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7553/"/>
    </mc:Choice>
  </mc:AlternateContent>
  <xr:revisionPtr revIDLastSave="0" documentId="13_ncr:1_{ED5BA0D7-1333-4EF3-BF7E-EB328080ACAC}" xr6:coauthVersionLast="47" xr6:coauthVersionMax="47" xr10:uidLastSave="{00000000-0000-0000-0000-000000000000}"/>
  <bookViews>
    <workbookView xWindow="28680" yWindow="-120" windowWidth="29040" windowHeight="15840" tabRatio="870" activeTab="1" xr2:uid="{00000000-000D-0000-FFFF-FFFF00000000}"/>
  </bookViews>
  <sheets>
    <sheet name="Bolton Hill Sludge" sheetId="1" r:id="rId1"/>
    <sheet name="Bontgoch cake" sheetId="21" r:id="rId2"/>
    <sheet name="Bontgoch liquid" sheetId="27" r:id="rId3"/>
    <sheet name="Llechryd cake" sheetId="28" r:id="rId4"/>
    <sheet name="Preseli liquid" sheetId="30" r:id="rId5"/>
    <sheet name="Strata cake" sheetId="26" r:id="rId6"/>
    <sheet name="Strata liquid" sheetId="24" r:id="rId7"/>
    <sheet name="Andigestion sludge" sheetId="29" r:id="rId8"/>
    <sheet name="Additions" sheetId="20" r:id="rId9"/>
    <sheet name="Ratios" sheetId="19"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30" l="1"/>
  <c r="L3" i="29"/>
  <c r="L3" i="24"/>
  <c r="L3" i="26"/>
  <c r="L3" i="28"/>
  <c r="L3" i="27"/>
  <c r="L3" i="21"/>
  <c r="L3" i="1"/>
  <c r="N65" i="1" l="1"/>
  <c r="O65" i="1"/>
  <c r="P65" i="1"/>
  <c r="Q65" i="1"/>
  <c r="R65" i="1"/>
  <c r="S65" i="1"/>
  <c r="T65" i="1"/>
  <c r="U65" i="1"/>
  <c r="N65" i="21"/>
  <c r="O65" i="21"/>
  <c r="P65" i="21"/>
  <c r="Q65" i="21"/>
  <c r="R65" i="21"/>
  <c r="S65" i="21"/>
  <c r="T65" i="21"/>
  <c r="U65" i="21"/>
  <c r="N65" i="27"/>
  <c r="O65" i="27"/>
  <c r="P65" i="27"/>
  <c r="Q65" i="27"/>
  <c r="R65" i="27"/>
  <c r="S65" i="27"/>
  <c r="T65" i="27"/>
  <c r="U65" i="27"/>
  <c r="N65" i="28"/>
  <c r="O65" i="28"/>
  <c r="P65" i="28"/>
  <c r="Q65" i="28"/>
  <c r="R65" i="28"/>
  <c r="S65" i="28"/>
  <c r="T65" i="28"/>
  <c r="U65" i="28"/>
  <c r="N65" i="30"/>
  <c r="O65" i="30"/>
  <c r="P65" i="30"/>
  <c r="Q65" i="30"/>
  <c r="R65" i="30"/>
  <c r="S65" i="30"/>
  <c r="T65" i="30"/>
  <c r="U65" i="30"/>
  <c r="N65" i="26"/>
  <c r="O65" i="26"/>
  <c r="P65" i="26"/>
  <c r="Q65" i="26"/>
  <c r="R65" i="26"/>
  <c r="S65" i="26"/>
  <c r="T65" i="26"/>
  <c r="U65" i="26"/>
  <c r="O65" i="24"/>
  <c r="P65" i="24"/>
  <c r="Q65" i="24"/>
  <c r="R65" i="24"/>
  <c r="S65" i="24"/>
  <c r="T65" i="24"/>
  <c r="U65" i="24"/>
  <c r="N65" i="29"/>
  <c r="O65" i="29"/>
  <c r="P65" i="29"/>
  <c r="Q65" i="29"/>
  <c r="R65" i="29"/>
  <c r="S65" i="29"/>
  <c r="T65" i="29"/>
  <c r="U65" i="29"/>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C26" i="19"/>
  <c r="C25" i="19"/>
  <c r="C10" i="19"/>
  <c r="C24" i="19" s="1"/>
  <c r="C9" i="19"/>
  <c r="C23" i="19" s="1"/>
  <c r="C8" i="19"/>
  <c r="C22" i="19" s="1"/>
  <c r="C7" i="19"/>
  <c r="C21" i="19" s="1"/>
  <c r="C6" i="19"/>
  <c r="C20" i="19" s="1"/>
  <c r="C5" i="19"/>
  <c r="C19" i="19" s="1"/>
  <c r="C4" i="19"/>
  <c r="C18" i="19" s="1"/>
  <c r="C3" i="19"/>
  <c r="C17" i="19" s="1"/>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Q22" i="30"/>
  <c r="I22" i="30"/>
  <c r="V20" i="30"/>
  <c r="U20" i="30"/>
  <c r="T20" i="30"/>
  <c r="S20" i="30"/>
  <c r="R20" i="30"/>
  <c r="Q20" i="30"/>
  <c r="P20" i="30"/>
  <c r="O20" i="30"/>
  <c r="I20" i="30"/>
  <c r="H20" i="30"/>
  <c r="G20" i="30"/>
  <c r="F20" i="30"/>
  <c r="E20" i="30"/>
  <c r="D20" i="30"/>
  <c r="T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S22" i="29"/>
  <c r="V20" i="29"/>
  <c r="U20" i="29"/>
  <c r="T20" i="29"/>
  <c r="S20" i="29"/>
  <c r="R20" i="29"/>
  <c r="Q20" i="29"/>
  <c r="P20" i="29"/>
  <c r="O20" i="29"/>
  <c r="L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V20" i="28"/>
  <c r="U20" i="28"/>
  <c r="T20" i="28"/>
  <c r="S20" i="28"/>
  <c r="R20" i="28"/>
  <c r="Q20" i="28"/>
  <c r="P20" i="28"/>
  <c r="O20" i="28"/>
  <c r="V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S20" i="27"/>
  <c r="R20" i="27"/>
  <c r="Q20" i="27"/>
  <c r="P20" i="27"/>
  <c r="O20" i="27"/>
  <c r="T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V20" i="26"/>
  <c r="U20" i="26"/>
  <c r="T20" i="26"/>
  <c r="S20" i="26"/>
  <c r="R20" i="26"/>
  <c r="Q20" i="26"/>
  <c r="P20" i="26"/>
  <c r="O20" i="26"/>
  <c r="I20" i="26"/>
  <c r="H20" i="26"/>
  <c r="G20" i="26"/>
  <c r="F20" i="26"/>
  <c r="E20" i="26"/>
  <c r="D20" i="26"/>
  <c r="V18" i="26"/>
  <c r="O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V20" i="24"/>
  <c r="U20" i="24"/>
  <c r="T20" i="24"/>
  <c r="S20" i="24"/>
  <c r="R20" i="24"/>
  <c r="Q20" i="24"/>
  <c r="P20" i="24"/>
  <c r="I20" i="24"/>
  <c r="H20" i="24"/>
  <c r="G20" i="24"/>
  <c r="F20" i="24"/>
  <c r="E20" i="24"/>
  <c r="D20" i="24"/>
  <c r="V18" i="24"/>
  <c r="U18" i="24"/>
  <c r="M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H10" i="19" l="1"/>
  <c r="H24" i="19" s="1"/>
  <c r="T6" i="19"/>
  <c r="T20" i="19" s="1"/>
  <c r="F58" i="21"/>
  <c r="F61" i="21" s="1"/>
  <c r="U57" i="21"/>
  <c r="T63" i="26"/>
  <c r="U63" i="26"/>
  <c r="F57" i="21"/>
  <c r="S9" i="19"/>
  <c r="S23" i="19" s="1"/>
  <c r="L6" i="19"/>
  <c r="L20" i="19" s="1"/>
  <c r="R26" i="19"/>
  <c r="K9" i="19"/>
  <c r="K23" i="19" s="1"/>
  <c r="D6" i="19"/>
  <c r="D20" i="19" s="1"/>
  <c r="O58" i="21"/>
  <c r="O61" i="21" s="1"/>
  <c r="J26" i="19"/>
  <c r="V8" i="19"/>
  <c r="V22" i="19" s="1"/>
  <c r="U25" i="19"/>
  <c r="N8" i="19"/>
  <c r="N22" i="19" s="1"/>
  <c r="G58" i="21"/>
  <c r="G61" i="21" s="1"/>
  <c r="T58" i="21"/>
  <c r="T61" i="21" s="1"/>
  <c r="L58" i="21"/>
  <c r="L61" i="21" s="1"/>
  <c r="L64" i="21" s="1"/>
  <c r="D58" i="21"/>
  <c r="D61" i="21" s="1"/>
  <c r="M25" i="19"/>
  <c r="F8" i="19"/>
  <c r="F22" i="19" s="1"/>
  <c r="G17" i="27"/>
  <c r="O17" i="27"/>
  <c r="O19" i="27" s="1"/>
  <c r="E25" i="19"/>
  <c r="Q7" i="19"/>
  <c r="Q21" i="19" s="1"/>
  <c r="I7" i="20"/>
  <c r="P10" i="19"/>
  <c r="P24" i="19" s="1"/>
  <c r="I7" i="19"/>
  <c r="I21" i="19" s="1"/>
  <c r="E59" i="26"/>
  <c r="F17" i="26"/>
  <c r="F19" i="26" s="1"/>
  <c r="F21" i="26"/>
  <c r="F23" i="26" s="1"/>
  <c r="F24" i="26" s="1"/>
  <c r="M59" i="26"/>
  <c r="N17" i="26"/>
  <c r="N21" i="26"/>
  <c r="N23" i="26" s="1"/>
  <c r="N24" i="26" s="1"/>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G26" i="19"/>
  <c r="O26" i="19"/>
  <c r="U63" i="24"/>
  <c r="F63" i="24"/>
  <c r="N63" i="24"/>
  <c r="N65" i="24" s="1"/>
  <c r="D59" i="28"/>
  <c r="E17" i="28"/>
  <c r="E21" i="28"/>
  <c r="E23" i="28" s="1"/>
  <c r="E24" i="28" s="1"/>
  <c r="L59" i="28"/>
  <c r="M17" i="28"/>
  <c r="M21" i="28"/>
  <c r="T59" i="28"/>
  <c r="U17" i="28"/>
  <c r="U21" i="28"/>
  <c r="U23" i="28" s="1"/>
  <c r="U24" i="28" s="1"/>
  <c r="I4" i="20"/>
  <c r="J4" i="19"/>
  <c r="J18" i="19" s="1"/>
  <c r="I59" i="21"/>
  <c r="J17" i="21"/>
  <c r="J19" i="21" s="1"/>
  <c r="J20" i="21" s="1"/>
  <c r="J21" i="21"/>
  <c r="P26" i="19"/>
  <c r="Q9" i="20"/>
  <c r="R9" i="19"/>
  <c r="R23" i="19" s="1"/>
  <c r="F5" i="20"/>
  <c r="G5" i="19"/>
  <c r="G19" i="19" s="1"/>
  <c r="N5" i="20"/>
  <c r="O5" i="19"/>
  <c r="O19" i="19" s="1"/>
  <c r="Q4" i="20"/>
  <c r="R4" i="19"/>
  <c r="R18" i="19" s="1"/>
  <c r="Q59" i="21"/>
  <c r="R21" i="21"/>
  <c r="R17" i="21"/>
  <c r="H26" i="19"/>
  <c r="J4" i="20"/>
  <c r="K4" i="19"/>
  <c r="K18" i="19" s="1"/>
  <c r="U63" i="21"/>
  <c r="N63" i="21"/>
  <c r="F63" i="21"/>
  <c r="P59" i="21"/>
  <c r="Q21" i="21"/>
  <c r="Q23" i="21" s="1"/>
  <c r="Q24" i="21" s="1"/>
  <c r="Q17" i="21"/>
  <c r="I17" i="21"/>
  <c r="I21" i="21"/>
  <c r="D59" i="27"/>
  <c r="E17" i="27"/>
  <c r="E19" i="27" s="1"/>
  <c r="E20" i="27" s="1"/>
  <c r="L59" i="27"/>
  <c r="M17" i="27"/>
  <c r="M19" i="27" s="1"/>
  <c r="M20" i="27" s="1"/>
  <c r="T59" i="27"/>
  <c r="U17" i="27"/>
  <c r="I9" i="20"/>
  <c r="J9" i="19"/>
  <c r="J23" i="19" s="1"/>
  <c r="R4" i="20"/>
  <c r="S4" i="19"/>
  <c r="S18" i="19" s="1"/>
  <c r="S25" i="19"/>
  <c r="I59" i="24"/>
  <c r="J21" i="24"/>
  <c r="J23" i="24" s="1"/>
  <c r="J24" i="24" s="1"/>
  <c r="J17" i="24"/>
  <c r="J19" i="24" s="1"/>
  <c r="J20" i="24" s="1"/>
  <c r="Q59" i="24"/>
  <c r="R21" i="24"/>
  <c r="R17" i="24"/>
  <c r="L10" i="20"/>
  <c r="M10" i="19"/>
  <c r="M24" i="19" s="1"/>
  <c r="T10" i="20"/>
  <c r="U10" i="19"/>
  <c r="U24" i="19" s="1"/>
  <c r="K25" i="19"/>
  <c r="C18" i="29"/>
  <c r="E10" i="19"/>
  <c r="E24" i="19" s="1"/>
  <c r="C22" i="21"/>
  <c r="F4" i="19"/>
  <c r="F18" i="19" s="1"/>
  <c r="M4" i="20"/>
  <c r="N4" i="19"/>
  <c r="N18" i="19" s="1"/>
  <c r="U4" i="20"/>
  <c r="V4" i="19"/>
  <c r="V18" i="19" s="1"/>
  <c r="K59" i="21"/>
  <c r="L17" i="21"/>
  <c r="L19" i="21" s="1"/>
  <c r="L20" i="21" s="1"/>
  <c r="L21" i="21"/>
  <c r="M57" i="21"/>
  <c r="R59" i="21"/>
  <c r="S21" i="21"/>
  <c r="S23" i="21" s="1"/>
  <c r="S24" i="21" s="1"/>
  <c r="S17" i="21"/>
  <c r="J59" i="21"/>
  <c r="K21" i="21"/>
  <c r="K23" i="21" s="1"/>
  <c r="K24" i="21" s="1"/>
  <c r="K17" i="21"/>
  <c r="H21" i="24"/>
  <c r="H17" i="24"/>
  <c r="H19" i="24" s="1"/>
  <c r="P17" i="24"/>
  <c r="P21" i="24"/>
  <c r="C59" i="26"/>
  <c r="D21" i="26"/>
  <c r="D23" i="26" s="1"/>
  <c r="D24" i="26" s="1"/>
  <c r="D17" i="26"/>
  <c r="D19" i="26" s="1"/>
  <c r="K59" i="26"/>
  <c r="L21" i="26"/>
  <c r="L17" i="26"/>
  <c r="L19" i="26" s="1"/>
  <c r="L20" i="26" s="1"/>
  <c r="S59" i="26"/>
  <c r="T21" i="26"/>
  <c r="T17" i="26"/>
  <c r="N63" i="26"/>
  <c r="J59" i="27"/>
  <c r="K17" i="27"/>
  <c r="K19" i="27" s="1"/>
  <c r="K20" i="27" s="1"/>
  <c r="R59" i="27"/>
  <c r="S17" i="27"/>
  <c r="S19" i="27" s="1"/>
  <c r="J59" i="28"/>
  <c r="K17" i="28"/>
  <c r="K21" i="28"/>
  <c r="R59" i="28"/>
  <c r="S17" i="28"/>
  <c r="S21" i="28"/>
  <c r="S23" i="28" s="1"/>
  <c r="S24" i="28" s="1"/>
  <c r="I59" i="29"/>
  <c r="J17" i="29"/>
  <c r="J19" i="29" s="1"/>
  <c r="J20" i="29" s="1"/>
  <c r="J21" i="29"/>
  <c r="J23" i="29" s="1"/>
  <c r="J24" i="29" s="1"/>
  <c r="Q59" i="29"/>
  <c r="R21" i="29"/>
  <c r="R23" i="29" s="1"/>
  <c r="R24" i="29" s="1"/>
  <c r="R17" i="29"/>
  <c r="H59" i="30"/>
  <c r="I17" i="30"/>
  <c r="I19" i="30" s="1"/>
  <c r="I21" i="30"/>
  <c r="Q17" i="30"/>
  <c r="Q21" i="30"/>
  <c r="S10" i="20"/>
  <c r="T26" i="19"/>
  <c r="L26" i="19"/>
  <c r="D26" i="19"/>
  <c r="O25" i="19"/>
  <c r="G25" i="19"/>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1" i="24"/>
  <c r="Q17" i="24"/>
  <c r="Q19" i="24" s="1"/>
  <c r="Q21" i="24"/>
  <c r="Q23" i="24" s="1"/>
  <c r="Q24" i="24" s="1"/>
  <c r="D59" i="26"/>
  <c r="E21" i="26"/>
  <c r="E17" i="26"/>
  <c r="E19" i="26" s="1"/>
  <c r="L59" i="26"/>
  <c r="M21" i="26"/>
  <c r="M17" i="26"/>
  <c r="T59" i="26"/>
  <c r="U21" i="26"/>
  <c r="U23" i="26" s="1"/>
  <c r="U24" i="26" s="1"/>
  <c r="U17" i="26"/>
  <c r="U19" i="26" s="1"/>
  <c r="C59" i="27"/>
  <c r="D17" i="27"/>
  <c r="K59" i="27"/>
  <c r="L17" i="27"/>
  <c r="S59" i="27"/>
  <c r="T17" i="27"/>
  <c r="T19" i="27" s="1"/>
  <c r="C59" i="28"/>
  <c r="D21" i="28"/>
  <c r="D23" i="28" s="1"/>
  <c r="D24" i="28" s="1"/>
  <c r="D17" i="28"/>
  <c r="D19" i="28" s="1"/>
  <c r="D20" i="28" s="1"/>
  <c r="K59" i="28"/>
  <c r="L21" i="28"/>
  <c r="L23" i="28" s="1"/>
  <c r="L24" i="28" s="1"/>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26" i="19"/>
  <c r="K26" i="19"/>
  <c r="V25" i="19"/>
  <c r="N25" i="19"/>
  <c r="F25" i="19"/>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P21" i="21"/>
  <c r="P23" i="21" s="1"/>
  <c r="P24" i="21" s="1"/>
  <c r="P17" i="21"/>
  <c r="H21" i="21"/>
  <c r="H17" i="21"/>
  <c r="H19" i="21" s="1"/>
  <c r="H20" i="21" s="1"/>
  <c r="J59" i="24"/>
  <c r="K21" i="24"/>
  <c r="K23" i="24" s="1"/>
  <c r="K24" i="24" s="1"/>
  <c r="K17" i="24"/>
  <c r="R59" i="24"/>
  <c r="S21" i="24"/>
  <c r="S23" i="24" s="1"/>
  <c r="S24" i="24" s="1"/>
  <c r="S17" i="24"/>
  <c r="G21" i="26"/>
  <c r="G23" i="26" s="1"/>
  <c r="G24" i="26" s="1"/>
  <c r="G17" i="26"/>
  <c r="G19" i="26" s="1"/>
  <c r="O17" i="26"/>
  <c r="O21" i="26"/>
  <c r="E59" i="27"/>
  <c r="F17" i="27"/>
  <c r="F19" i="27" s="1"/>
  <c r="F20" i="27" s="1"/>
  <c r="M59" i="27"/>
  <c r="N17" i="27"/>
  <c r="U59" i="27"/>
  <c r="V17" i="27"/>
  <c r="E59" i="28"/>
  <c r="F17" i="28"/>
  <c r="F19" i="28" s="1"/>
  <c r="F20" i="28" s="1"/>
  <c r="F21" i="28"/>
  <c r="M59" i="28"/>
  <c r="N17" i="28"/>
  <c r="N19" i="28" s="1"/>
  <c r="N20" i="28" s="1"/>
  <c r="N21" i="28"/>
  <c r="U59" i="28"/>
  <c r="V17" i="28"/>
  <c r="V21" i="28"/>
  <c r="D59" i="29"/>
  <c r="E17" i="29"/>
  <c r="E21" i="29"/>
  <c r="E23" i="29" s="1"/>
  <c r="E24" i="29" s="1"/>
  <c r="L59" i="29"/>
  <c r="M17" i="29"/>
  <c r="M21" i="29"/>
  <c r="M23" i="29" s="1"/>
  <c r="M24" i="29" s="1"/>
  <c r="T59" i="29"/>
  <c r="U17" i="29"/>
  <c r="U21" i="29"/>
  <c r="C59" i="30"/>
  <c r="D17" i="30"/>
  <c r="D19" i="30" s="1"/>
  <c r="D21" i="30"/>
  <c r="D23" i="30" s="1"/>
  <c r="D24" i="30" s="1"/>
  <c r="K59" i="30"/>
  <c r="L17" i="30"/>
  <c r="L19" i="30" s="1"/>
  <c r="L20" i="30" s="1"/>
  <c r="L21" i="30"/>
  <c r="L23" i="30" s="1"/>
  <c r="L24" i="30" s="1"/>
  <c r="S59" i="30"/>
  <c r="T17" i="30"/>
  <c r="T21" i="30"/>
  <c r="L5" i="20"/>
  <c r="Q26" i="19"/>
  <c r="I26" i="19"/>
  <c r="T25" i="19"/>
  <c r="L25" i="19"/>
  <c r="D25" i="19"/>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C59" i="24"/>
  <c r="D17" i="24"/>
  <c r="D19" i="24" s="1"/>
  <c r="D21" i="24"/>
  <c r="D23" i="24" s="1"/>
  <c r="D24" i="24" s="1"/>
  <c r="K59" i="24"/>
  <c r="L21" i="24"/>
  <c r="L23" i="24" s="1"/>
  <c r="L24" i="24" s="1"/>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19" i="29" s="1"/>
  <c r="F20" i="29" s="1"/>
  <c r="F21" i="29"/>
  <c r="F23" i="29" s="1"/>
  <c r="F24" i="29" s="1"/>
  <c r="M59" i="29"/>
  <c r="N17" i="29"/>
  <c r="N21" i="29"/>
  <c r="N23" i="29" s="1"/>
  <c r="N24" i="29" s="1"/>
  <c r="U59" i="29"/>
  <c r="V17" i="29"/>
  <c r="V21" i="29"/>
  <c r="V23" i="29" s="1"/>
  <c r="V24" i="29" s="1"/>
  <c r="D59" i="30"/>
  <c r="E17" i="30"/>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D59" i="24"/>
  <c r="E17" i="24"/>
  <c r="E19" i="24" s="1"/>
  <c r="E21" i="24"/>
  <c r="L59" i="24"/>
  <c r="M17" i="24"/>
  <c r="M19" i="24" s="1"/>
  <c r="M20" i="24" s="1"/>
  <c r="M21" i="24"/>
  <c r="M23" i="24" s="1"/>
  <c r="M24" i="24" s="1"/>
  <c r="T59" i="24"/>
  <c r="U21" i="24"/>
  <c r="U17" i="24"/>
  <c r="H59" i="26"/>
  <c r="I17" i="26"/>
  <c r="I19" i="26" s="1"/>
  <c r="I21" i="26"/>
  <c r="I23" i="26" s="1"/>
  <c r="I24" i="26" s="1"/>
  <c r="P59" i="26"/>
  <c r="Q17" i="26"/>
  <c r="Q19" i="26" s="1"/>
  <c r="Q21" i="26"/>
  <c r="E63" i="26"/>
  <c r="H17" i="27"/>
  <c r="H19" i="27" s="1"/>
  <c r="H20" i="27" s="1"/>
  <c r="P17" i="27"/>
  <c r="P19" i="27" s="1"/>
  <c r="H21" i="28"/>
  <c r="H23" i="28" s="1"/>
  <c r="H24" i="28" s="1"/>
  <c r="H17" i="28"/>
  <c r="P21" i="28"/>
  <c r="P17" i="28"/>
  <c r="P19" i="28" s="1"/>
  <c r="G17" i="29"/>
  <c r="G21" i="29"/>
  <c r="G23" i="29" s="1"/>
  <c r="G24" i="29" s="1"/>
  <c r="O17" i="29"/>
  <c r="O21" i="29"/>
  <c r="E59" i="30"/>
  <c r="F21" i="30"/>
  <c r="F17" i="30"/>
  <c r="F19" i="30" s="1"/>
  <c r="M59" i="30"/>
  <c r="N21" i="30"/>
  <c r="N23" i="30" s="1"/>
  <c r="N24" i="30" s="1"/>
  <c r="N17" i="30"/>
  <c r="U59" i="30"/>
  <c r="V21" i="30"/>
  <c r="V23" i="30" s="1"/>
  <c r="V24" i="30" s="1"/>
  <c r="V17" i="30"/>
  <c r="R25" i="19"/>
  <c r="J25" i="19"/>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M23" i="21" s="1"/>
  <c r="M24" i="21" s="1"/>
  <c r="E17" i="21"/>
  <c r="E21" i="21"/>
  <c r="E23" i="21" s="1"/>
  <c r="E24" i="21" s="1"/>
  <c r="E59" i="24"/>
  <c r="F21" i="24"/>
  <c r="F23" i="24" s="1"/>
  <c r="F24" i="24" s="1"/>
  <c r="F17" i="24"/>
  <c r="F19" i="24" s="1"/>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23" i="30" s="1"/>
  <c r="G24" i="30" s="1"/>
  <c r="G17" i="30"/>
  <c r="O21" i="30"/>
  <c r="O17" i="30"/>
  <c r="O19" i="30" s="1"/>
  <c r="V26" i="19"/>
  <c r="N26" i="19"/>
  <c r="F26" i="19"/>
  <c r="Q25" i="19"/>
  <c r="I25" i="19"/>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G17" i="24"/>
  <c r="G19" i="24" s="1"/>
  <c r="G21" i="24"/>
  <c r="G23" i="24" s="1"/>
  <c r="G24" i="24" s="1"/>
  <c r="O17" i="24"/>
  <c r="O21" i="24"/>
  <c r="J59" i="26"/>
  <c r="K17" i="26"/>
  <c r="K19" i="26" s="1"/>
  <c r="K20" i="26" s="1"/>
  <c r="K21" i="26"/>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1" i="30"/>
  <c r="H23" i="30" s="1"/>
  <c r="H24" i="30" s="1"/>
  <c r="P17" i="30"/>
  <c r="P21" i="30"/>
  <c r="P23" i="30" s="1"/>
  <c r="P24" i="30" s="1"/>
  <c r="U26" i="19"/>
  <c r="M26" i="19"/>
  <c r="E26" i="19"/>
  <c r="P25" i="19"/>
  <c r="H25" i="19"/>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6"/>
  <c r="C21" i="26"/>
  <c r="C23" i="26" s="1"/>
  <c r="C24" i="26" s="1"/>
  <c r="C17" i="26"/>
  <c r="B59" i="21"/>
  <c r="C21" i="21"/>
  <c r="C17" i="21"/>
  <c r="C19" i="21" s="1"/>
  <c r="C20" i="21" s="1"/>
  <c r="S58" i="21"/>
  <c r="S61" i="21" s="1"/>
  <c r="C58" i="21"/>
  <c r="C61" i="21" s="1"/>
  <c r="K58" i="21"/>
  <c r="K61" i="21" s="1"/>
  <c r="K64" i="21" s="1"/>
  <c r="R19" i="24"/>
  <c r="I21" i="27"/>
  <c r="I23" i="27" s="1"/>
  <c r="I24" i="27" s="1"/>
  <c r="Q21" i="27"/>
  <c r="R58" i="21"/>
  <c r="R61" i="21" s="1"/>
  <c r="R64" i="21" s="1"/>
  <c r="O57" i="21"/>
  <c r="A43" i="21"/>
  <c r="J58" i="21"/>
  <c r="J61" i="21" s="1"/>
  <c r="E19" i="21"/>
  <c r="E20" i="21" s="1"/>
  <c r="D58" i="29"/>
  <c r="D61" i="29" s="1"/>
  <c r="P23" i="26"/>
  <c r="P24" i="26" s="1"/>
  <c r="G21" i="27"/>
  <c r="G23" i="27" s="1"/>
  <c r="G24" i="27" s="1"/>
  <c r="O21" i="27"/>
  <c r="O23" i="27" s="1"/>
  <c r="O24" i="27" s="1"/>
  <c r="D58" i="30"/>
  <c r="D61" i="30" s="1"/>
  <c r="L58" i="30"/>
  <c r="L61" i="30" s="1"/>
  <c r="L64" i="30" s="1"/>
  <c r="H21" i="27"/>
  <c r="H23" i="27" s="1"/>
  <c r="H24" i="27" s="1"/>
  <c r="P21" i="27"/>
  <c r="J58" i="26"/>
  <c r="J61" i="26" s="1"/>
  <c r="J58" i="27"/>
  <c r="J61" i="27" s="1"/>
  <c r="J64" i="27" s="1"/>
  <c r="R58" i="27"/>
  <c r="R61" i="27" s="1"/>
  <c r="R64" i="27" s="1"/>
  <c r="R58" i="28"/>
  <c r="R61" i="28" s="1"/>
  <c r="R64" i="28" s="1"/>
  <c r="D19" i="27"/>
  <c r="D20" i="27" s="1"/>
  <c r="L21" i="27"/>
  <c r="L23" i="27" s="1"/>
  <c r="L24" i="27" s="1"/>
  <c r="T21" i="27"/>
  <c r="H57" i="29"/>
  <c r="P58" i="21"/>
  <c r="P61" i="21" s="1"/>
  <c r="H58" i="21"/>
  <c r="H61" i="21" s="1"/>
  <c r="R58" i="26"/>
  <c r="R61" i="26" s="1"/>
  <c r="R57" i="21"/>
  <c r="K58" i="29"/>
  <c r="K61" i="29" s="1"/>
  <c r="L58" i="29"/>
  <c r="L61" i="29" s="1"/>
  <c r="T58" i="29"/>
  <c r="T61" i="29" s="1"/>
  <c r="T64" i="29" s="1"/>
  <c r="I23" i="30"/>
  <c r="I24" i="30" s="1"/>
  <c r="Q23" i="30"/>
  <c r="Q24" i="30" s="1"/>
  <c r="E23" i="30"/>
  <c r="E24" i="30" s="1"/>
  <c r="U23" i="30"/>
  <c r="U24" i="30" s="1"/>
  <c r="J58" i="28"/>
  <c r="J61" i="28" s="1"/>
  <c r="J58" i="24"/>
  <c r="J61" i="24" s="1"/>
  <c r="J64" i="24" s="1"/>
  <c r="R58" i="24"/>
  <c r="R61" i="24" s="1"/>
  <c r="F57" i="24"/>
  <c r="T58" i="30"/>
  <c r="T61" i="30" s="1"/>
  <c r="T64" i="30" s="1"/>
  <c r="F58" i="26"/>
  <c r="F61" i="26" s="1"/>
  <c r="D58" i="27"/>
  <c r="D61" i="27" s="1"/>
  <c r="D64" i="27" s="1"/>
  <c r="D65" i="27" s="1"/>
  <c r="L58" i="27"/>
  <c r="L61" i="27" s="1"/>
  <c r="T58" i="27"/>
  <c r="T61" i="27" s="1"/>
  <c r="T64" i="27" s="1"/>
  <c r="J58" i="30"/>
  <c r="J61" i="30" s="1"/>
  <c r="J64" i="30" s="1"/>
  <c r="J65" i="30" s="1"/>
  <c r="R58" i="30"/>
  <c r="R61" i="30" s="1"/>
  <c r="R64" i="30" s="1"/>
  <c r="P57" i="30"/>
  <c r="J57" i="21"/>
  <c r="H59" i="21"/>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T23" i="30"/>
  <c r="T24" i="30" s="1"/>
  <c r="G58" i="30"/>
  <c r="G61" i="30" s="1"/>
  <c r="O58" i="30"/>
  <c r="O61" i="30" s="1"/>
  <c r="Q57" i="30"/>
  <c r="G58" i="27"/>
  <c r="G61" i="27" s="1"/>
  <c r="T58" i="28"/>
  <c r="T61" i="28" s="1"/>
  <c r="T64" i="28" s="1"/>
  <c r="C58" i="29"/>
  <c r="C61" i="29" s="1"/>
  <c r="C64" i="29" s="1"/>
  <c r="C65" i="29" s="1"/>
  <c r="H58" i="30"/>
  <c r="H61" i="30" s="1"/>
  <c r="N59" i="30"/>
  <c r="K19" i="21"/>
  <c r="K20" i="21" s="1"/>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T23" i="24"/>
  <c r="T24" i="24" s="1"/>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58" i="28"/>
  <c r="D61" i="28" s="1"/>
  <c r="D64" i="28" s="1"/>
  <c r="P58" i="30"/>
  <c r="P61" i="30" s="1"/>
  <c r="Q58" i="21"/>
  <c r="Q61" i="21" s="1"/>
  <c r="Q64" i="21" s="1"/>
  <c r="I58" i="21"/>
  <c r="I61" i="21" s="1"/>
  <c r="I23" i="24"/>
  <c r="I24" i="24" s="1"/>
  <c r="H58" i="24"/>
  <c r="H61" i="24" s="1"/>
  <c r="P58" i="24"/>
  <c r="P61" i="24" s="1"/>
  <c r="Q23" i="26"/>
  <c r="Q24" i="26" s="1"/>
  <c r="D58" i="26"/>
  <c r="D61" i="26" s="1"/>
  <c r="L58" i="26"/>
  <c r="L61" i="26" s="1"/>
  <c r="T58" i="26"/>
  <c r="T61" i="26" s="1"/>
  <c r="F57" i="26"/>
  <c r="C58" i="27"/>
  <c r="C61" i="27" s="1"/>
  <c r="C64" i="27" s="1"/>
  <c r="C65" i="27" s="1"/>
  <c r="K58" i="27"/>
  <c r="K61" i="27" s="1"/>
  <c r="S58" i="27"/>
  <c r="S61" i="27" s="1"/>
  <c r="S64" i="27" s="1"/>
  <c r="P57" i="27"/>
  <c r="N59" i="27"/>
  <c r="H58" i="28"/>
  <c r="H61" i="28" s="1"/>
  <c r="P58" i="28"/>
  <c r="P61" i="28" s="1"/>
  <c r="N57" i="28"/>
  <c r="D23" i="29"/>
  <c r="D24" i="29" s="1"/>
  <c r="L23" i="29"/>
  <c r="L24" i="29" s="1"/>
  <c r="T23" i="29"/>
  <c r="T24" i="29" s="1"/>
  <c r="G58" i="29"/>
  <c r="G61" i="29" s="1"/>
  <c r="O58" i="29"/>
  <c r="O61" i="29" s="1"/>
  <c r="P59" i="29"/>
  <c r="D64" i="30"/>
  <c r="D65" i="30" s="1"/>
  <c r="I57" i="30"/>
  <c r="M19" i="21"/>
  <c r="M20" i="21" s="1"/>
  <c r="G57" i="2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58" i="26"/>
  <c r="B61" i="26" s="1"/>
  <c r="B58" i="27"/>
  <c r="B61" i="27" s="1"/>
  <c r="B58" i="28"/>
  <c r="B61" i="28" s="1"/>
  <c r="B58" i="29"/>
  <c r="B61" i="29" s="1"/>
  <c r="D5" i="20"/>
  <c r="D6" i="20"/>
  <c r="D4" i="20"/>
  <c r="E9" i="20"/>
  <c r="D9" i="20"/>
  <c r="E8" i="20"/>
  <c r="D8" i="20"/>
  <c r="E10" i="20"/>
  <c r="D10" i="20"/>
  <c r="E7" i="20"/>
  <c r="D7" i="20"/>
  <c r="E6" i="20"/>
  <c r="E5" i="20"/>
  <c r="E4" i="20"/>
  <c r="H64" i="30"/>
  <c r="H65" i="30" s="1"/>
  <c r="O23" i="30"/>
  <c r="O24" i="30" s="1"/>
  <c r="R19" i="30"/>
  <c r="F63" i="30"/>
  <c r="N63" i="30"/>
  <c r="S19" i="30"/>
  <c r="S23" i="30"/>
  <c r="S24" i="30" s="1"/>
  <c r="A31" i="30"/>
  <c r="A33" i="30"/>
  <c r="A39" i="30"/>
  <c r="A41" i="30"/>
  <c r="A47" i="30"/>
  <c r="A49" i="30"/>
  <c r="G57" i="30"/>
  <c r="O57" i="30"/>
  <c r="G59" i="30"/>
  <c r="G64" i="30" s="1"/>
  <c r="G65" i="30" s="1"/>
  <c r="O59" i="30"/>
  <c r="G63" i="30"/>
  <c r="O63" i="30"/>
  <c r="P63" i="30"/>
  <c r="I63" i="30"/>
  <c r="Q63" i="30"/>
  <c r="T19" i="30"/>
  <c r="E19" i="30"/>
  <c r="N19" i="30"/>
  <c r="N20" i="30" s="1"/>
  <c r="V19" i="30"/>
  <c r="F23" i="30"/>
  <c r="F24" i="30" s="1"/>
  <c r="B63" i="30"/>
  <c r="J63" i="30"/>
  <c r="R63" i="30"/>
  <c r="M19" i="30"/>
  <c r="M20" i="30" s="1"/>
  <c r="G19" i="30"/>
  <c r="A32" i="30"/>
  <c r="A34" i="30"/>
  <c r="A40" i="30"/>
  <c r="A42" i="30"/>
  <c r="A48" i="30"/>
  <c r="A50" i="30"/>
  <c r="C63" i="30"/>
  <c r="K63" i="30"/>
  <c r="S63" i="30"/>
  <c r="P19" i="30"/>
  <c r="D63" i="30"/>
  <c r="L63" i="30"/>
  <c r="T63" i="30"/>
  <c r="H63" i="30"/>
  <c r="Q19" i="30"/>
  <c r="E63" i="30"/>
  <c r="M63" i="30"/>
  <c r="Q23" i="29"/>
  <c r="Q24" i="29" s="1"/>
  <c r="O23" i="29"/>
  <c r="O24" i="29" s="1"/>
  <c r="T19" i="29"/>
  <c r="P63" i="29"/>
  <c r="R19" i="29"/>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E19" i="29"/>
  <c r="E20" i="29" s="1"/>
  <c r="M19" i="29"/>
  <c r="M20" i="29" s="1"/>
  <c r="U19" i="29"/>
  <c r="U23" i="29"/>
  <c r="U24" i="29" s="1"/>
  <c r="I57" i="29"/>
  <c r="Q57" i="29"/>
  <c r="I63" i="29"/>
  <c r="Q63" i="29"/>
  <c r="N19" i="29"/>
  <c r="N20" i="29" s="1"/>
  <c r="V19" i="29"/>
  <c r="B63" i="29"/>
  <c r="J63" i="29"/>
  <c r="R63" i="29"/>
  <c r="L19" i="29"/>
  <c r="L20" i="29" s="1"/>
  <c r="G19" i="29"/>
  <c r="G20" i="29" s="1"/>
  <c r="O19" i="29"/>
  <c r="A32" i="29"/>
  <c r="A34" i="29"/>
  <c r="A40" i="29"/>
  <c r="A42" i="29"/>
  <c r="A48" i="29"/>
  <c r="A50" i="29"/>
  <c r="C63" i="29"/>
  <c r="K63" i="29"/>
  <c r="S63" i="29"/>
  <c r="H19" i="29"/>
  <c r="H20" i="29" s="1"/>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L19" i="28"/>
  <c r="L20" i="28" s="1"/>
  <c r="T23" i="28"/>
  <c r="T24" i="28" s="1"/>
  <c r="H59" i="28"/>
  <c r="P59" i="28"/>
  <c r="H63" i="28"/>
  <c r="P63" i="28"/>
  <c r="E19" i="28"/>
  <c r="E20" i="28" s="1"/>
  <c r="M19" i="28"/>
  <c r="M20" i="28" s="1"/>
  <c r="U19" i="28"/>
  <c r="M23" i="28"/>
  <c r="M24" i="28" s="1"/>
  <c r="I57" i="28"/>
  <c r="Q57" i="28"/>
  <c r="I63" i="28"/>
  <c r="Q63" i="28"/>
  <c r="R19" i="28"/>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Q19" i="27"/>
  <c r="E63" i="27"/>
  <c r="M63" i="27"/>
  <c r="U64" i="26"/>
  <c r="U66" i="26" s="1"/>
  <c r="O23" i="26"/>
  <c r="O24" i="26" s="1"/>
  <c r="J23" i="26"/>
  <c r="J24" i="26" s="1"/>
  <c r="H64" i="26"/>
  <c r="H65" i="26" s="1"/>
  <c r="C19" i="26"/>
  <c r="C20" i="26" s="1"/>
  <c r="K23" i="26"/>
  <c r="K24" i="26" s="1"/>
  <c r="A31" i="26"/>
  <c r="A33" i="26"/>
  <c r="A37" i="26"/>
  <c r="A39" i="26"/>
  <c r="A41" i="26"/>
  <c r="A45" i="26"/>
  <c r="A47" i="26"/>
  <c r="A49" i="26"/>
  <c r="G57" i="26"/>
  <c r="O57" i="26"/>
  <c r="G59" i="26"/>
  <c r="O59" i="26"/>
  <c r="G63" i="26"/>
  <c r="O63" i="26"/>
  <c r="T19" i="26"/>
  <c r="L23" i="26"/>
  <c r="L24" i="26" s="1"/>
  <c r="T23" i="26"/>
  <c r="T24" i="26" s="1"/>
  <c r="H63" i="26"/>
  <c r="P63" i="26"/>
  <c r="M19" i="26"/>
  <c r="M20" i="26" s="1"/>
  <c r="E23" i="26"/>
  <c r="E24" i="26" s="1"/>
  <c r="M23" i="26"/>
  <c r="M24" i="26" s="1"/>
  <c r="I57" i="26"/>
  <c r="Q57" i="26"/>
  <c r="I59" i="26"/>
  <c r="Q59" i="26"/>
  <c r="Q64" i="26" s="1"/>
  <c r="I63" i="26"/>
  <c r="Q63" i="26"/>
  <c r="N19" i="26"/>
  <c r="N20" i="26" s="1"/>
  <c r="V23" i="26"/>
  <c r="V24" i="26" s="1"/>
  <c r="B63" i="26"/>
  <c r="J63" i="26"/>
  <c r="R63" i="26"/>
  <c r="O19" i="26"/>
  <c r="A32" i="26"/>
  <c r="A34" i="26"/>
  <c r="A40" i="26"/>
  <c r="A42" i="26"/>
  <c r="A48" i="26"/>
  <c r="A50" i="26"/>
  <c r="C63" i="26"/>
  <c r="K63" i="26"/>
  <c r="S63" i="26"/>
  <c r="H19" i="26"/>
  <c r="P19" i="26"/>
  <c r="D63" i="26"/>
  <c r="L63" i="26"/>
  <c r="H23" i="24"/>
  <c r="H24" i="24" s="1"/>
  <c r="P23" i="24"/>
  <c r="P24" i="24" s="1"/>
  <c r="K19" i="24"/>
  <c r="K20" i="24" s="1"/>
  <c r="S19" i="24"/>
  <c r="A31" i="24"/>
  <c r="A33" i="24"/>
  <c r="A37" i="24"/>
  <c r="A39" i="24"/>
  <c r="A41" i="24"/>
  <c r="A45" i="24"/>
  <c r="A47" i="24"/>
  <c r="A49" i="24"/>
  <c r="G57" i="24"/>
  <c r="O57" i="24"/>
  <c r="G59" i="24"/>
  <c r="O59" i="24"/>
  <c r="G63" i="24"/>
  <c r="O63" i="24"/>
  <c r="H59" i="24"/>
  <c r="P59" i="24"/>
  <c r="H63" i="24"/>
  <c r="P63" i="24"/>
  <c r="U19" i="24"/>
  <c r="E23" i="24"/>
  <c r="E24" i="24" s="1"/>
  <c r="U23" i="24"/>
  <c r="U24" i="24" s="1"/>
  <c r="I57" i="24"/>
  <c r="Q57" i="24"/>
  <c r="I63" i="24"/>
  <c r="Q63" i="24"/>
  <c r="V23" i="24"/>
  <c r="V24" i="24" s="1"/>
  <c r="B63" i="24"/>
  <c r="J63" i="24"/>
  <c r="R63" i="24"/>
  <c r="O19" i="24"/>
  <c r="O20" i="24" s="1"/>
  <c r="A32" i="24"/>
  <c r="A34" i="24"/>
  <c r="A40" i="24"/>
  <c r="A42" i="24"/>
  <c r="A48" i="24"/>
  <c r="A50" i="24"/>
  <c r="C63" i="24"/>
  <c r="K63" i="24"/>
  <c r="S63" i="24"/>
  <c r="R23" i="24"/>
  <c r="R24" i="24" s="1"/>
  <c r="P19" i="24"/>
  <c r="D63" i="24"/>
  <c r="L63" i="24"/>
  <c r="T63" i="24"/>
  <c r="E63" i="24"/>
  <c r="M63" i="24"/>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C57" i="21"/>
  <c r="K57" i="21"/>
  <c r="S57" i="21"/>
  <c r="G19" i="21"/>
  <c r="G20" i="21" s="1"/>
  <c r="Q19" i="21"/>
  <c r="J23" i="21"/>
  <c r="J24" i="21" s="1"/>
  <c r="R23" i="21"/>
  <c r="R24" i="21" s="1"/>
  <c r="I19" i="21"/>
  <c r="I20" i="21" s="1"/>
  <c r="R19" i="21"/>
  <c r="A31" i="21"/>
  <c r="D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19" i="29" l="1"/>
  <c r="C20" i="29" s="1"/>
  <c r="L65" i="24"/>
  <c r="J65" i="24"/>
  <c r="B65" i="24"/>
  <c r="K65" i="30"/>
  <c r="L65" i="30"/>
  <c r="D65" i="28"/>
  <c r="J65" i="27"/>
  <c r="I65" i="27"/>
  <c r="E65" i="27"/>
  <c r="D65" i="21"/>
  <c r="L65" i="21"/>
  <c r="K65" i="21"/>
  <c r="C23" i="21"/>
  <c r="C24" i="21" s="1"/>
  <c r="D64" i="24"/>
  <c r="D65" i="24" s="1"/>
  <c r="L64" i="28"/>
  <c r="L65" i="28" s="1"/>
  <c r="C64" i="21"/>
  <c r="C65" i="21" s="1"/>
  <c r="I64" i="26"/>
  <c r="I65" i="26" s="1"/>
  <c r="K64" i="27"/>
  <c r="K65" i="27" s="1"/>
  <c r="F64" i="26"/>
  <c r="J64" i="28"/>
  <c r="J65" i="28" s="1"/>
  <c r="M66" i="26"/>
  <c r="M65" i="26"/>
  <c r="L64" i="26"/>
  <c r="L65" i="26" s="1"/>
  <c r="B64" i="30"/>
  <c r="B65" i="30" s="1"/>
  <c r="M64" i="29"/>
  <c r="M65" i="29" s="1"/>
  <c r="D64" i="29"/>
  <c r="D65" i="29" s="1"/>
  <c r="O64" i="24"/>
  <c r="O66" i="24" s="1"/>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F64" i="30"/>
  <c r="R64" i="26"/>
  <c r="E64" i="24"/>
  <c r="H64" i="21"/>
  <c r="H65" i="21" s="1"/>
  <c r="H64" i="28"/>
  <c r="G64" i="28"/>
  <c r="P64" i="26"/>
  <c r="E64" i="28"/>
  <c r="J64" i="26"/>
  <c r="J65" i="26" s="1"/>
  <c r="M64" i="27"/>
  <c r="H64" i="27"/>
  <c r="L64" i="29"/>
  <c r="L65" i="29" s="1"/>
  <c r="G64" i="24"/>
  <c r="H64" i="24"/>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U64" i="27"/>
  <c r="U66" i="27" s="1"/>
  <c r="S66" i="27"/>
  <c r="D66" i="30"/>
  <c r="Q66" i="30"/>
  <c r="B64" i="29"/>
  <c r="B64" i="28"/>
  <c r="B64" i="27"/>
  <c r="B64" i="26"/>
  <c r="B64" i="21"/>
  <c r="T66" i="29"/>
  <c r="O64" i="27"/>
  <c r="O66" i="27" s="1"/>
  <c r="O64" i="28"/>
  <c r="O66" i="28" s="1"/>
  <c r="N64" i="27"/>
  <c r="N66" i="27" s="1"/>
  <c r="N64" i="30"/>
  <c r="N66" i="30" s="1"/>
  <c r="L66" i="30"/>
  <c r="G64" i="26"/>
  <c r="G64" i="29"/>
  <c r="D66" i="29"/>
  <c r="O64" i="26"/>
  <c r="O66" i="26" s="1"/>
  <c r="T66" i="24"/>
  <c r="P64" i="30"/>
  <c r="P66" i="30" s="1"/>
  <c r="Q66" i="21"/>
  <c r="P66" i="21"/>
  <c r="K66" i="27"/>
  <c r="Q66" i="24"/>
  <c r="R66" i="27"/>
  <c r="C66" i="27"/>
  <c r="J66" i="27"/>
  <c r="G64" i="27"/>
  <c r="G66" i="30"/>
  <c r="J66" i="30"/>
  <c r="F64" i="27"/>
  <c r="T66" i="27"/>
  <c r="T66" i="21"/>
  <c r="H66" i="30"/>
  <c r="E66" i="30"/>
  <c r="S66" i="24"/>
  <c r="L66" i="21"/>
  <c r="S66" i="26"/>
  <c r="L66" i="28"/>
  <c r="L66" i="26"/>
  <c r="T66" i="30"/>
  <c r="C66" i="29"/>
  <c r="R66" i="28"/>
  <c r="N64" i="26"/>
  <c r="N66" i="26" s="1"/>
  <c r="O64" i="29"/>
  <c r="O66" i="29" s="1"/>
  <c r="P64" i="29"/>
  <c r="P66" i="29" s="1"/>
  <c r="S64" i="1"/>
  <c r="R66" i="26"/>
  <c r="D66" i="27"/>
  <c r="N64" i="29"/>
  <c r="N66" i="29" s="1"/>
  <c r="R66" i="30"/>
  <c r="R64" i="1"/>
  <c r="Q64" i="1"/>
  <c r="U64" i="1"/>
  <c r="P64" i="1"/>
  <c r="E66" i="27"/>
  <c r="J66" i="24"/>
  <c r="Q66" i="29"/>
  <c r="F64" i="29"/>
  <c r="O64" i="30"/>
  <c r="O66" i="30" s="1"/>
  <c r="N64" i="24"/>
  <c r="N66" i="24" s="1"/>
  <c r="B66" i="24"/>
  <c r="K66" i="30"/>
  <c r="C66" i="30"/>
  <c r="I66" i="30"/>
  <c r="R66" i="29"/>
  <c r="I66" i="29"/>
  <c r="S66" i="29"/>
  <c r="T66" i="28"/>
  <c r="D66" i="28"/>
  <c r="Q66" i="28"/>
  <c r="I66" i="28"/>
  <c r="S66" i="28"/>
  <c r="K66" i="28"/>
  <c r="Q66" i="27"/>
  <c r="I66" i="27"/>
  <c r="P66" i="27"/>
  <c r="Q66" i="26"/>
  <c r="P66" i="26"/>
  <c r="C66" i="26"/>
  <c r="I66" i="26"/>
  <c r="H66" i="26"/>
  <c r="L66" i="24"/>
  <c r="I66" i="24"/>
  <c r="P66" i="24"/>
  <c r="D66" i="24"/>
  <c r="K66" i="24"/>
  <c r="M66" i="24"/>
  <c r="H66" i="21"/>
  <c r="K66" i="21"/>
  <c r="C66" i="21"/>
  <c r="D66" i="21"/>
  <c r="R66" i="21"/>
  <c r="N64" i="1"/>
  <c r="M64" i="1"/>
  <c r="T64" i="1"/>
  <c r="L64" i="1"/>
  <c r="J64" i="1"/>
  <c r="J65" i="1" s="1"/>
  <c r="K64" i="1"/>
  <c r="O64" i="1"/>
  <c r="C64" i="1"/>
  <c r="C65" i="1" s="1"/>
  <c r="I64" i="1"/>
  <c r="I65" i="1" s="1"/>
  <c r="H64" i="1"/>
  <c r="H65" i="1" s="1"/>
  <c r="G64" i="1"/>
  <c r="G65" i="1" s="1"/>
  <c r="F64" i="1"/>
  <c r="F65" i="1" s="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M65" i="1" l="1"/>
  <c r="L65" i="1"/>
  <c r="K65" i="1"/>
  <c r="B65" i="1"/>
  <c r="J66" i="26"/>
  <c r="G66" i="26"/>
  <c r="G65" i="26"/>
  <c r="I66" i="21"/>
  <c r="I65" i="21"/>
  <c r="C66" i="24"/>
  <c r="C65" i="24"/>
  <c r="E66" i="24"/>
  <c r="E65" i="24"/>
  <c r="F66" i="28"/>
  <c r="F65" i="28"/>
  <c r="F66" i="29"/>
  <c r="F65" i="29"/>
  <c r="M66" i="28"/>
  <c r="G66" i="27"/>
  <c r="G65" i="27"/>
  <c r="J66" i="28"/>
  <c r="C66" i="28"/>
  <c r="C65" i="28"/>
  <c r="H66" i="24"/>
  <c r="H65" i="24"/>
  <c r="F66" i="24"/>
  <c r="F65" i="24"/>
  <c r="F66" i="26"/>
  <c r="F65" i="26"/>
  <c r="M66" i="30"/>
  <c r="M65" i="30"/>
  <c r="F66" i="30"/>
  <c r="F65" i="30"/>
  <c r="M66" i="21"/>
  <c r="D66" i="26"/>
  <c r="L66" i="29"/>
  <c r="J66" i="29"/>
  <c r="J65" i="29"/>
  <c r="G66" i="28"/>
  <c r="G65" i="28"/>
  <c r="F66" i="21"/>
  <c r="F65" i="21"/>
  <c r="K66" i="26"/>
  <c r="K65" i="26"/>
  <c r="E66" i="28"/>
  <c r="E65" i="28"/>
  <c r="E66" i="26"/>
  <c r="E65" i="26"/>
  <c r="K66" i="29"/>
  <c r="K65" i="29"/>
  <c r="H66" i="27"/>
  <c r="H65" i="27"/>
  <c r="H66" i="28"/>
  <c r="H65" i="28"/>
  <c r="E66" i="21"/>
  <c r="E65" i="21"/>
  <c r="G66" i="24"/>
  <c r="G65" i="24"/>
  <c r="J66" i="21"/>
  <c r="J65" i="21"/>
  <c r="E66" i="29"/>
  <c r="E65" i="29"/>
  <c r="M66" i="29"/>
  <c r="F66" i="27"/>
  <c r="F65" i="27"/>
  <c r="M66" i="27"/>
  <c r="M65" i="27"/>
  <c r="H66" i="29"/>
  <c r="H65" i="29"/>
  <c r="G66" i="29"/>
  <c r="G65" i="29"/>
  <c r="L66" i="27"/>
  <c r="L65" i="27"/>
  <c r="G66" i="21"/>
  <c r="G65" i="21"/>
  <c r="B66" i="26"/>
  <c r="B65" i="26"/>
  <c r="B66" i="30"/>
  <c r="B66" i="27"/>
  <c r="B65" i="27"/>
  <c r="B66" i="21"/>
  <c r="B65" i="21"/>
  <c r="B66" i="28"/>
  <c r="B65" i="28"/>
  <c r="B66" i="29"/>
  <c r="B65"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<sst xmlns="http://schemas.openxmlformats.org/spreadsheetml/2006/main" count="1812" uniqueCount="173">
  <si>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</si>
  <si>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</si>
  <si>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</si>
  <si>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</si>
  <si>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</si>
  <si>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</si>
  <si>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</si>
  <si>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</si>
  <si>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</si>
  <si>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</si>
  <si>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</si>
  <si>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</si>
  <si>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</si>
  <si>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</si>
  <si>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</si>
  <si>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</si>
  <si>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</si>
  <si>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</si>
  <si>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</si>
  <si>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</si>
  <si>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</si>
  <si>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</si>
  <si>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</si>
  <si>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</si>
  <si>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</si>
  <si>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</si>
  <si>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</si>
  <si>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</si>
  <si>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</si>
  <si>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</si>
  <si>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</si>
  <si>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</si>
  <si>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</si>
  <si>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</si>
  <si>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</si>
  <si>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</si>
  <si>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</si>
  <si>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</si>
  <si>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</si>
  <si>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</si>
  <si>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</si>
  <si>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</si>
  <si>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</si>
  <si>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</si>
  <si>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</si>
  <si>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</si>
  <si>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</si>
  <si>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</si>
  <si>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</si>
  <si>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</si>
  <si>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</si>
  <si>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</si>
  <si>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</si>
  <si>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</si>
  <si>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</si>
  <si>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</si>
  <si>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</si>
  <si>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</si>
  <si>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</si>
  <si>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</si>
  <si>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</si>
  <si>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</si>
  <si>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</si>
  <si>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</si>
  <si>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</si>
  <si>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</si>
  <si>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</si>
  <si>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</si>
  <si>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</si>
  <si>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</si>
  <si>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</si>
  <si>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</si>
  <si>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</si>
  <si>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</si>
  <si>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</si>
  <si>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</si>
  <si>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</si>
  <si>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</si>
  <si>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</si>
  <si>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</si>
  <si>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</si>
  <si>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</si>
  <si>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</si>
  <si>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</si>
  <si>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</si>
  <si>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</si>
  <si>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</si>
  <si>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</si>
  <si>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</si>
  <si>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</si>
  <si>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</si>
  <si>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</si>
  <si>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</si>
  <si>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</si>
  <si>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</si>
  <si>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</si>
  <si>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</si>
  <si>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</si>
  <si>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</si>
  <si>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</si>
  <si>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</si>
  <si>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</si>
  <si>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</si>
  <si>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</si>
  <si>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</si>
  <si>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</si>
  <si>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</si>
  <si>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</si>
  <si>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</si>
  <si>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</si>
  <si>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</si>
  <si>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</si>
  <si>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</si>
  <si>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</si>
  <si>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</si>
  <si>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</si>
  <si>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</si>
  <si>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</si>
  <si>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</si>
  <si>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</si>
  <si>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</si>
  <si>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</si>
  <si>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</si>
  <si>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</si>
  <si>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</si>
  <si>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</si>
  <si>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</si>
  <si>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</si>
  <si>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</si>
  <si>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</si>
  <si>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</si>
  <si>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</si>
  <si>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</si>
  <si>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</si>
  <si>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</si>
  <si>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</si>
  <si>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</si>
  <si>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</si>
  <si>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</si>
  <si>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</si>
  <si>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</si>
  <si>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</si>
  <si>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</si>
  <si>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</si>
  <si>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</si>
  <si>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</si>
  <si>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</si>
  <si>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</si>
  <si>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</si>
  <si>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</si>
  <si>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</si>
  <si>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</si>
  <si>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</si>
  <si>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</si>
  <si>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</si>
  <si>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</si>
  <si>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</si>
  <si>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</si>
  <si>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</si>
  <si>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</si>
  <si>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PAN-017553</t>
  </si>
  <si>
    <t>EPR/GP3792SK</t>
  </si>
  <si>
    <t>Mr Ian Holden</t>
  </si>
  <si>
    <t>Crugmore, Ceredigion, SA43 1QY</t>
  </si>
  <si>
    <t xml:space="preserve">Owen Clee </t>
  </si>
  <si>
    <t xml:space="preserve">19 09 02 </t>
  </si>
  <si>
    <t>sludges from water
clarification</t>
  </si>
  <si>
    <t>Moderate</t>
  </si>
  <si>
    <t>19 09 02</t>
  </si>
  <si>
    <t>Potable water treatment
sludge</t>
  </si>
  <si>
    <t>Potable water treatment
effluent</t>
  </si>
  <si>
    <t>19 06 06</t>
  </si>
  <si>
    <t>Whole anaerobic digestate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</si>
</sst>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33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360F44E4-7249-415F-8D5E-41D249F9A162}" name="Crop" dataDxfId="299"/>
    <tableColumn id="2" xr3:uid="{55E07717-B4EC-4E8A-B9A9-34F3CF85E32D}" name="P Offtake" dataDxfId="298"/>
    <tableColumn id="3" xr3:uid="{7B25FA52-8104-4FE3-AED4-B53CBFDF89B2}" name="K Offtake" dataDxfId="297"/>
    <tableColumn id="4" xr3:uid="{0DBAE461-2D09-43C8-9342-3980D552AE4D}" name="Order" dataDxfId="296"/>
    <tableColumn id="5" xr3:uid="{52CACE7B-0CBA-46FC-9F24-02CBD6100239}" name="Lime pH requirement" dataDxfId="295"/>
    <tableColumn id="6" xr3:uid="{F1432630-9B16-4266-8147-CE754A715307}" name="Column1" dataDxfId="29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7E96A84B-948F-445F-BD6E-30CC8E6E6DD1}" name="Crop" dataDxfId="257"/>
    <tableColumn id="2" xr3:uid="{12657DDB-F680-47DE-ABB1-8675D5F91E41}" name="P Offtake" dataDxfId="256"/>
    <tableColumn id="3" xr3:uid="{DEB99109-D325-4F98-8A71-E70C03433437}" name="K Offtake" dataDxfId="255"/>
    <tableColumn id="4" xr3:uid="{E96A561F-7E7F-4FB3-97AA-0B35D8C8E93A}" name="Order" dataDxfId="254"/>
    <tableColumn id="5" xr3:uid="{181DD475-0A71-4C52-AF1A-8BFF46F5A827}" name="Lime pH requirement" dataDxfId="253"/>
    <tableColumn id="6" xr3:uid="{AC3FA7E8-D76B-43A3-B715-04446DFF63C6}" name="Column1" dataDxfId="25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06008BA1-A1E9-4286-B67A-352533C06A26}" name="Crop" dataDxfId="215"/>
    <tableColumn id="2" xr3:uid="{2AEB5EEB-C9D1-41DC-913E-953A33D1A4AF}" name="P Offtake" dataDxfId="214"/>
    <tableColumn id="3" xr3:uid="{8FA16A0B-1017-4CEE-862E-0A8CBD8EB3D3}" name="K Offtake" dataDxfId="213"/>
    <tableColumn id="4" xr3:uid="{E7A3B8CD-4036-47F4-B818-C3F22E80C749}" name="Order" dataDxfId="212"/>
    <tableColumn id="5" xr3:uid="{8F3EBD84-7904-4559-9B5C-63088B792C98}" name="Lime pH requirement" dataDxfId="211"/>
    <tableColumn id="6" xr3:uid="{A21DD95A-C955-4510-9114-E3F1CB645370}" name="Column1" dataDxfId="2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11579FCC-3D9F-49AD-888D-5D79B801F6AE}" name="Crop" dataDxfId="173"/>
    <tableColumn id="2" xr3:uid="{05C08116-56D5-4CC6-A649-B06AF891B931}" name="P Offtake" dataDxfId="172"/>
    <tableColumn id="3" xr3:uid="{59CDE959-192B-4757-9203-A0F691CF0F96}" name="K Offtake" dataDxfId="171"/>
    <tableColumn id="4" xr3:uid="{9FB8E4F7-B91F-4CE0-AF39-D4895D0ECF2F}" name="Order" dataDxfId="170"/>
    <tableColumn id="5" xr3:uid="{688FF2A4-D7C6-4425-A915-A9ADD700A9EE}" name="Lime pH requirement" dataDxfId="169"/>
    <tableColumn id="6" xr3:uid="{05FC5CFF-3D81-4B5F-87C7-2364076F2714}" name="Column1" dataDxfId="16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973D7FFB-D248-4199-9B2E-B3C6CC09D382}" name="Crop" dataDxfId="131"/>
    <tableColumn id="2" xr3:uid="{7F2A3986-EC86-4CF9-BD10-791170BA6682}" name="P Offtake" dataDxfId="130"/>
    <tableColumn id="3" xr3:uid="{D6129C35-9DC6-42E5-AE3F-EA3A083168E6}" name="K Offtake" dataDxfId="129"/>
    <tableColumn id="4" xr3:uid="{C1CC42B5-564A-4DE7-B817-B7D686FE9A11}" name="Order" dataDxfId="128"/>
    <tableColumn id="5" xr3:uid="{620F3ABD-564C-411A-8DEA-CE1A34F9FC36}" name="Lime pH requirement" dataDxfId="127"/>
    <tableColumn id="6" xr3:uid="{76C9BC4F-4FF3-4AFB-8E7B-16DC0CC3E97C}" name="Column1" dataDxfId="12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D13A12FC-EAE6-4280-A219-C2622262E5F4}" name="Crop" dataDxfId="89"/>
    <tableColumn id="2" xr3:uid="{FD06C4A3-4B75-490D-88CF-232C7DC3EFC6}" name="P Offtake" dataDxfId="88"/>
    <tableColumn id="3" xr3:uid="{B043BEFF-10D4-4840-989B-BB13A502ECDF}" name="K Offtake" dataDxfId="87"/>
    <tableColumn id="4" xr3:uid="{48481FDC-5D20-466C-B554-D45886EA366A}" name="Order" dataDxfId="86"/>
    <tableColumn id="5" xr3:uid="{9E0852D2-9D0D-44AB-98B7-FBA51F331ACF}" name="Lime pH requirement" dataDxfId="85"/>
    <tableColumn id="6" xr3:uid="{29F9C4A5-6854-4F37-8BD1-0DD9B6024A55}" name="Column1"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1B554ED3-7AAF-4192-827C-B071945474B8}" name="Crop" dataDxfId="47"/>
    <tableColumn id="2" xr3:uid="{35F435E0-8D8E-44D1-84BD-C2FF51C3F944}" name="P Offtake" dataDxfId="46"/>
    <tableColumn id="3" xr3:uid="{38465C9D-AA8F-443A-80F5-96D1F6258317}" name="K Offtake" dataDxfId="45"/>
    <tableColumn id="4" xr3:uid="{E0C0E6AF-5628-4BC3-9625-81A87B93D279}" name="Order" dataDxfId="44"/>
    <tableColumn id="5" xr3:uid="{ACDE1D9A-7F94-4404-BDDC-1235C32C758F}" name="Lime pH requirement" dataDxfId="43"/>
    <tableColumn id="6" xr3:uid="{B093C9DF-C4CF-4906-9658-89F446EB9C12}" name="Column1" dataDxfId="4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C4B2E6E9-5990-417D-9E04-7933BDF1FC69}" name="Crop" dataDxfId="5"/>
    <tableColumn id="2" xr3:uid="{E74EF8D0-6C68-49B8-AE52-40C276CA5FC9}" name="P Offtake" dataDxfId="4"/>
    <tableColumn id="3" xr3:uid="{9E0A7857-36E3-482D-B4B2-65B90760417F}" name="K Offtake" dataDxfId="3"/>
    <tableColumn id="4" xr3:uid="{A78867D2-7566-4070-AF99-15EE4CEB1699}" name="Order" dataDxfId="2"/>
    <tableColumn id="5" xr3:uid="{240FD5FA-5659-468E-8544-C93086800EC9}" name="Lime pH requirement" dataDxfId="1"/>
    <tableColumn id="6" xr3:uid="{D5C8E9C3-9076-473B-AE62-DA32692BAABC}"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64" zoomScaleNormal="64" workbookViewId="0">
      <selection activeCell="G33" sqref="G3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8" t="s">
        <v>41</v>
      </c>
      <c r="B1" s="128"/>
      <c r="C1" s="122" t="s">
        <v>160</v>
      </c>
      <c r="D1" s="123"/>
      <c r="E1" s="92" t="s">
        <v>45</v>
      </c>
      <c r="F1" s="95">
        <v>24.34</v>
      </c>
      <c r="G1" s="124" t="s">
        <v>43</v>
      </c>
      <c r="H1" s="125"/>
      <c r="I1" s="95">
        <v>6.6</v>
      </c>
      <c r="J1" s="128" t="s">
        <v>153</v>
      </c>
      <c r="K1" s="128"/>
      <c r="L1" s="95">
        <v>39.1</v>
      </c>
      <c r="AB1" s="18"/>
      <c r="AC1" s="18"/>
      <c r="AD1" s="29" t="s">
        <v>126</v>
      </c>
      <c r="AE1" s="17"/>
      <c r="AF1" s="17"/>
      <c r="AG1" s="18"/>
      <c r="AH1" s="18"/>
      <c r="AI1" s="39" t="s">
        <v>79</v>
      </c>
      <c r="AJ1" s="40" t="s">
        <v>94</v>
      </c>
      <c r="AK1" s="41" t="s">
        <v>95</v>
      </c>
      <c r="AL1" s="42" t="s">
        <v>125</v>
      </c>
      <c r="AM1" s="42" t="s">
        <v>131</v>
      </c>
      <c r="AN1" s="42" t="s">
        <v>111</v>
      </c>
    </row>
    <row r="2" spans="1:40" ht="13" x14ac:dyDescent="0.3">
      <c r="A2" s="128" t="s">
        <v>87</v>
      </c>
      <c r="B2" s="128"/>
      <c r="C2" s="120" t="s">
        <v>161</v>
      </c>
      <c r="D2" s="121"/>
      <c r="E2" s="92" t="s">
        <v>109</v>
      </c>
      <c r="F2" s="95" t="s">
        <v>165</v>
      </c>
      <c r="G2" s="126" t="s">
        <v>110</v>
      </c>
      <c r="H2" s="127"/>
      <c r="I2" s="95"/>
      <c r="J2" s="128" t="s">
        <v>158</v>
      </c>
      <c r="K2" s="128"/>
      <c r="L2" s="95">
        <v>1.18</v>
      </c>
      <c r="AB2" s="29" t="s">
        <v>56</v>
      </c>
      <c r="AC2" s="17"/>
      <c r="AD2" s="29" t="s">
        <v>70</v>
      </c>
      <c r="AE2" s="17"/>
      <c r="AF2" s="17"/>
      <c r="AG2" s="43" t="s">
        <v>76</v>
      </c>
      <c r="AH2" s="18"/>
      <c r="AI2" s="44" t="s">
        <v>126</v>
      </c>
      <c r="AJ2" s="45">
        <v>0</v>
      </c>
      <c r="AK2" s="46">
        <v>0</v>
      </c>
      <c r="AL2" s="10">
        <v>0</v>
      </c>
      <c r="AM2" s="11">
        <v>0</v>
      </c>
      <c r="AN2" s="11">
        <v>0</v>
      </c>
    </row>
    <row r="3" spans="1:40" ht="13" x14ac:dyDescent="0.25">
      <c r="A3" s="124" t="s">
        <v>42</v>
      </c>
      <c r="B3" s="125"/>
      <c r="C3" s="120" t="s">
        <v>162</v>
      </c>
      <c r="D3" s="121"/>
      <c r="E3" s="92" t="s">
        <v>108</v>
      </c>
      <c r="F3" s="30" t="s">
        <v>78</v>
      </c>
      <c r="G3" s="128" t="s">
        <v>159</v>
      </c>
      <c r="H3" s="128"/>
      <c r="I3" s="95"/>
      <c r="J3" s="124" t="s">
        <v>154</v>
      </c>
      <c r="K3" s="125"/>
      <c r="L3" s="95">
        <f>(L1/(L2*10000))*100</f>
        <v>0.33135593220338982</v>
      </c>
      <c r="AB3" s="29" t="s">
        <v>57</v>
      </c>
      <c r="AC3" s="17"/>
      <c r="AD3" s="29" t="s">
        <v>71</v>
      </c>
      <c r="AE3" s="17"/>
      <c r="AF3" s="17"/>
      <c r="AG3" s="43" t="s">
        <v>77</v>
      </c>
      <c r="AH3" s="18"/>
      <c r="AI3" s="47" t="s">
        <v>113</v>
      </c>
      <c r="AJ3" s="48">
        <v>1.7</v>
      </c>
      <c r="AK3" s="49">
        <v>6</v>
      </c>
      <c r="AL3" s="50">
        <v>1</v>
      </c>
      <c r="AM3" s="11">
        <v>6.2</v>
      </c>
      <c r="AN3" s="11" t="s">
        <v>112</v>
      </c>
    </row>
    <row r="4" spans="1:40" ht="25" x14ac:dyDescent="0.25">
      <c r="A4" s="128" t="s">
        <v>0</v>
      </c>
      <c r="B4" s="128"/>
      <c r="C4" s="129" t="s">
        <v>163</v>
      </c>
      <c r="D4" s="123"/>
      <c r="E4" s="93" t="s">
        <v>1</v>
      </c>
      <c r="F4" s="118" t="s">
        <v>166</v>
      </c>
      <c r="G4" s="128"/>
      <c r="H4" s="128"/>
      <c r="I4" s="95"/>
      <c r="J4" s="124"/>
      <c r="K4" s="125"/>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8" t="s">
        <v>47</v>
      </c>
      <c r="B5" s="128"/>
      <c r="C5" s="130" t="s">
        <v>164</v>
      </c>
      <c r="D5" s="130"/>
      <c r="E5" s="93"/>
      <c r="F5" s="94"/>
      <c r="G5" s="128"/>
      <c r="H5" s="128"/>
      <c r="I5" s="95"/>
      <c r="J5" s="124"/>
      <c r="K5" s="125"/>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8" t="s">
        <v>2</v>
      </c>
      <c r="B8" s="128"/>
      <c r="C8" s="15">
        <v>1</v>
      </c>
      <c r="D8" s="15">
        <v>2</v>
      </c>
      <c r="E8" s="15">
        <v>3</v>
      </c>
      <c r="F8" s="15">
        <v>4</v>
      </c>
      <c r="G8" s="15">
        <v>5</v>
      </c>
      <c r="H8" s="15">
        <v>6</v>
      </c>
      <c r="I8" s="15">
        <v>7</v>
      </c>
      <c r="J8" s="15">
        <v>8</v>
      </c>
      <c r="K8" s="15">
        <v>9</v>
      </c>
      <c r="L8" s="15">
        <v>10</v>
      </c>
      <c r="M8" s="15">
        <v>11</v>
      </c>
      <c r="N8" s="15">
        <v>12</v>
      </c>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8" t="s">
        <v>3</v>
      </c>
      <c r="B9" s="128"/>
      <c r="C9" s="15" t="s">
        <v>167</v>
      </c>
      <c r="D9" s="15" t="s">
        <v>167</v>
      </c>
      <c r="E9" s="15" t="s">
        <v>167</v>
      </c>
      <c r="F9" s="15" t="s">
        <v>167</v>
      </c>
      <c r="G9" s="15" t="s">
        <v>167</v>
      </c>
      <c r="H9" s="15" t="s">
        <v>167</v>
      </c>
      <c r="I9" s="15" t="s">
        <v>167</v>
      </c>
      <c r="J9" s="15" t="s">
        <v>167</v>
      </c>
      <c r="K9" s="15" t="s">
        <v>167</v>
      </c>
      <c r="L9" s="15" t="s">
        <v>167</v>
      </c>
      <c r="M9" s="15" t="s">
        <v>167</v>
      </c>
      <c r="N9" s="15" t="s">
        <v>167</v>
      </c>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8" t="s">
        <v>4</v>
      </c>
      <c r="B10" s="128"/>
      <c r="C10" s="15">
        <v>6.8</v>
      </c>
      <c r="D10" s="15">
        <v>5.5</v>
      </c>
      <c r="E10" s="15">
        <v>5.9</v>
      </c>
      <c r="F10" s="15">
        <v>5.9</v>
      </c>
      <c r="G10" s="15">
        <v>5.7</v>
      </c>
      <c r="H10" s="15">
        <v>5.8</v>
      </c>
      <c r="I10" s="15">
        <v>5.8</v>
      </c>
      <c r="J10" s="15">
        <v>6</v>
      </c>
      <c r="K10" s="15">
        <v>6.2</v>
      </c>
      <c r="L10" s="15">
        <v>6.1</v>
      </c>
      <c r="M10" s="15">
        <v>6.2</v>
      </c>
      <c r="N10" s="15">
        <v>6.5</v>
      </c>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8" t="s">
        <v>5</v>
      </c>
      <c r="B11" s="128"/>
      <c r="C11" s="15">
        <v>0</v>
      </c>
      <c r="D11" s="15">
        <v>3</v>
      </c>
      <c r="E11" s="15">
        <v>0</v>
      </c>
      <c r="F11" s="15">
        <v>2</v>
      </c>
      <c r="G11" s="15">
        <v>3</v>
      </c>
      <c r="H11" s="15">
        <v>0</v>
      </c>
      <c r="I11" s="15">
        <v>1</v>
      </c>
      <c r="J11" s="15">
        <v>2</v>
      </c>
      <c r="K11" s="15">
        <v>0</v>
      </c>
      <c r="L11" s="15">
        <v>1</v>
      </c>
      <c r="M11" s="15">
        <v>3</v>
      </c>
      <c r="N11" s="15">
        <v>2</v>
      </c>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8" t="s">
        <v>6</v>
      </c>
      <c r="B12" s="128"/>
      <c r="C12" s="15">
        <v>1</v>
      </c>
      <c r="D12" s="15">
        <v>1</v>
      </c>
      <c r="E12" s="15">
        <v>0</v>
      </c>
      <c r="F12" s="15">
        <v>0</v>
      </c>
      <c r="G12" s="15">
        <v>1</v>
      </c>
      <c r="H12" s="15">
        <v>0</v>
      </c>
      <c r="I12" s="15">
        <v>0</v>
      </c>
      <c r="J12" s="15">
        <v>0</v>
      </c>
      <c r="K12" s="15">
        <v>0</v>
      </c>
      <c r="L12" s="15">
        <v>0</v>
      </c>
      <c r="M12" s="15">
        <v>2</v>
      </c>
      <c r="N12" s="15">
        <v>0</v>
      </c>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8" t="s">
        <v>7</v>
      </c>
      <c r="B13" s="128"/>
      <c r="C13" s="15">
        <v>2</v>
      </c>
      <c r="D13" s="15">
        <v>2</v>
      </c>
      <c r="E13" s="15">
        <v>2</v>
      </c>
      <c r="F13" s="15">
        <v>2</v>
      </c>
      <c r="G13" s="15">
        <v>2</v>
      </c>
      <c r="H13" s="15">
        <v>1</v>
      </c>
      <c r="I13" s="15">
        <v>2</v>
      </c>
      <c r="J13" s="15">
        <v>2</v>
      </c>
      <c r="K13" s="15">
        <v>1</v>
      </c>
      <c r="L13" s="15">
        <v>2</v>
      </c>
      <c r="M13" s="15">
        <v>2</v>
      </c>
      <c r="N13" s="15">
        <v>3</v>
      </c>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8" t="s">
        <v>8</v>
      </c>
      <c r="B14" s="138"/>
      <c r="C14" s="99" t="s">
        <v>113</v>
      </c>
      <c r="D14" s="99" t="s">
        <v>113</v>
      </c>
      <c r="E14" s="99" t="s">
        <v>113</v>
      </c>
      <c r="F14" s="99" t="s">
        <v>113</v>
      </c>
      <c r="G14" s="99" t="s">
        <v>113</v>
      </c>
      <c r="H14" s="99" t="s">
        <v>113</v>
      </c>
      <c r="I14" s="99" t="s">
        <v>113</v>
      </c>
      <c r="J14" s="99" t="s">
        <v>113</v>
      </c>
      <c r="K14" s="99" t="s">
        <v>113</v>
      </c>
      <c r="L14" s="99" t="s">
        <v>113</v>
      </c>
      <c r="M14" s="99" t="s">
        <v>113</v>
      </c>
      <c r="N14" s="99" t="s">
        <v>113</v>
      </c>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7" t="s">
        <v>9</v>
      </c>
      <c r="B15" s="137"/>
      <c r="C15" s="15">
        <v>38</v>
      </c>
      <c r="D15" s="15">
        <v>38</v>
      </c>
      <c r="E15" s="15">
        <v>38</v>
      </c>
      <c r="F15" s="15">
        <v>38</v>
      </c>
      <c r="G15" s="15">
        <v>38</v>
      </c>
      <c r="H15" s="15">
        <v>38</v>
      </c>
      <c r="I15" s="15">
        <v>38</v>
      </c>
      <c r="J15" s="15">
        <v>38</v>
      </c>
      <c r="K15" s="15">
        <v>38</v>
      </c>
      <c r="L15" s="15">
        <v>38</v>
      </c>
      <c r="M15" s="15">
        <v>38</v>
      </c>
      <c r="N15" s="15">
        <v>38</v>
      </c>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9" t="s">
        <v>44</v>
      </c>
      <c r="B16" s="139"/>
      <c r="C16" s="100" t="s">
        <v>72</v>
      </c>
      <c r="D16" s="100" t="s">
        <v>72</v>
      </c>
      <c r="E16" s="100" t="s">
        <v>72</v>
      </c>
      <c r="F16" s="100" t="s">
        <v>72</v>
      </c>
      <c r="G16" s="100" t="s">
        <v>72</v>
      </c>
      <c r="H16" s="100" t="s">
        <v>72</v>
      </c>
      <c r="I16" s="100" t="s">
        <v>72</v>
      </c>
      <c r="J16" s="100" t="s">
        <v>72</v>
      </c>
      <c r="K16" s="100" t="s">
        <v>72</v>
      </c>
      <c r="L16" s="100" t="s">
        <v>72</v>
      </c>
      <c r="M16" s="100" t="s">
        <v>72</v>
      </c>
      <c r="N16" s="100" t="s">
        <v>72</v>
      </c>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110.7302157</v>
      </c>
      <c r="D18" s="16">
        <f>$D32</f>
        <v>0</v>
      </c>
      <c r="E18" s="16">
        <f>$D33</f>
        <v>0</v>
      </c>
      <c r="F18" s="16">
        <f>$D34</f>
        <v>0</v>
      </c>
      <c r="G18" s="16">
        <f>$D35</f>
        <v>0</v>
      </c>
      <c r="H18" s="16">
        <f>$D36</f>
        <v>0</v>
      </c>
      <c r="I18" s="16">
        <f>$D37</f>
        <v>0</v>
      </c>
      <c r="J18" s="16">
        <f>$D38</f>
        <v>36.910071899999998</v>
      </c>
      <c r="K18" s="16">
        <f>$D39</f>
        <v>110.7302157</v>
      </c>
      <c r="L18" s="16">
        <f>$D40</f>
        <v>110.7302157</v>
      </c>
      <c r="M18" s="16">
        <f>$D41</f>
        <v>36.910071899999998</v>
      </c>
      <c r="N18" s="16">
        <f>$D42</f>
        <v>36.910071899999998</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46.130215700000008</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-27.689928099999996</v>
      </c>
      <c r="K19" s="16">
        <f t="shared" si="1"/>
        <v>46.130215700000008</v>
      </c>
      <c r="L19" s="16">
        <f t="shared" si="1"/>
        <v>46.130215700000008</v>
      </c>
      <c r="M19" s="16">
        <f t="shared" si="1"/>
        <v>-27.689928099999996</v>
      </c>
      <c r="N19" s="16">
        <f t="shared" si="1"/>
        <v>-27.689928099999996</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INCREASE</v>
      </c>
      <c r="D20" s="25" t="str">
        <f>IF($B32="","",IF(D$19&gt;=0,"INCREASE","DECREASE"))</f>
        <v/>
      </c>
      <c r="E20" s="25" t="str">
        <f>IF($B33="","",IF(E$19&gt;=0,"INCREASE","DECREASE"))</f>
        <v/>
      </c>
      <c r="F20" s="25" t="str">
        <f>IF($B34="","",IF(F$19&gt;=0,"INCREASE","DECREASE"))</f>
        <v/>
      </c>
      <c r="G20" s="25" t="str">
        <f>IF($B35="","",IF(G$19&gt;=0,"INCREASE","DECREASE"))</f>
        <v/>
      </c>
      <c r="H20" s="25" t="str">
        <f>IF($B36="","",IF(H$19&gt;=0,"INCREASE","DECREASE"))</f>
        <v/>
      </c>
      <c r="I20" s="25" t="str">
        <f>IF($B37="","",IF(I$19&gt;=0,"INCREASE","DECREASE"))</f>
        <v/>
      </c>
      <c r="J20" s="25" t="str">
        <f>IF($B38="","",IF(J$19&gt;=0,"INCREASE","DECREASE"))</f>
        <v>DECREASE</v>
      </c>
      <c r="K20" s="25" t="str">
        <f>IF($B39="","",IF(K$19&gt;=0,"INCREASE","DECREASE"))</f>
        <v>INCREASE</v>
      </c>
      <c r="L20" s="25" t="str">
        <f>IF($B40="","",IF(L$19&gt;=0,"INCREASE","DECREASE"))</f>
        <v>INCREASE</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12.384122400000001</v>
      </c>
      <c r="D22" s="16">
        <f>$E32</f>
        <v>0</v>
      </c>
      <c r="E22" s="16">
        <f>$E33</f>
        <v>0</v>
      </c>
      <c r="F22" s="16">
        <f>$E34</f>
        <v>0</v>
      </c>
      <c r="G22" s="16">
        <f>$E35</f>
        <v>0</v>
      </c>
      <c r="H22" s="16">
        <f>$E36</f>
        <v>0</v>
      </c>
      <c r="I22" s="16">
        <f>$E37</f>
        <v>0</v>
      </c>
      <c r="J22" s="16">
        <f>$E38</f>
        <v>4.1280408</v>
      </c>
      <c r="K22" s="16">
        <f>$E39</f>
        <v>12.384122400000001</v>
      </c>
      <c r="L22" s="16">
        <f>$E40</f>
        <v>12.384122400000001</v>
      </c>
      <c r="M22" s="16">
        <f>$E41</f>
        <v>4.1280408</v>
      </c>
      <c r="N22" s="16">
        <f>$E42</f>
        <v>4.1280408</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-215.6158776</v>
      </c>
      <c r="D23" s="16">
        <f t="shared" ref="D23:V23" si="3">D22-D21</f>
        <v>-228</v>
      </c>
      <c r="E23" s="16">
        <f t="shared" si="3"/>
        <v>-228</v>
      </c>
      <c r="F23" s="16">
        <f t="shared" si="3"/>
        <v>-228</v>
      </c>
      <c r="G23" s="16">
        <f t="shared" si="3"/>
        <v>-228</v>
      </c>
      <c r="H23" s="16">
        <f t="shared" si="3"/>
        <v>-228</v>
      </c>
      <c r="I23" s="16">
        <f t="shared" si="3"/>
        <v>-228</v>
      </c>
      <c r="J23" s="16">
        <f t="shared" si="3"/>
        <v>-223.87195919999999</v>
      </c>
      <c r="K23" s="16">
        <f t="shared" si="3"/>
        <v>-215.6158776</v>
      </c>
      <c r="L23" s="16">
        <f t="shared" si="3"/>
        <v>-215.6158776</v>
      </c>
      <c r="M23" s="16">
        <f t="shared" si="3"/>
        <v>-223.87195919999999</v>
      </c>
      <c r="N23" s="16">
        <f t="shared" si="3"/>
        <v>-223.87195919999999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15.6</v>
      </c>
      <c r="C28" s="15">
        <v>1.18</v>
      </c>
      <c r="D28" s="15">
        <v>0.22950000000000001</v>
      </c>
      <c r="E28" s="15">
        <v>4.8800000000000003E-2</v>
      </c>
      <c r="F28" s="15">
        <v>1070</v>
      </c>
      <c r="G28" s="15">
        <v>69.400000000000006</v>
      </c>
      <c r="H28" s="15">
        <v>117</v>
      </c>
      <c r="I28" s="15">
        <v>2.08</v>
      </c>
      <c r="J28" s="15">
        <v>0.37</v>
      </c>
      <c r="K28" s="15">
        <v>0.32</v>
      </c>
      <c r="L28" s="15">
        <v>2.08</v>
      </c>
      <c r="M28" s="15">
        <v>17.3</v>
      </c>
      <c r="N28" s="15">
        <v>177000</v>
      </c>
      <c r="O28" s="15">
        <v>22100</v>
      </c>
      <c r="P28" s="15"/>
      <c r="Q28" s="15">
        <v>5970</v>
      </c>
      <c r="R28" s="15"/>
      <c r="S28" s="15">
        <v>19.899999999999999</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135</v>
      </c>
      <c r="C31" s="76">
        <f>IF(C$27="%w/w SAR",((C$28*10)*$B31),IF(C$27="%w/w DM",(((C$28*10)*($B$28/100))*$B31),IF(C$27="kg/t SAR",(C$28*$B31),IF(C$27="kg/t DM",((C$28*($B$28/100))*$B31),IF(C$27="mg/kg SAR",((C$28*0.001)*$B31),IF(C$27="mg/kg DM",(((C$28*0.001)*($B$28/100))*$B31),0))))))</f>
        <v>248.50799999999998</v>
      </c>
      <c r="D31" s="76">
        <f>(IF(D$27="%w/w SAR",((D$28*10)*$B31),IF(D$27="%w/w DM",(((D$28*10)*($B$28/100))*$B31),IF(D$27="kg/t SAR",(D$28*$B31),IF(D$27="kg/t DM",((D$28*($B$28/100))*$B31),IF(D$27="mg/kg SAR",((D$28*0.001)*$B31),IF(D$27="mg/kg DM",(((D$28*0.001)*($B$28/100))*$B31),"0")))))))*2.291</f>
        <v>110.7302157</v>
      </c>
      <c r="E31" s="76">
        <f>(IF(E$27="%w/w SAR",((E$28*10)*$B31),IF(E$27="%w/w DM",(((E$28*10)*($B$28/100))*$B31),IF(E$27="kg/t SAR",(E$28*$B31),IF(E$27="kg/t DM",((E$28*($B$28/100))*$B31),IF(E$27="mg/kg SAR",((E$28*0.001)*$B31),IF(E$27="mg/kg DM",(((E$28*0.001)*($B$28/100))*$B31),"0")))))))*1.205</f>
        <v>12.384122400000001</v>
      </c>
      <c r="F31" s="76">
        <f>(IF(F$27="%w/w SAR",((F$28*10)*$B31),IF(F$27="%w/w DM",(((F$28*10)*($B$28/100))*$B31),IF(F$27="kg/t SAR",(F$28*$B31),IF(F$27="kg/t DM",((F$28*($B$28/100))*$B31),IF(F$27="mg/kg SAR",((F$28*0.001)*$B31),IF(F$27="mg/kg DM",(((F$28*0.001)*($B$28/100))*$B31),"0")))))))*1.658</f>
        <v>37.361703599999998</v>
      </c>
      <c r="G31" s="76">
        <f t="shared" ref="G31:P31" si="5">IF(G$27="%w/w SAR",((G$28*10)*$B31),IF(G$27="%w/w DM",(((G$28*10)*($B$28/100))*$B31),IF(G$27="kg/t SAR",(G$28*$B31),IF(G$27="kg/t DM",((G$28*($B$28/100))*$B31),IF(G$27="mg/kg SAR",((G$28*0.001)*$B31),IF(G$27="mg/kg DM",(((G$28*0.001)*($B$28/100))*$B31),0))))))</f>
        <v>1.4615640000000001</v>
      </c>
      <c r="H31" s="76">
        <f t="shared" si="5"/>
        <v>2.4640200000000001</v>
      </c>
      <c r="I31" s="76">
        <f t="shared" si="5"/>
        <v>4.3804800000000005E-2</v>
      </c>
      <c r="J31" s="76">
        <f t="shared" si="5"/>
        <v>7.7921999999999991E-3</v>
      </c>
      <c r="K31" s="76">
        <f t="shared" si="5"/>
        <v>6.7392000000000007E-3</v>
      </c>
      <c r="L31" s="76">
        <f t="shared" si="5"/>
        <v>4.3804800000000005E-2</v>
      </c>
      <c r="M31" s="76">
        <f t="shared" si="5"/>
        <v>0.364338</v>
      </c>
      <c r="N31" s="76">
        <f t="shared" si="5"/>
        <v>3727.62</v>
      </c>
      <c r="O31" s="76">
        <f t="shared" si="5"/>
        <v>465.42599999999999</v>
      </c>
      <c r="P31" s="76">
        <f t="shared" si="5"/>
        <v>0</v>
      </c>
      <c r="Q31" s="76">
        <f>(IF(Q$27="%w/w SAR",((Q$28*10)*$B31),IF(Q$27="%w/w DM",(((Q$28*10)*($B$28/100))*$B31),IF(Q$27="kg/t SAR",(Q$28*$B31),IF(Q$27="kg/t DM",((Q$28*($B$28/100))*$B31),IF(Q$27="mg/kg SAR",((Q$28*0.001)*$B31),IF(Q$27="mg/kg DM",(((Q$28*0.001)*($B$28/100))*$B31),0)))))))*2.5</f>
        <v>314.32049999999998</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0.41909399999999997</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ref="G32:P50" si="10">IF(G$27="%w/w SAR",((G$28*10)*$B32),IF(G$27="%w/w DM",(((G$28*10)*($B$28/100))*$B32),IF(G$27="kg/t SAR",(G$28*$B32),IF(G$27="kg/t DM",((G$28*($B$28/100))*$B32),IF(G$27="mg/kg SAR",((G$28*0.001)*$B32),IF(G$27="mg/kg DM",(((G$28*0.001)*($B$28/100))*$B32),0))))))</f>
        <v>0</v>
      </c>
      <c r="H32" s="76">
        <f t="shared" si="10"/>
        <v>0</v>
      </c>
      <c r="I32" s="76">
        <f t="shared" si="10"/>
        <v>0</v>
      </c>
      <c r="J32" s="76">
        <f t="shared" si="10"/>
        <v>0</v>
      </c>
      <c r="K32" s="76">
        <f t="shared" si="10"/>
        <v>0</v>
      </c>
      <c r="L32" s="76">
        <f t="shared" si="10"/>
        <v>0</v>
      </c>
      <c r="M32" s="76">
        <f t="shared" si="10"/>
        <v>0</v>
      </c>
      <c r="N32" s="76">
        <f t="shared" si="10"/>
        <v>0</v>
      </c>
      <c r="O32" s="76">
        <f t="shared" si="10"/>
        <v>0</v>
      </c>
      <c r="P32" s="76">
        <f t="shared" si="10"/>
        <v>0</v>
      </c>
      <c r="Q32" s="76">
        <f t="shared" ref="Q32:Q50" si="11">(IF(Q$27="%w/w SAR",((Q$28*10)*$B32),IF(Q$27="%w/w DM",(((Q$28*10)*($B$28/100))*$B32),IF(Q$27="kg/t SAR",(Q$28*$B32),IF(Q$27="kg/t DM",((Q$28*($B$28/100))*$B32),IF(Q$27="mg/kg SAR",((Q$28*0.001)*$B32),IF(Q$27="mg/kg DM",(((Q$28*0.001)*($B$28/100))*$B32),0)))))))*2.5</f>
        <v>0</v>
      </c>
      <c r="R32" s="76">
        <f t="shared" ref="R32:U50" si="12">IF(R$27="%w/w SAR",((R$28*10)*$B32),IF(R$27="%w/w DM",(((R$28*10)*($B$28/100))*$B32),IF(R$27="kg/t SAR",(R$28*$B32),IF(R$27="kg/t DM",((R$28*($B$28/100))*$B32),IF(R$27="mg/kg SAR",((R$28*0.001)*$B32),IF(R$27="mg/kg DM",(((R$28*0.001)*($B$28/100))*$B32),0))))))</f>
        <v>0</v>
      </c>
      <c r="S32" s="76">
        <f t="shared" si="12"/>
        <v>0</v>
      </c>
      <c r="T32" s="76">
        <f t="shared" si="12"/>
        <v>0</v>
      </c>
      <c r="U32" s="76">
        <f t="shared" si="12"/>
        <v>0</v>
      </c>
      <c r="AB32" s="58"/>
      <c r="AC32" s="58"/>
      <c r="AD32" s="58"/>
      <c r="AE32" s="58"/>
      <c r="AF32" s="58"/>
      <c r="AG32" s="58"/>
      <c r="AH32" s="58"/>
      <c r="AI32" s="58"/>
    </row>
    <row r="33" spans="1:35" s="71" customFormat="1" ht="13" x14ac:dyDescent="0.35">
      <c r="A33" s="13">
        <f>E8</f>
        <v>3</v>
      </c>
      <c r="B33" s="15"/>
      <c r="C33" s="76">
        <f t="shared" si="6"/>
        <v>0</v>
      </c>
      <c r="D33" s="76">
        <f t="shared" si="7"/>
        <v>0</v>
      </c>
      <c r="E33" s="76">
        <f t="shared" si="8"/>
        <v>0</v>
      </c>
      <c r="F33" s="76">
        <f t="shared" si="9"/>
        <v>0</v>
      </c>
      <c r="G33" s="76">
        <f t="shared" si="10"/>
        <v>0</v>
      </c>
      <c r="H33" s="76">
        <f t="shared" si="10"/>
        <v>0</v>
      </c>
      <c r="I33" s="76">
        <f t="shared" si="10"/>
        <v>0</v>
      </c>
      <c r="J33" s="76">
        <f t="shared" si="10"/>
        <v>0</v>
      </c>
      <c r="K33" s="76">
        <f t="shared" si="10"/>
        <v>0</v>
      </c>
      <c r="L33" s="76">
        <f t="shared" si="10"/>
        <v>0</v>
      </c>
      <c r="M33" s="76">
        <f t="shared" si="10"/>
        <v>0</v>
      </c>
      <c r="N33" s="76">
        <f t="shared" si="10"/>
        <v>0</v>
      </c>
      <c r="O33" s="76">
        <f t="shared" si="10"/>
        <v>0</v>
      </c>
      <c r="P33" s="76">
        <f t="shared" si="10"/>
        <v>0</v>
      </c>
      <c r="Q33" s="76">
        <f t="shared" si="11"/>
        <v>0</v>
      </c>
      <c r="R33" s="76">
        <f t="shared" si="12"/>
        <v>0</v>
      </c>
      <c r="S33" s="76">
        <f t="shared" si="12"/>
        <v>0</v>
      </c>
      <c r="T33" s="76">
        <f t="shared" si="12"/>
        <v>0</v>
      </c>
      <c r="U33" s="76">
        <f t="shared" si="12"/>
        <v>0</v>
      </c>
      <c r="AB33" s="58"/>
      <c r="AC33" s="58"/>
      <c r="AD33" s="58"/>
      <c r="AE33" s="58"/>
      <c r="AF33" s="58"/>
      <c r="AG33" s="58"/>
      <c r="AH33" s="58"/>
      <c r="AI33" s="58"/>
    </row>
    <row r="34" spans="1:35" s="71" customFormat="1" ht="13" x14ac:dyDescent="0.35">
      <c r="A34" s="13">
        <f>F8</f>
        <v>4</v>
      </c>
      <c r="B34" s="15"/>
      <c r="C34" s="76">
        <f t="shared" si="6"/>
        <v>0</v>
      </c>
      <c r="D34" s="76">
        <f t="shared" si="7"/>
        <v>0</v>
      </c>
      <c r="E34" s="76">
        <f t="shared" si="8"/>
        <v>0</v>
      </c>
      <c r="F34" s="76">
        <f t="shared" si="9"/>
        <v>0</v>
      </c>
      <c r="G34" s="76">
        <f t="shared" si="10"/>
        <v>0</v>
      </c>
      <c r="H34" s="76">
        <f t="shared" si="10"/>
        <v>0</v>
      </c>
      <c r="I34" s="76">
        <f t="shared" si="10"/>
        <v>0</v>
      </c>
      <c r="J34" s="76">
        <f t="shared" si="10"/>
        <v>0</v>
      </c>
      <c r="K34" s="76">
        <f t="shared" si="10"/>
        <v>0</v>
      </c>
      <c r="L34" s="76">
        <f t="shared" si="10"/>
        <v>0</v>
      </c>
      <c r="M34" s="76">
        <f t="shared" si="10"/>
        <v>0</v>
      </c>
      <c r="N34" s="76">
        <f t="shared" si="10"/>
        <v>0</v>
      </c>
      <c r="O34" s="76">
        <f t="shared" si="10"/>
        <v>0</v>
      </c>
      <c r="P34" s="76">
        <f t="shared" si="10"/>
        <v>0</v>
      </c>
      <c r="Q34" s="76">
        <f t="shared" si="11"/>
        <v>0</v>
      </c>
      <c r="R34" s="76">
        <f t="shared" si="12"/>
        <v>0</v>
      </c>
      <c r="S34" s="76">
        <f t="shared" si="12"/>
        <v>0</v>
      </c>
      <c r="T34" s="76">
        <f t="shared" si="12"/>
        <v>0</v>
      </c>
      <c r="U34" s="76">
        <f t="shared" si="12"/>
        <v>0</v>
      </c>
      <c r="AB34" s="58"/>
      <c r="AC34" s="58"/>
      <c r="AD34" s="58"/>
      <c r="AE34" s="58"/>
      <c r="AF34" s="58"/>
      <c r="AG34" s="58"/>
      <c r="AH34" s="58"/>
      <c r="AI34" s="58"/>
    </row>
    <row r="35" spans="1:35" s="71" customFormat="1" ht="13" x14ac:dyDescent="0.35">
      <c r="A35" s="13">
        <f>G8</f>
        <v>5</v>
      </c>
      <c r="B35" s="15"/>
      <c r="C35" s="76">
        <f t="shared" si="6"/>
        <v>0</v>
      </c>
      <c r="D35" s="76">
        <f t="shared" si="7"/>
        <v>0</v>
      </c>
      <c r="E35" s="76">
        <f t="shared" si="8"/>
        <v>0</v>
      </c>
      <c r="F35" s="76">
        <f t="shared" si="9"/>
        <v>0</v>
      </c>
      <c r="G35" s="76">
        <f t="shared" si="10"/>
        <v>0</v>
      </c>
      <c r="H35" s="76">
        <f t="shared" si="10"/>
        <v>0</v>
      </c>
      <c r="I35" s="76">
        <f t="shared" si="10"/>
        <v>0</v>
      </c>
      <c r="J35" s="76">
        <f t="shared" si="10"/>
        <v>0</v>
      </c>
      <c r="K35" s="76">
        <f t="shared" si="10"/>
        <v>0</v>
      </c>
      <c r="L35" s="76">
        <f t="shared" si="10"/>
        <v>0</v>
      </c>
      <c r="M35" s="76">
        <f t="shared" si="10"/>
        <v>0</v>
      </c>
      <c r="N35" s="76">
        <f t="shared" si="10"/>
        <v>0</v>
      </c>
      <c r="O35" s="76">
        <f t="shared" si="10"/>
        <v>0</v>
      </c>
      <c r="P35" s="76">
        <f t="shared" si="10"/>
        <v>0</v>
      </c>
      <c r="Q35" s="76">
        <f t="shared" si="11"/>
        <v>0</v>
      </c>
      <c r="R35" s="76">
        <f t="shared" si="12"/>
        <v>0</v>
      </c>
      <c r="S35" s="76">
        <f t="shared" si="12"/>
        <v>0</v>
      </c>
      <c r="T35" s="76">
        <f t="shared" si="12"/>
        <v>0</v>
      </c>
      <c r="U35" s="76">
        <f t="shared" si="12"/>
        <v>0</v>
      </c>
      <c r="AB35" s="58"/>
      <c r="AC35" s="58"/>
      <c r="AD35" s="58"/>
      <c r="AE35" s="58"/>
      <c r="AF35" s="58"/>
      <c r="AG35" s="58"/>
      <c r="AH35" s="58"/>
      <c r="AI35" s="58"/>
    </row>
    <row r="36" spans="1:35" s="71" customFormat="1" ht="13" x14ac:dyDescent="0.35">
      <c r="A36" s="13">
        <f>H8</f>
        <v>6</v>
      </c>
      <c r="B36" s="15"/>
      <c r="C36" s="76">
        <f t="shared" si="6"/>
        <v>0</v>
      </c>
      <c r="D36" s="76">
        <f t="shared" si="7"/>
        <v>0</v>
      </c>
      <c r="E36" s="76">
        <f t="shared" si="8"/>
        <v>0</v>
      </c>
      <c r="F36" s="76">
        <f t="shared" si="9"/>
        <v>0</v>
      </c>
      <c r="G36" s="76">
        <f t="shared" si="10"/>
        <v>0</v>
      </c>
      <c r="H36" s="76">
        <f t="shared" si="10"/>
        <v>0</v>
      </c>
      <c r="I36" s="76">
        <f t="shared" si="10"/>
        <v>0</v>
      </c>
      <c r="J36" s="76">
        <f t="shared" si="10"/>
        <v>0</v>
      </c>
      <c r="K36" s="76">
        <f t="shared" si="10"/>
        <v>0</v>
      </c>
      <c r="L36" s="76">
        <f t="shared" si="10"/>
        <v>0</v>
      </c>
      <c r="M36" s="76">
        <f t="shared" si="10"/>
        <v>0</v>
      </c>
      <c r="N36" s="76">
        <f t="shared" si="10"/>
        <v>0</v>
      </c>
      <c r="O36" s="76">
        <f t="shared" si="10"/>
        <v>0</v>
      </c>
      <c r="P36" s="76">
        <f t="shared" si="10"/>
        <v>0</v>
      </c>
      <c r="Q36" s="76">
        <f t="shared" si="11"/>
        <v>0</v>
      </c>
      <c r="R36" s="76">
        <f t="shared" si="12"/>
        <v>0</v>
      </c>
      <c r="S36" s="76">
        <f t="shared" si="12"/>
        <v>0</v>
      </c>
      <c r="T36" s="76">
        <f t="shared" si="12"/>
        <v>0</v>
      </c>
      <c r="U36" s="76">
        <f t="shared" si="12"/>
        <v>0</v>
      </c>
      <c r="AB36" s="58"/>
      <c r="AC36" s="58"/>
      <c r="AD36" s="58"/>
      <c r="AE36" s="58"/>
      <c r="AF36" s="58"/>
      <c r="AG36" s="58"/>
      <c r="AH36" s="58"/>
      <c r="AI36" s="58"/>
    </row>
    <row r="37" spans="1:35" s="71" customFormat="1" ht="13" x14ac:dyDescent="0.35">
      <c r="A37" s="13">
        <f>I8</f>
        <v>7</v>
      </c>
      <c r="B37" s="15"/>
      <c r="C37" s="76">
        <f t="shared" si="6"/>
        <v>0</v>
      </c>
      <c r="D37" s="76">
        <f t="shared" si="7"/>
        <v>0</v>
      </c>
      <c r="E37" s="76">
        <f t="shared" si="8"/>
        <v>0</v>
      </c>
      <c r="F37" s="76">
        <f t="shared" si="9"/>
        <v>0</v>
      </c>
      <c r="G37" s="76">
        <f t="shared" si="10"/>
        <v>0</v>
      </c>
      <c r="H37" s="76">
        <f t="shared" si="10"/>
        <v>0</v>
      </c>
      <c r="I37" s="76">
        <f t="shared" si="10"/>
        <v>0</v>
      </c>
      <c r="J37" s="76">
        <f t="shared" si="10"/>
        <v>0</v>
      </c>
      <c r="K37" s="76">
        <f t="shared" si="10"/>
        <v>0</v>
      </c>
      <c r="L37" s="76">
        <f t="shared" si="10"/>
        <v>0</v>
      </c>
      <c r="M37" s="76">
        <f t="shared" si="10"/>
        <v>0</v>
      </c>
      <c r="N37" s="76">
        <f t="shared" si="10"/>
        <v>0</v>
      </c>
      <c r="O37" s="76">
        <f t="shared" si="10"/>
        <v>0</v>
      </c>
      <c r="P37" s="76">
        <f t="shared" si="10"/>
        <v>0</v>
      </c>
      <c r="Q37" s="76">
        <f t="shared" si="11"/>
        <v>0</v>
      </c>
      <c r="R37" s="76">
        <f t="shared" si="12"/>
        <v>0</v>
      </c>
      <c r="S37" s="76">
        <f t="shared" si="12"/>
        <v>0</v>
      </c>
      <c r="T37" s="76">
        <f t="shared" si="12"/>
        <v>0</v>
      </c>
      <c r="U37" s="76">
        <f t="shared" si="12"/>
        <v>0</v>
      </c>
      <c r="AB37" s="58"/>
      <c r="AC37" s="58"/>
      <c r="AD37" s="58"/>
      <c r="AE37" s="58"/>
      <c r="AF37" s="58"/>
      <c r="AG37" s="58"/>
      <c r="AH37" s="58"/>
      <c r="AI37" s="58"/>
    </row>
    <row r="38" spans="1:35" s="71" customFormat="1" ht="13" x14ac:dyDescent="0.35">
      <c r="A38" s="13">
        <f>J8</f>
        <v>8</v>
      </c>
      <c r="B38" s="15">
        <v>45</v>
      </c>
      <c r="C38" s="76">
        <f t="shared" si="6"/>
        <v>82.835999999999984</v>
      </c>
      <c r="D38" s="76">
        <f t="shared" si="7"/>
        <v>36.910071899999998</v>
      </c>
      <c r="E38" s="76">
        <f t="shared" si="8"/>
        <v>4.1280408</v>
      </c>
      <c r="F38" s="76">
        <f t="shared" si="9"/>
        <v>12.453901200000001</v>
      </c>
      <c r="G38" s="76">
        <f t="shared" si="10"/>
        <v>0.48718800000000001</v>
      </c>
      <c r="H38" s="76">
        <f t="shared" si="10"/>
        <v>0.82134000000000007</v>
      </c>
      <c r="I38" s="76">
        <f t="shared" si="10"/>
        <v>1.4601600000000001E-2</v>
      </c>
      <c r="J38" s="76">
        <f t="shared" si="10"/>
        <v>2.5973999999999997E-3</v>
      </c>
      <c r="K38" s="76">
        <f t="shared" si="10"/>
        <v>2.2464E-3</v>
      </c>
      <c r="L38" s="76">
        <f t="shared" si="10"/>
        <v>1.4601600000000001E-2</v>
      </c>
      <c r="M38" s="76">
        <f t="shared" si="10"/>
        <v>0.121446</v>
      </c>
      <c r="N38" s="76">
        <f t="shared" si="10"/>
        <v>1242.54</v>
      </c>
      <c r="O38" s="76">
        <f t="shared" si="10"/>
        <v>155.142</v>
      </c>
      <c r="P38" s="76">
        <f t="shared" si="10"/>
        <v>0</v>
      </c>
      <c r="Q38" s="76">
        <f t="shared" si="11"/>
        <v>104.7735</v>
      </c>
      <c r="R38" s="76">
        <f t="shared" si="12"/>
        <v>0</v>
      </c>
      <c r="S38" s="76">
        <f t="shared" si="12"/>
        <v>0.13969799999999999</v>
      </c>
      <c r="T38" s="76">
        <f t="shared" si="12"/>
        <v>0</v>
      </c>
      <c r="U38" s="76">
        <f t="shared" si="12"/>
        <v>0</v>
      </c>
      <c r="AB38" s="58"/>
      <c r="AC38" s="58"/>
      <c r="AD38" s="58"/>
      <c r="AE38" s="58"/>
      <c r="AF38" s="58"/>
      <c r="AG38" s="58"/>
      <c r="AH38" s="58"/>
      <c r="AI38" s="58"/>
    </row>
    <row r="39" spans="1:35" s="71" customFormat="1" ht="13" x14ac:dyDescent="0.35">
      <c r="A39" s="13">
        <f>K8</f>
        <v>9</v>
      </c>
      <c r="B39" s="15">
        <v>135</v>
      </c>
      <c r="C39" s="76">
        <f t="shared" si="6"/>
        <v>248.50799999999998</v>
      </c>
      <c r="D39" s="76">
        <f t="shared" si="7"/>
        <v>110.7302157</v>
      </c>
      <c r="E39" s="76">
        <f t="shared" si="8"/>
        <v>12.384122400000001</v>
      </c>
      <c r="F39" s="76">
        <f t="shared" si="9"/>
        <v>37.361703599999998</v>
      </c>
      <c r="G39" s="76">
        <f t="shared" si="10"/>
        <v>1.4615640000000001</v>
      </c>
      <c r="H39" s="76">
        <f t="shared" si="10"/>
        <v>2.4640200000000001</v>
      </c>
      <c r="I39" s="76">
        <f t="shared" si="10"/>
        <v>4.3804800000000005E-2</v>
      </c>
      <c r="J39" s="76">
        <f t="shared" si="10"/>
        <v>7.7921999999999991E-3</v>
      </c>
      <c r="K39" s="76">
        <f t="shared" si="10"/>
        <v>6.7392000000000007E-3</v>
      </c>
      <c r="L39" s="76">
        <f t="shared" si="10"/>
        <v>4.3804800000000005E-2</v>
      </c>
      <c r="M39" s="76">
        <f t="shared" si="10"/>
        <v>0.364338</v>
      </c>
      <c r="N39" s="76">
        <f t="shared" si="10"/>
        <v>3727.62</v>
      </c>
      <c r="O39" s="76">
        <f t="shared" si="10"/>
        <v>465.42599999999999</v>
      </c>
      <c r="P39" s="76">
        <f t="shared" si="10"/>
        <v>0</v>
      </c>
      <c r="Q39" s="76">
        <f t="shared" si="11"/>
        <v>314.32049999999998</v>
      </c>
      <c r="R39" s="76">
        <f t="shared" si="12"/>
        <v>0</v>
      </c>
      <c r="S39" s="76">
        <f t="shared" si="12"/>
        <v>0.41909399999999997</v>
      </c>
      <c r="T39" s="76">
        <f t="shared" si="12"/>
        <v>0</v>
      </c>
      <c r="U39" s="76">
        <f t="shared" si="12"/>
        <v>0</v>
      </c>
      <c r="AB39" s="58"/>
      <c r="AC39" s="58"/>
      <c r="AD39" s="58"/>
      <c r="AE39" s="58"/>
      <c r="AF39" s="58"/>
      <c r="AG39" s="58"/>
      <c r="AH39" s="58"/>
      <c r="AI39" s="58"/>
    </row>
    <row r="40" spans="1:35" s="71" customFormat="1" ht="13" x14ac:dyDescent="0.35">
      <c r="A40" s="13">
        <f>L8</f>
        <v>10</v>
      </c>
      <c r="B40" s="15">
        <v>135</v>
      </c>
      <c r="C40" s="76">
        <f t="shared" si="6"/>
        <v>248.50799999999998</v>
      </c>
      <c r="D40" s="76">
        <f t="shared" si="7"/>
        <v>110.7302157</v>
      </c>
      <c r="E40" s="76">
        <f t="shared" si="8"/>
        <v>12.384122400000001</v>
      </c>
      <c r="F40" s="76">
        <f t="shared" si="9"/>
        <v>37.361703599999998</v>
      </c>
      <c r="G40" s="76">
        <f t="shared" si="10"/>
        <v>1.4615640000000001</v>
      </c>
      <c r="H40" s="76">
        <f t="shared" si="10"/>
        <v>2.4640200000000001</v>
      </c>
      <c r="I40" s="76">
        <f t="shared" si="10"/>
        <v>4.3804800000000005E-2</v>
      </c>
      <c r="J40" s="76">
        <f t="shared" si="10"/>
        <v>7.7921999999999991E-3</v>
      </c>
      <c r="K40" s="76">
        <f t="shared" si="10"/>
        <v>6.7392000000000007E-3</v>
      </c>
      <c r="L40" s="76">
        <f t="shared" si="10"/>
        <v>4.3804800000000005E-2</v>
      </c>
      <c r="M40" s="76">
        <f t="shared" si="10"/>
        <v>0.364338</v>
      </c>
      <c r="N40" s="76">
        <f t="shared" si="10"/>
        <v>3727.62</v>
      </c>
      <c r="O40" s="76">
        <f t="shared" si="10"/>
        <v>465.42599999999999</v>
      </c>
      <c r="P40" s="76">
        <f t="shared" si="10"/>
        <v>0</v>
      </c>
      <c r="Q40" s="76">
        <f t="shared" si="11"/>
        <v>314.32049999999998</v>
      </c>
      <c r="R40" s="76">
        <f t="shared" si="12"/>
        <v>0</v>
      </c>
      <c r="S40" s="76">
        <f t="shared" si="12"/>
        <v>0.41909399999999997</v>
      </c>
      <c r="T40" s="76">
        <f t="shared" si="12"/>
        <v>0</v>
      </c>
      <c r="U40" s="76">
        <f t="shared" si="12"/>
        <v>0</v>
      </c>
      <c r="AB40" s="58"/>
      <c r="AC40" s="58"/>
      <c r="AD40" s="58"/>
      <c r="AE40" s="58"/>
      <c r="AF40" s="58"/>
      <c r="AG40" s="58"/>
      <c r="AH40" s="58"/>
      <c r="AI40" s="58"/>
    </row>
    <row r="41" spans="1:35" s="71" customFormat="1" ht="13" x14ac:dyDescent="0.35">
      <c r="A41" s="13">
        <f>M8</f>
        <v>11</v>
      </c>
      <c r="B41" s="15">
        <v>45</v>
      </c>
      <c r="C41" s="76">
        <f t="shared" si="6"/>
        <v>82.835999999999984</v>
      </c>
      <c r="D41" s="76">
        <f t="shared" si="7"/>
        <v>36.910071899999998</v>
      </c>
      <c r="E41" s="76">
        <f t="shared" si="8"/>
        <v>4.1280408</v>
      </c>
      <c r="F41" s="76">
        <f t="shared" si="9"/>
        <v>12.453901200000001</v>
      </c>
      <c r="G41" s="76">
        <f t="shared" si="10"/>
        <v>0.48718800000000001</v>
      </c>
      <c r="H41" s="76">
        <f t="shared" si="10"/>
        <v>0.82134000000000007</v>
      </c>
      <c r="I41" s="76">
        <f t="shared" si="10"/>
        <v>1.4601600000000001E-2</v>
      </c>
      <c r="J41" s="76">
        <f t="shared" si="10"/>
        <v>2.5973999999999997E-3</v>
      </c>
      <c r="K41" s="76">
        <f t="shared" si="10"/>
        <v>2.2464E-3</v>
      </c>
      <c r="L41" s="76">
        <f t="shared" si="10"/>
        <v>1.4601600000000001E-2</v>
      </c>
      <c r="M41" s="76">
        <f t="shared" si="10"/>
        <v>0.121446</v>
      </c>
      <c r="N41" s="76">
        <f t="shared" si="10"/>
        <v>1242.54</v>
      </c>
      <c r="O41" s="76">
        <f t="shared" si="10"/>
        <v>155.142</v>
      </c>
      <c r="P41" s="76">
        <f t="shared" si="10"/>
        <v>0</v>
      </c>
      <c r="Q41" s="76">
        <f t="shared" si="11"/>
        <v>104.7735</v>
      </c>
      <c r="R41" s="76">
        <f t="shared" si="12"/>
        <v>0</v>
      </c>
      <c r="S41" s="76">
        <f t="shared" si="12"/>
        <v>0.13969799999999999</v>
      </c>
      <c r="T41" s="76">
        <f t="shared" si="12"/>
        <v>0</v>
      </c>
      <c r="U41" s="76">
        <f t="shared" si="12"/>
        <v>0</v>
      </c>
      <c r="AB41" s="58"/>
      <c r="AC41" s="58"/>
      <c r="AD41" s="58"/>
      <c r="AE41" s="58"/>
      <c r="AF41" s="58"/>
      <c r="AG41" s="58"/>
      <c r="AH41" s="58"/>
      <c r="AI41" s="58"/>
    </row>
    <row r="42" spans="1:35" s="71" customFormat="1" ht="13" x14ac:dyDescent="0.35">
      <c r="A42" s="13">
        <f>N8</f>
        <v>12</v>
      </c>
      <c r="B42" s="15">
        <v>45</v>
      </c>
      <c r="C42" s="76">
        <f t="shared" si="6"/>
        <v>82.835999999999984</v>
      </c>
      <c r="D42" s="76">
        <f t="shared" si="7"/>
        <v>36.910071899999998</v>
      </c>
      <c r="E42" s="76">
        <f t="shared" si="8"/>
        <v>4.1280408</v>
      </c>
      <c r="F42" s="76">
        <f t="shared" si="9"/>
        <v>12.453901200000001</v>
      </c>
      <c r="G42" s="76">
        <f t="shared" si="10"/>
        <v>0.48718800000000001</v>
      </c>
      <c r="H42" s="76">
        <f t="shared" si="10"/>
        <v>0.82134000000000007</v>
      </c>
      <c r="I42" s="76">
        <f t="shared" si="10"/>
        <v>1.4601600000000001E-2</v>
      </c>
      <c r="J42" s="76">
        <f t="shared" si="10"/>
        <v>2.5973999999999997E-3</v>
      </c>
      <c r="K42" s="76">
        <f t="shared" si="10"/>
        <v>2.2464E-3</v>
      </c>
      <c r="L42" s="76">
        <f t="shared" si="10"/>
        <v>1.4601600000000001E-2</v>
      </c>
      <c r="M42" s="76">
        <f t="shared" si="10"/>
        <v>0.121446</v>
      </c>
      <c r="N42" s="76">
        <f t="shared" si="10"/>
        <v>1242.54</v>
      </c>
      <c r="O42" s="76">
        <f t="shared" si="10"/>
        <v>155.142</v>
      </c>
      <c r="P42" s="76">
        <f t="shared" si="10"/>
        <v>0</v>
      </c>
      <c r="Q42" s="76">
        <f t="shared" si="11"/>
        <v>104.7735</v>
      </c>
      <c r="R42" s="76">
        <f t="shared" si="12"/>
        <v>0</v>
      </c>
      <c r="S42" s="76">
        <f t="shared" si="12"/>
        <v>0.13969799999999999</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f>VLOOKUP(L$14,Table24[],5,FALSE)</f>
        <v>6.2</v>
      </c>
      <c r="L59" s="75">
        <f>VLOOKUP(M$14,Table24[],5,FALSE)</f>
        <v>6.2</v>
      </c>
      <c r="M59" s="75">
        <f>VLOOKUP(N$14,Table24[],5,FALSE)</f>
        <v>6.2</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6.8</v>
      </c>
      <c r="C60" s="75">
        <f t="shared" ref="C60:U60" si="14">D10</f>
        <v>5.5</v>
      </c>
      <c r="D60" s="75">
        <f t="shared" si="14"/>
        <v>5.9</v>
      </c>
      <c r="E60" s="75">
        <f t="shared" si="14"/>
        <v>5.9</v>
      </c>
      <c r="F60" s="75">
        <f t="shared" si="14"/>
        <v>5.7</v>
      </c>
      <c r="G60" s="75">
        <f t="shared" si="14"/>
        <v>5.8</v>
      </c>
      <c r="H60" s="75">
        <f t="shared" si="14"/>
        <v>5.8</v>
      </c>
      <c r="I60" s="75">
        <f t="shared" si="14"/>
        <v>6</v>
      </c>
      <c r="J60" s="75">
        <f t="shared" si="14"/>
        <v>6.2</v>
      </c>
      <c r="K60" s="75">
        <f t="shared" si="14"/>
        <v>6.1</v>
      </c>
      <c r="L60" s="75">
        <f t="shared" si="14"/>
        <v>6.2</v>
      </c>
      <c r="M60" s="75">
        <f t="shared" si="14"/>
        <v>6.5</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135</v>
      </c>
      <c r="C62" s="76">
        <f>B32</f>
        <v>0</v>
      </c>
      <c r="D62" s="76">
        <f>B33</f>
        <v>0</v>
      </c>
      <c r="E62" s="76">
        <f>B34</f>
        <v>0</v>
      </c>
      <c r="F62" s="76">
        <f>B35</f>
        <v>0</v>
      </c>
      <c r="G62" s="76">
        <f>B36</f>
        <v>0</v>
      </c>
      <c r="H62" s="76">
        <f>B37</f>
        <v>0</v>
      </c>
      <c r="I62" s="76">
        <f>B38</f>
        <v>45</v>
      </c>
      <c r="J62" s="76">
        <f>B39</f>
        <v>135</v>
      </c>
      <c r="K62" s="76">
        <f>B40</f>
        <v>135</v>
      </c>
      <c r="L62" s="76">
        <f>B41</f>
        <v>45</v>
      </c>
      <c r="M62" s="76">
        <f>B42</f>
        <v>45</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4.2000000000000011</v>
      </c>
      <c r="D64" s="76">
        <f t="shared" si="17"/>
        <v>1.7999999999999989</v>
      </c>
      <c r="E64" s="76">
        <f t="shared" si="17"/>
        <v>1.7999999999999989</v>
      </c>
      <c r="F64" s="76">
        <f t="shared" si="17"/>
        <v>3</v>
      </c>
      <c r="G64" s="76">
        <f t="shared" si="17"/>
        <v>2.4000000000000021</v>
      </c>
      <c r="H64" s="76">
        <f t="shared" si="17"/>
        <v>2.4000000000000021</v>
      </c>
      <c r="I64" s="76">
        <f t="shared" si="17"/>
        <v>1.2000000000000011</v>
      </c>
      <c r="J64" s="76">
        <f t="shared" si="17"/>
        <v>0</v>
      </c>
      <c r="K64" s="76">
        <f t="shared" si="17"/>
        <v>0.6000000000000032</v>
      </c>
      <c r="L64" s="76">
        <f t="shared" si="17"/>
        <v>0</v>
      </c>
      <c r="M64" s="76">
        <f t="shared" si="17"/>
        <v>-1.7999999999999989</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-4.2000000000000011</v>
      </c>
      <c r="D65" s="76">
        <f t="shared" si="18"/>
        <v>-1.7999999999999989</v>
      </c>
      <c r="E65" s="76">
        <f t="shared" si="18"/>
        <v>-1.7999999999999989</v>
      </c>
      <c r="F65" s="76">
        <f t="shared" si="18"/>
        <v>-3</v>
      </c>
      <c r="G65" s="76">
        <f t="shared" si="18"/>
        <v>-2.4000000000000021</v>
      </c>
      <c r="H65" s="76">
        <f t="shared" si="18"/>
        <v>-2.4000000000000021</v>
      </c>
      <c r="I65" s="76">
        <f t="shared" si="18"/>
        <v>-1.2000000000000011</v>
      </c>
      <c r="J65" s="76">
        <f t="shared" si="18"/>
        <v>0</v>
      </c>
      <c r="K65" s="76">
        <f t="shared" si="18"/>
        <v>-0.6000000000000032</v>
      </c>
      <c r="L65" s="76">
        <f t="shared" si="18"/>
        <v>0</v>
      </c>
      <c r="M65" s="76">
        <f t="shared" si="18"/>
        <v>1.7999999999999989</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OVER</v>
      </c>
      <c r="K66" s="77" t="str">
        <f t="shared" si="19"/>
        <v>UNDER</v>
      </c>
      <c r="L66" s="77" t="str">
        <f t="shared" si="19"/>
        <v>OVER</v>
      </c>
      <c r="M66" s="77" t="str">
        <f t="shared" si="19"/>
        <v>OVER</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35" priority="43" operator="equal">
      <formula>"DECREASE"</formula>
    </cfRule>
    <cfRule type="cellIs" dxfId="334" priority="44" operator="equal">
      <formula>"INCREASE"</formula>
    </cfRule>
  </conditionalFormatting>
  <conditionalFormatting sqref="B31:B50 B62:U66">
    <cfRule type="cellIs" dxfId="333" priority="42" operator="greaterThan">
      <formula>$B$51</formula>
    </cfRule>
  </conditionalFormatting>
  <conditionalFormatting sqref="C31:C50">
    <cfRule type="cellIs" dxfId="332" priority="41" operator="greaterThan">
      <formula>$C$51</formula>
    </cfRule>
  </conditionalFormatting>
  <conditionalFormatting sqref="C18:V18">
    <cfRule type="cellIs" dxfId="331" priority="37" operator="equal">
      <formula>0</formula>
    </cfRule>
  </conditionalFormatting>
  <conditionalFormatting sqref="C17:V17">
    <cfRule type="cellIs" dxfId="330" priority="35" operator="equal">
      <formula>0</formula>
    </cfRule>
  </conditionalFormatting>
  <conditionalFormatting sqref="C19:V19">
    <cfRule type="cellIs" dxfId="329" priority="34"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7" operator="greaterThan">
      <formula>$K$51</formula>
    </cfRule>
  </conditionalFormatting>
  <conditionalFormatting sqref="L31:L50">
    <cfRule type="cellIs" dxfId="324" priority="26" operator="greaterThan">
      <formula>$L$51</formula>
    </cfRule>
  </conditionalFormatting>
  <conditionalFormatting sqref="M31:M50">
    <cfRule type="cellIs" dxfId="323" priority="25" operator="greaterThan">
      <formula>$M$51</formula>
    </cfRule>
  </conditionalFormatting>
  <conditionalFormatting sqref="P31:P50">
    <cfRule type="cellIs" dxfId="322" priority="24" operator="greaterThan">
      <formula>$P$51</formula>
    </cfRule>
  </conditionalFormatting>
  <conditionalFormatting sqref="R31:R50">
    <cfRule type="cellIs" dxfId="321" priority="23" operator="greaterThan">
      <formula>$R$51</formula>
    </cfRule>
  </conditionalFormatting>
  <conditionalFormatting sqref="S31:S50">
    <cfRule type="cellIs" dxfId="320" priority="22" operator="greaterThan">
      <formula>$S$51</formula>
    </cfRule>
  </conditionalFormatting>
  <conditionalFormatting sqref="T31:T50">
    <cfRule type="cellIs" dxfId="319" priority="21" operator="greaterThan">
      <formula>$T$51</formula>
    </cfRule>
  </conditionalFormatting>
  <conditionalFormatting sqref="U31:U50">
    <cfRule type="cellIs" dxfId="318" priority="20" operator="greaterThan">
      <formula>$U$51</formula>
    </cfRule>
  </conditionalFormatting>
  <conditionalFormatting sqref="C22:V22">
    <cfRule type="cellIs" dxfId="317" priority="18" operator="equal">
      <formula>0</formula>
    </cfRule>
  </conditionalFormatting>
  <conditionalFormatting sqref="C24:V24">
    <cfRule type="cellIs" dxfId="316" priority="16" operator="equal">
      <formula>"DECREASE"</formula>
    </cfRule>
    <cfRule type="cellIs" dxfId="315" priority="17" operator="equal">
      <formula>"INCREASE"</formula>
    </cfRule>
  </conditionalFormatting>
  <conditionalFormatting sqref="C23:V23">
    <cfRule type="cellIs" dxfId="314" priority="15" operator="equal">
      <formula>0</formula>
    </cfRule>
  </conditionalFormatting>
  <conditionalFormatting sqref="I1">
    <cfRule type="cellIs" dxfId="313" priority="11" operator="between">
      <formula>0.1</formula>
      <formula>5</formula>
    </cfRule>
  </conditionalFormatting>
  <conditionalFormatting sqref="I2">
    <cfRule type="cellIs" dxfId="312" priority="10" operator="greaterThan">
      <formula>5000.1</formula>
    </cfRule>
  </conditionalFormatting>
  <conditionalFormatting sqref="I3">
    <cfRule type="cellIs" dxfId="311" priority="9" operator="greaterThan">
      <formula>40000.01</formula>
    </cfRule>
  </conditionalFormatting>
  <conditionalFormatting sqref="C21:V21">
    <cfRule type="cellIs" dxfId="310" priority="8" operator="equal">
      <formula>0</formula>
    </cfRule>
  </conditionalFormatting>
  <conditionalFormatting sqref="B66:U66">
    <cfRule type="cellIs" dxfId="309" priority="4" operator="equal">
      <formula>"UNDER"</formula>
    </cfRule>
    <cfRule type="cellIs" dxfId="308" priority="5" operator="equal">
      <formula>"OVER"</formula>
    </cfRule>
  </conditionalFormatting>
  <conditionalFormatting sqref="J31:J50">
    <cfRule type="cellIs" dxfId="307" priority="3"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topLeftCell="A2" zoomScale="93" zoomScaleNormal="93" workbookViewId="0">
      <selection activeCell="C14" sqref="C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'Bolton Hill Sludge'!C1:D1</f>
        <v>PAN-017553</v>
      </c>
      <c r="D1" s="143"/>
      <c r="E1" s="92" t="s">
        <v>45</v>
      </c>
      <c r="F1" s="38">
        <f>'Bolton Hill Sludge'!F1</f>
        <v>24.34</v>
      </c>
      <c r="G1" s="124" t="s">
        <v>43</v>
      </c>
      <c r="H1" s="125"/>
      <c r="I1" s="117">
        <v>6.6</v>
      </c>
      <c r="J1" s="128" t="s">
        <v>153</v>
      </c>
      <c r="K1" s="128"/>
      <c r="L1" s="96">
        <v>32</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'Bolton Hill Sludge'!C2:D2</f>
        <v>EPR/GP3792SK</v>
      </c>
      <c r="D2" s="145"/>
      <c r="E2" s="92" t="s">
        <v>109</v>
      </c>
      <c r="F2" s="95" t="s">
        <v>168</v>
      </c>
      <c r="G2" s="126" t="s">
        <v>110</v>
      </c>
      <c r="H2" s="127"/>
      <c r="I2" s="117"/>
      <c r="J2" s="128" t="s">
        <v>158</v>
      </c>
      <c r="K2" s="128"/>
      <c r="L2" s="96">
        <v>1.23</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'Bolton Hill Sludge'!C3:D3</f>
        <v>Mr Ian Holden</v>
      </c>
      <c r="D3" s="145"/>
      <c r="E3" s="92" t="s">
        <v>108</v>
      </c>
      <c r="F3" s="30" t="s">
        <v>104</v>
      </c>
      <c r="G3" s="128" t="s">
        <v>159</v>
      </c>
      <c r="H3" s="128"/>
      <c r="I3" s="117"/>
      <c r="J3" s="124" t="s">
        <v>154</v>
      </c>
      <c r="K3" s="125"/>
      <c r="L3" s="96">
        <f>(L1/(L2*10000))*100</f>
        <v>0.26016260162601623</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'Bolton Hill Sludge'!C4:D4</f>
        <v>Crugmore, Ceredigion, SA43 1QY</v>
      </c>
      <c r="D4" s="143"/>
      <c r="E4" s="93" t="s">
        <v>1</v>
      </c>
      <c r="F4" s="119" t="s">
        <v>169</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'Bolton Hill Sludge'!C5:D5</f>
        <v xml:space="preserve">Owen Clee </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'Bolton Hill Sludge'!C8</f>
        <v>1</v>
      </c>
      <c r="D8" s="59">
        <f>'Bolton Hill Sludge'!D8</f>
        <v>2</v>
      </c>
      <c r="E8" s="59">
        <f>'Bolton Hill Sludge'!E8</f>
        <v>3</v>
      </c>
      <c r="F8" s="59">
        <f>'Bolton Hill Sludge'!F8</f>
        <v>4</v>
      </c>
      <c r="G8" s="59">
        <f>'Bolton Hill Sludge'!G8</f>
        <v>5</v>
      </c>
      <c r="H8" s="59">
        <f>'Bolton Hill Sludge'!H8</f>
        <v>6</v>
      </c>
      <c r="I8" s="59">
        <f>'Bolton Hill Sludge'!I8</f>
        <v>7</v>
      </c>
      <c r="J8" s="59">
        <f>'Bolton Hill Sludge'!J8</f>
        <v>8</v>
      </c>
      <c r="K8" s="59">
        <f>'Bolton Hill Sludge'!K8</f>
        <v>9</v>
      </c>
      <c r="L8" s="59">
        <f>'Bolton Hill Sludge'!L8</f>
        <v>10</v>
      </c>
      <c r="M8" s="59">
        <f>'Bolton Hill Sludge'!M8</f>
        <v>11</v>
      </c>
      <c r="N8" s="59">
        <f>'Bolton Hill Sludge'!N8</f>
        <v>12</v>
      </c>
      <c r="O8" s="59">
        <f>'Bolton Hill Sludge'!O8</f>
        <v>0</v>
      </c>
      <c r="P8" s="59">
        <f>'Bolton Hill Sludge'!P8</f>
        <v>0</v>
      </c>
      <c r="Q8" s="59">
        <f>'Bolton Hill Sludge'!Q8</f>
        <v>0</v>
      </c>
      <c r="R8" s="59">
        <f>'Bolton Hill Sludge'!R8</f>
        <v>0</v>
      </c>
      <c r="S8" s="59">
        <f>'Bolton Hill Sludge'!S8</f>
        <v>0</v>
      </c>
      <c r="T8" s="59">
        <f>'Bolton Hill Sludge'!T8</f>
        <v>0</v>
      </c>
      <c r="U8" s="59">
        <f>'Bolton Hill Sludge'!U8</f>
        <v>0</v>
      </c>
      <c r="V8" s="59">
        <f>'Bolton Hill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'Bolton Hill Sludge'!C9</f>
        <v>Moderate</v>
      </c>
      <c r="D9" s="59" t="str">
        <f>'Bolton Hill Sludge'!D9</f>
        <v>Moderate</v>
      </c>
      <c r="E9" s="59" t="str">
        <f>'Bolton Hill Sludge'!E9</f>
        <v>Moderate</v>
      </c>
      <c r="F9" s="59" t="str">
        <f>'Bolton Hill Sludge'!F9</f>
        <v>Moderate</v>
      </c>
      <c r="G9" s="59" t="str">
        <f>'Bolton Hill Sludge'!G9</f>
        <v>Moderate</v>
      </c>
      <c r="H9" s="59" t="str">
        <f>'Bolton Hill Sludge'!H9</f>
        <v>Moderate</v>
      </c>
      <c r="I9" s="59" t="str">
        <f>'Bolton Hill Sludge'!I9</f>
        <v>Moderate</v>
      </c>
      <c r="J9" s="59" t="str">
        <f>'Bolton Hill Sludge'!J9</f>
        <v>Moderate</v>
      </c>
      <c r="K9" s="59" t="str">
        <f>'Bolton Hill Sludge'!K9</f>
        <v>Moderate</v>
      </c>
      <c r="L9" s="59" t="str">
        <f>'Bolton Hill Sludge'!L9</f>
        <v>Moderate</v>
      </c>
      <c r="M9" s="59" t="str">
        <f>'Bolton Hill Sludge'!M9</f>
        <v>Moderate</v>
      </c>
      <c r="N9" s="59" t="str">
        <f>'Bolton Hill Sludge'!N9</f>
        <v>Moderate</v>
      </c>
      <c r="O9" s="59">
        <f>'Bolton Hill Sludge'!O9</f>
        <v>0</v>
      </c>
      <c r="P9" s="59">
        <f>'Bolton Hill Sludge'!P9</f>
        <v>0</v>
      </c>
      <c r="Q9" s="59">
        <f>'Bolton Hill Sludge'!Q9</f>
        <v>0</v>
      </c>
      <c r="R9" s="59">
        <f>'Bolton Hill Sludge'!R9</f>
        <v>0</v>
      </c>
      <c r="S9" s="59">
        <f>'Bolton Hill Sludge'!S9</f>
        <v>0</v>
      </c>
      <c r="T9" s="59">
        <f>'Bolton Hill Sludge'!T9</f>
        <v>0</v>
      </c>
      <c r="U9" s="59">
        <f>'Bolton Hill Sludge'!U9</f>
        <v>0</v>
      </c>
      <c r="V9" s="59">
        <f>'Bolton Hill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'Bolton Hill Sludge'!C10</f>
        <v>6.8</v>
      </c>
      <c r="D10" s="59">
        <f>'Bolton Hill Sludge'!D10</f>
        <v>5.5</v>
      </c>
      <c r="E10" s="59">
        <f>'Bolton Hill Sludge'!E10</f>
        <v>5.9</v>
      </c>
      <c r="F10" s="59">
        <f>'Bolton Hill Sludge'!F10</f>
        <v>5.9</v>
      </c>
      <c r="G10" s="59">
        <f>'Bolton Hill Sludge'!G10</f>
        <v>5.7</v>
      </c>
      <c r="H10" s="59">
        <f>'Bolton Hill Sludge'!H10</f>
        <v>5.8</v>
      </c>
      <c r="I10" s="59">
        <f>'Bolton Hill Sludge'!I10</f>
        <v>5.8</v>
      </c>
      <c r="J10" s="59">
        <f>'Bolton Hill Sludge'!J10</f>
        <v>6</v>
      </c>
      <c r="K10" s="59">
        <f>'Bolton Hill Sludge'!K10</f>
        <v>6.2</v>
      </c>
      <c r="L10" s="59">
        <f>'Bolton Hill Sludge'!L10</f>
        <v>6.1</v>
      </c>
      <c r="M10" s="59">
        <f>'Bolton Hill Sludge'!M10</f>
        <v>6.2</v>
      </c>
      <c r="N10" s="59">
        <f>'Bolton Hill Sludge'!N10</f>
        <v>6.5</v>
      </c>
      <c r="O10" s="59">
        <f>'Bolton Hill Sludge'!O10</f>
        <v>0</v>
      </c>
      <c r="P10" s="59">
        <f>'Bolton Hill Sludge'!P10</f>
        <v>0</v>
      </c>
      <c r="Q10" s="59">
        <f>'Bolton Hill Sludge'!Q10</f>
        <v>0</v>
      </c>
      <c r="R10" s="59">
        <f>'Bolton Hill Sludge'!R10</f>
        <v>0</v>
      </c>
      <c r="S10" s="59">
        <f>'Bolton Hill Sludge'!S10</f>
        <v>0</v>
      </c>
      <c r="T10" s="59">
        <f>'Bolton Hill Sludge'!T10</f>
        <v>0</v>
      </c>
      <c r="U10" s="59">
        <f>'Bolton Hill Sludge'!U10</f>
        <v>0</v>
      </c>
      <c r="V10" s="59">
        <f>'Bolton Hill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'Bolton Hill Sludge'!C11</f>
        <v>0</v>
      </c>
      <c r="D11" s="59">
        <f>'Bolton Hill Sludge'!D11</f>
        <v>3</v>
      </c>
      <c r="E11" s="59">
        <f>'Bolton Hill Sludge'!E11</f>
        <v>0</v>
      </c>
      <c r="F11" s="59">
        <f>'Bolton Hill Sludge'!F11</f>
        <v>2</v>
      </c>
      <c r="G11" s="59">
        <f>'Bolton Hill Sludge'!G11</f>
        <v>3</v>
      </c>
      <c r="H11" s="59">
        <f>'Bolton Hill Sludge'!H11</f>
        <v>0</v>
      </c>
      <c r="I11" s="59">
        <f>'Bolton Hill Sludge'!I11</f>
        <v>1</v>
      </c>
      <c r="J11" s="59">
        <f>'Bolton Hill Sludge'!J11</f>
        <v>2</v>
      </c>
      <c r="K11" s="59">
        <f>'Bolton Hill Sludge'!K11</f>
        <v>0</v>
      </c>
      <c r="L11" s="59">
        <f>'Bolton Hill Sludge'!L11</f>
        <v>1</v>
      </c>
      <c r="M11" s="59">
        <f>'Bolton Hill Sludge'!M11</f>
        <v>3</v>
      </c>
      <c r="N11" s="59">
        <f>'Bolton Hill Sludge'!N11</f>
        <v>2</v>
      </c>
      <c r="O11" s="59">
        <f>'Bolton Hill Sludge'!O11</f>
        <v>0</v>
      </c>
      <c r="P11" s="59">
        <f>'Bolton Hill Sludge'!P11</f>
        <v>0</v>
      </c>
      <c r="Q11" s="59">
        <f>'Bolton Hill Sludge'!Q11</f>
        <v>0</v>
      </c>
      <c r="R11" s="59">
        <f>'Bolton Hill Sludge'!R11</f>
        <v>0</v>
      </c>
      <c r="S11" s="59">
        <f>'Bolton Hill Sludge'!S11</f>
        <v>0</v>
      </c>
      <c r="T11" s="59">
        <f>'Bolton Hill Sludge'!T11</f>
        <v>0</v>
      </c>
      <c r="U11" s="59">
        <f>'Bolton Hill Sludge'!U11</f>
        <v>0</v>
      </c>
      <c r="V11" s="59">
        <f>'Bolton Hill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'Bolton Hill Sludge'!C12</f>
        <v>1</v>
      </c>
      <c r="D12" s="59">
        <f>'Bolton Hill Sludge'!D12</f>
        <v>1</v>
      </c>
      <c r="E12" s="59">
        <f>'Bolton Hill Sludge'!E12</f>
        <v>0</v>
      </c>
      <c r="F12" s="59">
        <f>'Bolton Hill Sludge'!F12</f>
        <v>0</v>
      </c>
      <c r="G12" s="59">
        <f>'Bolton Hill Sludge'!G12</f>
        <v>1</v>
      </c>
      <c r="H12" s="59">
        <f>'Bolton Hill Sludge'!H12</f>
        <v>0</v>
      </c>
      <c r="I12" s="59">
        <f>'Bolton Hill Sludge'!I12</f>
        <v>0</v>
      </c>
      <c r="J12" s="59">
        <f>'Bolton Hill Sludge'!J12</f>
        <v>0</v>
      </c>
      <c r="K12" s="59">
        <f>'Bolton Hill Sludge'!K12</f>
        <v>0</v>
      </c>
      <c r="L12" s="59">
        <f>'Bolton Hill Sludge'!L12</f>
        <v>0</v>
      </c>
      <c r="M12" s="59">
        <f>'Bolton Hill Sludge'!M12</f>
        <v>2</v>
      </c>
      <c r="N12" s="59">
        <f>'Bolton Hill Sludge'!N12</f>
        <v>0</v>
      </c>
      <c r="O12" s="59">
        <f>'Bolton Hill Sludge'!O12</f>
        <v>0</v>
      </c>
      <c r="P12" s="59">
        <f>'Bolton Hill Sludge'!P12</f>
        <v>0</v>
      </c>
      <c r="Q12" s="59">
        <f>'Bolton Hill Sludge'!Q12</f>
        <v>0</v>
      </c>
      <c r="R12" s="59">
        <f>'Bolton Hill Sludge'!R12</f>
        <v>0</v>
      </c>
      <c r="S12" s="59">
        <f>'Bolton Hill Sludge'!S12</f>
        <v>0</v>
      </c>
      <c r="T12" s="59">
        <f>'Bolton Hill Sludge'!T12</f>
        <v>0</v>
      </c>
      <c r="U12" s="59">
        <f>'Bolton Hill Sludge'!U12</f>
        <v>0</v>
      </c>
      <c r="V12" s="59">
        <f>'Bolton Hill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'Bolton Hill Sludge'!C13</f>
        <v>2</v>
      </c>
      <c r="D13" s="59">
        <f>'Bolton Hill Sludge'!D13</f>
        <v>2</v>
      </c>
      <c r="E13" s="59">
        <f>'Bolton Hill Sludge'!E13</f>
        <v>2</v>
      </c>
      <c r="F13" s="59">
        <f>'Bolton Hill Sludge'!F13</f>
        <v>2</v>
      </c>
      <c r="G13" s="59">
        <f>'Bolton Hill Sludge'!G13</f>
        <v>2</v>
      </c>
      <c r="H13" s="59">
        <f>'Bolton Hill Sludge'!H13</f>
        <v>1</v>
      </c>
      <c r="I13" s="59">
        <f>'Bolton Hill Sludge'!I13</f>
        <v>2</v>
      </c>
      <c r="J13" s="59">
        <f>'Bolton Hill Sludge'!J13</f>
        <v>2</v>
      </c>
      <c r="K13" s="59">
        <f>'Bolton Hill Sludge'!K13</f>
        <v>1</v>
      </c>
      <c r="L13" s="59">
        <f>'Bolton Hill Sludge'!L13</f>
        <v>2</v>
      </c>
      <c r="M13" s="59">
        <f>'Bolton Hill Sludge'!M13</f>
        <v>2</v>
      </c>
      <c r="N13" s="59">
        <f>'Bolton Hill Sludge'!N13</f>
        <v>3</v>
      </c>
      <c r="O13" s="59">
        <f>'Bolton Hill Sludge'!O13</f>
        <v>0</v>
      </c>
      <c r="P13" s="59">
        <f>'Bolton Hill Sludge'!P13</f>
        <v>0</v>
      </c>
      <c r="Q13" s="59">
        <f>'Bolton Hill Sludge'!Q13</f>
        <v>0</v>
      </c>
      <c r="R13" s="59">
        <f>'Bolton Hill Sludge'!R13</f>
        <v>0</v>
      </c>
      <c r="S13" s="59">
        <f>'Bolton Hill Sludge'!S13</f>
        <v>0</v>
      </c>
      <c r="T13" s="59">
        <f>'Bolton Hill Sludge'!T13</f>
        <v>0</v>
      </c>
      <c r="U13" s="59">
        <f>'Bolton Hill Sludge'!U13</f>
        <v>0</v>
      </c>
      <c r="V13" s="59">
        <f>'Bolton Hill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'Bolton Hill Sludge'!C14</f>
        <v xml:space="preserve">Grass Silage (25% DM) </v>
      </c>
      <c r="D14" s="101" t="str">
        <f>'Bolton Hill Sludge'!D14</f>
        <v xml:space="preserve">Grass Silage (25% DM) </v>
      </c>
      <c r="E14" s="101" t="str">
        <f>'Bolton Hill Sludge'!E14</f>
        <v xml:space="preserve">Grass Silage (25% DM) </v>
      </c>
      <c r="F14" s="101" t="str">
        <f>'Bolton Hill Sludge'!F14</f>
        <v xml:space="preserve">Grass Silage (25% DM) </v>
      </c>
      <c r="G14" s="101" t="str">
        <f>'Bolton Hill Sludge'!G14</f>
        <v xml:space="preserve">Grass Silage (25% DM) </v>
      </c>
      <c r="H14" s="101" t="str">
        <f>'Bolton Hill Sludge'!H14</f>
        <v xml:space="preserve">Grass Silage (25% DM) </v>
      </c>
      <c r="I14" s="101" t="str">
        <f>'Bolton Hill Sludge'!I14</f>
        <v xml:space="preserve">Grass Silage (25% DM) </v>
      </c>
      <c r="J14" s="101" t="str">
        <f>'Bolton Hill Sludge'!J14</f>
        <v xml:space="preserve">Grass Silage (25% DM) </v>
      </c>
      <c r="K14" s="101" t="str">
        <f>'Bolton Hill Sludge'!K14</f>
        <v xml:space="preserve">Grass Silage (25% DM) </v>
      </c>
      <c r="L14" s="101" t="str">
        <f>'Bolton Hill Sludge'!L14</f>
        <v xml:space="preserve">Grass Silage (25% DM) </v>
      </c>
      <c r="M14" s="101" t="str">
        <f>'Bolton Hill Sludge'!M14</f>
        <v xml:space="preserve">Grass Silage (25% DM) </v>
      </c>
      <c r="N14" s="101" t="str">
        <f>'Bolton Hill Sludge'!N14</f>
        <v xml:space="preserve">Grass Silage (25% DM) </v>
      </c>
      <c r="O14" s="101">
        <f>'Bolton Hill Sludge'!O14</f>
        <v>0</v>
      </c>
      <c r="P14" s="101">
        <f>'Bolton Hill Sludge'!P14</f>
        <v>0</v>
      </c>
      <c r="Q14" s="101">
        <f>'Bolton Hill Sludge'!Q14</f>
        <v>0</v>
      </c>
      <c r="R14" s="101">
        <f>'Bolton Hill Sludge'!R14</f>
        <v>0</v>
      </c>
      <c r="S14" s="101">
        <f>'Bolton Hill Sludge'!S14</f>
        <v>0</v>
      </c>
      <c r="T14" s="101">
        <f>'Bolton Hill Sludge'!T14</f>
        <v>0</v>
      </c>
      <c r="U14" s="101">
        <f>'Bolton Hill Sludge'!U14</f>
        <v>0</v>
      </c>
      <c r="V14" s="101">
        <f>'Bolton Hill Sludge'!V14</f>
        <v>0</v>
      </c>
      <c r="AD14" s="29" t="s">
        <v>138</v>
      </c>
      <c r="AE14" s="29">
        <v>6</v>
      </c>
      <c r="AI14" s="52" t="s">
        <v>119</v>
      </c>
      <c r="AJ14" s="53">
        <v>0.8</v>
      </c>
      <c r="AK14" s="54">
        <v>1.7</v>
      </c>
      <c r="AL14" s="11">
        <v>12</v>
      </c>
      <c r="AM14" s="11">
        <v>6.7</v>
      </c>
      <c r="AN14" s="11" t="s">
        <v>135</v>
      </c>
    </row>
    <row r="15" spans="1:41" ht="13" x14ac:dyDescent="0.25">
      <c r="A15" s="137" t="s">
        <v>9</v>
      </c>
      <c r="B15" s="137"/>
      <c r="C15" s="59">
        <f>'Bolton Hill Sludge'!C15</f>
        <v>38</v>
      </c>
      <c r="D15" s="59">
        <f>'Bolton Hill Sludge'!D15</f>
        <v>38</v>
      </c>
      <c r="E15" s="59">
        <f>'Bolton Hill Sludge'!E15</f>
        <v>38</v>
      </c>
      <c r="F15" s="59">
        <f>'Bolton Hill Sludge'!F15</f>
        <v>38</v>
      </c>
      <c r="G15" s="59">
        <f>'Bolton Hill Sludge'!G15</f>
        <v>38</v>
      </c>
      <c r="H15" s="59">
        <f>'Bolton Hill Sludge'!H15</f>
        <v>38</v>
      </c>
      <c r="I15" s="59">
        <f>'Bolton Hill Sludge'!I15</f>
        <v>38</v>
      </c>
      <c r="J15" s="59">
        <f>'Bolton Hill Sludge'!J15</f>
        <v>38</v>
      </c>
      <c r="K15" s="59">
        <f>'Bolton Hill Sludge'!K15</f>
        <v>38</v>
      </c>
      <c r="L15" s="59">
        <f>'Bolton Hill Sludge'!L15</f>
        <v>38</v>
      </c>
      <c r="M15" s="59">
        <f>'Bolton Hill Sludge'!M15</f>
        <v>38</v>
      </c>
      <c r="N15" s="59">
        <f>'Bolton Hill Sludge'!N15</f>
        <v>38</v>
      </c>
      <c r="O15" s="59">
        <f>'Bolton Hill Sludge'!O15</f>
        <v>0</v>
      </c>
      <c r="P15" s="59">
        <f>'Bolton Hill Sludge'!P15</f>
        <v>0</v>
      </c>
      <c r="Q15" s="59">
        <f>'Bolton Hill Sludge'!Q15</f>
        <v>0</v>
      </c>
      <c r="R15" s="59">
        <f>'Bolton Hill Sludge'!R15</f>
        <v>0</v>
      </c>
      <c r="S15" s="59">
        <f>'Bolton Hill Sludge'!S15</f>
        <v>0</v>
      </c>
      <c r="T15" s="59">
        <f>'Bolton Hill Sludge'!T15</f>
        <v>0</v>
      </c>
      <c r="U15" s="59">
        <f>'Bolton Hill Sludge'!U15</f>
        <v>0</v>
      </c>
      <c r="V15" s="59">
        <f>'Bolton Hill Sludge'!V15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'Bolton Hill Sludge'!C16</f>
        <v>Medium/Clay</v>
      </c>
      <c r="D16" s="102" t="str">
        <f>'Bolton Hill Sludge'!D16</f>
        <v>Medium/Clay</v>
      </c>
      <c r="E16" s="102" t="str">
        <f>'Bolton Hill Sludge'!E16</f>
        <v>Medium/Clay</v>
      </c>
      <c r="F16" s="102" t="str">
        <f>'Bolton Hill Sludge'!F16</f>
        <v>Medium/Clay</v>
      </c>
      <c r="G16" s="102" t="str">
        <f>'Bolton Hill Sludge'!G16</f>
        <v>Medium/Clay</v>
      </c>
      <c r="H16" s="102" t="str">
        <f>'Bolton Hill Sludge'!H16</f>
        <v>Medium/Clay</v>
      </c>
      <c r="I16" s="102" t="str">
        <f>'Bolton Hill Sludge'!I16</f>
        <v>Medium/Clay</v>
      </c>
      <c r="J16" s="102" t="str">
        <f>'Bolton Hill Sludge'!J16</f>
        <v>Medium/Clay</v>
      </c>
      <c r="K16" s="102" t="str">
        <f>'Bolton Hill Sludge'!K16</f>
        <v>Medium/Clay</v>
      </c>
      <c r="L16" s="102" t="str">
        <f>'Bolton Hill Sludge'!L16</f>
        <v>Medium/Clay</v>
      </c>
      <c r="M16" s="102" t="str">
        <f>'Bolton Hill Sludge'!M16</f>
        <v>Medium/Clay</v>
      </c>
      <c r="N16" s="102" t="str">
        <f>'Bolton Hill Sludge'!N16</f>
        <v>Medium/Clay</v>
      </c>
      <c r="O16" s="102">
        <f>'Bolton Hill Sludge'!O16</f>
        <v>0</v>
      </c>
      <c r="P16" s="102">
        <f>'Bolton Hill Sludge'!P16</f>
        <v>0</v>
      </c>
      <c r="Q16" s="102">
        <f>'Bolton Hill Sludge'!Q16</f>
        <v>0</v>
      </c>
      <c r="R16" s="102">
        <f>'Bolton Hill Sludge'!R16</f>
        <v>0</v>
      </c>
      <c r="S16" s="102">
        <f>'Bolton Hill Sludge'!S16</f>
        <v>0</v>
      </c>
      <c r="T16" s="102">
        <f>'Bolton Hill Sludge'!T16</f>
        <v>0</v>
      </c>
      <c r="U16" s="102">
        <f>'Bolton Hill Sludge'!U16</f>
        <v>0</v>
      </c>
      <c r="V16" s="102">
        <f>'Bolton Hill Sludge'!V16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169.78142800000001</v>
      </c>
      <c r="D18" s="16">
        <f>$D32</f>
        <v>38.507128000000002</v>
      </c>
      <c r="E18" s="16">
        <f>$D33</f>
        <v>169.78142800000001</v>
      </c>
      <c r="F18" s="16">
        <f>$D34</f>
        <v>38.507128000000002</v>
      </c>
      <c r="G18" s="16">
        <f>$D35</f>
        <v>38.507128000000002</v>
      </c>
      <c r="H18" s="16">
        <f>$D36</f>
        <v>169.78142800000001</v>
      </c>
      <c r="I18" s="16">
        <f>$D37</f>
        <v>122.52268000000001</v>
      </c>
      <c r="J18" s="16">
        <f>$D38</f>
        <v>38.507128000000002</v>
      </c>
      <c r="K18" s="16">
        <f>$D39</f>
        <v>169.78142800000001</v>
      </c>
      <c r="L18" s="16">
        <f>$D40</f>
        <v>122.52268000000001</v>
      </c>
      <c r="M18" s="16">
        <f>$D41</f>
        <v>38.507128000000002</v>
      </c>
      <c r="N18" s="16">
        <f>$D42</f>
        <v>38.507128000000002</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105.18142800000001</v>
      </c>
      <c r="D19" s="16">
        <f t="shared" ref="D19:V19" si="1">D18-D17</f>
        <v>-26.092871999999993</v>
      </c>
      <c r="E19" s="16">
        <f t="shared" si="1"/>
        <v>105.18142800000001</v>
      </c>
      <c r="F19" s="16">
        <f t="shared" si="1"/>
        <v>-26.092871999999993</v>
      </c>
      <c r="G19" s="16">
        <f t="shared" si="1"/>
        <v>-26.092871999999993</v>
      </c>
      <c r="H19" s="16">
        <f t="shared" si="1"/>
        <v>105.18142800000001</v>
      </c>
      <c r="I19" s="16">
        <f t="shared" si="1"/>
        <v>57.922680000000014</v>
      </c>
      <c r="J19" s="16">
        <f t="shared" si="1"/>
        <v>-26.092871999999993</v>
      </c>
      <c r="K19" s="16">
        <f t="shared" si="1"/>
        <v>105.18142800000001</v>
      </c>
      <c r="L19" s="16">
        <f t="shared" si="1"/>
        <v>57.922680000000014</v>
      </c>
      <c r="M19" s="16">
        <f t="shared" si="1"/>
        <v>-26.092871999999993</v>
      </c>
      <c r="N19" s="16">
        <f t="shared" si="1"/>
        <v>-26.092871999999993</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INCREASE</v>
      </c>
      <c r="D20" s="25" t="str">
        <f>IF($B32="","",IF(D$19&gt;=0,"INCREASE","DECREASE"))</f>
        <v>DECREASE</v>
      </c>
      <c r="E20" s="25" t="str">
        <f>IF($B33="","",IF(E$19&gt;=0,"INCREASE","DECREASE"))</f>
        <v>INCREASE</v>
      </c>
      <c r="F20" s="25" t="str">
        <f>IF($B34="","",IF(F$19&gt;=0,"INCREASE","DECREASE"))</f>
        <v>DECREASE</v>
      </c>
      <c r="G20" s="25" t="str">
        <f>IF($B35="","",IF(G$19&gt;=0,"INCREASE","DECREASE"))</f>
        <v>DECREASE</v>
      </c>
      <c r="H20" s="25" t="str">
        <f>IF($B36="","",IF(H$19&gt;=0,"INCREASE","DECREASE"))</f>
        <v>INCREASE</v>
      </c>
      <c r="I20" s="25" t="str">
        <f>IF($B37="","",IF(I$19&gt;=0,"INCREASE","DECREASE"))</f>
        <v>INCREASE</v>
      </c>
      <c r="J20" s="25" t="str">
        <f>IF($B38="","",IF(J$19&gt;=0,"INCREASE","DECREASE"))</f>
        <v>DECREASE</v>
      </c>
      <c r="K20" s="25" t="str">
        <f>IF($B39="","",IF(K$19&gt;=0,"INCREASE","DECREASE"))</f>
        <v>INCREASE</v>
      </c>
      <c r="L20" s="25" t="str">
        <f>IF($B40="","",IF(L$19&gt;=0,"INCREASE","DECREASE"))</f>
        <v>INCREASE</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1.7860028000000001</v>
      </c>
      <c r="D22" s="16">
        <f>$E32</f>
        <v>0.40507280000000007</v>
      </c>
      <c r="E22" s="16">
        <f>$E33</f>
        <v>1.7860028000000001</v>
      </c>
      <c r="F22" s="16">
        <f>$E34</f>
        <v>0.40507280000000007</v>
      </c>
      <c r="G22" s="16">
        <f>$E35</f>
        <v>0.40507280000000007</v>
      </c>
      <c r="H22" s="16">
        <f>$E36</f>
        <v>1.7860028000000001</v>
      </c>
      <c r="I22" s="16">
        <f>$E37</f>
        <v>1.2888680000000001</v>
      </c>
      <c r="J22" s="16">
        <f>$E38</f>
        <v>0.40507280000000007</v>
      </c>
      <c r="K22" s="16">
        <f>$E39</f>
        <v>1.7860028000000001</v>
      </c>
      <c r="L22" s="16">
        <f>$E40</f>
        <v>1.2888680000000001</v>
      </c>
      <c r="M22" s="16">
        <f>$E41</f>
        <v>0.40507280000000007</v>
      </c>
      <c r="N22" s="16">
        <f>$E42</f>
        <v>0.40507280000000007</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-226.21399719999999</v>
      </c>
      <c r="D23" s="16">
        <f t="shared" ref="D23:V23" si="3">D22-D21</f>
        <v>-227.5949272</v>
      </c>
      <c r="E23" s="16">
        <f t="shared" si="3"/>
        <v>-226.21399719999999</v>
      </c>
      <c r="F23" s="16">
        <f t="shared" si="3"/>
        <v>-227.5949272</v>
      </c>
      <c r="G23" s="16">
        <f t="shared" si="3"/>
        <v>-227.5949272</v>
      </c>
      <c r="H23" s="16">
        <f t="shared" si="3"/>
        <v>-226.21399719999999</v>
      </c>
      <c r="I23" s="16">
        <f t="shared" si="3"/>
        <v>-226.71113199999999</v>
      </c>
      <c r="J23" s="16">
        <f t="shared" si="3"/>
        <v>-227.5949272</v>
      </c>
      <c r="K23" s="16">
        <f t="shared" si="3"/>
        <v>-226.21399719999999</v>
      </c>
      <c r="L23" s="16">
        <f t="shared" si="3"/>
        <v>-226.71113199999999</v>
      </c>
      <c r="M23" s="16">
        <f t="shared" si="3"/>
        <v>-227.5949272</v>
      </c>
      <c r="N23" s="16">
        <f t="shared" si="3"/>
        <v>-227.5949272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19.100000000000001</v>
      </c>
      <c r="C28" s="15">
        <v>1.23</v>
      </c>
      <c r="D28" s="15">
        <v>0.4</v>
      </c>
      <c r="E28" s="15">
        <v>8.0000000000000002E-3</v>
      </c>
      <c r="F28" s="15">
        <v>1060</v>
      </c>
      <c r="G28" s="15">
        <v>10</v>
      </c>
      <c r="H28" s="15">
        <v>623</v>
      </c>
      <c r="I28" s="15">
        <v>42.7</v>
      </c>
      <c r="J28" s="15">
        <v>2.44</v>
      </c>
      <c r="K28" s="15">
        <v>0.26</v>
      </c>
      <c r="L28" s="15">
        <v>44.4</v>
      </c>
      <c r="M28" s="15">
        <v>18.899999999999999</v>
      </c>
      <c r="N28" s="15">
        <v>6440</v>
      </c>
      <c r="O28" s="15">
        <v>370000</v>
      </c>
      <c r="P28" s="15"/>
      <c r="Q28" s="15">
        <v>2160</v>
      </c>
      <c r="R28" s="15"/>
      <c r="S28" s="15">
        <v>19.5</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97</v>
      </c>
      <c r="C31" s="76">
        <f>IF(C$27="%w/w SAR",((C$28*10)*$B31),IF(C$27="%w/w DM",(((C$28*10)*($B$28/100))*$B31),IF(C$27="kg/t SAR",(C$28*$B31),IF(C$27="kg/t DM",((C$28*($B$28/100))*$B31),IF(C$27="mg/kg SAR",((C$28*0.001)*$B31),IF(C$27="mg/kg DM",(((C$28*0.001)*($B$28/100))*$B31),0))))))</f>
        <v>227.88210000000004</v>
      </c>
      <c r="D31" s="76">
        <f>(IF(D$27="%w/w SAR",((D$28*10)*$B31),IF(D$27="%w/w DM",(((D$28*10)*($B$28/100))*$B31),IF(D$27="kg/t SAR",(D$28*$B31),IF(D$27="kg/t DM",((D$28*($B$28/100))*$B31),IF(D$27="mg/kg SAR",((D$28*0.001)*$B31),IF(D$27="mg/kg DM",(((D$28*0.001)*($B$28/100))*$B31),"0")))))))*2.291</f>
        <v>169.78142800000001</v>
      </c>
      <c r="E31" s="76">
        <f>(IF(E$27="%w/w SAR",((E$28*10)*$B31),IF(E$27="%w/w DM",(((E$28*10)*($B$28/100))*$B31),IF(E$27="kg/t SAR",(E$28*$B31),IF(E$27="kg/t DM",((E$28*($B$28/100))*$B31),IF(E$27="mg/kg SAR",((E$28*0.001)*$B31),IF(E$27="mg/kg DM",(((E$28*0.001)*($B$28/100))*$B31),"0")))))))*1.205</f>
        <v>1.7860028000000001</v>
      </c>
      <c r="F31" s="76">
        <f>(IF(F$27="%w/w SAR",((F$28*10)*$B31),IF(F$27="%w/w DM",(((F$28*10)*($B$28/100))*$B31),IF(F$27="kg/t SAR",(F$28*$B31),IF(F$27="kg/t DM",((F$28*($B$28/100))*$B31),IF(F$27="mg/kg SAR",((F$28*0.001)*$B31),IF(F$27="mg/kg DM",(((F$28*0.001)*($B$28/100))*$B31),"0")))))))*1.658</f>
        <v>32.560831959999994</v>
      </c>
      <c r="G31" s="76">
        <f t="shared" ref="G31:P46" si="5">IF(G$27="%w/w SAR",((G$28*10)*$B31),IF(G$27="%w/w DM",(((G$28*10)*($B$28/100))*$B31),IF(G$27="kg/t SAR",(G$28*$B31),IF(G$27="kg/t DM",((G$28*($B$28/100))*$B31),IF(G$27="mg/kg SAR",((G$28*0.001)*$B31),IF(G$27="mg/kg DM",(((G$28*0.001)*($B$28/100))*$B31),0))))))</f>
        <v>0.18526999999999999</v>
      </c>
      <c r="H31" s="76">
        <f t="shared" si="5"/>
        <v>11.542320999999999</v>
      </c>
      <c r="I31" s="76">
        <f t="shared" si="5"/>
        <v>0.79110290000000005</v>
      </c>
      <c r="J31" s="76">
        <f t="shared" si="5"/>
        <v>4.5205879999999997E-2</v>
      </c>
      <c r="K31" s="76">
        <f t="shared" si="5"/>
        <v>4.8170200000000008E-3</v>
      </c>
      <c r="L31" s="76">
        <f t="shared" si="5"/>
        <v>0.82259880000000007</v>
      </c>
      <c r="M31" s="76">
        <f t="shared" si="5"/>
        <v>0.35016030000000004</v>
      </c>
      <c r="N31" s="76">
        <f t="shared" si="5"/>
        <v>119.31388</v>
      </c>
      <c r="O31" s="76">
        <f t="shared" si="5"/>
        <v>6854.99</v>
      </c>
      <c r="P31" s="76">
        <f t="shared" si="5"/>
        <v>0</v>
      </c>
      <c r="Q31" s="76">
        <f>(IF(Q$27="%w/w SAR",((Q$28*10)*$B31),IF(Q$27="%w/w DM",(((Q$28*10)*($B$28/100))*$B31),IF(Q$27="kg/t SAR",(Q$28*$B31),IF(Q$27="kg/t DM",((Q$28*($B$28/100))*$B31),IF(Q$27="mg/kg SAR",((Q$28*0.001)*$B31),IF(Q$27="mg/kg DM",(((Q$28*0.001)*($B$28/100))*$B31),0)))))))*2.5</f>
        <v>100.04580000000001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0.3612765</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22</v>
      </c>
      <c r="C32" s="76">
        <f t="shared" ref="C32:C50" si="6">IF(C$27="%w/w SAR",((C$28*10)*$B32),IF(C$27="%w/w DM",(((C$28*10)*($B$28/100))*$B32),IF(C$27="kg/t SAR",(C$28*$B32),IF(C$27="kg/t DM",((C$28*($B$28/100))*$B32),IF(C$27="mg/kg SAR",((C$28*0.001)*$B32),IF(C$27="mg/kg DM",(((C$28*0.001)*($B$28/100))*$B32),0))))))</f>
        <v>51.68460000000001</v>
      </c>
      <c r="D32" s="76">
        <f t="shared" ref="D32:D50" si="7">(IF(D$27="%w/w SAR",((D$28*10)*$B32),IF(D$27="%w/w DM",(((D$28*10)*($B$28/100))*$B32),IF(D$27="kg/t SAR",(D$28*$B32),IF(D$27="kg/t DM",((D$28*($B$28/100))*$B32),IF(D$27="mg/kg SAR",((D$28*0.001)*$B32),IF(D$27="mg/kg DM",(((D$28*0.001)*($B$28/100))*$B32),"0")))))))*2.291</f>
        <v>38.507128000000002</v>
      </c>
      <c r="E32" s="76">
        <f t="shared" ref="E32:E50" si="8">(IF(E$27="%w/w SAR",((E$28*10)*$B32),IF(E$27="%w/w DM",(((E$28*10)*($B$28/100))*$B32),IF(E$27="kg/t SAR",(E$28*$B32),IF(E$27="kg/t DM",((E$28*($B$28/100))*$B32),IF(E$27="mg/kg SAR",((E$28*0.001)*$B32),IF(E$27="mg/kg DM",(((E$28*0.001)*($B$28/100))*$B32),"0")))))))*1.205</f>
        <v>0.40507280000000007</v>
      </c>
      <c r="F32" s="76">
        <f t="shared" ref="F32:F50" si="9">(IF(F$27="%w/w SAR",((F$28*10)*$B32),IF(F$27="%w/w DM",(((F$28*10)*($B$28/100))*$B32),IF(F$27="kg/t SAR",(F$28*$B32),IF(F$27="kg/t DM",((F$28*($B$28/100))*$B32),IF(F$27="mg/kg SAR",((F$28*0.001)*$B32),IF(F$27="mg/kg DM",(((F$28*0.001)*($B$28/100))*$B32),"0")))))))*1.658</f>
        <v>7.3849309599999993</v>
      </c>
      <c r="G32" s="76">
        <f t="shared" si="5"/>
        <v>4.2020000000000002E-2</v>
      </c>
      <c r="H32" s="76">
        <f t="shared" si="5"/>
        <v>2.6178460000000001</v>
      </c>
      <c r="I32" s="76">
        <f t="shared" si="5"/>
        <v>0.17942540000000001</v>
      </c>
      <c r="J32" s="76">
        <f t="shared" si="5"/>
        <v>1.0252879999999999E-2</v>
      </c>
      <c r="K32" s="76">
        <f t="shared" si="5"/>
        <v>1.0925200000000003E-3</v>
      </c>
      <c r="L32" s="76">
        <f t="shared" si="5"/>
        <v>0.18656880000000001</v>
      </c>
      <c r="M32" s="76">
        <f t="shared" si="5"/>
        <v>7.9417799999999997E-2</v>
      </c>
      <c r="N32" s="76">
        <f t="shared" si="5"/>
        <v>27.060880000000001</v>
      </c>
      <c r="O32" s="76">
        <f t="shared" si="5"/>
        <v>1554.74</v>
      </c>
      <c r="P32" s="76">
        <f t="shared" si="5"/>
        <v>0</v>
      </c>
      <c r="Q32" s="76">
        <f t="shared" ref="Q32:Q50" si="10">(IF(Q$27="%w/w SAR",((Q$28*10)*$B32),IF(Q$27="%w/w DM",(((Q$28*10)*($B$28/100))*$B32),IF(Q$27="kg/t SAR",(Q$28*$B32),IF(Q$27="kg/t DM",((Q$28*($B$28/100))*$B32),IF(Q$27="mg/kg SAR",((Q$28*0.001)*$B32),IF(Q$27="mg/kg DM",(((Q$28*0.001)*($B$28/100))*$B32),0)))))))*2.5</f>
        <v>22.690800000000003</v>
      </c>
      <c r="R32" s="76">
        <f t="shared" ref="R32:U50" si="11">IF(R$27="%w/w SAR",((R$28*10)*$B32),IF(R$27="%w/w DM",(((R$28*10)*($B$28/100))*$B32),IF(R$27="kg/t SAR",(R$28*$B32),IF(R$27="kg/t DM",((R$28*($B$28/100))*$B32),IF(R$27="mg/kg SAR",((R$28*0.001)*$B32),IF(R$27="mg/kg DM",(((R$28*0.001)*($B$28/100))*$B32),0))))))</f>
        <v>0</v>
      </c>
      <c r="S32" s="76">
        <f t="shared" si="11"/>
        <v>8.1938999999999998E-2</v>
      </c>
      <c r="T32" s="76">
        <f t="shared" si="11"/>
        <v>0</v>
      </c>
      <c r="U32" s="76">
        <f t="shared" si="11"/>
        <v>0</v>
      </c>
      <c r="AB32" s="58"/>
      <c r="AC32" s="58"/>
      <c r="AD32" s="58"/>
      <c r="AE32" s="58"/>
      <c r="AF32" s="58"/>
      <c r="AG32" s="58"/>
      <c r="AH32" s="58"/>
      <c r="AI32" s="58"/>
    </row>
    <row r="33" spans="1:35" s="71" customFormat="1" ht="13" x14ac:dyDescent="0.35">
      <c r="A33" s="13">
        <f>E8</f>
        <v>3</v>
      </c>
      <c r="B33" s="15">
        <v>97</v>
      </c>
      <c r="C33" s="76">
        <f t="shared" si="6"/>
        <v>227.88210000000004</v>
      </c>
      <c r="D33" s="76">
        <f t="shared" si="7"/>
        <v>169.78142800000001</v>
      </c>
      <c r="E33" s="76">
        <f t="shared" si="8"/>
        <v>1.7860028000000001</v>
      </c>
      <c r="F33" s="76">
        <f t="shared" si="9"/>
        <v>32.560831959999994</v>
      </c>
      <c r="G33" s="76">
        <f t="shared" si="5"/>
        <v>0.18526999999999999</v>
      </c>
      <c r="H33" s="76">
        <f t="shared" si="5"/>
        <v>11.542320999999999</v>
      </c>
      <c r="I33" s="76">
        <f t="shared" si="5"/>
        <v>0.79110290000000005</v>
      </c>
      <c r="J33" s="76">
        <f t="shared" si="5"/>
        <v>4.5205879999999997E-2</v>
      </c>
      <c r="K33" s="76">
        <f t="shared" si="5"/>
        <v>4.8170200000000008E-3</v>
      </c>
      <c r="L33" s="76">
        <f t="shared" si="5"/>
        <v>0.82259880000000007</v>
      </c>
      <c r="M33" s="76">
        <f t="shared" si="5"/>
        <v>0.35016030000000004</v>
      </c>
      <c r="N33" s="76">
        <f t="shared" si="5"/>
        <v>119.31388</v>
      </c>
      <c r="O33" s="76">
        <f t="shared" si="5"/>
        <v>6854.99</v>
      </c>
      <c r="P33" s="76">
        <f t="shared" si="5"/>
        <v>0</v>
      </c>
      <c r="Q33" s="76">
        <f t="shared" si="10"/>
        <v>100.04580000000001</v>
      </c>
      <c r="R33" s="76">
        <f t="shared" si="11"/>
        <v>0</v>
      </c>
      <c r="S33" s="76">
        <f t="shared" si="11"/>
        <v>0.3612765</v>
      </c>
      <c r="T33" s="76">
        <f t="shared" si="11"/>
        <v>0</v>
      </c>
      <c r="U33" s="76">
        <f t="shared" si="11"/>
        <v>0</v>
      </c>
      <c r="AB33" s="58"/>
      <c r="AC33" s="58"/>
      <c r="AD33" s="58"/>
      <c r="AE33" s="58"/>
      <c r="AF33" s="58"/>
      <c r="AG33" s="58"/>
      <c r="AH33" s="58"/>
      <c r="AI33" s="58"/>
    </row>
    <row r="34" spans="1:35" s="71" customFormat="1" ht="13" x14ac:dyDescent="0.35">
      <c r="A34" s="13">
        <f>F8</f>
        <v>4</v>
      </c>
      <c r="B34" s="15">
        <v>22</v>
      </c>
      <c r="C34" s="76">
        <f t="shared" si="6"/>
        <v>51.68460000000001</v>
      </c>
      <c r="D34" s="76">
        <f t="shared" si="7"/>
        <v>38.507128000000002</v>
      </c>
      <c r="E34" s="76">
        <f t="shared" si="8"/>
        <v>0.40507280000000007</v>
      </c>
      <c r="F34" s="76">
        <f t="shared" si="9"/>
        <v>7.3849309599999993</v>
      </c>
      <c r="G34" s="76">
        <f t="shared" si="5"/>
        <v>4.2020000000000002E-2</v>
      </c>
      <c r="H34" s="76">
        <f t="shared" si="5"/>
        <v>2.6178460000000001</v>
      </c>
      <c r="I34" s="76">
        <f t="shared" si="5"/>
        <v>0.17942540000000001</v>
      </c>
      <c r="J34" s="76">
        <f t="shared" si="5"/>
        <v>1.0252879999999999E-2</v>
      </c>
      <c r="K34" s="76">
        <f t="shared" si="5"/>
        <v>1.0925200000000003E-3</v>
      </c>
      <c r="L34" s="76">
        <f t="shared" si="5"/>
        <v>0.18656880000000001</v>
      </c>
      <c r="M34" s="76">
        <f t="shared" si="5"/>
        <v>7.9417799999999997E-2</v>
      </c>
      <c r="N34" s="76">
        <f t="shared" si="5"/>
        <v>27.060880000000001</v>
      </c>
      <c r="O34" s="76">
        <f t="shared" si="5"/>
        <v>1554.74</v>
      </c>
      <c r="P34" s="76">
        <f t="shared" si="5"/>
        <v>0</v>
      </c>
      <c r="Q34" s="76">
        <f t="shared" si="10"/>
        <v>22.690800000000003</v>
      </c>
      <c r="R34" s="76">
        <f t="shared" si="11"/>
        <v>0</v>
      </c>
      <c r="S34" s="76">
        <f t="shared" si="11"/>
        <v>8.1938999999999998E-2</v>
      </c>
      <c r="T34" s="76">
        <f t="shared" si="11"/>
        <v>0</v>
      </c>
      <c r="U34" s="76">
        <f t="shared" si="11"/>
        <v>0</v>
      </c>
      <c r="AB34" s="58"/>
      <c r="AC34" s="58"/>
      <c r="AD34" s="58"/>
      <c r="AE34" s="58"/>
      <c r="AF34" s="58"/>
      <c r="AG34" s="58"/>
      <c r="AH34" s="58"/>
      <c r="AI34" s="58"/>
    </row>
    <row r="35" spans="1:35" s="71" customFormat="1" ht="13" x14ac:dyDescent="0.35">
      <c r="A35" s="13">
        <f>G8</f>
        <v>5</v>
      </c>
      <c r="B35" s="15">
        <v>22</v>
      </c>
      <c r="C35" s="76">
        <f t="shared" si="6"/>
        <v>51.68460000000001</v>
      </c>
      <c r="D35" s="76">
        <f t="shared" si="7"/>
        <v>38.507128000000002</v>
      </c>
      <c r="E35" s="76">
        <f t="shared" si="8"/>
        <v>0.40507280000000007</v>
      </c>
      <c r="F35" s="76">
        <f t="shared" si="9"/>
        <v>7.3849309599999993</v>
      </c>
      <c r="G35" s="76">
        <f t="shared" si="5"/>
        <v>4.2020000000000002E-2</v>
      </c>
      <c r="H35" s="76">
        <f t="shared" si="5"/>
        <v>2.6178460000000001</v>
      </c>
      <c r="I35" s="76">
        <f t="shared" si="5"/>
        <v>0.17942540000000001</v>
      </c>
      <c r="J35" s="76">
        <f t="shared" si="5"/>
        <v>1.0252879999999999E-2</v>
      </c>
      <c r="K35" s="76">
        <f t="shared" si="5"/>
        <v>1.0925200000000003E-3</v>
      </c>
      <c r="L35" s="76">
        <f t="shared" si="5"/>
        <v>0.18656880000000001</v>
      </c>
      <c r="M35" s="76">
        <f t="shared" si="5"/>
        <v>7.9417799999999997E-2</v>
      </c>
      <c r="N35" s="76">
        <f t="shared" si="5"/>
        <v>27.060880000000001</v>
      </c>
      <c r="O35" s="76">
        <f t="shared" si="5"/>
        <v>1554.74</v>
      </c>
      <c r="P35" s="76">
        <f t="shared" si="5"/>
        <v>0</v>
      </c>
      <c r="Q35" s="76">
        <f t="shared" si="10"/>
        <v>22.690800000000003</v>
      </c>
      <c r="R35" s="76">
        <f t="shared" si="11"/>
        <v>0</v>
      </c>
      <c r="S35" s="76">
        <f t="shared" si="11"/>
        <v>8.1938999999999998E-2</v>
      </c>
      <c r="T35" s="76">
        <f t="shared" si="11"/>
        <v>0</v>
      </c>
      <c r="U35" s="76">
        <f t="shared" si="11"/>
        <v>0</v>
      </c>
      <c r="AB35" s="58"/>
      <c r="AC35" s="58"/>
      <c r="AD35" s="58"/>
      <c r="AE35" s="58"/>
      <c r="AF35" s="58"/>
      <c r="AG35" s="58"/>
      <c r="AH35" s="58"/>
      <c r="AI35" s="58"/>
    </row>
    <row r="36" spans="1:35" s="71" customFormat="1" ht="13" x14ac:dyDescent="0.35">
      <c r="A36" s="13">
        <f>H8</f>
        <v>6</v>
      </c>
      <c r="B36" s="15">
        <v>97</v>
      </c>
      <c r="C36" s="76">
        <f t="shared" si="6"/>
        <v>227.88210000000004</v>
      </c>
      <c r="D36" s="76">
        <f t="shared" si="7"/>
        <v>169.78142800000001</v>
      </c>
      <c r="E36" s="76">
        <f t="shared" si="8"/>
        <v>1.7860028000000001</v>
      </c>
      <c r="F36" s="76">
        <f t="shared" si="9"/>
        <v>32.560831959999994</v>
      </c>
      <c r="G36" s="76">
        <f t="shared" si="5"/>
        <v>0.18526999999999999</v>
      </c>
      <c r="H36" s="76">
        <f t="shared" si="5"/>
        <v>11.542320999999999</v>
      </c>
      <c r="I36" s="76">
        <f t="shared" si="5"/>
        <v>0.79110290000000005</v>
      </c>
      <c r="J36" s="76">
        <f t="shared" si="5"/>
        <v>4.5205879999999997E-2</v>
      </c>
      <c r="K36" s="76">
        <f t="shared" si="5"/>
        <v>4.8170200000000008E-3</v>
      </c>
      <c r="L36" s="76">
        <f t="shared" si="5"/>
        <v>0.82259880000000007</v>
      </c>
      <c r="M36" s="76">
        <f t="shared" si="5"/>
        <v>0.35016030000000004</v>
      </c>
      <c r="N36" s="76">
        <f t="shared" si="5"/>
        <v>119.31388</v>
      </c>
      <c r="O36" s="76">
        <f t="shared" si="5"/>
        <v>6854.99</v>
      </c>
      <c r="P36" s="76">
        <f t="shared" si="5"/>
        <v>0</v>
      </c>
      <c r="Q36" s="76">
        <f t="shared" si="10"/>
        <v>100.04580000000001</v>
      </c>
      <c r="R36" s="76">
        <f t="shared" si="11"/>
        <v>0</v>
      </c>
      <c r="S36" s="76">
        <f t="shared" si="11"/>
        <v>0.3612765</v>
      </c>
      <c r="T36" s="76">
        <f t="shared" si="11"/>
        <v>0</v>
      </c>
      <c r="U36" s="76">
        <f t="shared" si="11"/>
        <v>0</v>
      </c>
      <c r="AB36" s="58"/>
      <c r="AC36" s="58"/>
      <c r="AD36" s="58"/>
      <c r="AE36" s="58"/>
      <c r="AF36" s="58"/>
      <c r="AG36" s="58"/>
      <c r="AH36" s="58"/>
      <c r="AI36" s="58"/>
    </row>
    <row r="37" spans="1:35" s="71" customFormat="1" ht="13" x14ac:dyDescent="0.35">
      <c r="A37" s="13">
        <f>I8</f>
        <v>7</v>
      </c>
      <c r="B37" s="15">
        <v>70</v>
      </c>
      <c r="C37" s="76">
        <f t="shared" si="6"/>
        <v>164.45100000000002</v>
      </c>
      <c r="D37" s="76">
        <f t="shared" si="7"/>
        <v>122.52268000000001</v>
      </c>
      <c r="E37" s="76">
        <f t="shared" si="8"/>
        <v>1.2888680000000001</v>
      </c>
      <c r="F37" s="76">
        <f t="shared" si="9"/>
        <v>23.497507599999999</v>
      </c>
      <c r="G37" s="76">
        <f t="shared" si="5"/>
        <v>0.13370000000000001</v>
      </c>
      <c r="H37" s="76">
        <f t="shared" si="5"/>
        <v>8.3295100000000009</v>
      </c>
      <c r="I37" s="76">
        <f t="shared" si="5"/>
        <v>0.57089900000000005</v>
      </c>
      <c r="J37" s="76">
        <f t="shared" si="5"/>
        <v>3.26228E-2</v>
      </c>
      <c r="K37" s="76">
        <f t="shared" si="5"/>
        <v>3.4762000000000005E-3</v>
      </c>
      <c r="L37" s="76">
        <f t="shared" si="5"/>
        <v>0.59362800000000004</v>
      </c>
      <c r="M37" s="76">
        <f t="shared" si="5"/>
        <v>0.252693</v>
      </c>
      <c r="N37" s="76">
        <f t="shared" si="5"/>
        <v>86.102800000000002</v>
      </c>
      <c r="O37" s="76">
        <f t="shared" si="5"/>
        <v>4946.9000000000005</v>
      </c>
      <c r="P37" s="76">
        <f t="shared" si="5"/>
        <v>0</v>
      </c>
      <c r="Q37" s="76">
        <f t="shared" si="10"/>
        <v>72.198000000000008</v>
      </c>
      <c r="R37" s="76">
        <f t="shared" si="11"/>
        <v>0</v>
      </c>
      <c r="S37" s="76">
        <f t="shared" si="11"/>
        <v>0.26071499999999997</v>
      </c>
      <c r="T37" s="76">
        <f t="shared" si="11"/>
        <v>0</v>
      </c>
      <c r="U37" s="76">
        <f t="shared" si="11"/>
        <v>0</v>
      </c>
      <c r="AB37" s="58"/>
      <c r="AC37" s="58"/>
      <c r="AD37" s="58"/>
      <c r="AE37" s="58"/>
      <c r="AF37" s="58"/>
      <c r="AG37" s="58"/>
      <c r="AH37" s="58"/>
      <c r="AI37" s="58"/>
    </row>
    <row r="38" spans="1:35" s="71" customFormat="1" ht="13" x14ac:dyDescent="0.35">
      <c r="A38" s="13">
        <f>J8</f>
        <v>8</v>
      </c>
      <c r="B38" s="15">
        <v>22</v>
      </c>
      <c r="C38" s="76">
        <f t="shared" si="6"/>
        <v>51.68460000000001</v>
      </c>
      <c r="D38" s="76">
        <f t="shared" si="7"/>
        <v>38.507128000000002</v>
      </c>
      <c r="E38" s="76">
        <f t="shared" si="8"/>
        <v>0.40507280000000007</v>
      </c>
      <c r="F38" s="76">
        <f t="shared" si="9"/>
        <v>7.3849309599999993</v>
      </c>
      <c r="G38" s="76">
        <f t="shared" si="5"/>
        <v>4.2020000000000002E-2</v>
      </c>
      <c r="H38" s="76">
        <f t="shared" si="5"/>
        <v>2.6178460000000001</v>
      </c>
      <c r="I38" s="76">
        <f t="shared" si="5"/>
        <v>0.17942540000000001</v>
      </c>
      <c r="J38" s="76">
        <f t="shared" si="5"/>
        <v>1.0252879999999999E-2</v>
      </c>
      <c r="K38" s="76">
        <f t="shared" si="5"/>
        <v>1.0925200000000003E-3</v>
      </c>
      <c r="L38" s="76">
        <f t="shared" si="5"/>
        <v>0.18656880000000001</v>
      </c>
      <c r="M38" s="76">
        <f t="shared" si="5"/>
        <v>7.9417799999999997E-2</v>
      </c>
      <c r="N38" s="76">
        <f t="shared" si="5"/>
        <v>27.060880000000001</v>
      </c>
      <c r="O38" s="76">
        <f t="shared" si="5"/>
        <v>1554.74</v>
      </c>
      <c r="P38" s="76">
        <f t="shared" si="5"/>
        <v>0</v>
      </c>
      <c r="Q38" s="76">
        <f t="shared" si="10"/>
        <v>22.690800000000003</v>
      </c>
      <c r="R38" s="76">
        <f t="shared" si="11"/>
        <v>0</v>
      </c>
      <c r="S38" s="76">
        <f t="shared" si="11"/>
        <v>8.1938999999999998E-2</v>
      </c>
      <c r="T38" s="76">
        <f t="shared" si="11"/>
        <v>0</v>
      </c>
      <c r="U38" s="76">
        <f t="shared" si="11"/>
        <v>0</v>
      </c>
      <c r="AB38" s="58"/>
      <c r="AC38" s="58"/>
      <c r="AD38" s="58"/>
      <c r="AE38" s="58"/>
      <c r="AF38" s="58"/>
      <c r="AG38" s="58"/>
      <c r="AH38" s="58"/>
      <c r="AI38" s="58"/>
    </row>
    <row r="39" spans="1:35" s="71" customFormat="1" ht="13" x14ac:dyDescent="0.35">
      <c r="A39" s="13">
        <f>K8</f>
        <v>9</v>
      </c>
      <c r="B39" s="15">
        <v>97</v>
      </c>
      <c r="C39" s="76">
        <f t="shared" si="6"/>
        <v>227.88210000000004</v>
      </c>
      <c r="D39" s="76">
        <f t="shared" si="7"/>
        <v>169.78142800000001</v>
      </c>
      <c r="E39" s="76">
        <f t="shared" si="8"/>
        <v>1.7860028000000001</v>
      </c>
      <c r="F39" s="76">
        <f t="shared" si="9"/>
        <v>32.560831959999994</v>
      </c>
      <c r="G39" s="76">
        <f t="shared" si="5"/>
        <v>0.18526999999999999</v>
      </c>
      <c r="H39" s="76">
        <f t="shared" si="5"/>
        <v>11.542320999999999</v>
      </c>
      <c r="I39" s="76">
        <f t="shared" si="5"/>
        <v>0.79110290000000005</v>
      </c>
      <c r="J39" s="76">
        <f t="shared" si="5"/>
        <v>4.5205879999999997E-2</v>
      </c>
      <c r="K39" s="76">
        <f t="shared" si="5"/>
        <v>4.8170200000000008E-3</v>
      </c>
      <c r="L39" s="76">
        <f t="shared" si="5"/>
        <v>0.82259880000000007</v>
      </c>
      <c r="M39" s="76">
        <f t="shared" si="5"/>
        <v>0.35016030000000004</v>
      </c>
      <c r="N39" s="76">
        <f t="shared" si="5"/>
        <v>119.31388</v>
      </c>
      <c r="O39" s="76">
        <f t="shared" si="5"/>
        <v>6854.99</v>
      </c>
      <c r="P39" s="76">
        <f t="shared" si="5"/>
        <v>0</v>
      </c>
      <c r="Q39" s="76">
        <f t="shared" si="10"/>
        <v>100.04580000000001</v>
      </c>
      <c r="R39" s="76">
        <f t="shared" si="11"/>
        <v>0</v>
      </c>
      <c r="S39" s="76">
        <f t="shared" si="11"/>
        <v>0.3612765</v>
      </c>
      <c r="T39" s="76">
        <f t="shared" si="11"/>
        <v>0</v>
      </c>
      <c r="U39" s="76">
        <f t="shared" si="11"/>
        <v>0</v>
      </c>
      <c r="AB39" s="58"/>
      <c r="AC39" s="58"/>
      <c r="AD39" s="58"/>
      <c r="AE39" s="58"/>
      <c r="AF39" s="58"/>
      <c r="AG39" s="58"/>
      <c r="AH39" s="58"/>
      <c r="AI39" s="58"/>
    </row>
    <row r="40" spans="1:35" s="71" customFormat="1" ht="13" x14ac:dyDescent="0.35">
      <c r="A40" s="13">
        <f>L8</f>
        <v>10</v>
      </c>
      <c r="B40" s="15">
        <v>70</v>
      </c>
      <c r="C40" s="76">
        <f t="shared" si="6"/>
        <v>164.45100000000002</v>
      </c>
      <c r="D40" s="76">
        <f t="shared" si="7"/>
        <v>122.52268000000001</v>
      </c>
      <c r="E40" s="76">
        <f t="shared" si="8"/>
        <v>1.2888680000000001</v>
      </c>
      <c r="F40" s="76">
        <f t="shared" si="9"/>
        <v>23.497507599999999</v>
      </c>
      <c r="G40" s="76">
        <f t="shared" si="5"/>
        <v>0.13370000000000001</v>
      </c>
      <c r="H40" s="76">
        <f t="shared" si="5"/>
        <v>8.3295100000000009</v>
      </c>
      <c r="I40" s="76">
        <f t="shared" si="5"/>
        <v>0.57089900000000005</v>
      </c>
      <c r="J40" s="76">
        <f t="shared" si="5"/>
        <v>3.26228E-2</v>
      </c>
      <c r="K40" s="76">
        <f t="shared" si="5"/>
        <v>3.4762000000000005E-3</v>
      </c>
      <c r="L40" s="76">
        <f t="shared" si="5"/>
        <v>0.59362800000000004</v>
      </c>
      <c r="M40" s="76">
        <f t="shared" si="5"/>
        <v>0.252693</v>
      </c>
      <c r="N40" s="76">
        <f t="shared" si="5"/>
        <v>86.102800000000002</v>
      </c>
      <c r="O40" s="76">
        <f t="shared" si="5"/>
        <v>4946.9000000000005</v>
      </c>
      <c r="P40" s="76">
        <f t="shared" si="5"/>
        <v>0</v>
      </c>
      <c r="Q40" s="76">
        <f t="shared" si="10"/>
        <v>72.198000000000008</v>
      </c>
      <c r="R40" s="76">
        <f t="shared" si="11"/>
        <v>0</v>
      </c>
      <c r="S40" s="76">
        <f t="shared" si="11"/>
        <v>0.26071499999999997</v>
      </c>
      <c r="T40" s="76">
        <f t="shared" si="11"/>
        <v>0</v>
      </c>
      <c r="U40" s="76">
        <f t="shared" si="11"/>
        <v>0</v>
      </c>
      <c r="AB40" s="58"/>
      <c r="AC40" s="58"/>
      <c r="AD40" s="58"/>
      <c r="AE40" s="58"/>
      <c r="AF40" s="58"/>
      <c r="AG40" s="58"/>
      <c r="AH40" s="58"/>
      <c r="AI40" s="58"/>
    </row>
    <row r="41" spans="1:35" s="71" customFormat="1" ht="13" x14ac:dyDescent="0.35">
      <c r="A41" s="13">
        <f>M8</f>
        <v>11</v>
      </c>
      <c r="B41" s="15">
        <v>22</v>
      </c>
      <c r="C41" s="76">
        <f t="shared" si="6"/>
        <v>51.68460000000001</v>
      </c>
      <c r="D41" s="76">
        <f t="shared" si="7"/>
        <v>38.507128000000002</v>
      </c>
      <c r="E41" s="76">
        <f t="shared" si="8"/>
        <v>0.40507280000000007</v>
      </c>
      <c r="F41" s="76">
        <f t="shared" si="9"/>
        <v>7.3849309599999993</v>
      </c>
      <c r="G41" s="76">
        <f t="shared" si="5"/>
        <v>4.2020000000000002E-2</v>
      </c>
      <c r="H41" s="76">
        <f t="shared" si="5"/>
        <v>2.6178460000000001</v>
      </c>
      <c r="I41" s="76">
        <f t="shared" si="5"/>
        <v>0.17942540000000001</v>
      </c>
      <c r="J41" s="76">
        <f t="shared" si="5"/>
        <v>1.0252879999999999E-2</v>
      </c>
      <c r="K41" s="76">
        <f t="shared" si="5"/>
        <v>1.0925200000000003E-3</v>
      </c>
      <c r="L41" s="76">
        <f t="shared" si="5"/>
        <v>0.18656880000000001</v>
      </c>
      <c r="M41" s="76">
        <f t="shared" si="5"/>
        <v>7.9417799999999997E-2</v>
      </c>
      <c r="N41" s="76">
        <f t="shared" si="5"/>
        <v>27.060880000000001</v>
      </c>
      <c r="O41" s="76">
        <f t="shared" si="5"/>
        <v>1554.74</v>
      </c>
      <c r="P41" s="76">
        <f t="shared" si="5"/>
        <v>0</v>
      </c>
      <c r="Q41" s="76">
        <f t="shared" si="10"/>
        <v>22.690800000000003</v>
      </c>
      <c r="R41" s="76">
        <f t="shared" si="11"/>
        <v>0</v>
      </c>
      <c r="S41" s="76">
        <f t="shared" si="11"/>
        <v>8.1938999999999998E-2</v>
      </c>
      <c r="T41" s="76">
        <f t="shared" si="11"/>
        <v>0</v>
      </c>
      <c r="U41" s="76">
        <f t="shared" si="11"/>
        <v>0</v>
      </c>
      <c r="AB41" s="58"/>
      <c r="AC41" s="58"/>
      <c r="AD41" s="58"/>
      <c r="AE41" s="58"/>
      <c r="AF41" s="58"/>
      <c r="AG41" s="58"/>
      <c r="AH41" s="58"/>
      <c r="AI41" s="58"/>
    </row>
    <row r="42" spans="1:35" s="71" customFormat="1" ht="13" x14ac:dyDescent="0.35">
      <c r="A42" s="13">
        <f>N8</f>
        <v>12</v>
      </c>
      <c r="B42" s="15">
        <v>22</v>
      </c>
      <c r="C42" s="76">
        <f t="shared" si="6"/>
        <v>51.68460000000001</v>
      </c>
      <c r="D42" s="76">
        <f t="shared" si="7"/>
        <v>38.507128000000002</v>
      </c>
      <c r="E42" s="76">
        <f t="shared" si="8"/>
        <v>0.40507280000000007</v>
      </c>
      <c r="F42" s="76">
        <f t="shared" si="9"/>
        <v>7.3849309599999993</v>
      </c>
      <c r="G42" s="76">
        <f t="shared" si="5"/>
        <v>4.2020000000000002E-2</v>
      </c>
      <c r="H42" s="76">
        <f t="shared" si="5"/>
        <v>2.6178460000000001</v>
      </c>
      <c r="I42" s="76">
        <f t="shared" si="5"/>
        <v>0.17942540000000001</v>
      </c>
      <c r="J42" s="76">
        <f t="shared" si="5"/>
        <v>1.0252879999999999E-2</v>
      </c>
      <c r="K42" s="76">
        <f t="shared" si="5"/>
        <v>1.0925200000000003E-3</v>
      </c>
      <c r="L42" s="76">
        <f t="shared" si="5"/>
        <v>0.18656880000000001</v>
      </c>
      <c r="M42" s="76">
        <f t="shared" si="5"/>
        <v>7.9417799999999997E-2</v>
      </c>
      <c r="N42" s="76">
        <f t="shared" si="5"/>
        <v>27.060880000000001</v>
      </c>
      <c r="O42" s="76">
        <f t="shared" si="5"/>
        <v>1554.74</v>
      </c>
      <c r="P42" s="76">
        <f t="shared" si="5"/>
        <v>0</v>
      </c>
      <c r="Q42" s="76">
        <f t="shared" si="10"/>
        <v>22.690800000000003</v>
      </c>
      <c r="R42" s="76">
        <f t="shared" si="11"/>
        <v>0</v>
      </c>
      <c r="S42" s="76">
        <f t="shared" si="11"/>
        <v>8.1938999999999998E-2</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f>VLOOKUP(L$14,Table245[],5,FALSE)</f>
        <v>6.2</v>
      </c>
      <c r="L59" s="75">
        <f>VLOOKUP(M$14,Table245[],5,FALSE)</f>
        <v>6.2</v>
      </c>
      <c r="M59" s="75">
        <f>VLOOKUP(N$14,Table245[],5,FALSE)</f>
        <v>6.2</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6.8</v>
      </c>
      <c r="C60" s="75">
        <f t="shared" ref="C60:U60" si="14">D10</f>
        <v>5.5</v>
      </c>
      <c r="D60" s="75">
        <f t="shared" si="14"/>
        <v>5.9</v>
      </c>
      <c r="E60" s="75">
        <f t="shared" si="14"/>
        <v>5.9</v>
      </c>
      <c r="F60" s="75">
        <f t="shared" si="14"/>
        <v>5.7</v>
      </c>
      <c r="G60" s="75">
        <f t="shared" si="14"/>
        <v>5.8</v>
      </c>
      <c r="H60" s="75">
        <f t="shared" si="14"/>
        <v>5.8</v>
      </c>
      <c r="I60" s="75">
        <f t="shared" si="14"/>
        <v>6</v>
      </c>
      <c r="J60" s="75">
        <f t="shared" si="14"/>
        <v>6.2</v>
      </c>
      <c r="K60" s="75">
        <f t="shared" si="14"/>
        <v>6.1</v>
      </c>
      <c r="L60" s="75">
        <f t="shared" si="14"/>
        <v>6.2</v>
      </c>
      <c r="M60" s="75">
        <f t="shared" si="14"/>
        <v>6.5</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97</v>
      </c>
      <c r="C62" s="76">
        <f>B32</f>
        <v>22</v>
      </c>
      <c r="D62" s="76">
        <f>B33</f>
        <v>97</v>
      </c>
      <c r="E62" s="76">
        <f>B34</f>
        <v>22</v>
      </c>
      <c r="F62" s="76">
        <f>B35</f>
        <v>22</v>
      </c>
      <c r="G62" s="76">
        <f>B36</f>
        <v>97</v>
      </c>
      <c r="H62" s="76">
        <f>B37</f>
        <v>70</v>
      </c>
      <c r="I62" s="76">
        <f>B38</f>
        <v>22</v>
      </c>
      <c r="J62" s="76">
        <f>B39</f>
        <v>97</v>
      </c>
      <c r="K62" s="76">
        <f>B40</f>
        <v>70</v>
      </c>
      <c r="L62" s="76">
        <f>B41</f>
        <v>22</v>
      </c>
      <c r="M62" s="76">
        <f>B42</f>
        <v>22</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4.2000000000000011</v>
      </c>
      <c r="D64" s="76">
        <f t="shared" si="17"/>
        <v>1.7999999999999989</v>
      </c>
      <c r="E64" s="76">
        <f t="shared" si="17"/>
        <v>1.7999999999999989</v>
      </c>
      <c r="F64" s="76">
        <f t="shared" si="17"/>
        <v>3</v>
      </c>
      <c r="G64" s="76">
        <f t="shared" si="17"/>
        <v>2.4000000000000021</v>
      </c>
      <c r="H64" s="76">
        <f t="shared" si="17"/>
        <v>2.4000000000000021</v>
      </c>
      <c r="I64" s="76">
        <f t="shared" si="17"/>
        <v>1.2000000000000011</v>
      </c>
      <c r="J64" s="76">
        <f t="shared" si="17"/>
        <v>0</v>
      </c>
      <c r="K64" s="76">
        <f t="shared" si="17"/>
        <v>0.6000000000000032</v>
      </c>
      <c r="L64" s="76">
        <f t="shared" si="17"/>
        <v>0</v>
      </c>
      <c r="M64" s="76">
        <f t="shared" si="17"/>
        <v>-1.7999999999999989</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-4.2000000000000011</v>
      </c>
      <c r="D65" s="76">
        <f t="shared" si="18"/>
        <v>-1.7999999999999989</v>
      </c>
      <c r="E65" s="76">
        <f t="shared" si="18"/>
        <v>-1.7999999999999989</v>
      </c>
      <c r="F65" s="76">
        <f t="shared" si="18"/>
        <v>-3</v>
      </c>
      <c r="G65" s="76">
        <f t="shared" si="18"/>
        <v>-2.4000000000000021</v>
      </c>
      <c r="H65" s="76">
        <f t="shared" si="18"/>
        <v>-2.4000000000000021</v>
      </c>
      <c r="I65" s="76">
        <f t="shared" si="18"/>
        <v>-1.2000000000000011</v>
      </c>
      <c r="J65" s="76">
        <f t="shared" si="18"/>
        <v>0</v>
      </c>
      <c r="K65" s="76">
        <f t="shared" si="18"/>
        <v>-0.6000000000000032</v>
      </c>
      <c r="L65" s="76">
        <f t="shared" si="18"/>
        <v>0</v>
      </c>
      <c r="M65" s="76">
        <f t="shared" si="18"/>
        <v>1.7999999999999989</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OVER</v>
      </c>
      <c r="K66" s="77" t="str">
        <f t="shared" si="19"/>
        <v>UNDER</v>
      </c>
      <c r="L66" s="77" t="str">
        <f t="shared" si="19"/>
        <v>OVER</v>
      </c>
      <c r="M66" s="77" t="str">
        <f t="shared" si="19"/>
        <v>OVER</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3" zoomScale="75" zoomScaleNormal="75" workbookViewId="0">
      <selection activeCell="F12" sqref="F1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'Bolton Hill Sludge'!C1:D1</f>
        <v>PAN-017553</v>
      </c>
      <c r="D1" s="143"/>
      <c r="E1" s="92" t="s">
        <v>45</v>
      </c>
      <c r="F1" s="38">
        <f>'Bolton Hill Sludge'!F1</f>
        <v>24.34</v>
      </c>
      <c r="G1" s="124" t="s">
        <v>43</v>
      </c>
      <c r="H1" s="125"/>
      <c r="I1" s="117">
        <v>6.8</v>
      </c>
      <c r="J1" s="128" t="s">
        <v>153</v>
      </c>
      <c r="K1" s="128"/>
      <c r="L1" s="96">
        <v>214</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'Bolton Hill Sludge'!C2:D2</f>
        <v>EPR/GP3792SK</v>
      </c>
      <c r="D2" s="145"/>
      <c r="E2" s="92" t="s">
        <v>109</v>
      </c>
      <c r="F2" s="95" t="s">
        <v>168</v>
      </c>
      <c r="G2" s="126" t="s">
        <v>110</v>
      </c>
      <c r="H2" s="127"/>
      <c r="I2" s="117"/>
      <c r="J2" s="128" t="s">
        <v>158</v>
      </c>
      <c r="K2" s="128"/>
      <c r="L2" s="96">
        <v>0.746</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'Bolton Hill Sludge'!C3:D3</f>
        <v>Mr Ian Holden</v>
      </c>
      <c r="D3" s="145"/>
      <c r="E3" s="92" t="s">
        <v>108</v>
      </c>
      <c r="F3" s="30" t="s">
        <v>77</v>
      </c>
      <c r="G3" s="128" t="s">
        <v>159</v>
      </c>
      <c r="H3" s="128"/>
      <c r="I3" s="117"/>
      <c r="J3" s="124" t="s">
        <v>154</v>
      </c>
      <c r="K3" s="125"/>
      <c r="L3" s="96">
        <f>(L1/(L2*10000))*100</f>
        <v>2.8686327077747991</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'Bolton Hill Sludge'!C4:D4</f>
        <v>Crugmore, Ceredigion, SA43 1QY</v>
      </c>
      <c r="D4" s="143"/>
      <c r="E4" s="93" t="s">
        <v>1</v>
      </c>
      <c r="F4" s="119" t="s">
        <v>170</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'Bolton Hill Sludge'!C5:D5</f>
        <v xml:space="preserve">Owen Clee </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'Bolton Hill Sludge'!C8</f>
        <v>1</v>
      </c>
      <c r="D8" s="59">
        <f>'Bolton Hill Sludge'!D8</f>
        <v>2</v>
      </c>
      <c r="E8" s="59">
        <f>'Bolton Hill Sludge'!E8</f>
        <v>3</v>
      </c>
      <c r="F8" s="59">
        <f>'Bolton Hill Sludge'!F8</f>
        <v>4</v>
      </c>
      <c r="G8" s="59">
        <f>'Bolton Hill Sludge'!G8</f>
        <v>5</v>
      </c>
      <c r="H8" s="59">
        <f>'Bolton Hill Sludge'!H8</f>
        <v>6</v>
      </c>
      <c r="I8" s="59">
        <f>'Bolton Hill Sludge'!I8</f>
        <v>7</v>
      </c>
      <c r="J8" s="59">
        <f>'Bolton Hill Sludge'!J8</f>
        <v>8</v>
      </c>
      <c r="K8" s="59">
        <f>'Bolton Hill Sludge'!K8</f>
        <v>9</v>
      </c>
      <c r="L8" s="59">
        <f>'Bolton Hill Sludge'!L8</f>
        <v>10</v>
      </c>
      <c r="M8" s="59">
        <f>'Bolton Hill Sludge'!M8</f>
        <v>11</v>
      </c>
      <c r="N8" s="59">
        <f>'Bolton Hill Sludge'!N8</f>
        <v>12</v>
      </c>
      <c r="O8" s="59">
        <f>'Bolton Hill Sludge'!O8</f>
        <v>0</v>
      </c>
      <c r="P8" s="59">
        <f>'Bolton Hill Sludge'!P8</f>
        <v>0</v>
      </c>
      <c r="Q8" s="59">
        <f>'Bolton Hill Sludge'!Q8</f>
        <v>0</v>
      </c>
      <c r="R8" s="59">
        <f>'Bolton Hill Sludge'!R8</f>
        <v>0</v>
      </c>
      <c r="S8" s="59">
        <f>'Bolton Hill Sludge'!S8</f>
        <v>0</v>
      </c>
      <c r="T8" s="59">
        <f>'Bolton Hill Sludge'!T8</f>
        <v>0</v>
      </c>
      <c r="U8" s="59">
        <f>'Bolton Hill Sludge'!U8</f>
        <v>0</v>
      </c>
      <c r="V8" s="59">
        <f>'Bolton Hill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'Bolton Hill Sludge'!C9</f>
        <v>Moderate</v>
      </c>
      <c r="D9" s="59" t="str">
        <f>'Bolton Hill Sludge'!D9</f>
        <v>Moderate</v>
      </c>
      <c r="E9" s="59" t="str">
        <f>'Bolton Hill Sludge'!E9</f>
        <v>Moderate</v>
      </c>
      <c r="F9" s="59" t="str">
        <f>'Bolton Hill Sludge'!F9</f>
        <v>Moderate</v>
      </c>
      <c r="G9" s="59" t="str">
        <f>'Bolton Hill Sludge'!G9</f>
        <v>Moderate</v>
      </c>
      <c r="H9" s="59" t="str">
        <f>'Bolton Hill Sludge'!H9</f>
        <v>Moderate</v>
      </c>
      <c r="I9" s="59" t="str">
        <f>'Bolton Hill Sludge'!I9</f>
        <v>Moderate</v>
      </c>
      <c r="J9" s="59" t="str">
        <f>'Bolton Hill Sludge'!J9</f>
        <v>Moderate</v>
      </c>
      <c r="K9" s="59" t="str">
        <f>'Bolton Hill Sludge'!K9</f>
        <v>Moderate</v>
      </c>
      <c r="L9" s="59" t="str">
        <f>'Bolton Hill Sludge'!L9</f>
        <v>Moderate</v>
      </c>
      <c r="M9" s="59" t="str">
        <f>'Bolton Hill Sludge'!M9</f>
        <v>Moderate</v>
      </c>
      <c r="N9" s="59" t="str">
        <f>'Bolton Hill Sludge'!N9</f>
        <v>Moderate</v>
      </c>
      <c r="O9" s="59">
        <f>'Bolton Hill Sludge'!O9</f>
        <v>0</v>
      </c>
      <c r="P9" s="59">
        <f>'Bolton Hill Sludge'!P9</f>
        <v>0</v>
      </c>
      <c r="Q9" s="59">
        <f>'Bolton Hill Sludge'!Q9</f>
        <v>0</v>
      </c>
      <c r="R9" s="59">
        <f>'Bolton Hill Sludge'!R9</f>
        <v>0</v>
      </c>
      <c r="S9" s="59">
        <f>'Bolton Hill Sludge'!S9</f>
        <v>0</v>
      </c>
      <c r="T9" s="59">
        <f>'Bolton Hill Sludge'!T9</f>
        <v>0</v>
      </c>
      <c r="U9" s="59">
        <f>'Bolton Hill Sludge'!U9</f>
        <v>0</v>
      </c>
      <c r="V9" s="59">
        <f>'Bolton Hill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'Bolton Hill Sludge'!C10</f>
        <v>6.8</v>
      </c>
      <c r="D10" s="59">
        <f>'Bolton Hill Sludge'!D10</f>
        <v>5.5</v>
      </c>
      <c r="E10" s="59">
        <f>'Bolton Hill Sludge'!E10</f>
        <v>5.9</v>
      </c>
      <c r="F10" s="59">
        <f>'Bolton Hill Sludge'!F10</f>
        <v>5.9</v>
      </c>
      <c r="G10" s="59">
        <f>'Bolton Hill Sludge'!G10</f>
        <v>5.7</v>
      </c>
      <c r="H10" s="59">
        <f>'Bolton Hill Sludge'!H10</f>
        <v>5.8</v>
      </c>
      <c r="I10" s="59">
        <f>'Bolton Hill Sludge'!I10</f>
        <v>5.8</v>
      </c>
      <c r="J10" s="59">
        <f>'Bolton Hill Sludge'!J10</f>
        <v>6</v>
      </c>
      <c r="K10" s="59">
        <f>'Bolton Hill Sludge'!K10</f>
        <v>6.2</v>
      </c>
      <c r="L10" s="59">
        <f>'Bolton Hill Sludge'!L10</f>
        <v>6.1</v>
      </c>
      <c r="M10" s="59">
        <f>'Bolton Hill Sludge'!M10</f>
        <v>6.2</v>
      </c>
      <c r="N10" s="59">
        <f>'Bolton Hill Sludge'!N10</f>
        <v>6.5</v>
      </c>
      <c r="O10" s="59">
        <f>'Bolton Hill Sludge'!O10</f>
        <v>0</v>
      </c>
      <c r="P10" s="59">
        <f>'Bolton Hill Sludge'!P10</f>
        <v>0</v>
      </c>
      <c r="Q10" s="59">
        <f>'Bolton Hill Sludge'!Q10</f>
        <v>0</v>
      </c>
      <c r="R10" s="59">
        <f>'Bolton Hill Sludge'!R10</f>
        <v>0</v>
      </c>
      <c r="S10" s="59">
        <f>'Bolton Hill Sludge'!S10</f>
        <v>0</v>
      </c>
      <c r="T10" s="59">
        <f>'Bolton Hill Sludge'!T10</f>
        <v>0</v>
      </c>
      <c r="U10" s="59">
        <f>'Bolton Hill Sludge'!U10</f>
        <v>0</v>
      </c>
      <c r="V10" s="59">
        <f>'Bolton Hill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'Bolton Hill Sludge'!C11</f>
        <v>0</v>
      </c>
      <c r="D11" s="59">
        <f>'Bolton Hill Sludge'!D11</f>
        <v>3</v>
      </c>
      <c r="E11" s="59">
        <f>'Bolton Hill Sludge'!E11</f>
        <v>0</v>
      </c>
      <c r="F11" s="59">
        <f>'Bolton Hill Sludge'!F11</f>
        <v>2</v>
      </c>
      <c r="G11" s="59">
        <f>'Bolton Hill Sludge'!G11</f>
        <v>3</v>
      </c>
      <c r="H11" s="59">
        <f>'Bolton Hill Sludge'!H11</f>
        <v>0</v>
      </c>
      <c r="I11" s="59">
        <f>'Bolton Hill Sludge'!I11</f>
        <v>1</v>
      </c>
      <c r="J11" s="59">
        <f>'Bolton Hill Sludge'!J11</f>
        <v>2</v>
      </c>
      <c r="K11" s="59">
        <f>'Bolton Hill Sludge'!K11</f>
        <v>0</v>
      </c>
      <c r="L11" s="59">
        <f>'Bolton Hill Sludge'!L11</f>
        <v>1</v>
      </c>
      <c r="M11" s="59">
        <f>'Bolton Hill Sludge'!M11</f>
        <v>3</v>
      </c>
      <c r="N11" s="59">
        <f>'Bolton Hill Sludge'!N11</f>
        <v>2</v>
      </c>
      <c r="O11" s="59">
        <f>'Bolton Hill Sludge'!O11</f>
        <v>0</v>
      </c>
      <c r="P11" s="59">
        <f>'Bolton Hill Sludge'!P11</f>
        <v>0</v>
      </c>
      <c r="Q11" s="59">
        <f>'Bolton Hill Sludge'!Q11</f>
        <v>0</v>
      </c>
      <c r="R11" s="59">
        <f>'Bolton Hill Sludge'!R11</f>
        <v>0</v>
      </c>
      <c r="S11" s="59">
        <f>'Bolton Hill Sludge'!S11</f>
        <v>0</v>
      </c>
      <c r="T11" s="59">
        <f>'Bolton Hill Sludge'!T11</f>
        <v>0</v>
      </c>
      <c r="U11" s="59">
        <f>'Bolton Hill Sludge'!U11</f>
        <v>0</v>
      </c>
      <c r="V11" s="59">
        <f>'Bolton Hill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'Bolton Hill Sludge'!C12</f>
        <v>1</v>
      </c>
      <c r="D12" s="59">
        <f>'Bolton Hill Sludge'!D12</f>
        <v>1</v>
      </c>
      <c r="E12" s="59">
        <f>'Bolton Hill Sludge'!E12</f>
        <v>0</v>
      </c>
      <c r="F12" s="59">
        <f>'Bolton Hill Sludge'!F12</f>
        <v>0</v>
      </c>
      <c r="G12" s="59">
        <f>'Bolton Hill Sludge'!G12</f>
        <v>1</v>
      </c>
      <c r="H12" s="59">
        <f>'Bolton Hill Sludge'!H12</f>
        <v>0</v>
      </c>
      <c r="I12" s="59">
        <f>'Bolton Hill Sludge'!I12</f>
        <v>0</v>
      </c>
      <c r="J12" s="59">
        <f>'Bolton Hill Sludge'!J12</f>
        <v>0</v>
      </c>
      <c r="K12" s="59">
        <f>'Bolton Hill Sludge'!K12</f>
        <v>0</v>
      </c>
      <c r="L12" s="59">
        <f>'Bolton Hill Sludge'!L12</f>
        <v>0</v>
      </c>
      <c r="M12" s="59">
        <f>'Bolton Hill Sludge'!M12</f>
        <v>2</v>
      </c>
      <c r="N12" s="59">
        <f>'Bolton Hill Sludge'!N12</f>
        <v>0</v>
      </c>
      <c r="O12" s="59">
        <f>'Bolton Hill Sludge'!O12</f>
        <v>0</v>
      </c>
      <c r="P12" s="59">
        <f>'Bolton Hill Sludge'!P12</f>
        <v>0</v>
      </c>
      <c r="Q12" s="59">
        <f>'Bolton Hill Sludge'!Q12</f>
        <v>0</v>
      </c>
      <c r="R12" s="59">
        <f>'Bolton Hill Sludge'!R12</f>
        <v>0</v>
      </c>
      <c r="S12" s="59">
        <f>'Bolton Hill Sludge'!S12</f>
        <v>0</v>
      </c>
      <c r="T12" s="59">
        <f>'Bolton Hill Sludge'!T12</f>
        <v>0</v>
      </c>
      <c r="U12" s="59">
        <f>'Bolton Hill Sludge'!U12</f>
        <v>0</v>
      </c>
      <c r="V12" s="59">
        <f>'Bolton Hill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'Bolton Hill Sludge'!C13</f>
        <v>2</v>
      </c>
      <c r="D13" s="59">
        <f>'Bolton Hill Sludge'!D13</f>
        <v>2</v>
      </c>
      <c r="E13" s="59">
        <f>'Bolton Hill Sludge'!E13</f>
        <v>2</v>
      </c>
      <c r="F13" s="59">
        <f>'Bolton Hill Sludge'!F13</f>
        <v>2</v>
      </c>
      <c r="G13" s="59">
        <f>'Bolton Hill Sludge'!G13</f>
        <v>2</v>
      </c>
      <c r="H13" s="59">
        <f>'Bolton Hill Sludge'!H13</f>
        <v>1</v>
      </c>
      <c r="I13" s="59">
        <f>'Bolton Hill Sludge'!I13</f>
        <v>2</v>
      </c>
      <c r="J13" s="59">
        <f>'Bolton Hill Sludge'!J13</f>
        <v>2</v>
      </c>
      <c r="K13" s="59">
        <f>'Bolton Hill Sludge'!K13</f>
        <v>1</v>
      </c>
      <c r="L13" s="59">
        <f>'Bolton Hill Sludge'!L13</f>
        <v>2</v>
      </c>
      <c r="M13" s="59">
        <f>'Bolton Hill Sludge'!M13</f>
        <v>2</v>
      </c>
      <c r="N13" s="59">
        <f>'Bolton Hill Sludge'!N13</f>
        <v>3</v>
      </c>
      <c r="O13" s="59">
        <f>'Bolton Hill Sludge'!O13</f>
        <v>0</v>
      </c>
      <c r="P13" s="59">
        <f>'Bolton Hill Sludge'!P13</f>
        <v>0</v>
      </c>
      <c r="Q13" s="59">
        <f>'Bolton Hill Sludge'!Q13</f>
        <v>0</v>
      </c>
      <c r="R13" s="59">
        <f>'Bolton Hill Sludge'!R13</f>
        <v>0</v>
      </c>
      <c r="S13" s="59">
        <f>'Bolton Hill Sludge'!S13</f>
        <v>0</v>
      </c>
      <c r="T13" s="59">
        <f>'Bolton Hill Sludge'!T13</f>
        <v>0</v>
      </c>
      <c r="U13" s="59">
        <f>'Bolton Hill Sludge'!U13</f>
        <v>0</v>
      </c>
      <c r="V13" s="59">
        <f>'Bolton Hill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'Bolton Hill Sludge'!C14</f>
        <v xml:space="preserve">Grass Silage (25% DM) </v>
      </c>
      <c r="D14" s="101" t="str">
        <f>'Bolton Hill Sludge'!D14</f>
        <v xml:space="preserve">Grass Silage (25% DM) </v>
      </c>
      <c r="E14" s="101" t="str">
        <f>'Bolton Hill Sludge'!E14</f>
        <v xml:space="preserve">Grass Silage (25% DM) </v>
      </c>
      <c r="F14" s="101" t="str">
        <f>'Bolton Hill Sludge'!F14</f>
        <v xml:space="preserve">Grass Silage (25% DM) </v>
      </c>
      <c r="G14" s="101" t="str">
        <f>'Bolton Hill Sludge'!G14</f>
        <v xml:space="preserve">Grass Silage (25% DM) </v>
      </c>
      <c r="H14" s="101" t="str">
        <f>'Bolton Hill Sludge'!H14</f>
        <v xml:space="preserve">Grass Silage (25% DM) </v>
      </c>
      <c r="I14" s="101" t="str">
        <f>'Bolton Hill Sludge'!I14</f>
        <v xml:space="preserve">Grass Silage (25% DM) </v>
      </c>
      <c r="J14" s="101" t="str">
        <f>'Bolton Hill Sludge'!J14</f>
        <v xml:space="preserve">Grass Silage (25% DM) </v>
      </c>
      <c r="K14" s="101" t="str">
        <f>'Bolton Hill Sludge'!K14</f>
        <v xml:space="preserve">Grass Silage (25% DM) </v>
      </c>
      <c r="L14" s="101" t="str">
        <f>'Bolton Hill Sludge'!L14</f>
        <v xml:space="preserve">Grass Silage (25% DM) </v>
      </c>
      <c r="M14" s="101" t="str">
        <f>'Bolton Hill Sludge'!M14</f>
        <v xml:space="preserve">Grass Silage (25% DM) </v>
      </c>
      <c r="N14" s="101" t="str">
        <f>'Bolton Hill Sludge'!N14</f>
        <v xml:space="preserve">Grass Silage (25% DM) </v>
      </c>
      <c r="O14" s="101">
        <f>'Bolton Hill Sludge'!O14</f>
        <v>0</v>
      </c>
      <c r="P14" s="101">
        <f>'Bolton Hill Sludge'!P14</f>
        <v>0</v>
      </c>
      <c r="Q14" s="101">
        <f>'Bolton Hill Sludge'!Q14</f>
        <v>0</v>
      </c>
      <c r="R14" s="101">
        <f>'Bolton Hill Sludge'!R14</f>
        <v>0</v>
      </c>
      <c r="S14" s="101">
        <f>'Bolton Hill Sludge'!S14</f>
        <v>0</v>
      </c>
      <c r="T14" s="101">
        <f>'Bolton Hill Sludge'!T14</f>
        <v>0</v>
      </c>
      <c r="U14" s="101">
        <f>'Bolton Hill Sludge'!U14</f>
        <v>0</v>
      </c>
      <c r="V14" s="101">
        <f>'Bolton Hill Sludge'!V14</f>
        <v>0</v>
      </c>
      <c r="AD14" s="29" t="s">
        <v>138</v>
      </c>
      <c r="AE14" s="29">
        <v>6</v>
      </c>
      <c r="AI14" s="52" t="s">
        <v>119</v>
      </c>
      <c r="AJ14" s="53">
        <v>0.8</v>
      </c>
      <c r="AK14" s="54">
        <v>1.7</v>
      </c>
      <c r="AL14" s="11">
        <v>12</v>
      </c>
      <c r="AM14" s="11">
        <v>6.7</v>
      </c>
      <c r="AN14" s="11" t="s">
        <v>135</v>
      </c>
    </row>
    <row r="15" spans="1:41" ht="13" x14ac:dyDescent="0.25">
      <c r="A15" s="137" t="s">
        <v>9</v>
      </c>
      <c r="B15" s="137"/>
      <c r="C15" s="59">
        <f>'Bolton Hill Sludge'!C15</f>
        <v>38</v>
      </c>
      <c r="D15" s="59">
        <f>'Bolton Hill Sludge'!D15</f>
        <v>38</v>
      </c>
      <c r="E15" s="59">
        <f>'Bolton Hill Sludge'!E15</f>
        <v>38</v>
      </c>
      <c r="F15" s="59">
        <f>'Bolton Hill Sludge'!F15</f>
        <v>38</v>
      </c>
      <c r="G15" s="59">
        <f>'Bolton Hill Sludge'!G15</f>
        <v>38</v>
      </c>
      <c r="H15" s="59">
        <f>'Bolton Hill Sludge'!H15</f>
        <v>38</v>
      </c>
      <c r="I15" s="59">
        <f>'Bolton Hill Sludge'!I15</f>
        <v>38</v>
      </c>
      <c r="J15" s="59">
        <f>'Bolton Hill Sludge'!J15</f>
        <v>38</v>
      </c>
      <c r="K15" s="59">
        <f>'Bolton Hill Sludge'!K15</f>
        <v>38</v>
      </c>
      <c r="L15" s="59">
        <f>'Bolton Hill Sludge'!L15</f>
        <v>38</v>
      </c>
      <c r="M15" s="59">
        <f>'Bolton Hill Sludge'!M15</f>
        <v>38</v>
      </c>
      <c r="N15" s="59">
        <f>'Bolton Hill Sludge'!N15</f>
        <v>38</v>
      </c>
      <c r="O15" s="59">
        <f>'Bolton Hill Sludge'!O15</f>
        <v>0</v>
      </c>
      <c r="P15" s="59">
        <f>'Bolton Hill Sludge'!P15</f>
        <v>0</v>
      </c>
      <c r="Q15" s="59">
        <f>'Bolton Hill Sludge'!Q15</f>
        <v>0</v>
      </c>
      <c r="R15" s="59">
        <f>'Bolton Hill Sludge'!R15</f>
        <v>0</v>
      </c>
      <c r="S15" s="59">
        <f>'Bolton Hill Sludge'!S15</f>
        <v>0</v>
      </c>
      <c r="T15" s="59">
        <f>'Bolton Hill Sludge'!T15</f>
        <v>0</v>
      </c>
      <c r="U15" s="59">
        <f>'Bolton Hill Sludge'!U15</f>
        <v>0</v>
      </c>
      <c r="V15" s="59">
        <f>'Bolton Hill Sludge'!V15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'Bolton Hill Sludge'!C16</f>
        <v>Medium/Clay</v>
      </c>
      <c r="D16" s="102" t="str">
        <f>'Bolton Hill Sludge'!D16</f>
        <v>Medium/Clay</v>
      </c>
      <c r="E16" s="102" t="str">
        <f>'Bolton Hill Sludge'!E16</f>
        <v>Medium/Clay</v>
      </c>
      <c r="F16" s="102" t="str">
        <f>'Bolton Hill Sludge'!F16</f>
        <v>Medium/Clay</v>
      </c>
      <c r="G16" s="102" t="str">
        <f>'Bolton Hill Sludge'!G16</f>
        <v>Medium/Clay</v>
      </c>
      <c r="H16" s="102" t="str">
        <f>'Bolton Hill Sludge'!H16</f>
        <v>Medium/Clay</v>
      </c>
      <c r="I16" s="102" t="str">
        <f>'Bolton Hill Sludge'!I16</f>
        <v>Medium/Clay</v>
      </c>
      <c r="J16" s="102" t="str">
        <f>'Bolton Hill Sludge'!J16</f>
        <v>Medium/Clay</v>
      </c>
      <c r="K16" s="102" t="str">
        <f>'Bolton Hill Sludge'!K16</f>
        <v>Medium/Clay</v>
      </c>
      <c r="L16" s="102" t="str">
        <f>'Bolton Hill Sludge'!L16</f>
        <v>Medium/Clay</v>
      </c>
      <c r="M16" s="102" t="str">
        <f>'Bolton Hill Sludge'!M16</f>
        <v>Medium/Clay</v>
      </c>
      <c r="N16" s="102" t="str">
        <f>'Bolton Hill Sludge'!N16</f>
        <v>Medium/Clay</v>
      </c>
      <c r="O16" s="102">
        <f>'Bolton Hill Sludge'!O16</f>
        <v>0</v>
      </c>
      <c r="P16" s="102">
        <f>'Bolton Hill Sludge'!P16</f>
        <v>0</v>
      </c>
      <c r="Q16" s="102">
        <f>'Bolton Hill Sludge'!Q16</f>
        <v>0</v>
      </c>
      <c r="R16" s="102">
        <f>'Bolton Hill Sludge'!R16</f>
        <v>0</v>
      </c>
      <c r="S16" s="102">
        <f>'Bolton Hill Sludge'!S16</f>
        <v>0</v>
      </c>
      <c r="T16" s="102">
        <f>'Bolton Hill Sludge'!T16</f>
        <v>0</v>
      </c>
      <c r="U16" s="102">
        <f>'Bolton Hill Sludge'!U16</f>
        <v>0</v>
      </c>
      <c r="V16" s="102">
        <f>'Bolton Hill Sludge'!V16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124.22088375000001</v>
      </c>
      <c r="D18" s="16">
        <f>$D32</f>
        <v>74.532530249999994</v>
      </c>
      <c r="E18" s="16">
        <f>$D33</f>
        <v>124.22088375000001</v>
      </c>
      <c r="F18" s="16">
        <f>$D34</f>
        <v>74.532530249999994</v>
      </c>
      <c r="G18" s="16">
        <f>$D35</f>
        <v>74.532530249999994</v>
      </c>
      <c r="H18" s="16">
        <f>$D36</f>
        <v>124.22088375000001</v>
      </c>
      <c r="I18" s="16">
        <f>$D37</f>
        <v>124.22088375000001</v>
      </c>
      <c r="J18" s="16">
        <f>$D38</f>
        <v>74.532530249999994</v>
      </c>
      <c r="K18" s="16">
        <f>$D39</f>
        <v>124.22088375000001</v>
      </c>
      <c r="L18" s="16">
        <f>$D40</f>
        <v>124.22088375000001</v>
      </c>
      <c r="M18" s="16">
        <f>$D41</f>
        <v>74.532530249999994</v>
      </c>
      <c r="N18" s="16">
        <f>$D42</f>
        <v>74.532530249999994</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59.620883750000019</v>
      </c>
      <c r="D19" s="16">
        <f t="shared" ref="D19:V19" si="1">D18-D17</f>
        <v>9.9325302499999992</v>
      </c>
      <c r="E19" s="16">
        <f t="shared" si="1"/>
        <v>59.620883750000019</v>
      </c>
      <c r="F19" s="16">
        <f t="shared" si="1"/>
        <v>9.9325302499999992</v>
      </c>
      <c r="G19" s="16">
        <f t="shared" si="1"/>
        <v>9.9325302499999992</v>
      </c>
      <c r="H19" s="16">
        <f t="shared" si="1"/>
        <v>59.620883750000019</v>
      </c>
      <c r="I19" s="16">
        <f t="shared" si="1"/>
        <v>59.620883750000019</v>
      </c>
      <c r="J19" s="16">
        <f t="shared" si="1"/>
        <v>9.9325302499999992</v>
      </c>
      <c r="K19" s="16">
        <f t="shared" si="1"/>
        <v>59.620883750000019</v>
      </c>
      <c r="L19" s="16">
        <f t="shared" si="1"/>
        <v>59.620883750000019</v>
      </c>
      <c r="M19" s="16">
        <f t="shared" si="1"/>
        <v>9.9325302499999992</v>
      </c>
      <c r="N19" s="16">
        <f t="shared" si="1"/>
        <v>9.9325302499999992</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INCREASE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1.0989600000000002</v>
      </c>
      <c r="D22" s="16">
        <f>$E32</f>
        <v>0.65937600000000007</v>
      </c>
      <c r="E22" s="16">
        <f>$E33</f>
        <v>1.0989600000000002</v>
      </c>
      <c r="F22" s="16">
        <f>$E34</f>
        <v>0.65937600000000007</v>
      </c>
      <c r="G22" s="16">
        <f>$E35</f>
        <v>0.65937600000000007</v>
      </c>
      <c r="H22" s="16">
        <f>$E36</f>
        <v>1.0989600000000002</v>
      </c>
      <c r="I22" s="16">
        <f>$E37</f>
        <v>1.0989600000000002</v>
      </c>
      <c r="J22" s="16">
        <f>$E38</f>
        <v>0.65937600000000007</v>
      </c>
      <c r="K22" s="16">
        <f>$E39</f>
        <v>1.0989600000000002</v>
      </c>
      <c r="L22" s="16">
        <f>$E40</f>
        <v>1.0989600000000002</v>
      </c>
      <c r="M22" s="16">
        <f>$E41</f>
        <v>0.65937600000000007</v>
      </c>
      <c r="N22" s="16">
        <f>$E42</f>
        <v>0.65937600000000007</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-226.90103999999999</v>
      </c>
      <c r="D23" s="16">
        <f t="shared" ref="D23:V23" si="3">D22-D21</f>
        <v>-227.34062399999999</v>
      </c>
      <c r="E23" s="16">
        <f t="shared" si="3"/>
        <v>-226.90103999999999</v>
      </c>
      <c r="F23" s="16">
        <f t="shared" si="3"/>
        <v>-227.34062399999999</v>
      </c>
      <c r="G23" s="16">
        <f t="shared" si="3"/>
        <v>-227.34062399999999</v>
      </c>
      <c r="H23" s="16">
        <f t="shared" si="3"/>
        <v>-226.90103999999999</v>
      </c>
      <c r="I23" s="16">
        <f t="shared" si="3"/>
        <v>-226.90103999999999</v>
      </c>
      <c r="J23" s="16">
        <f t="shared" si="3"/>
        <v>-227.34062399999999</v>
      </c>
      <c r="K23" s="16">
        <f t="shared" si="3"/>
        <v>-226.90103999999999</v>
      </c>
      <c r="L23" s="16">
        <f t="shared" si="3"/>
        <v>-226.90103999999999</v>
      </c>
      <c r="M23" s="16">
        <f t="shared" si="3"/>
        <v>-227.34062399999999</v>
      </c>
      <c r="N23" s="16">
        <f t="shared" si="3"/>
        <v>-227.34062399999999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2.85</v>
      </c>
      <c r="C28" s="15">
        <v>0.746</v>
      </c>
      <c r="D28" s="15">
        <v>0.76100000000000001</v>
      </c>
      <c r="E28" s="15">
        <v>1.2800000000000001E-2</v>
      </c>
      <c r="F28" s="15">
        <v>1320</v>
      </c>
      <c r="G28" s="15">
        <v>7.8</v>
      </c>
      <c r="H28" s="15">
        <v>631</v>
      </c>
      <c r="I28" s="15">
        <v>36.9</v>
      </c>
      <c r="J28" s="15">
        <v>2.4500000000000002</v>
      </c>
      <c r="K28" s="15">
        <v>0.71</v>
      </c>
      <c r="L28" s="15">
        <v>39.299999999999997</v>
      </c>
      <c r="M28" s="15">
        <v>12</v>
      </c>
      <c r="N28" s="15">
        <v>6060</v>
      </c>
      <c r="O28" s="15">
        <v>338000</v>
      </c>
      <c r="P28" s="15"/>
      <c r="Q28" s="15">
        <v>2510</v>
      </c>
      <c r="R28" s="15"/>
      <c r="S28" s="15">
        <v>16.399999999999999</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250</v>
      </c>
      <c r="C31" s="76">
        <f>IF(C$27="%w/w SAR",((C$28*10)*$B31),IF(C$27="%w/w DM",(((C$28*10)*($B$28/100))*$B31),IF(C$27="kg/t SAR",(C$28*$B31),IF(C$27="kg/t DM",((C$28*($B$28/100))*$B31),IF(C$27="mg/kg SAR",((C$28*0.001)*$B31),IF(C$27="mg/kg DM",(((C$28*0.001)*($B$28/100))*$B31),0))))))</f>
        <v>53.152499999999996</v>
      </c>
      <c r="D31" s="76">
        <f>(IF(D$27="%w/w SAR",((D$28*10)*$B31),IF(D$27="%w/w DM",(((D$28*10)*($B$28/100))*$B31),IF(D$27="kg/t SAR",(D$28*$B31),IF(D$27="kg/t DM",((D$28*($B$28/100))*$B31),IF(D$27="mg/kg SAR",((D$28*0.001)*$B31),IF(D$27="mg/kg DM",(((D$28*0.001)*($B$28/100))*$B31),"0")))))))*2.291</f>
        <v>124.22088375000001</v>
      </c>
      <c r="E31" s="76">
        <f>(IF(E$27="%w/w SAR",((E$28*10)*$B31),IF(E$27="%w/w DM",(((E$28*10)*($B$28/100))*$B31),IF(E$27="kg/t SAR",(E$28*$B31),IF(E$27="kg/t DM",((E$28*($B$28/100))*$B31),IF(E$27="mg/kg SAR",((E$28*0.001)*$B31),IF(E$27="mg/kg DM",(((E$28*0.001)*($B$28/100))*$B31),"0")))))))*1.205</f>
        <v>1.0989600000000002</v>
      </c>
      <c r="F31" s="76">
        <f>(IF(F$27="%w/w SAR",((F$28*10)*$B31),IF(F$27="%w/w DM",(((F$28*10)*($B$28/100))*$B31),IF(F$27="kg/t SAR",(F$28*$B31),IF(F$27="kg/t DM",((F$28*($B$28/100))*$B31),IF(F$27="mg/kg SAR",((F$28*0.001)*$B31),IF(F$27="mg/kg DM",(((F$28*0.001)*($B$28/100))*$B31),"0")))))))*1.658</f>
        <v>15.593489999999997</v>
      </c>
      <c r="G31" s="76">
        <f t="shared" ref="G31:P46" si="5">IF(G$27="%w/w SAR",((G$28*10)*$B31),IF(G$27="%w/w DM",(((G$28*10)*($B$28/100))*$B31),IF(G$27="kg/t SAR",(G$28*$B31),IF(G$27="kg/t DM",((G$28*($B$28/100))*$B31),IF(G$27="mg/kg SAR",((G$28*0.001)*$B31),IF(G$27="mg/kg DM",(((G$28*0.001)*($B$28/100))*$B31),0))))))</f>
        <v>5.5574999999999999E-2</v>
      </c>
      <c r="H31" s="76">
        <f t="shared" si="5"/>
        <v>4.4958749999999998</v>
      </c>
      <c r="I31" s="76">
        <f t="shared" si="5"/>
        <v>0.26291250000000005</v>
      </c>
      <c r="J31" s="76">
        <f t="shared" si="5"/>
        <v>1.7456250000000003E-2</v>
      </c>
      <c r="K31" s="76">
        <f t="shared" si="5"/>
        <v>5.0587500000000007E-3</v>
      </c>
      <c r="L31" s="76">
        <f t="shared" si="5"/>
        <v>0.28001249999999994</v>
      </c>
      <c r="M31" s="76">
        <f t="shared" si="5"/>
        <v>8.5500000000000007E-2</v>
      </c>
      <c r="N31" s="76">
        <f t="shared" si="5"/>
        <v>43.177500000000009</v>
      </c>
      <c r="O31" s="76">
        <f t="shared" si="5"/>
        <v>2408.25</v>
      </c>
      <c r="P31" s="76">
        <f t="shared" si="5"/>
        <v>0</v>
      </c>
      <c r="Q31" s="76">
        <f>(IF(Q$27="%w/w SAR",((Q$28*10)*$B31),IF(Q$27="%w/w DM",(((Q$28*10)*($B$28/100))*$B31),IF(Q$27="kg/t SAR",(Q$28*$B31),IF(Q$27="kg/t DM",((Q$28*($B$28/100))*$B31),IF(Q$27="mg/kg SAR",((Q$28*0.001)*$B31),IF(Q$27="mg/kg DM",(((Q$28*0.001)*($B$28/100))*$B31),0)))))))*2.5</f>
        <v>44.709375000000009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0.11685</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150</v>
      </c>
      <c r="C32" s="76">
        <f t="shared" ref="C32:C50" si="6">IF(C$27="%w/w SAR",((C$28*10)*$B32),IF(C$27="%w/w DM",(((C$28*10)*($B$28/100))*$B32),IF(C$27="kg/t SAR",(C$28*$B32),IF(C$27="kg/t DM",((C$28*($B$28/100))*$B32),IF(C$27="mg/kg SAR",((C$28*0.001)*$B32),IF(C$27="mg/kg DM",(((C$28*0.001)*($B$28/100))*$B32),0))))))</f>
        <v>31.891500000000001</v>
      </c>
      <c r="D32" s="76">
        <f t="shared" ref="D32:D50" si="7">(IF(D$27="%w/w SAR",((D$28*10)*$B32),IF(D$27="%w/w DM",(((D$28*10)*($B$28/100))*$B32),IF(D$27="kg/t SAR",(D$28*$B32),IF(D$27="kg/t DM",((D$28*($B$28/100))*$B32),IF(D$27="mg/kg SAR",((D$28*0.001)*$B32),IF(D$27="mg/kg DM",(((D$28*0.001)*($B$28/100))*$B32),"0")))))))*2.291</f>
        <v>74.532530249999994</v>
      </c>
      <c r="E32" s="76">
        <f t="shared" ref="E32:E50" si="8">(IF(E$27="%w/w SAR",((E$28*10)*$B32),IF(E$27="%w/w DM",(((E$28*10)*($B$28/100))*$B32),IF(E$27="kg/t SAR",(E$28*$B32),IF(E$27="kg/t DM",((E$28*($B$28/100))*$B32),IF(E$27="mg/kg SAR",((E$28*0.001)*$B32),IF(E$27="mg/kg DM",(((E$28*0.001)*($B$28/100))*$B32),"0")))))))*1.205</f>
        <v>0.65937600000000007</v>
      </c>
      <c r="F32" s="76">
        <f t="shared" ref="F32:F50" si="9">(IF(F$27="%w/w SAR",((F$28*10)*$B32),IF(F$27="%w/w DM",(((F$28*10)*($B$28/100))*$B32),IF(F$27="kg/t SAR",(F$28*$B32),IF(F$27="kg/t DM",((F$28*($B$28/100))*$B32),IF(F$27="mg/kg SAR",((F$28*0.001)*$B32),IF(F$27="mg/kg DM",(((F$28*0.001)*($B$28/100))*$B32),"0")))))))*1.658</f>
        <v>9.3560939999999988</v>
      </c>
      <c r="G32" s="76">
        <f t="shared" si="5"/>
        <v>3.3345E-2</v>
      </c>
      <c r="H32" s="76">
        <f t="shared" si="5"/>
        <v>2.6975249999999997</v>
      </c>
      <c r="I32" s="76">
        <f t="shared" si="5"/>
        <v>0.15774750000000001</v>
      </c>
      <c r="J32" s="76">
        <f t="shared" si="5"/>
        <v>1.0473750000000002E-2</v>
      </c>
      <c r="K32" s="76">
        <f t="shared" si="5"/>
        <v>3.0352500000000002E-3</v>
      </c>
      <c r="L32" s="76">
        <f t="shared" si="5"/>
        <v>0.16800749999999998</v>
      </c>
      <c r="M32" s="76">
        <f t="shared" si="5"/>
        <v>5.1300000000000005E-2</v>
      </c>
      <c r="N32" s="76">
        <f t="shared" si="5"/>
        <v>25.906500000000005</v>
      </c>
      <c r="O32" s="76">
        <f t="shared" si="5"/>
        <v>1444.95</v>
      </c>
      <c r="P32" s="76">
        <f t="shared" si="5"/>
        <v>0</v>
      </c>
      <c r="Q32" s="76">
        <f t="shared" ref="Q32:Q50" si="10">(IF(Q$27="%w/w SAR",((Q$28*10)*$B32),IF(Q$27="%w/w DM",(((Q$28*10)*($B$28/100))*$B32),IF(Q$27="kg/t SAR",(Q$28*$B32),IF(Q$27="kg/t DM",((Q$28*($B$28/100))*$B32),IF(Q$27="mg/kg SAR",((Q$28*0.001)*$B32),IF(Q$27="mg/kg DM",(((Q$28*0.001)*($B$28/100))*$B32),0)))))))*2.5</f>
        <v>26.825625000000002</v>
      </c>
      <c r="R32" s="76">
        <f t="shared" ref="R32:U50" si="11">IF(R$27="%w/w SAR",((R$28*10)*$B32),IF(R$27="%w/w DM",(((R$28*10)*($B$28/100))*$B32),IF(R$27="kg/t SAR",(R$28*$B32),IF(R$27="kg/t DM",((R$28*($B$28/100))*$B32),IF(R$27="mg/kg SAR",((R$28*0.001)*$B32),IF(R$27="mg/kg DM",(((R$28*0.001)*($B$28/100))*$B32),0))))))</f>
        <v>0</v>
      </c>
      <c r="S32" s="76">
        <f t="shared" si="11"/>
        <v>7.0109999999999992E-2</v>
      </c>
      <c r="T32" s="76">
        <f t="shared" si="11"/>
        <v>0</v>
      </c>
      <c r="U32" s="76">
        <f t="shared" si="11"/>
        <v>0</v>
      </c>
      <c r="AB32" s="58"/>
      <c r="AC32" s="58"/>
      <c r="AD32" s="58"/>
      <c r="AE32" s="58"/>
      <c r="AF32" s="58"/>
      <c r="AG32" s="58"/>
      <c r="AH32" s="58"/>
      <c r="AI32" s="58"/>
    </row>
    <row r="33" spans="1:35" s="71" customFormat="1" ht="13" x14ac:dyDescent="0.35">
      <c r="A33" s="13">
        <f>E8</f>
        <v>3</v>
      </c>
      <c r="B33" s="15">
        <v>250</v>
      </c>
      <c r="C33" s="76">
        <f t="shared" si="6"/>
        <v>53.152499999999996</v>
      </c>
      <c r="D33" s="76">
        <f t="shared" si="7"/>
        <v>124.22088375000001</v>
      </c>
      <c r="E33" s="76">
        <f t="shared" si="8"/>
        <v>1.0989600000000002</v>
      </c>
      <c r="F33" s="76">
        <f t="shared" si="9"/>
        <v>15.593489999999997</v>
      </c>
      <c r="G33" s="76">
        <f t="shared" si="5"/>
        <v>5.5574999999999999E-2</v>
      </c>
      <c r="H33" s="76">
        <f t="shared" si="5"/>
        <v>4.4958749999999998</v>
      </c>
      <c r="I33" s="76">
        <f t="shared" si="5"/>
        <v>0.26291250000000005</v>
      </c>
      <c r="J33" s="76">
        <f t="shared" si="5"/>
        <v>1.7456250000000003E-2</v>
      </c>
      <c r="K33" s="76">
        <f t="shared" si="5"/>
        <v>5.0587500000000007E-3</v>
      </c>
      <c r="L33" s="76">
        <f t="shared" si="5"/>
        <v>0.28001249999999994</v>
      </c>
      <c r="M33" s="76">
        <f t="shared" si="5"/>
        <v>8.5500000000000007E-2</v>
      </c>
      <c r="N33" s="76">
        <f t="shared" si="5"/>
        <v>43.177500000000009</v>
      </c>
      <c r="O33" s="76">
        <f t="shared" si="5"/>
        <v>2408.25</v>
      </c>
      <c r="P33" s="76">
        <f t="shared" si="5"/>
        <v>0</v>
      </c>
      <c r="Q33" s="76">
        <f t="shared" si="10"/>
        <v>44.709375000000009</v>
      </c>
      <c r="R33" s="76">
        <f t="shared" si="11"/>
        <v>0</v>
      </c>
      <c r="S33" s="76">
        <f t="shared" si="11"/>
        <v>0.11685</v>
      </c>
      <c r="T33" s="76">
        <f t="shared" si="11"/>
        <v>0</v>
      </c>
      <c r="U33" s="76">
        <f t="shared" si="11"/>
        <v>0</v>
      </c>
      <c r="AB33" s="58"/>
      <c r="AC33" s="58"/>
      <c r="AD33" s="58"/>
      <c r="AE33" s="58"/>
      <c r="AF33" s="58"/>
      <c r="AG33" s="58"/>
      <c r="AH33" s="58"/>
      <c r="AI33" s="58"/>
    </row>
    <row r="34" spans="1:35" s="71" customFormat="1" ht="13" x14ac:dyDescent="0.35">
      <c r="A34" s="13">
        <f>F8</f>
        <v>4</v>
      </c>
      <c r="B34" s="15">
        <v>150</v>
      </c>
      <c r="C34" s="76">
        <f t="shared" si="6"/>
        <v>31.891500000000001</v>
      </c>
      <c r="D34" s="76">
        <f t="shared" si="7"/>
        <v>74.532530249999994</v>
      </c>
      <c r="E34" s="76">
        <f t="shared" si="8"/>
        <v>0.65937600000000007</v>
      </c>
      <c r="F34" s="76">
        <f t="shared" si="9"/>
        <v>9.3560939999999988</v>
      </c>
      <c r="G34" s="76">
        <f t="shared" si="5"/>
        <v>3.3345E-2</v>
      </c>
      <c r="H34" s="76">
        <f t="shared" si="5"/>
        <v>2.6975249999999997</v>
      </c>
      <c r="I34" s="76">
        <f t="shared" si="5"/>
        <v>0.15774750000000001</v>
      </c>
      <c r="J34" s="76">
        <f t="shared" si="5"/>
        <v>1.0473750000000002E-2</v>
      </c>
      <c r="K34" s="76">
        <f t="shared" si="5"/>
        <v>3.0352500000000002E-3</v>
      </c>
      <c r="L34" s="76">
        <f t="shared" si="5"/>
        <v>0.16800749999999998</v>
      </c>
      <c r="M34" s="76">
        <f t="shared" si="5"/>
        <v>5.1300000000000005E-2</v>
      </c>
      <c r="N34" s="76">
        <f t="shared" si="5"/>
        <v>25.906500000000005</v>
      </c>
      <c r="O34" s="76">
        <f t="shared" si="5"/>
        <v>1444.95</v>
      </c>
      <c r="P34" s="76">
        <f t="shared" si="5"/>
        <v>0</v>
      </c>
      <c r="Q34" s="76">
        <f t="shared" si="10"/>
        <v>26.825625000000002</v>
      </c>
      <c r="R34" s="76">
        <f t="shared" si="11"/>
        <v>0</v>
      </c>
      <c r="S34" s="76">
        <f t="shared" si="11"/>
        <v>7.0109999999999992E-2</v>
      </c>
      <c r="T34" s="76">
        <f t="shared" si="11"/>
        <v>0</v>
      </c>
      <c r="U34" s="76">
        <f t="shared" si="11"/>
        <v>0</v>
      </c>
      <c r="AB34" s="58"/>
      <c r="AC34" s="58"/>
      <c r="AD34" s="58"/>
      <c r="AE34" s="58"/>
      <c r="AF34" s="58"/>
      <c r="AG34" s="58"/>
      <c r="AH34" s="58"/>
      <c r="AI34" s="58"/>
    </row>
    <row r="35" spans="1:35" s="71" customFormat="1" ht="13" x14ac:dyDescent="0.35">
      <c r="A35" s="13">
        <f>G8</f>
        <v>5</v>
      </c>
      <c r="B35" s="15">
        <v>150</v>
      </c>
      <c r="C35" s="76">
        <f t="shared" si="6"/>
        <v>31.891500000000001</v>
      </c>
      <c r="D35" s="76">
        <f t="shared" si="7"/>
        <v>74.532530249999994</v>
      </c>
      <c r="E35" s="76">
        <f t="shared" si="8"/>
        <v>0.65937600000000007</v>
      </c>
      <c r="F35" s="76">
        <f t="shared" si="9"/>
        <v>9.3560939999999988</v>
      </c>
      <c r="G35" s="76">
        <f t="shared" si="5"/>
        <v>3.3345E-2</v>
      </c>
      <c r="H35" s="76">
        <f t="shared" si="5"/>
        <v>2.6975249999999997</v>
      </c>
      <c r="I35" s="76">
        <f t="shared" si="5"/>
        <v>0.15774750000000001</v>
      </c>
      <c r="J35" s="76">
        <f t="shared" si="5"/>
        <v>1.0473750000000002E-2</v>
      </c>
      <c r="K35" s="76">
        <f t="shared" si="5"/>
        <v>3.0352500000000002E-3</v>
      </c>
      <c r="L35" s="76">
        <f t="shared" si="5"/>
        <v>0.16800749999999998</v>
      </c>
      <c r="M35" s="76">
        <f t="shared" si="5"/>
        <v>5.1300000000000005E-2</v>
      </c>
      <c r="N35" s="76">
        <f t="shared" si="5"/>
        <v>25.906500000000005</v>
      </c>
      <c r="O35" s="76">
        <f t="shared" si="5"/>
        <v>1444.95</v>
      </c>
      <c r="P35" s="76">
        <f t="shared" si="5"/>
        <v>0</v>
      </c>
      <c r="Q35" s="76">
        <f t="shared" si="10"/>
        <v>26.825625000000002</v>
      </c>
      <c r="R35" s="76">
        <f t="shared" si="11"/>
        <v>0</v>
      </c>
      <c r="S35" s="76">
        <f t="shared" si="11"/>
        <v>7.0109999999999992E-2</v>
      </c>
      <c r="T35" s="76">
        <f t="shared" si="11"/>
        <v>0</v>
      </c>
      <c r="U35" s="76">
        <f t="shared" si="11"/>
        <v>0</v>
      </c>
      <c r="AB35" s="58"/>
      <c r="AC35" s="58"/>
      <c r="AD35" s="58"/>
      <c r="AE35" s="58"/>
      <c r="AF35" s="58"/>
      <c r="AG35" s="58"/>
      <c r="AH35" s="58"/>
      <c r="AI35" s="58"/>
    </row>
    <row r="36" spans="1:35" s="71" customFormat="1" ht="13" x14ac:dyDescent="0.35">
      <c r="A36" s="13">
        <f>H8</f>
        <v>6</v>
      </c>
      <c r="B36" s="15">
        <v>250</v>
      </c>
      <c r="C36" s="76">
        <f t="shared" si="6"/>
        <v>53.152499999999996</v>
      </c>
      <c r="D36" s="76">
        <f t="shared" si="7"/>
        <v>124.22088375000001</v>
      </c>
      <c r="E36" s="76">
        <f t="shared" si="8"/>
        <v>1.0989600000000002</v>
      </c>
      <c r="F36" s="76">
        <f t="shared" si="9"/>
        <v>15.593489999999997</v>
      </c>
      <c r="G36" s="76">
        <f t="shared" si="5"/>
        <v>5.5574999999999999E-2</v>
      </c>
      <c r="H36" s="76">
        <f t="shared" si="5"/>
        <v>4.4958749999999998</v>
      </c>
      <c r="I36" s="76">
        <f t="shared" si="5"/>
        <v>0.26291250000000005</v>
      </c>
      <c r="J36" s="76">
        <f t="shared" si="5"/>
        <v>1.7456250000000003E-2</v>
      </c>
      <c r="K36" s="76">
        <f t="shared" si="5"/>
        <v>5.0587500000000007E-3</v>
      </c>
      <c r="L36" s="76">
        <f t="shared" si="5"/>
        <v>0.28001249999999994</v>
      </c>
      <c r="M36" s="76">
        <f t="shared" si="5"/>
        <v>8.5500000000000007E-2</v>
      </c>
      <c r="N36" s="76">
        <f t="shared" si="5"/>
        <v>43.177500000000009</v>
      </c>
      <c r="O36" s="76">
        <f t="shared" si="5"/>
        <v>2408.25</v>
      </c>
      <c r="P36" s="76">
        <f t="shared" si="5"/>
        <v>0</v>
      </c>
      <c r="Q36" s="76">
        <f t="shared" si="10"/>
        <v>44.709375000000009</v>
      </c>
      <c r="R36" s="76">
        <f t="shared" si="11"/>
        <v>0</v>
      </c>
      <c r="S36" s="76">
        <f t="shared" si="11"/>
        <v>0.11685</v>
      </c>
      <c r="T36" s="76">
        <f t="shared" si="11"/>
        <v>0</v>
      </c>
      <c r="U36" s="76">
        <f t="shared" si="11"/>
        <v>0</v>
      </c>
      <c r="AB36" s="58"/>
      <c r="AC36" s="58"/>
      <c r="AD36" s="58"/>
      <c r="AE36" s="58"/>
      <c r="AF36" s="58"/>
      <c r="AG36" s="58"/>
      <c r="AH36" s="58"/>
      <c r="AI36" s="58"/>
    </row>
    <row r="37" spans="1:35" s="71" customFormat="1" ht="13" x14ac:dyDescent="0.35">
      <c r="A37" s="13">
        <f>I8</f>
        <v>7</v>
      </c>
      <c r="B37" s="15">
        <v>250</v>
      </c>
      <c r="C37" s="76">
        <f t="shared" si="6"/>
        <v>53.152499999999996</v>
      </c>
      <c r="D37" s="76">
        <f t="shared" si="7"/>
        <v>124.22088375000001</v>
      </c>
      <c r="E37" s="76">
        <f t="shared" si="8"/>
        <v>1.0989600000000002</v>
      </c>
      <c r="F37" s="76">
        <f t="shared" si="9"/>
        <v>15.593489999999997</v>
      </c>
      <c r="G37" s="76">
        <f t="shared" si="5"/>
        <v>5.5574999999999999E-2</v>
      </c>
      <c r="H37" s="76">
        <f t="shared" si="5"/>
        <v>4.4958749999999998</v>
      </c>
      <c r="I37" s="76">
        <f t="shared" si="5"/>
        <v>0.26291250000000005</v>
      </c>
      <c r="J37" s="76">
        <f t="shared" si="5"/>
        <v>1.7456250000000003E-2</v>
      </c>
      <c r="K37" s="76">
        <f t="shared" si="5"/>
        <v>5.0587500000000007E-3</v>
      </c>
      <c r="L37" s="76">
        <f t="shared" si="5"/>
        <v>0.28001249999999994</v>
      </c>
      <c r="M37" s="76">
        <f t="shared" si="5"/>
        <v>8.5500000000000007E-2</v>
      </c>
      <c r="N37" s="76">
        <f t="shared" si="5"/>
        <v>43.177500000000009</v>
      </c>
      <c r="O37" s="76">
        <f t="shared" si="5"/>
        <v>2408.25</v>
      </c>
      <c r="P37" s="76">
        <f t="shared" si="5"/>
        <v>0</v>
      </c>
      <c r="Q37" s="76">
        <f t="shared" si="10"/>
        <v>44.709375000000009</v>
      </c>
      <c r="R37" s="76">
        <f t="shared" si="11"/>
        <v>0</v>
      </c>
      <c r="S37" s="76">
        <f t="shared" si="11"/>
        <v>0.11685</v>
      </c>
      <c r="T37" s="76">
        <f t="shared" si="11"/>
        <v>0</v>
      </c>
      <c r="U37" s="76">
        <f t="shared" si="11"/>
        <v>0</v>
      </c>
      <c r="AB37" s="58"/>
      <c r="AC37" s="58"/>
      <c r="AD37" s="58"/>
      <c r="AE37" s="58"/>
      <c r="AF37" s="58"/>
      <c r="AG37" s="58"/>
      <c r="AH37" s="58"/>
      <c r="AI37" s="58"/>
    </row>
    <row r="38" spans="1:35" s="71" customFormat="1" ht="13" x14ac:dyDescent="0.35">
      <c r="A38" s="13">
        <f>J8</f>
        <v>8</v>
      </c>
      <c r="B38" s="15">
        <v>150</v>
      </c>
      <c r="C38" s="76">
        <f t="shared" si="6"/>
        <v>31.891500000000001</v>
      </c>
      <c r="D38" s="76">
        <f t="shared" si="7"/>
        <v>74.532530249999994</v>
      </c>
      <c r="E38" s="76">
        <f t="shared" si="8"/>
        <v>0.65937600000000007</v>
      </c>
      <c r="F38" s="76">
        <f t="shared" si="9"/>
        <v>9.3560939999999988</v>
      </c>
      <c r="G38" s="76">
        <f t="shared" si="5"/>
        <v>3.3345E-2</v>
      </c>
      <c r="H38" s="76">
        <f t="shared" si="5"/>
        <v>2.6975249999999997</v>
      </c>
      <c r="I38" s="76">
        <f t="shared" si="5"/>
        <v>0.15774750000000001</v>
      </c>
      <c r="J38" s="76">
        <f t="shared" si="5"/>
        <v>1.0473750000000002E-2</v>
      </c>
      <c r="K38" s="76">
        <f t="shared" si="5"/>
        <v>3.0352500000000002E-3</v>
      </c>
      <c r="L38" s="76">
        <f t="shared" si="5"/>
        <v>0.16800749999999998</v>
      </c>
      <c r="M38" s="76">
        <f t="shared" si="5"/>
        <v>5.1300000000000005E-2</v>
      </c>
      <c r="N38" s="76">
        <f t="shared" si="5"/>
        <v>25.906500000000005</v>
      </c>
      <c r="O38" s="76">
        <f t="shared" si="5"/>
        <v>1444.95</v>
      </c>
      <c r="P38" s="76">
        <f t="shared" si="5"/>
        <v>0</v>
      </c>
      <c r="Q38" s="76">
        <f t="shared" si="10"/>
        <v>26.825625000000002</v>
      </c>
      <c r="R38" s="76">
        <f t="shared" si="11"/>
        <v>0</v>
      </c>
      <c r="S38" s="76">
        <f t="shared" si="11"/>
        <v>7.0109999999999992E-2</v>
      </c>
      <c r="T38" s="76">
        <f t="shared" si="11"/>
        <v>0</v>
      </c>
      <c r="U38" s="76">
        <f t="shared" si="11"/>
        <v>0</v>
      </c>
      <c r="AB38" s="58"/>
      <c r="AC38" s="58"/>
      <c r="AD38" s="58"/>
      <c r="AE38" s="58"/>
      <c r="AF38" s="58"/>
      <c r="AG38" s="58"/>
      <c r="AH38" s="58"/>
      <c r="AI38" s="58"/>
    </row>
    <row r="39" spans="1:35" s="71" customFormat="1" ht="13" x14ac:dyDescent="0.35">
      <c r="A39" s="13">
        <f>K8</f>
        <v>9</v>
      </c>
      <c r="B39" s="15">
        <v>250</v>
      </c>
      <c r="C39" s="76">
        <f t="shared" si="6"/>
        <v>53.152499999999996</v>
      </c>
      <c r="D39" s="76">
        <f t="shared" si="7"/>
        <v>124.22088375000001</v>
      </c>
      <c r="E39" s="76">
        <f t="shared" si="8"/>
        <v>1.0989600000000002</v>
      </c>
      <c r="F39" s="76">
        <f t="shared" si="9"/>
        <v>15.593489999999997</v>
      </c>
      <c r="G39" s="76">
        <f t="shared" si="5"/>
        <v>5.5574999999999999E-2</v>
      </c>
      <c r="H39" s="76">
        <f t="shared" si="5"/>
        <v>4.4958749999999998</v>
      </c>
      <c r="I39" s="76">
        <f t="shared" si="5"/>
        <v>0.26291250000000005</v>
      </c>
      <c r="J39" s="76">
        <f t="shared" si="5"/>
        <v>1.7456250000000003E-2</v>
      </c>
      <c r="K39" s="76">
        <f t="shared" si="5"/>
        <v>5.0587500000000007E-3</v>
      </c>
      <c r="L39" s="76">
        <f t="shared" si="5"/>
        <v>0.28001249999999994</v>
      </c>
      <c r="M39" s="76">
        <f t="shared" si="5"/>
        <v>8.5500000000000007E-2</v>
      </c>
      <c r="N39" s="76">
        <f t="shared" si="5"/>
        <v>43.177500000000009</v>
      </c>
      <c r="O39" s="76">
        <f t="shared" si="5"/>
        <v>2408.25</v>
      </c>
      <c r="P39" s="76">
        <f t="shared" si="5"/>
        <v>0</v>
      </c>
      <c r="Q39" s="76">
        <f t="shared" si="10"/>
        <v>44.709375000000009</v>
      </c>
      <c r="R39" s="76">
        <f t="shared" si="11"/>
        <v>0</v>
      </c>
      <c r="S39" s="76">
        <f t="shared" si="11"/>
        <v>0.11685</v>
      </c>
      <c r="T39" s="76">
        <f t="shared" si="11"/>
        <v>0</v>
      </c>
      <c r="U39" s="76">
        <f t="shared" si="11"/>
        <v>0</v>
      </c>
      <c r="AB39" s="58"/>
      <c r="AC39" s="58"/>
      <c r="AD39" s="58"/>
      <c r="AE39" s="58"/>
      <c r="AF39" s="58"/>
      <c r="AG39" s="58"/>
      <c r="AH39" s="58"/>
      <c r="AI39" s="58"/>
    </row>
    <row r="40" spans="1:35" s="71" customFormat="1" ht="13" x14ac:dyDescent="0.35">
      <c r="A40" s="13">
        <f>L8</f>
        <v>10</v>
      </c>
      <c r="B40" s="15">
        <v>250</v>
      </c>
      <c r="C40" s="76">
        <f t="shared" si="6"/>
        <v>53.152499999999996</v>
      </c>
      <c r="D40" s="76">
        <f t="shared" si="7"/>
        <v>124.22088375000001</v>
      </c>
      <c r="E40" s="76">
        <f t="shared" si="8"/>
        <v>1.0989600000000002</v>
      </c>
      <c r="F40" s="76">
        <f t="shared" si="9"/>
        <v>15.593489999999997</v>
      </c>
      <c r="G40" s="76">
        <f t="shared" si="5"/>
        <v>5.5574999999999999E-2</v>
      </c>
      <c r="H40" s="76">
        <f t="shared" si="5"/>
        <v>4.4958749999999998</v>
      </c>
      <c r="I40" s="76">
        <f t="shared" si="5"/>
        <v>0.26291250000000005</v>
      </c>
      <c r="J40" s="76">
        <f t="shared" si="5"/>
        <v>1.7456250000000003E-2</v>
      </c>
      <c r="K40" s="76">
        <f t="shared" si="5"/>
        <v>5.0587500000000007E-3</v>
      </c>
      <c r="L40" s="76">
        <f t="shared" si="5"/>
        <v>0.28001249999999994</v>
      </c>
      <c r="M40" s="76">
        <f t="shared" si="5"/>
        <v>8.5500000000000007E-2</v>
      </c>
      <c r="N40" s="76">
        <f t="shared" si="5"/>
        <v>43.177500000000009</v>
      </c>
      <c r="O40" s="76">
        <f t="shared" si="5"/>
        <v>2408.25</v>
      </c>
      <c r="P40" s="76">
        <f t="shared" si="5"/>
        <v>0</v>
      </c>
      <c r="Q40" s="76">
        <f t="shared" si="10"/>
        <v>44.709375000000009</v>
      </c>
      <c r="R40" s="76">
        <f t="shared" si="11"/>
        <v>0</v>
      </c>
      <c r="S40" s="76">
        <f t="shared" si="11"/>
        <v>0.11685</v>
      </c>
      <c r="T40" s="76">
        <f t="shared" si="11"/>
        <v>0</v>
      </c>
      <c r="U40" s="76">
        <f t="shared" si="11"/>
        <v>0</v>
      </c>
      <c r="AB40" s="58"/>
      <c r="AC40" s="58"/>
      <c r="AD40" s="58"/>
      <c r="AE40" s="58"/>
      <c r="AF40" s="58"/>
      <c r="AG40" s="58"/>
      <c r="AH40" s="58"/>
      <c r="AI40" s="58"/>
    </row>
    <row r="41" spans="1:35" s="71" customFormat="1" ht="13" x14ac:dyDescent="0.35">
      <c r="A41" s="13">
        <f>M8</f>
        <v>11</v>
      </c>
      <c r="B41" s="15">
        <v>150</v>
      </c>
      <c r="C41" s="76">
        <f t="shared" si="6"/>
        <v>31.891500000000001</v>
      </c>
      <c r="D41" s="76">
        <f t="shared" si="7"/>
        <v>74.532530249999994</v>
      </c>
      <c r="E41" s="76">
        <f t="shared" si="8"/>
        <v>0.65937600000000007</v>
      </c>
      <c r="F41" s="76">
        <f t="shared" si="9"/>
        <v>9.3560939999999988</v>
      </c>
      <c r="G41" s="76">
        <f t="shared" si="5"/>
        <v>3.3345E-2</v>
      </c>
      <c r="H41" s="76">
        <f t="shared" si="5"/>
        <v>2.6975249999999997</v>
      </c>
      <c r="I41" s="76">
        <f t="shared" si="5"/>
        <v>0.15774750000000001</v>
      </c>
      <c r="J41" s="76">
        <f t="shared" si="5"/>
        <v>1.0473750000000002E-2</v>
      </c>
      <c r="K41" s="76">
        <f t="shared" si="5"/>
        <v>3.0352500000000002E-3</v>
      </c>
      <c r="L41" s="76">
        <f t="shared" si="5"/>
        <v>0.16800749999999998</v>
      </c>
      <c r="M41" s="76">
        <f t="shared" si="5"/>
        <v>5.1300000000000005E-2</v>
      </c>
      <c r="N41" s="76">
        <f t="shared" si="5"/>
        <v>25.906500000000005</v>
      </c>
      <c r="O41" s="76">
        <f t="shared" si="5"/>
        <v>1444.95</v>
      </c>
      <c r="P41" s="76">
        <f t="shared" si="5"/>
        <v>0</v>
      </c>
      <c r="Q41" s="76">
        <f t="shared" si="10"/>
        <v>26.825625000000002</v>
      </c>
      <c r="R41" s="76">
        <f t="shared" si="11"/>
        <v>0</v>
      </c>
      <c r="S41" s="76">
        <f t="shared" si="11"/>
        <v>7.0109999999999992E-2</v>
      </c>
      <c r="T41" s="76">
        <f t="shared" si="11"/>
        <v>0</v>
      </c>
      <c r="U41" s="76">
        <f t="shared" si="11"/>
        <v>0</v>
      </c>
      <c r="AB41" s="58"/>
      <c r="AC41" s="58"/>
      <c r="AD41" s="58"/>
      <c r="AE41" s="58"/>
      <c r="AF41" s="58"/>
      <c r="AG41" s="58"/>
      <c r="AH41" s="58"/>
      <c r="AI41" s="58"/>
    </row>
    <row r="42" spans="1:35" s="71" customFormat="1" ht="13" x14ac:dyDescent="0.35">
      <c r="A42" s="13">
        <f>N8</f>
        <v>12</v>
      </c>
      <c r="B42" s="15">
        <v>150</v>
      </c>
      <c r="C42" s="76">
        <f t="shared" si="6"/>
        <v>31.891500000000001</v>
      </c>
      <c r="D42" s="76">
        <f t="shared" si="7"/>
        <v>74.532530249999994</v>
      </c>
      <c r="E42" s="76">
        <f t="shared" si="8"/>
        <v>0.65937600000000007</v>
      </c>
      <c r="F42" s="76">
        <f t="shared" si="9"/>
        <v>9.3560939999999988</v>
      </c>
      <c r="G42" s="76">
        <f t="shared" si="5"/>
        <v>3.3345E-2</v>
      </c>
      <c r="H42" s="76">
        <f t="shared" si="5"/>
        <v>2.6975249999999997</v>
      </c>
      <c r="I42" s="76">
        <f t="shared" si="5"/>
        <v>0.15774750000000001</v>
      </c>
      <c r="J42" s="76">
        <f t="shared" si="5"/>
        <v>1.0473750000000002E-2</v>
      </c>
      <c r="K42" s="76">
        <f t="shared" si="5"/>
        <v>3.0352500000000002E-3</v>
      </c>
      <c r="L42" s="76">
        <f t="shared" si="5"/>
        <v>0.16800749999999998</v>
      </c>
      <c r="M42" s="76">
        <f t="shared" si="5"/>
        <v>5.1300000000000005E-2</v>
      </c>
      <c r="N42" s="76">
        <f t="shared" si="5"/>
        <v>25.906500000000005</v>
      </c>
      <c r="O42" s="76">
        <f t="shared" si="5"/>
        <v>1444.95</v>
      </c>
      <c r="P42" s="76">
        <f t="shared" si="5"/>
        <v>0</v>
      </c>
      <c r="Q42" s="76">
        <f t="shared" si="10"/>
        <v>26.825625000000002</v>
      </c>
      <c r="R42" s="76">
        <f t="shared" si="11"/>
        <v>0</v>
      </c>
      <c r="S42" s="76">
        <f t="shared" si="11"/>
        <v>7.0109999999999992E-2</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f>VLOOKUP(L$14,Table245811[],5,FALSE)</f>
        <v>6.2</v>
      </c>
      <c r="L59" s="75">
        <f>VLOOKUP(M$14,Table245811[],5,FALSE)</f>
        <v>6.2</v>
      </c>
      <c r="M59" s="75">
        <f>VLOOKUP(N$14,Table245811[],5,FALSE)</f>
        <v>6.2</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6.8</v>
      </c>
      <c r="C60" s="75">
        <f t="shared" ref="C60:U60" si="14">D10</f>
        <v>5.5</v>
      </c>
      <c r="D60" s="75">
        <f t="shared" si="14"/>
        <v>5.9</v>
      </c>
      <c r="E60" s="75">
        <f t="shared" si="14"/>
        <v>5.9</v>
      </c>
      <c r="F60" s="75">
        <f t="shared" si="14"/>
        <v>5.7</v>
      </c>
      <c r="G60" s="75">
        <f t="shared" si="14"/>
        <v>5.8</v>
      </c>
      <c r="H60" s="75">
        <f t="shared" si="14"/>
        <v>5.8</v>
      </c>
      <c r="I60" s="75">
        <f t="shared" si="14"/>
        <v>6</v>
      </c>
      <c r="J60" s="75">
        <f t="shared" si="14"/>
        <v>6.2</v>
      </c>
      <c r="K60" s="75">
        <f t="shared" si="14"/>
        <v>6.1</v>
      </c>
      <c r="L60" s="75">
        <f t="shared" si="14"/>
        <v>6.2</v>
      </c>
      <c r="M60" s="75">
        <f t="shared" si="14"/>
        <v>6.5</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150</v>
      </c>
      <c r="D62" s="76">
        <f>B33</f>
        <v>250</v>
      </c>
      <c r="E62" s="76">
        <f>B34</f>
        <v>150</v>
      </c>
      <c r="F62" s="76">
        <f>B35</f>
        <v>150</v>
      </c>
      <c r="G62" s="76">
        <f>B36</f>
        <v>250</v>
      </c>
      <c r="H62" s="76">
        <f>B37</f>
        <v>250</v>
      </c>
      <c r="I62" s="76">
        <f>B38</f>
        <v>150</v>
      </c>
      <c r="J62" s="76">
        <f>B39</f>
        <v>250</v>
      </c>
      <c r="K62" s="76">
        <f>B40</f>
        <v>250</v>
      </c>
      <c r="L62" s="76">
        <f>B41</f>
        <v>150</v>
      </c>
      <c r="M62" s="76">
        <f>B42</f>
        <v>150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4.2000000000000011</v>
      </c>
      <c r="D64" s="76">
        <f t="shared" si="17"/>
        <v>1.7999999999999989</v>
      </c>
      <c r="E64" s="76">
        <f t="shared" si="17"/>
        <v>1.7999999999999989</v>
      </c>
      <c r="F64" s="76">
        <f t="shared" si="17"/>
        <v>3</v>
      </c>
      <c r="G64" s="76">
        <f t="shared" si="17"/>
        <v>2.4000000000000021</v>
      </c>
      <c r="H64" s="76">
        <f t="shared" si="17"/>
        <v>2.4000000000000021</v>
      </c>
      <c r="I64" s="76">
        <f t="shared" si="17"/>
        <v>1.2000000000000011</v>
      </c>
      <c r="J64" s="76">
        <f t="shared" si="17"/>
        <v>0</v>
      </c>
      <c r="K64" s="76">
        <f t="shared" si="17"/>
        <v>0.6000000000000032</v>
      </c>
      <c r="L64" s="76">
        <f t="shared" si="17"/>
        <v>0</v>
      </c>
      <c r="M64" s="76">
        <f t="shared" si="17"/>
        <v>-1.7999999999999989</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-4.2000000000000011</v>
      </c>
      <c r="D65" s="76">
        <f t="shared" si="18"/>
        <v>-1.7999999999999989</v>
      </c>
      <c r="E65" s="76">
        <f t="shared" si="18"/>
        <v>-1.7999999999999989</v>
      </c>
      <c r="F65" s="76">
        <f t="shared" si="18"/>
        <v>-3</v>
      </c>
      <c r="G65" s="76">
        <f t="shared" si="18"/>
        <v>-2.4000000000000021</v>
      </c>
      <c r="H65" s="76">
        <f t="shared" si="18"/>
        <v>-2.4000000000000021</v>
      </c>
      <c r="I65" s="76">
        <f t="shared" si="18"/>
        <v>-1.2000000000000011</v>
      </c>
      <c r="J65" s="76">
        <f t="shared" si="18"/>
        <v>0</v>
      </c>
      <c r="K65" s="76">
        <f t="shared" si="18"/>
        <v>-0.6000000000000032</v>
      </c>
      <c r="L65" s="76">
        <f t="shared" si="18"/>
        <v>0</v>
      </c>
      <c r="M65" s="76">
        <f t="shared" si="18"/>
        <v>1.7999999999999989</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OVER</v>
      </c>
      <c r="K66" s="77" t="str">
        <f t="shared" si="19"/>
        <v>UNDER</v>
      </c>
      <c r="L66" s="77" t="str">
        <f t="shared" si="19"/>
        <v>OVER</v>
      </c>
      <c r="M66" s="77" t="str">
        <f t="shared" si="19"/>
        <v>OVER</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E1" zoomScale="70" zoomScaleNormal="70" workbookViewId="0">
      <selection activeCell="G2" sqref="G2:H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'Bolton Hill Sludge'!C1:D1</f>
        <v>PAN-017553</v>
      </c>
      <c r="D1" s="143"/>
      <c r="E1" s="92" t="s">
        <v>45</v>
      </c>
      <c r="F1" s="38">
        <f>'Bolton Hill Sludge'!F1</f>
        <v>24.34</v>
      </c>
      <c r="G1" s="124" t="s">
        <v>43</v>
      </c>
      <c r="H1" s="125"/>
      <c r="I1" s="117">
        <v>7</v>
      </c>
      <c r="J1" s="128" t="s">
        <v>153</v>
      </c>
      <c r="K1" s="128"/>
      <c r="L1" s="96">
        <v>27.4</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'Bolton Hill Sludge'!C2:D2</f>
        <v>EPR/GP3792SK</v>
      </c>
      <c r="D2" s="145"/>
      <c r="E2" s="92" t="s">
        <v>109</v>
      </c>
      <c r="F2" s="95" t="s">
        <v>168</v>
      </c>
      <c r="G2" s="126" t="s">
        <v>110</v>
      </c>
      <c r="H2" s="127"/>
      <c r="I2" s="117"/>
      <c r="J2" s="128" t="s">
        <v>158</v>
      </c>
      <c r="K2" s="128"/>
      <c r="L2" s="96">
        <v>0.75900000000000001</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'Bolton Hill Sludge'!C3:D3</f>
        <v>Mr Ian Holden</v>
      </c>
      <c r="D3" s="145"/>
      <c r="E3" s="92" t="s">
        <v>108</v>
      </c>
      <c r="F3" s="30" t="s">
        <v>104</v>
      </c>
      <c r="G3" s="128" t="s">
        <v>159</v>
      </c>
      <c r="H3" s="128"/>
      <c r="I3" s="117"/>
      <c r="J3" s="124" t="s">
        <v>154</v>
      </c>
      <c r="K3" s="125"/>
      <c r="L3" s="96">
        <f>(L1/(L2*10000))*100</f>
        <v>0.36100131752305664</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'Bolton Hill Sludge'!C4:D4</f>
        <v>Crugmore, Ceredigion, SA43 1QY</v>
      </c>
      <c r="D4" s="143"/>
      <c r="E4" s="93" t="s">
        <v>1</v>
      </c>
      <c r="F4" s="119" t="s">
        <v>169</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'Bolton Hill Sludge'!C5:D5</f>
        <v xml:space="preserve">Owen Clee </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'Bolton Hill Sludge'!C8</f>
        <v>1</v>
      </c>
      <c r="D8" s="59">
        <f>'Bolton Hill Sludge'!D8</f>
        <v>2</v>
      </c>
      <c r="E8" s="59">
        <f>'Bolton Hill Sludge'!E8</f>
        <v>3</v>
      </c>
      <c r="F8" s="59">
        <f>'Bolton Hill Sludge'!F8</f>
        <v>4</v>
      </c>
      <c r="G8" s="59">
        <f>'Bolton Hill Sludge'!G8</f>
        <v>5</v>
      </c>
      <c r="H8" s="59">
        <f>'Bolton Hill Sludge'!H8</f>
        <v>6</v>
      </c>
      <c r="I8" s="59">
        <f>'Bolton Hill Sludge'!I8</f>
        <v>7</v>
      </c>
      <c r="J8" s="59">
        <f>'Bolton Hill Sludge'!J8</f>
        <v>8</v>
      </c>
      <c r="K8" s="59">
        <f>'Bolton Hill Sludge'!K8</f>
        <v>9</v>
      </c>
      <c r="L8" s="59">
        <f>'Bolton Hill Sludge'!L8</f>
        <v>10</v>
      </c>
      <c r="M8" s="59">
        <f>'Bolton Hill Sludge'!M8</f>
        <v>11</v>
      </c>
      <c r="N8" s="59">
        <f>'Bolton Hill Sludge'!N8</f>
        <v>12</v>
      </c>
      <c r="O8" s="59">
        <f>'Bolton Hill Sludge'!O8</f>
        <v>0</v>
      </c>
      <c r="P8" s="59">
        <f>'Bolton Hill Sludge'!P8</f>
        <v>0</v>
      </c>
      <c r="Q8" s="59">
        <f>'Bolton Hill Sludge'!Q8</f>
        <v>0</v>
      </c>
      <c r="R8" s="59">
        <f>'Bolton Hill Sludge'!R8</f>
        <v>0</v>
      </c>
      <c r="S8" s="59">
        <f>'Bolton Hill Sludge'!S8</f>
        <v>0</v>
      </c>
      <c r="T8" s="59">
        <f>'Bolton Hill Sludge'!T8</f>
        <v>0</v>
      </c>
      <c r="U8" s="59">
        <f>'Bolton Hill Sludge'!U8</f>
        <v>0</v>
      </c>
      <c r="V8" s="59">
        <f>'Bolton Hill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'Bolton Hill Sludge'!C9</f>
        <v>Moderate</v>
      </c>
      <c r="D9" s="59" t="str">
        <f>'Bolton Hill Sludge'!D9</f>
        <v>Moderate</v>
      </c>
      <c r="E9" s="59" t="str">
        <f>'Bolton Hill Sludge'!E9</f>
        <v>Moderate</v>
      </c>
      <c r="F9" s="59" t="str">
        <f>'Bolton Hill Sludge'!F9</f>
        <v>Moderate</v>
      </c>
      <c r="G9" s="59" t="str">
        <f>'Bolton Hill Sludge'!G9</f>
        <v>Moderate</v>
      </c>
      <c r="H9" s="59" t="str">
        <f>'Bolton Hill Sludge'!H9</f>
        <v>Moderate</v>
      </c>
      <c r="I9" s="59" t="str">
        <f>'Bolton Hill Sludge'!I9</f>
        <v>Moderate</v>
      </c>
      <c r="J9" s="59" t="str">
        <f>'Bolton Hill Sludge'!J9</f>
        <v>Moderate</v>
      </c>
      <c r="K9" s="59" t="str">
        <f>'Bolton Hill Sludge'!K9</f>
        <v>Moderate</v>
      </c>
      <c r="L9" s="59" t="str">
        <f>'Bolton Hill Sludge'!L9</f>
        <v>Moderate</v>
      </c>
      <c r="M9" s="59" t="str">
        <f>'Bolton Hill Sludge'!M9</f>
        <v>Moderate</v>
      </c>
      <c r="N9" s="59" t="str">
        <f>'Bolton Hill Sludge'!N9</f>
        <v>Moderate</v>
      </c>
      <c r="O9" s="59">
        <f>'Bolton Hill Sludge'!O9</f>
        <v>0</v>
      </c>
      <c r="P9" s="59">
        <f>'Bolton Hill Sludge'!P9</f>
        <v>0</v>
      </c>
      <c r="Q9" s="59">
        <f>'Bolton Hill Sludge'!Q9</f>
        <v>0</v>
      </c>
      <c r="R9" s="59">
        <f>'Bolton Hill Sludge'!R9</f>
        <v>0</v>
      </c>
      <c r="S9" s="59">
        <f>'Bolton Hill Sludge'!S9</f>
        <v>0</v>
      </c>
      <c r="T9" s="59">
        <f>'Bolton Hill Sludge'!T9</f>
        <v>0</v>
      </c>
      <c r="U9" s="59">
        <f>'Bolton Hill Sludge'!U9</f>
        <v>0</v>
      </c>
      <c r="V9" s="59">
        <f>'Bolton Hill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'Bolton Hill Sludge'!C10</f>
        <v>6.8</v>
      </c>
      <c r="D10" s="59">
        <f>'Bolton Hill Sludge'!D10</f>
        <v>5.5</v>
      </c>
      <c r="E10" s="59">
        <f>'Bolton Hill Sludge'!E10</f>
        <v>5.9</v>
      </c>
      <c r="F10" s="59">
        <f>'Bolton Hill Sludge'!F10</f>
        <v>5.9</v>
      </c>
      <c r="G10" s="59">
        <f>'Bolton Hill Sludge'!G10</f>
        <v>5.7</v>
      </c>
      <c r="H10" s="59">
        <f>'Bolton Hill Sludge'!H10</f>
        <v>5.8</v>
      </c>
      <c r="I10" s="59">
        <f>'Bolton Hill Sludge'!I10</f>
        <v>5.8</v>
      </c>
      <c r="J10" s="59">
        <f>'Bolton Hill Sludge'!J10</f>
        <v>6</v>
      </c>
      <c r="K10" s="59">
        <f>'Bolton Hill Sludge'!K10</f>
        <v>6.2</v>
      </c>
      <c r="L10" s="59">
        <f>'Bolton Hill Sludge'!L10</f>
        <v>6.1</v>
      </c>
      <c r="M10" s="59">
        <f>'Bolton Hill Sludge'!M10</f>
        <v>6.2</v>
      </c>
      <c r="N10" s="59">
        <f>'Bolton Hill Sludge'!N10</f>
        <v>6.5</v>
      </c>
      <c r="O10" s="59">
        <f>'Bolton Hill Sludge'!O10</f>
        <v>0</v>
      </c>
      <c r="P10" s="59">
        <f>'Bolton Hill Sludge'!P10</f>
        <v>0</v>
      </c>
      <c r="Q10" s="59">
        <f>'Bolton Hill Sludge'!Q10</f>
        <v>0</v>
      </c>
      <c r="R10" s="59">
        <f>'Bolton Hill Sludge'!R10</f>
        <v>0</v>
      </c>
      <c r="S10" s="59">
        <f>'Bolton Hill Sludge'!S10</f>
        <v>0</v>
      </c>
      <c r="T10" s="59">
        <f>'Bolton Hill Sludge'!T10</f>
        <v>0</v>
      </c>
      <c r="U10" s="59">
        <f>'Bolton Hill Sludge'!U10</f>
        <v>0</v>
      </c>
      <c r="V10" s="59">
        <f>'Bolton Hill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'Bolton Hill Sludge'!C11</f>
        <v>0</v>
      </c>
      <c r="D11" s="59">
        <f>'Bolton Hill Sludge'!D11</f>
        <v>3</v>
      </c>
      <c r="E11" s="59">
        <f>'Bolton Hill Sludge'!E11</f>
        <v>0</v>
      </c>
      <c r="F11" s="59">
        <f>'Bolton Hill Sludge'!F11</f>
        <v>2</v>
      </c>
      <c r="G11" s="59">
        <f>'Bolton Hill Sludge'!G11</f>
        <v>3</v>
      </c>
      <c r="H11" s="59">
        <f>'Bolton Hill Sludge'!H11</f>
        <v>0</v>
      </c>
      <c r="I11" s="59">
        <f>'Bolton Hill Sludge'!I11</f>
        <v>1</v>
      </c>
      <c r="J11" s="59">
        <f>'Bolton Hill Sludge'!J11</f>
        <v>2</v>
      </c>
      <c r="K11" s="59">
        <f>'Bolton Hill Sludge'!K11</f>
        <v>0</v>
      </c>
      <c r="L11" s="59">
        <f>'Bolton Hill Sludge'!L11</f>
        <v>1</v>
      </c>
      <c r="M11" s="59">
        <f>'Bolton Hill Sludge'!M11</f>
        <v>3</v>
      </c>
      <c r="N11" s="59">
        <f>'Bolton Hill Sludge'!N11</f>
        <v>2</v>
      </c>
      <c r="O11" s="59">
        <f>'Bolton Hill Sludge'!O11</f>
        <v>0</v>
      </c>
      <c r="P11" s="59">
        <f>'Bolton Hill Sludge'!P11</f>
        <v>0</v>
      </c>
      <c r="Q11" s="59">
        <f>'Bolton Hill Sludge'!Q11</f>
        <v>0</v>
      </c>
      <c r="R11" s="59">
        <f>'Bolton Hill Sludge'!R11</f>
        <v>0</v>
      </c>
      <c r="S11" s="59">
        <f>'Bolton Hill Sludge'!S11</f>
        <v>0</v>
      </c>
      <c r="T11" s="59">
        <f>'Bolton Hill Sludge'!T11</f>
        <v>0</v>
      </c>
      <c r="U11" s="59">
        <f>'Bolton Hill Sludge'!U11</f>
        <v>0</v>
      </c>
      <c r="V11" s="59">
        <f>'Bolton Hill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'Bolton Hill Sludge'!C12</f>
        <v>1</v>
      </c>
      <c r="D12" s="59">
        <f>'Bolton Hill Sludge'!D12</f>
        <v>1</v>
      </c>
      <c r="E12" s="59">
        <f>'Bolton Hill Sludge'!E12</f>
        <v>0</v>
      </c>
      <c r="F12" s="59">
        <f>'Bolton Hill Sludge'!F12</f>
        <v>0</v>
      </c>
      <c r="G12" s="59">
        <f>'Bolton Hill Sludge'!G12</f>
        <v>1</v>
      </c>
      <c r="H12" s="59">
        <f>'Bolton Hill Sludge'!H12</f>
        <v>0</v>
      </c>
      <c r="I12" s="59">
        <f>'Bolton Hill Sludge'!I12</f>
        <v>0</v>
      </c>
      <c r="J12" s="59">
        <f>'Bolton Hill Sludge'!J12</f>
        <v>0</v>
      </c>
      <c r="K12" s="59">
        <f>'Bolton Hill Sludge'!K12</f>
        <v>0</v>
      </c>
      <c r="L12" s="59">
        <f>'Bolton Hill Sludge'!L12</f>
        <v>0</v>
      </c>
      <c r="M12" s="59">
        <f>'Bolton Hill Sludge'!M12</f>
        <v>2</v>
      </c>
      <c r="N12" s="59">
        <f>'Bolton Hill Sludge'!N12</f>
        <v>0</v>
      </c>
      <c r="O12" s="59">
        <f>'Bolton Hill Sludge'!O12</f>
        <v>0</v>
      </c>
      <c r="P12" s="59">
        <f>'Bolton Hill Sludge'!P12</f>
        <v>0</v>
      </c>
      <c r="Q12" s="59">
        <f>'Bolton Hill Sludge'!Q12</f>
        <v>0</v>
      </c>
      <c r="R12" s="59">
        <f>'Bolton Hill Sludge'!R12</f>
        <v>0</v>
      </c>
      <c r="S12" s="59">
        <f>'Bolton Hill Sludge'!S12</f>
        <v>0</v>
      </c>
      <c r="T12" s="59">
        <f>'Bolton Hill Sludge'!T12</f>
        <v>0</v>
      </c>
      <c r="U12" s="59">
        <f>'Bolton Hill Sludge'!U12</f>
        <v>0</v>
      </c>
      <c r="V12" s="59">
        <f>'Bolton Hill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'Bolton Hill Sludge'!C13</f>
        <v>2</v>
      </c>
      <c r="D13" s="59">
        <f>'Bolton Hill Sludge'!D13</f>
        <v>2</v>
      </c>
      <c r="E13" s="59">
        <f>'Bolton Hill Sludge'!E13</f>
        <v>2</v>
      </c>
      <c r="F13" s="59">
        <f>'Bolton Hill Sludge'!F13</f>
        <v>2</v>
      </c>
      <c r="G13" s="59">
        <f>'Bolton Hill Sludge'!G13</f>
        <v>2</v>
      </c>
      <c r="H13" s="59">
        <f>'Bolton Hill Sludge'!H13</f>
        <v>1</v>
      </c>
      <c r="I13" s="59">
        <f>'Bolton Hill Sludge'!I13</f>
        <v>2</v>
      </c>
      <c r="J13" s="59">
        <f>'Bolton Hill Sludge'!J13</f>
        <v>2</v>
      </c>
      <c r="K13" s="59">
        <f>'Bolton Hill Sludge'!K13</f>
        <v>1</v>
      </c>
      <c r="L13" s="59">
        <f>'Bolton Hill Sludge'!L13</f>
        <v>2</v>
      </c>
      <c r="M13" s="59">
        <f>'Bolton Hill Sludge'!M13</f>
        <v>2</v>
      </c>
      <c r="N13" s="59">
        <f>'Bolton Hill Sludge'!N13</f>
        <v>3</v>
      </c>
      <c r="O13" s="59">
        <f>'Bolton Hill Sludge'!O13</f>
        <v>0</v>
      </c>
      <c r="P13" s="59">
        <f>'Bolton Hill Sludge'!P13</f>
        <v>0</v>
      </c>
      <c r="Q13" s="59">
        <f>'Bolton Hill Sludge'!Q13</f>
        <v>0</v>
      </c>
      <c r="R13" s="59">
        <f>'Bolton Hill Sludge'!R13</f>
        <v>0</v>
      </c>
      <c r="S13" s="59">
        <f>'Bolton Hill Sludge'!S13</f>
        <v>0</v>
      </c>
      <c r="T13" s="59">
        <f>'Bolton Hill Sludge'!T13</f>
        <v>0</v>
      </c>
      <c r="U13" s="59">
        <f>'Bolton Hill Sludge'!U13</f>
        <v>0</v>
      </c>
      <c r="V13" s="59">
        <f>'Bolton Hill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'Bolton Hill Sludge'!C14</f>
        <v xml:space="preserve">Grass Silage (25% DM) </v>
      </c>
      <c r="D14" s="101" t="str">
        <f>'Bolton Hill Sludge'!D14</f>
        <v xml:space="preserve">Grass Silage (25% DM) </v>
      </c>
      <c r="E14" s="101" t="str">
        <f>'Bolton Hill Sludge'!E14</f>
        <v xml:space="preserve">Grass Silage (25% DM) </v>
      </c>
      <c r="F14" s="101" t="str">
        <f>'Bolton Hill Sludge'!F14</f>
        <v xml:space="preserve">Grass Silage (25% DM) </v>
      </c>
      <c r="G14" s="101" t="str">
        <f>'Bolton Hill Sludge'!G14</f>
        <v xml:space="preserve">Grass Silage (25% DM) </v>
      </c>
      <c r="H14" s="101" t="str">
        <f>'Bolton Hill Sludge'!H14</f>
        <v xml:space="preserve">Grass Silage (25% DM) </v>
      </c>
      <c r="I14" s="101" t="str">
        <f>'Bolton Hill Sludge'!I14</f>
        <v xml:space="preserve">Grass Silage (25% DM) </v>
      </c>
      <c r="J14" s="101" t="str">
        <f>'Bolton Hill Sludge'!J14</f>
        <v xml:space="preserve">Grass Silage (25% DM) </v>
      </c>
      <c r="K14" s="101" t="str">
        <f>'Bolton Hill Sludge'!K14</f>
        <v xml:space="preserve">Grass Silage (25% DM) </v>
      </c>
      <c r="L14" s="101" t="str">
        <f>'Bolton Hill Sludge'!L14</f>
        <v xml:space="preserve">Grass Silage (25% DM) </v>
      </c>
      <c r="M14" s="101" t="str">
        <f>'Bolton Hill Sludge'!M14</f>
        <v xml:space="preserve">Grass Silage (25% DM) </v>
      </c>
      <c r="N14" s="101" t="str">
        <f>'Bolton Hill Sludge'!N14</f>
        <v xml:space="preserve">Grass Silage (25% DM) </v>
      </c>
      <c r="O14" s="101">
        <f>'Bolton Hill Sludge'!O14</f>
        <v>0</v>
      </c>
      <c r="P14" s="101">
        <f>'Bolton Hill Sludge'!P14</f>
        <v>0</v>
      </c>
      <c r="Q14" s="101">
        <f>'Bolton Hill Sludge'!Q14</f>
        <v>0</v>
      </c>
      <c r="R14" s="101">
        <f>'Bolton Hill Sludge'!R14</f>
        <v>0</v>
      </c>
      <c r="S14" s="101">
        <f>'Bolton Hill Sludge'!S14</f>
        <v>0</v>
      </c>
      <c r="T14" s="101">
        <f>'Bolton Hill Sludge'!T14</f>
        <v>0</v>
      </c>
      <c r="U14" s="101">
        <f>'Bolton Hill Sludge'!U14</f>
        <v>0</v>
      </c>
      <c r="V14" s="101">
        <f>'Bolton Hill Sludge'!V14</f>
        <v>0</v>
      </c>
      <c r="AD14" s="29" t="s">
        <v>138</v>
      </c>
      <c r="AE14" s="29">
        <v>6</v>
      </c>
      <c r="AI14" s="52" t="s">
        <v>119</v>
      </c>
      <c r="AJ14" s="53">
        <v>0.8</v>
      </c>
      <c r="AK14" s="54">
        <v>1.7</v>
      </c>
      <c r="AL14" s="11">
        <v>12</v>
      </c>
      <c r="AM14" s="11">
        <v>6.7</v>
      </c>
      <c r="AN14" s="11" t="s">
        <v>135</v>
      </c>
    </row>
    <row r="15" spans="1:41" ht="13" x14ac:dyDescent="0.25">
      <c r="A15" s="137" t="s">
        <v>9</v>
      </c>
      <c r="B15" s="137"/>
      <c r="C15" s="59">
        <f>'Bolton Hill Sludge'!C15</f>
        <v>38</v>
      </c>
      <c r="D15" s="59">
        <f>'Bolton Hill Sludge'!D15</f>
        <v>38</v>
      </c>
      <c r="E15" s="59">
        <f>'Bolton Hill Sludge'!E15</f>
        <v>38</v>
      </c>
      <c r="F15" s="59">
        <f>'Bolton Hill Sludge'!F15</f>
        <v>38</v>
      </c>
      <c r="G15" s="59">
        <f>'Bolton Hill Sludge'!G15</f>
        <v>38</v>
      </c>
      <c r="H15" s="59">
        <f>'Bolton Hill Sludge'!H15</f>
        <v>38</v>
      </c>
      <c r="I15" s="59">
        <f>'Bolton Hill Sludge'!I15</f>
        <v>38</v>
      </c>
      <c r="J15" s="59">
        <f>'Bolton Hill Sludge'!J15</f>
        <v>38</v>
      </c>
      <c r="K15" s="59">
        <f>'Bolton Hill Sludge'!K15</f>
        <v>38</v>
      </c>
      <c r="L15" s="59">
        <f>'Bolton Hill Sludge'!L15</f>
        <v>38</v>
      </c>
      <c r="M15" s="59">
        <f>'Bolton Hill Sludge'!M15</f>
        <v>38</v>
      </c>
      <c r="N15" s="59">
        <f>'Bolton Hill Sludge'!N15</f>
        <v>38</v>
      </c>
      <c r="O15" s="59">
        <f>'Bolton Hill Sludge'!O15</f>
        <v>0</v>
      </c>
      <c r="P15" s="59">
        <f>'Bolton Hill Sludge'!P15</f>
        <v>0</v>
      </c>
      <c r="Q15" s="59">
        <f>'Bolton Hill Sludge'!Q15</f>
        <v>0</v>
      </c>
      <c r="R15" s="59">
        <f>'Bolton Hill Sludge'!R15</f>
        <v>0</v>
      </c>
      <c r="S15" s="59">
        <f>'Bolton Hill Sludge'!S15</f>
        <v>0</v>
      </c>
      <c r="T15" s="59">
        <f>'Bolton Hill Sludge'!T15</f>
        <v>0</v>
      </c>
      <c r="U15" s="59">
        <f>'Bolton Hill Sludge'!U15</f>
        <v>0</v>
      </c>
      <c r="V15" s="59">
        <f>'Bolton Hill Sludge'!V15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'Bolton Hill Sludge'!C16</f>
        <v>Medium/Clay</v>
      </c>
      <c r="D16" s="102" t="str">
        <f>'Bolton Hill Sludge'!D16</f>
        <v>Medium/Clay</v>
      </c>
      <c r="E16" s="102" t="str">
        <f>'Bolton Hill Sludge'!E16</f>
        <v>Medium/Clay</v>
      </c>
      <c r="F16" s="102" t="str">
        <f>'Bolton Hill Sludge'!F16</f>
        <v>Medium/Clay</v>
      </c>
      <c r="G16" s="102" t="str">
        <f>'Bolton Hill Sludge'!G16</f>
        <v>Medium/Clay</v>
      </c>
      <c r="H16" s="102" t="str">
        <f>'Bolton Hill Sludge'!H16</f>
        <v>Medium/Clay</v>
      </c>
      <c r="I16" s="102" t="str">
        <f>'Bolton Hill Sludge'!I16</f>
        <v>Medium/Clay</v>
      </c>
      <c r="J16" s="102" t="str">
        <f>'Bolton Hill Sludge'!J16</f>
        <v>Medium/Clay</v>
      </c>
      <c r="K16" s="102" t="str">
        <f>'Bolton Hill Sludge'!K16</f>
        <v>Medium/Clay</v>
      </c>
      <c r="L16" s="102" t="str">
        <f>'Bolton Hill Sludge'!L16</f>
        <v>Medium/Clay</v>
      </c>
      <c r="M16" s="102" t="str">
        <f>'Bolton Hill Sludge'!M16</f>
        <v>Medium/Clay</v>
      </c>
      <c r="N16" s="102" t="str">
        <f>'Bolton Hill Sludge'!N16</f>
        <v>Medium/Clay</v>
      </c>
      <c r="O16" s="102">
        <f>'Bolton Hill Sludge'!O16</f>
        <v>0</v>
      </c>
      <c r="P16" s="102">
        <f>'Bolton Hill Sludge'!P16</f>
        <v>0</v>
      </c>
      <c r="Q16" s="102">
        <f>'Bolton Hill Sludge'!Q16</f>
        <v>0</v>
      </c>
      <c r="R16" s="102">
        <f>'Bolton Hill Sludge'!R16</f>
        <v>0</v>
      </c>
      <c r="S16" s="102">
        <f>'Bolton Hill Sludge'!S16</f>
        <v>0</v>
      </c>
      <c r="T16" s="102">
        <f>'Bolton Hill Sludge'!T16</f>
        <v>0</v>
      </c>
      <c r="U16" s="102">
        <f>'Bolton Hill Sludge'!U16</f>
        <v>0</v>
      </c>
      <c r="V16" s="102">
        <f>'Bolton Hill Sludge'!V16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79.486244999999997</v>
      </c>
      <c r="D18" s="16">
        <f>$D32</f>
        <v>37.358535150000002</v>
      </c>
      <c r="E18" s="16">
        <f>$D33</f>
        <v>79.486244999999997</v>
      </c>
      <c r="F18" s="16">
        <f>$D34</f>
        <v>37.358535150000002</v>
      </c>
      <c r="G18" s="16">
        <f>$D35</f>
        <v>37.358535150000002</v>
      </c>
      <c r="H18" s="16">
        <f>$D36</f>
        <v>79.486244999999997</v>
      </c>
      <c r="I18" s="16">
        <f>$D37</f>
        <v>79.486244999999997</v>
      </c>
      <c r="J18" s="16">
        <f>$D38</f>
        <v>37.358535150000002</v>
      </c>
      <c r="K18" s="16">
        <f>$D39</f>
        <v>79.486244999999997</v>
      </c>
      <c r="L18" s="16">
        <f>$D40</f>
        <v>79.486244999999997</v>
      </c>
      <c r="M18" s="16">
        <f>$D41</f>
        <v>37.358535150000002</v>
      </c>
      <c r="N18" s="16">
        <f>$D42</f>
        <v>37.358535150000002</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14.886245000000002</v>
      </c>
      <c r="D19" s="16">
        <f t="shared" ref="D19:V19" si="1">D18-D17</f>
        <v>-27.241464849999993</v>
      </c>
      <c r="E19" s="16">
        <f t="shared" si="1"/>
        <v>14.886245000000002</v>
      </c>
      <c r="F19" s="16">
        <f t="shared" si="1"/>
        <v>-27.241464849999993</v>
      </c>
      <c r="G19" s="16">
        <f t="shared" si="1"/>
        <v>-27.241464849999993</v>
      </c>
      <c r="H19" s="16">
        <f t="shared" si="1"/>
        <v>14.886245000000002</v>
      </c>
      <c r="I19" s="16">
        <f t="shared" si="1"/>
        <v>14.886245000000002</v>
      </c>
      <c r="J19" s="16">
        <f t="shared" si="1"/>
        <v>-27.241464849999993</v>
      </c>
      <c r="K19" s="16">
        <f t="shared" si="1"/>
        <v>14.886245000000002</v>
      </c>
      <c r="L19" s="16">
        <f t="shared" si="1"/>
        <v>14.886245000000002</v>
      </c>
      <c r="M19" s="16">
        <f t="shared" si="1"/>
        <v>-27.241464849999993</v>
      </c>
      <c r="N19" s="16">
        <f t="shared" si="1"/>
        <v>-27.241464849999993</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INCREASE</v>
      </c>
      <c r="D20" s="25" t="str">
        <f>IF($B32="","",IF(D$19&gt;=0,"INCREASE","DECREASE"))</f>
        <v>DECREASE</v>
      </c>
      <c r="E20" s="25" t="str">
        <f>IF($B33="","",IF(E$19&gt;=0,"INCREASE","DECREASE"))</f>
        <v>INCREASE</v>
      </c>
      <c r="F20" s="25" t="str">
        <f>IF($B34="","",IF(F$19&gt;=0,"INCREASE","DECREASE"))</f>
        <v>DECREASE</v>
      </c>
      <c r="G20" s="25" t="str">
        <f>IF($B35="","",IF(G$19&gt;=0,"INCREASE","DECREASE"))</f>
        <v>DECREASE</v>
      </c>
      <c r="H20" s="25" t="str">
        <f>IF($B36="","",IF(H$19&gt;=0,"INCREASE","DECREASE"))</f>
        <v>INCREASE</v>
      </c>
      <c r="I20" s="25" t="str">
        <f>IF($B37="","",IF(I$19&gt;=0,"INCREASE","DECREASE"))</f>
        <v>INCREASE</v>
      </c>
      <c r="J20" s="25" t="str">
        <f>IF($B38="","",IF(J$19&gt;=0,"INCREASE","DECREASE"))</f>
        <v>DECREASE</v>
      </c>
      <c r="K20" s="25" t="str">
        <f>IF($B39="","",IF(K$19&gt;=0,"INCREASE","DECREASE"))</f>
        <v>INCREASE</v>
      </c>
      <c r="L20" s="25" t="str">
        <f>IF($B40="","",IF(L$19&gt;=0,"INCREASE","DECREASE"))</f>
        <v>INCREASE</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30.968500000000002</v>
      </c>
      <c r="D22" s="16">
        <f>$E32</f>
        <v>14.555195000000001</v>
      </c>
      <c r="E22" s="16">
        <f>$E33</f>
        <v>30.968500000000002</v>
      </c>
      <c r="F22" s="16">
        <f>$E34</f>
        <v>14.555195000000001</v>
      </c>
      <c r="G22" s="16">
        <f>$E35</f>
        <v>14.555195000000001</v>
      </c>
      <c r="H22" s="16">
        <f>$E36</f>
        <v>30.968500000000002</v>
      </c>
      <c r="I22" s="16">
        <f>$E37</f>
        <v>30.968500000000002</v>
      </c>
      <c r="J22" s="16">
        <f>$E38</f>
        <v>14.555195000000001</v>
      </c>
      <c r="K22" s="16">
        <f>$E39</f>
        <v>30.968500000000002</v>
      </c>
      <c r="L22" s="16">
        <f>$E40</f>
        <v>30.968500000000002</v>
      </c>
      <c r="M22" s="16">
        <f>$E41</f>
        <v>14.555195000000001</v>
      </c>
      <c r="N22" s="16">
        <f>$E42</f>
        <v>14.555195000000001</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-197.03149999999999</v>
      </c>
      <c r="D23" s="16">
        <f t="shared" ref="D23:V23" si="3">D22-D21</f>
        <v>-213.444805</v>
      </c>
      <c r="E23" s="16">
        <f t="shared" si="3"/>
        <v>-197.03149999999999</v>
      </c>
      <c r="F23" s="16">
        <f t="shared" si="3"/>
        <v>-213.444805</v>
      </c>
      <c r="G23" s="16">
        <f t="shared" si="3"/>
        <v>-213.444805</v>
      </c>
      <c r="H23" s="16">
        <f t="shared" si="3"/>
        <v>-197.03149999999999</v>
      </c>
      <c r="I23" s="16">
        <f t="shared" si="3"/>
        <v>-197.03149999999999</v>
      </c>
      <c r="J23" s="16">
        <f t="shared" si="3"/>
        <v>-213.444805</v>
      </c>
      <c r="K23" s="16">
        <f t="shared" si="3"/>
        <v>-197.03149999999999</v>
      </c>
      <c r="L23" s="16">
        <f t="shared" si="3"/>
        <v>-197.03149999999999</v>
      </c>
      <c r="M23" s="16">
        <f t="shared" si="3"/>
        <v>-213.444805</v>
      </c>
      <c r="N23" s="16">
        <f t="shared" si="3"/>
        <v>-213.444805</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25.7</v>
      </c>
      <c r="C28" s="15">
        <v>0.75900000000000001</v>
      </c>
      <c r="D28" s="15">
        <v>0.13500000000000001</v>
      </c>
      <c r="E28" s="15">
        <v>0.1</v>
      </c>
      <c r="F28" s="15">
        <v>2910</v>
      </c>
      <c r="G28" s="15">
        <v>37.6</v>
      </c>
      <c r="H28" s="15">
        <v>167</v>
      </c>
      <c r="I28" s="15">
        <v>47.5</v>
      </c>
      <c r="J28" s="15">
        <v>0.34</v>
      </c>
      <c r="K28" s="15">
        <v>0.2</v>
      </c>
      <c r="L28" s="15">
        <v>25</v>
      </c>
      <c r="M28" s="15">
        <v>21.9</v>
      </c>
      <c r="N28" s="15">
        <v>12300</v>
      </c>
      <c r="O28" s="15">
        <v>298000</v>
      </c>
      <c r="P28" s="15"/>
      <c r="Q28" s="15">
        <v>2240</v>
      </c>
      <c r="R28" s="15"/>
      <c r="S28" s="15">
        <v>20.6</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100</v>
      </c>
      <c r="C31" s="76">
        <f>IF(C$27="%w/w SAR",((C$28*10)*$B31),IF(C$27="%w/w DM",(((C$28*10)*($B$28/100))*$B31),IF(C$27="kg/t SAR",(C$28*$B31),IF(C$27="kg/t DM",((C$28*($B$28/100))*$B31),IF(C$27="mg/kg SAR",((C$28*0.001)*$B31),IF(C$27="mg/kg DM",(((C$28*0.001)*($B$28/100))*$B31),0))))))</f>
        <v>195.06300000000002</v>
      </c>
      <c r="D31" s="76">
        <f>(IF(D$27="%w/w SAR",((D$28*10)*$B31),IF(D$27="%w/w DM",(((D$28*10)*($B$28/100))*$B31),IF(D$27="kg/t SAR",(D$28*$B31),IF(D$27="kg/t DM",((D$28*($B$28/100))*$B31),IF(D$27="mg/kg SAR",((D$28*0.001)*$B31),IF(D$27="mg/kg DM",(((D$28*0.001)*($B$28/100))*$B31),"0")))))))*2.291</f>
        <v>79.486244999999997</v>
      </c>
      <c r="E31" s="76">
        <f>(IF(E$27="%w/w SAR",((E$28*10)*$B31),IF(E$27="%w/w DM",(((E$28*10)*($B$28/100))*$B31),IF(E$27="kg/t SAR",(E$28*$B31),IF(E$27="kg/t DM",((E$28*($B$28/100))*$B31),IF(E$27="mg/kg SAR",((E$28*0.001)*$B31),IF(E$27="mg/kg DM",(((E$28*0.001)*($B$28/100))*$B31),"0")))))))*1.205</f>
        <v>30.968500000000002</v>
      </c>
      <c r="F31" s="76">
        <f>(IF(F$27="%w/w SAR",((F$28*10)*$B31),IF(F$27="%w/w DM",(((F$28*10)*($B$28/100))*$B31),IF(F$27="kg/t SAR",(F$28*$B31),IF(F$27="kg/t DM",((F$28*($B$28/100))*$B31),IF(F$27="mg/kg SAR",((F$28*0.001)*$B31),IF(F$27="mg/kg DM",(((F$28*0.001)*($B$28/100))*$B31),"0")))))))*1.658</f>
        <v>123.99684600000001</v>
      </c>
      <c r="G31" s="76">
        <f t="shared" ref="G31:P46" si="5">IF(G$27="%w/w SAR",((G$28*10)*$B31),IF(G$27="%w/w DM",(((G$28*10)*($B$28/100))*$B31),IF(G$27="kg/t SAR",(G$28*$B31),IF(G$27="kg/t DM",((G$28*($B$28/100))*$B31),IF(G$27="mg/kg SAR",((G$28*0.001)*$B31),IF(G$27="mg/kg DM",(((G$28*0.001)*($B$28/100))*$B31),0))))))</f>
        <v>0.96632000000000007</v>
      </c>
      <c r="H31" s="76">
        <f t="shared" si="5"/>
        <v>4.2919000000000009</v>
      </c>
      <c r="I31" s="76">
        <f t="shared" si="5"/>
        <v>1.22075</v>
      </c>
      <c r="J31" s="76">
        <f t="shared" si="5"/>
        <v>8.738000000000001E-3</v>
      </c>
      <c r="K31" s="76">
        <f t="shared" si="5"/>
        <v>5.1400000000000005E-3</v>
      </c>
      <c r="L31" s="76">
        <f t="shared" si="5"/>
        <v>0.64250000000000007</v>
      </c>
      <c r="M31" s="76">
        <f t="shared" si="5"/>
        <v>0.56283000000000005</v>
      </c>
      <c r="N31" s="76">
        <f t="shared" si="5"/>
        <v>316.11</v>
      </c>
      <c r="O31" s="76">
        <f t="shared" si="5"/>
        <v>7658.5999999999995</v>
      </c>
      <c r="P31" s="76">
        <f t="shared" si="5"/>
        <v>0</v>
      </c>
      <c r="Q31" s="76">
        <f>(IF(Q$27="%w/w SAR",((Q$28*10)*$B31),IF(Q$27="%w/w DM",(((Q$28*10)*($B$28/100))*$B31),IF(Q$27="kg/t SAR",(Q$28*$B31),IF(Q$27="kg/t DM",((Q$28*($B$28/100))*$B31),IF(Q$27="mg/kg SAR",((Q$28*0.001)*$B31),IF(Q$27="mg/kg DM",(((Q$28*0.001)*($B$28/100))*$B31),0)))))))*2.5</f>
        <v>143.92000000000002</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0.52942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47</v>
      </c>
      <c r="C32" s="76">
        <f t="shared" ref="C32:C50" si="6">IF(C$27="%w/w SAR",((C$28*10)*$B32),IF(C$27="%w/w DM",(((C$28*10)*($B$28/100))*$B32),IF(C$27="kg/t SAR",(C$28*$B32),IF(C$27="kg/t DM",((C$28*($B$28/100))*$B32),IF(C$27="mg/kg SAR",((C$28*0.001)*$B32),IF(C$27="mg/kg DM",(((C$28*0.001)*($B$28/100))*$B32),0))))))</f>
        <v>91.679610000000011</v>
      </c>
      <c r="D32" s="76">
        <f t="shared" ref="D32:D50" si="7">(IF(D$27="%w/w SAR",((D$28*10)*$B32),IF(D$27="%w/w DM",(((D$28*10)*($B$28/100))*$B32),IF(D$27="kg/t SAR",(D$28*$B32),IF(D$27="kg/t DM",((D$28*($B$28/100))*$B32),IF(D$27="mg/kg SAR",((D$28*0.001)*$B32),IF(D$27="mg/kg DM",(((D$28*0.001)*($B$28/100))*$B32),"0")))))))*2.291</f>
        <v>37.358535150000002</v>
      </c>
      <c r="E32" s="76">
        <f t="shared" ref="E32:E50" si="8">(IF(E$27="%w/w SAR",((E$28*10)*$B32),IF(E$27="%w/w DM",(((E$28*10)*($B$28/100))*$B32),IF(E$27="kg/t SAR",(E$28*$B32),IF(E$27="kg/t DM",((E$28*($B$28/100))*$B32),IF(E$27="mg/kg SAR",((E$28*0.001)*$B32),IF(E$27="mg/kg DM",(((E$28*0.001)*($B$28/100))*$B32),"0")))))))*1.205</f>
        <v>14.555195000000001</v>
      </c>
      <c r="F32" s="76">
        <f t="shared" ref="F32:F50" si="9">(IF(F$27="%w/w SAR",((F$28*10)*$B32),IF(F$27="%w/w DM",(((F$28*10)*($B$28/100))*$B32),IF(F$27="kg/t SAR",(F$28*$B32),IF(F$27="kg/t DM",((F$28*($B$28/100))*$B32),IF(F$27="mg/kg SAR",((F$28*0.001)*$B32),IF(F$27="mg/kg DM",(((F$28*0.001)*($B$28/100))*$B32),"0")))))))*1.658</f>
        <v>58.278517619999995</v>
      </c>
      <c r="G32" s="76">
        <f t="shared" si="5"/>
        <v>0.45417040000000003</v>
      </c>
      <c r="H32" s="76">
        <f t="shared" si="5"/>
        <v>2.0171930000000002</v>
      </c>
      <c r="I32" s="76">
        <f t="shared" si="5"/>
        <v>0.5737525</v>
      </c>
      <c r="J32" s="76">
        <f t="shared" si="5"/>
        <v>4.1068600000000004E-3</v>
      </c>
      <c r="K32" s="76">
        <f t="shared" si="5"/>
        <v>2.4158000000000001E-3</v>
      </c>
      <c r="L32" s="76">
        <f t="shared" si="5"/>
        <v>0.30197499999999999</v>
      </c>
      <c r="M32" s="76">
        <f t="shared" si="5"/>
        <v>0.26453009999999999</v>
      </c>
      <c r="N32" s="76">
        <f t="shared" si="5"/>
        <v>148.57170000000002</v>
      </c>
      <c r="O32" s="76">
        <f t="shared" si="5"/>
        <v>3599.5419999999999</v>
      </c>
      <c r="P32" s="76">
        <f t="shared" si="5"/>
        <v>0</v>
      </c>
      <c r="Q32" s="76">
        <f t="shared" ref="Q32:Q50" si="10">(IF(Q$27="%w/w SAR",((Q$28*10)*$B32),IF(Q$27="%w/w DM",(((Q$28*10)*($B$28/100))*$B32),IF(Q$27="kg/t SAR",(Q$28*$B32),IF(Q$27="kg/t DM",((Q$28*($B$28/100))*$B32),IF(Q$27="mg/kg SAR",((Q$28*0.001)*$B32),IF(Q$27="mg/kg DM",(((Q$28*0.001)*($B$28/100))*$B32),0)))))))*2.5</f>
        <v>67.642400000000009</v>
      </c>
      <c r="R32" s="76">
        <f t="shared" ref="R32:U50" si="11">IF(R$27="%w/w SAR",((R$28*10)*$B32),IF(R$27="%w/w DM",(((R$28*10)*($B$28/100))*$B32),IF(R$27="kg/t SAR",(R$28*$B32),IF(R$27="kg/t DM",((R$28*($B$28/100))*$B32),IF(R$27="mg/kg SAR",((R$28*0.001)*$B32),IF(R$27="mg/kg DM",(((R$28*0.001)*($B$28/100))*$B32),0))))))</f>
        <v>0</v>
      </c>
      <c r="S32" s="76">
        <f t="shared" si="11"/>
        <v>0.24882739999999998</v>
      </c>
      <c r="T32" s="76">
        <f t="shared" si="11"/>
        <v>0</v>
      </c>
      <c r="U32" s="76">
        <f t="shared" si="11"/>
        <v>0</v>
      </c>
      <c r="AB32" s="58"/>
      <c r="AC32" s="58"/>
      <c r="AD32" s="58"/>
      <c r="AE32" s="58"/>
      <c r="AF32" s="58"/>
      <c r="AG32" s="58"/>
      <c r="AH32" s="58"/>
      <c r="AI32" s="58"/>
    </row>
    <row r="33" spans="1:35" s="71" customFormat="1" ht="13" x14ac:dyDescent="0.35">
      <c r="A33" s="13">
        <f>E8</f>
        <v>3</v>
      </c>
      <c r="B33" s="15">
        <v>100</v>
      </c>
      <c r="C33" s="76">
        <f t="shared" si="6"/>
        <v>195.06300000000002</v>
      </c>
      <c r="D33" s="76">
        <f t="shared" si="7"/>
        <v>79.486244999999997</v>
      </c>
      <c r="E33" s="76">
        <f t="shared" si="8"/>
        <v>30.968500000000002</v>
      </c>
      <c r="F33" s="76">
        <f t="shared" si="9"/>
        <v>123.99684600000001</v>
      </c>
      <c r="G33" s="76">
        <f t="shared" si="5"/>
        <v>0.96632000000000007</v>
      </c>
      <c r="H33" s="76">
        <f t="shared" si="5"/>
        <v>4.2919000000000009</v>
      </c>
      <c r="I33" s="76">
        <f t="shared" si="5"/>
        <v>1.22075</v>
      </c>
      <c r="J33" s="76">
        <f t="shared" si="5"/>
        <v>8.738000000000001E-3</v>
      </c>
      <c r="K33" s="76">
        <f t="shared" si="5"/>
        <v>5.1400000000000005E-3</v>
      </c>
      <c r="L33" s="76">
        <f t="shared" si="5"/>
        <v>0.64250000000000007</v>
      </c>
      <c r="M33" s="76">
        <f t="shared" si="5"/>
        <v>0.56283000000000005</v>
      </c>
      <c r="N33" s="76">
        <f t="shared" si="5"/>
        <v>316.11</v>
      </c>
      <c r="O33" s="76">
        <f t="shared" si="5"/>
        <v>7658.5999999999995</v>
      </c>
      <c r="P33" s="76">
        <f t="shared" si="5"/>
        <v>0</v>
      </c>
      <c r="Q33" s="76">
        <f t="shared" si="10"/>
        <v>143.92000000000002</v>
      </c>
      <c r="R33" s="76">
        <f t="shared" si="11"/>
        <v>0</v>
      </c>
      <c r="S33" s="76">
        <f t="shared" si="11"/>
        <v>0.52942</v>
      </c>
      <c r="T33" s="76">
        <f t="shared" si="11"/>
        <v>0</v>
      </c>
      <c r="U33" s="76">
        <f t="shared" si="11"/>
        <v>0</v>
      </c>
      <c r="AB33" s="58"/>
      <c r="AC33" s="58"/>
      <c r="AD33" s="58"/>
      <c r="AE33" s="58"/>
      <c r="AF33" s="58"/>
      <c r="AG33" s="58"/>
      <c r="AH33" s="58"/>
      <c r="AI33" s="58"/>
    </row>
    <row r="34" spans="1:35" s="71" customFormat="1" ht="13" x14ac:dyDescent="0.35">
      <c r="A34" s="13">
        <f>F8</f>
        <v>4</v>
      </c>
      <c r="B34" s="15">
        <v>47</v>
      </c>
      <c r="C34" s="76">
        <f t="shared" si="6"/>
        <v>91.679610000000011</v>
      </c>
      <c r="D34" s="76">
        <f t="shared" si="7"/>
        <v>37.358535150000002</v>
      </c>
      <c r="E34" s="76">
        <f t="shared" si="8"/>
        <v>14.555195000000001</v>
      </c>
      <c r="F34" s="76">
        <f t="shared" si="9"/>
        <v>58.278517619999995</v>
      </c>
      <c r="G34" s="76">
        <f t="shared" si="5"/>
        <v>0.45417040000000003</v>
      </c>
      <c r="H34" s="76">
        <f t="shared" si="5"/>
        <v>2.0171930000000002</v>
      </c>
      <c r="I34" s="76">
        <f t="shared" si="5"/>
        <v>0.5737525</v>
      </c>
      <c r="J34" s="76">
        <f t="shared" si="5"/>
        <v>4.1068600000000004E-3</v>
      </c>
      <c r="K34" s="76">
        <f t="shared" si="5"/>
        <v>2.4158000000000001E-3</v>
      </c>
      <c r="L34" s="76">
        <f t="shared" si="5"/>
        <v>0.30197499999999999</v>
      </c>
      <c r="M34" s="76">
        <f t="shared" si="5"/>
        <v>0.26453009999999999</v>
      </c>
      <c r="N34" s="76">
        <f t="shared" si="5"/>
        <v>148.57170000000002</v>
      </c>
      <c r="O34" s="76">
        <f t="shared" si="5"/>
        <v>3599.5419999999999</v>
      </c>
      <c r="P34" s="76">
        <f t="shared" si="5"/>
        <v>0</v>
      </c>
      <c r="Q34" s="76">
        <f t="shared" si="10"/>
        <v>67.642400000000009</v>
      </c>
      <c r="R34" s="76">
        <f t="shared" si="11"/>
        <v>0</v>
      </c>
      <c r="S34" s="76">
        <f t="shared" si="11"/>
        <v>0.24882739999999998</v>
      </c>
      <c r="T34" s="76">
        <f t="shared" si="11"/>
        <v>0</v>
      </c>
      <c r="U34" s="76">
        <f t="shared" si="11"/>
        <v>0</v>
      </c>
      <c r="AB34" s="58"/>
      <c r="AC34" s="58"/>
      <c r="AD34" s="58"/>
      <c r="AE34" s="58"/>
      <c r="AF34" s="58"/>
      <c r="AG34" s="58"/>
      <c r="AH34" s="58"/>
      <c r="AI34" s="58"/>
    </row>
    <row r="35" spans="1:35" s="71" customFormat="1" ht="13" x14ac:dyDescent="0.35">
      <c r="A35" s="13">
        <f>G8</f>
        <v>5</v>
      </c>
      <c r="B35" s="15">
        <v>47</v>
      </c>
      <c r="C35" s="76">
        <f t="shared" si="6"/>
        <v>91.679610000000011</v>
      </c>
      <c r="D35" s="76">
        <f t="shared" si="7"/>
        <v>37.358535150000002</v>
      </c>
      <c r="E35" s="76">
        <f t="shared" si="8"/>
        <v>14.555195000000001</v>
      </c>
      <c r="F35" s="76">
        <f t="shared" si="9"/>
        <v>58.278517619999995</v>
      </c>
      <c r="G35" s="76">
        <f t="shared" si="5"/>
        <v>0.45417040000000003</v>
      </c>
      <c r="H35" s="76">
        <f t="shared" si="5"/>
        <v>2.0171930000000002</v>
      </c>
      <c r="I35" s="76">
        <f t="shared" si="5"/>
        <v>0.5737525</v>
      </c>
      <c r="J35" s="76">
        <f t="shared" si="5"/>
        <v>4.1068600000000004E-3</v>
      </c>
      <c r="K35" s="76">
        <f t="shared" si="5"/>
        <v>2.4158000000000001E-3</v>
      </c>
      <c r="L35" s="76">
        <f t="shared" si="5"/>
        <v>0.30197499999999999</v>
      </c>
      <c r="M35" s="76">
        <f t="shared" si="5"/>
        <v>0.26453009999999999</v>
      </c>
      <c r="N35" s="76">
        <f t="shared" si="5"/>
        <v>148.57170000000002</v>
      </c>
      <c r="O35" s="76">
        <f t="shared" si="5"/>
        <v>3599.5419999999999</v>
      </c>
      <c r="P35" s="76">
        <f t="shared" si="5"/>
        <v>0</v>
      </c>
      <c r="Q35" s="76">
        <f t="shared" si="10"/>
        <v>67.642400000000009</v>
      </c>
      <c r="R35" s="76">
        <f t="shared" si="11"/>
        <v>0</v>
      </c>
      <c r="S35" s="76">
        <f t="shared" si="11"/>
        <v>0.24882739999999998</v>
      </c>
      <c r="T35" s="76">
        <f t="shared" si="11"/>
        <v>0</v>
      </c>
      <c r="U35" s="76">
        <f t="shared" si="11"/>
        <v>0</v>
      </c>
      <c r="AB35" s="58"/>
      <c r="AC35" s="58"/>
      <c r="AD35" s="58"/>
      <c r="AE35" s="58"/>
      <c r="AF35" s="58"/>
      <c r="AG35" s="58"/>
      <c r="AH35" s="58"/>
      <c r="AI35" s="58"/>
    </row>
    <row r="36" spans="1:35" s="71" customFormat="1" ht="13" x14ac:dyDescent="0.35">
      <c r="A36" s="13">
        <f>H8</f>
        <v>6</v>
      </c>
      <c r="B36" s="15">
        <v>100</v>
      </c>
      <c r="C36" s="76">
        <f t="shared" si="6"/>
        <v>195.06300000000002</v>
      </c>
      <c r="D36" s="76">
        <f t="shared" si="7"/>
        <v>79.486244999999997</v>
      </c>
      <c r="E36" s="76">
        <f t="shared" si="8"/>
        <v>30.968500000000002</v>
      </c>
      <c r="F36" s="76">
        <f t="shared" si="9"/>
        <v>123.99684600000001</v>
      </c>
      <c r="G36" s="76">
        <f t="shared" si="5"/>
        <v>0.96632000000000007</v>
      </c>
      <c r="H36" s="76">
        <f t="shared" si="5"/>
        <v>4.2919000000000009</v>
      </c>
      <c r="I36" s="76">
        <f t="shared" si="5"/>
        <v>1.22075</v>
      </c>
      <c r="J36" s="76">
        <f t="shared" si="5"/>
        <v>8.738000000000001E-3</v>
      </c>
      <c r="K36" s="76">
        <f t="shared" si="5"/>
        <v>5.1400000000000005E-3</v>
      </c>
      <c r="L36" s="76">
        <f t="shared" si="5"/>
        <v>0.64250000000000007</v>
      </c>
      <c r="M36" s="76">
        <f t="shared" si="5"/>
        <v>0.56283000000000005</v>
      </c>
      <c r="N36" s="76">
        <f t="shared" si="5"/>
        <v>316.11</v>
      </c>
      <c r="O36" s="76">
        <f t="shared" si="5"/>
        <v>7658.5999999999995</v>
      </c>
      <c r="P36" s="76">
        <f t="shared" si="5"/>
        <v>0</v>
      </c>
      <c r="Q36" s="76">
        <f t="shared" si="10"/>
        <v>143.92000000000002</v>
      </c>
      <c r="R36" s="76">
        <f t="shared" si="11"/>
        <v>0</v>
      </c>
      <c r="S36" s="76">
        <f t="shared" si="11"/>
        <v>0.52942</v>
      </c>
      <c r="T36" s="76">
        <f t="shared" si="11"/>
        <v>0</v>
      </c>
      <c r="U36" s="76">
        <f t="shared" si="11"/>
        <v>0</v>
      </c>
      <c r="AB36" s="58"/>
      <c r="AC36" s="58"/>
      <c r="AD36" s="58"/>
      <c r="AE36" s="58"/>
      <c r="AF36" s="58"/>
      <c r="AG36" s="58"/>
      <c r="AH36" s="58"/>
      <c r="AI36" s="58"/>
    </row>
    <row r="37" spans="1:35" s="71" customFormat="1" ht="13" x14ac:dyDescent="0.35">
      <c r="A37" s="13">
        <f>I8</f>
        <v>7</v>
      </c>
      <c r="B37" s="15">
        <v>100</v>
      </c>
      <c r="C37" s="76">
        <f t="shared" si="6"/>
        <v>195.06300000000002</v>
      </c>
      <c r="D37" s="76">
        <f t="shared" si="7"/>
        <v>79.486244999999997</v>
      </c>
      <c r="E37" s="76">
        <f t="shared" si="8"/>
        <v>30.968500000000002</v>
      </c>
      <c r="F37" s="76">
        <f t="shared" si="9"/>
        <v>123.99684600000001</v>
      </c>
      <c r="G37" s="76">
        <f t="shared" si="5"/>
        <v>0.96632000000000007</v>
      </c>
      <c r="H37" s="76">
        <f t="shared" si="5"/>
        <v>4.2919000000000009</v>
      </c>
      <c r="I37" s="76">
        <f t="shared" si="5"/>
        <v>1.22075</v>
      </c>
      <c r="J37" s="76">
        <f t="shared" si="5"/>
        <v>8.738000000000001E-3</v>
      </c>
      <c r="K37" s="76">
        <f t="shared" si="5"/>
        <v>5.1400000000000005E-3</v>
      </c>
      <c r="L37" s="76">
        <f t="shared" si="5"/>
        <v>0.64250000000000007</v>
      </c>
      <c r="M37" s="76">
        <f t="shared" si="5"/>
        <v>0.56283000000000005</v>
      </c>
      <c r="N37" s="76">
        <f t="shared" si="5"/>
        <v>316.11</v>
      </c>
      <c r="O37" s="76">
        <f t="shared" si="5"/>
        <v>7658.5999999999995</v>
      </c>
      <c r="P37" s="76">
        <f t="shared" si="5"/>
        <v>0</v>
      </c>
      <c r="Q37" s="76">
        <f t="shared" si="10"/>
        <v>143.92000000000002</v>
      </c>
      <c r="R37" s="76">
        <f t="shared" si="11"/>
        <v>0</v>
      </c>
      <c r="S37" s="76">
        <f t="shared" si="11"/>
        <v>0.52942</v>
      </c>
      <c r="T37" s="76">
        <f t="shared" si="11"/>
        <v>0</v>
      </c>
      <c r="U37" s="76">
        <f t="shared" si="11"/>
        <v>0</v>
      </c>
      <c r="AB37" s="58"/>
      <c r="AC37" s="58"/>
      <c r="AD37" s="58"/>
      <c r="AE37" s="58"/>
      <c r="AF37" s="58"/>
      <c r="AG37" s="58"/>
      <c r="AH37" s="58"/>
      <c r="AI37" s="58"/>
    </row>
    <row r="38" spans="1:35" s="71" customFormat="1" ht="13" x14ac:dyDescent="0.35">
      <c r="A38" s="13">
        <f>J8</f>
        <v>8</v>
      </c>
      <c r="B38" s="15">
        <v>47</v>
      </c>
      <c r="C38" s="76">
        <f t="shared" si="6"/>
        <v>91.679610000000011</v>
      </c>
      <c r="D38" s="76">
        <f t="shared" si="7"/>
        <v>37.358535150000002</v>
      </c>
      <c r="E38" s="76">
        <f t="shared" si="8"/>
        <v>14.555195000000001</v>
      </c>
      <c r="F38" s="76">
        <f t="shared" si="9"/>
        <v>58.278517619999995</v>
      </c>
      <c r="G38" s="76">
        <f t="shared" si="5"/>
        <v>0.45417040000000003</v>
      </c>
      <c r="H38" s="76">
        <f t="shared" si="5"/>
        <v>2.0171930000000002</v>
      </c>
      <c r="I38" s="76">
        <f t="shared" si="5"/>
        <v>0.5737525</v>
      </c>
      <c r="J38" s="76">
        <f t="shared" si="5"/>
        <v>4.1068600000000004E-3</v>
      </c>
      <c r="K38" s="76">
        <f t="shared" si="5"/>
        <v>2.4158000000000001E-3</v>
      </c>
      <c r="L38" s="76">
        <f t="shared" si="5"/>
        <v>0.30197499999999999</v>
      </c>
      <c r="M38" s="76">
        <f t="shared" si="5"/>
        <v>0.26453009999999999</v>
      </c>
      <c r="N38" s="76">
        <f t="shared" si="5"/>
        <v>148.57170000000002</v>
      </c>
      <c r="O38" s="76">
        <f t="shared" si="5"/>
        <v>3599.5419999999999</v>
      </c>
      <c r="P38" s="76">
        <f t="shared" si="5"/>
        <v>0</v>
      </c>
      <c r="Q38" s="76">
        <f t="shared" si="10"/>
        <v>67.642400000000009</v>
      </c>
      <c r="R38" s="76">
        <f t="shared" si="11"/>
        <v>0</v>
      </c>
      <c r="S38" s="76">
        <f t="shared" si="11"/>
        <v>0.24882739999999998</v>
      </c>
      <c r="T38" s="76">
        <f t="shared" si="11"/>
        <v>0</v>
      </c>
      <c r="U38" s="76">
        <f t="shared" si="11"/>
        <v>0</v>
      </c>
      <c r="AB38" s="58"/>
      <c r="AC38" s="58"/>
      <c r="AD38" s="58"/>
      <c r="AE38" s="58"/>
      <c r="AF38" s="58"/>
      <c r="AG38" s="58"/>
      <c r="AH38" s="58"/>
      <c r="AI38" s="58"/>
    </row>
    <row r="39" spans="1:35" s="71" customFormat="1" ht="13" x14ac:dyDescent="0.35">
      <c r="A39" s="13">
        <f>K8</f>
        <v>9</v>
      </c>
      <c r="B39" s="15">
        <v>100</v>
      </c>
      <c r="C39" s="76">
        <f t="shared" si="6"/>
        <v>195.06300000000002</v>
      </c>
      <c r="D39" s="76">
        <f t="shared" si="7"/>
        <v>79.486244999999997</v>
      </c>
      <c r="E39" s="76">
        <f t="shared" si="8"/>
        <v>30.968500000000002</v>
      </c>
      <c r="F39" s="76">
        <f t="shared" si="9"/>
        <v>123.99684600000001</v>
      </c>
      <c r="G39" s="76">
        <f t="shared" si="5"/>
        <v>0.96632000000000007</v>
      </c>
      <c r="H39" s="76">
        <f t="shared" si="5"/>
        <v>4.2919000000000009</v>
      </c>
      <c r="I39" s="76">
        <f t="shared" si="5"/>
        <v>1.22075</v>
      </c>
      <c r="J39" s="76">
        <f t="shared" si="5"/>
        <v>8.738000000000001E-3</v>
      </c>
      <c r="K39" s="76">
        <f t="shared" si="5"/>
        <v>5.1400000000000005E-3</v>
      </c>
      <c r="L39" s="76">
        <f t="shared" si="5"/>
        <v>0.64250000000000007</v>
      </c>
      <c r="M39" s="76">
        <f t="shared" si="5"/>
        <v>0.56283000000000005</v>
      </c>
      <c r="N39" s="76">
        <f t="shared" si="5"/>
        <v>316.11</v>
      </c>
      <c r="O39" s="76">
        <f t="shared" si="5"/>
        <v>7658.5999999999995</v>
      </c>
      <c r="P39" s="76">
        <f t="shared" si="5"/>
        <v>0</v>
      </c>
      <c r="Q39" s="76">
        <f t="shared" si="10"/>
        <v>143.92000000000002</v>
      </c>
      <c r="R39" s="76">
        <f t="shared" si="11"/>
        <v>0</v>
      </c>
      <c r="S39" s="76">
        <f t="shared" si="11"/>
        <v>0.52942</v>
      </c>
      <c r="T39" s="76">
        <f t="shared" si="11"/>
        <v>0</v>
      </c>
      <c r="U39" s="76">
        <f t="shared" si="11"/>
        <v>0</v>
      </c>
      <c r="AB39" s="58"/>
      <c r="AC39" s="58"/>
      <c r="AD39" s="58"/>
      <c r="AE39" s="58"/>
      <c r="AF39" s="58"/>
      <c r="AG39" s="58"/>
      <c r="AH39" s="58"/>
      <c r="AI39" s="58"/>
    </row>
    <row r="40" spans="1:35" s="71" customFormat="1" ht="13" x14ac:dyDescent="0.35">
      <c r="A40" s="13">
        <f>L8</f>
        <v>10</v>
      </c>
      <c r="B40" s="15">
        <v>100</v>
      </c>
      <c r="C40" s="76">
        <f t="shared" si="6"/>
        <v>195.06300000000002</v>
      </c>
      <c r="D40" s="76">
        <f t="shared" si="7"/>
        <v>79.486244999999997</v>
      </c>
      <c r="E40" s="76">
        <f t="shared" si="8"/>
        <v>30.968500000000002</v>
      </c>
      <c r="F40" s="76">
        <f t="shared" si="9"/>
        <v>123.99684600000001</v>
      </c>
      <c r="G40" s="76">
        <f t="shared" si="5"/>
        <v>0.96632000000000007</v>
      </c>
      <c r="H40" s="76">
        <f t="shared" si="5"/>
        <v>4.2919000000000009</v>
      </c>
      <c r="I40" s="76">
        <f t="shared" si="5"/>
        <v>1.22075</v>
      </c>
      <c r="J40" s="76">
        <f t="shared" si="5"/>
        <v>8.738000000000001E-3</v>
      </c>
      <c r="K40" s="76">
        <f t="shared" si="5"/>
        <v>5.1400000000000005E-3</v>
      </c>
      <c r="L40" s="76">
        <f t="shared" si="5"/>
        <v>0.64250000000000007</v>
      </c>
      <c r="M40" s="76">
        <f t="shared" si="5"/>
        <v>0.56283000000000005</v>
      </c>
      <c r="N40" s="76">
        <f t="shared" si="5"/>
        <v>316.11</v>
      </c>
      <c r="O40" s="76">
        <f t="shared" si="5"/>
        <v>7658.5999999999995</v>
      </c>
      <c r="P40" s="76">
        <f t="shared" si="5"/>
        <v>0</v>
      </c>
      <c r="Q40" s="76">
        <f t="shared" si="10"/>
        <v>143.92000000000002</v>
      </c>
      <c r="R40" s="76">
        <f t="shared" si="11"/>
        <v>0</v>
      </c>
      <c r="S40" s="76">
        <f t="shared" si="11"/>
        <v>0.52942</v>
      </c>
      <c r="T40" s="76">
        <f t="shared" si="11"/>
        <v>0</v>
      </c>
      <c r="U40" s="76">
        <f t="shared" si="11"/>
        <v>0</v>
      </c>
      <c r="AB40" s="58"/>
      <c r="AC40" s="58"/>
      <c r="AD40" s="58"/>
      <c r="AE40" s="58"/>
      <c r="AF40" s="58"/>
      <c r="AG40" s="58"/>
      <c r="AH40" s="58"/>
      <c r="AI40" s="58"/>
    </row>
    <row r="41" spans="1:35" s="71" customFormat="1" ht="13" x14ac:dyDescent="0.35">
      <c r="A41" s="13">
        <f>M8</f>
        <v>11</v>
      </c>
      <c r="B41" s="15">
        <v>47</v>
      </c>
      <c r="C41" s="76">
        <f t="shared" si="6"/>
        <v>91.679610000000011</v>
      </c>
      <c r="D41" s="76">
        <f t="shared" si="7"/>
        <v>37.358535150000002</v>
      </c>
      <c r="E41" s="76">
        <f t="shared" si="8"/>
        <v>14.555195000000001</v>
      </c>
      <c r="F41" s="76">
        <f t="shared" si="9"/>
        <v>58.278517619999995</v>
      </c>
      <c r="G41" s="76">
        <f t="shared" si="5"/>
        <v>0.45417040000000003</v>
      </c>
      <c r="H41" s="76">
        <f t="shared" si="5"/>
        <v>2.0171930000000002</v>
      </c>
      <c r="I41" s="76">
        <f t="shared" si="5"/>
        <v>0.5737525</v>
      </c>
      <c r="J41" s="76">
        <f t="shared" si="5"/>
        <v>4.1068600000000004E-3</v>
      </c>
      <c r="K41" s="76">
        <f t="shared" si="5"/>
        <v>2.4158000000000001E-3</v>
      </c>
      <c r="L41" s="76">
        <f t="shared" si="5"/>
        <v>0.30197499999999999</v>
      </c>
      <c r="M41" s="76">
        <f t="shared" si="5"/>
        <v>0.26453009999999999</v>
      </c>
      <c r="N41" s="76">
        <f t="shared" si="5"/>
        <v>148.57170000000002</v>
      </c>
      <c r="O41" s="76">
        <f t="shared" si="5"/>
        <v>3599.5419999999999</v>
      </c>
      <c r="P41" s="76">
        <f t="shared" si="5"/>
        <v>0</v>
      </c>
      <c r="Q41" s="76">
        <f t="shared" si="10"/>
        <v>67.642400000000009</v>
      </c>
      <c r="R41" s="76">
        <f t="shared" si="11"/>
        <v>0</v>
      </c>
      <c r="S41" s="76">
        <f t="shared" si="11"/>
        <v>0.24882739999999998</v>
      </c>
      <c r="T41" s="76">
        <f t="shared" si="11"/>
        <v>0</v>
      </c>
      <c r="U41" s="76">
        <f t="shared" si="11"/>
        <v>0</v>
      </c>
      <c r="AB41" s="58"/>
      <c r="AC41" s="58"/>
      <c r="AD41" s="58"/>
      <c r="AE41" s="58"/>
      <c r="AF41" s="58"/>
      <c r="AG41" s="58"/>
      <c r="AH41" s="58"/>
      <c r="AI41" s="58"/>
    </row>
    <row r="42" spans="1:35" s="71" customFormat="1" ht="13" x14ac:dyDescent="0.35">
      <c r="A42" s="13">
        <f>N8</f>
        <v>12</v>
      </c>
      <c r="B42" s="15">
        <v>47</v>
      </c>
      <c r="C42" s="76">
        <f t="shared" si="6"/>
        <v>91.679610000000011</v>
      </c>
      <c r="D42" s="76">
        <f t="shared" si="7"/>
        <v>37.358535150000002</v>
      </c>
      <c r="E42" s="76">
        <f t="shared" si="8"/>
        <v>14.555195000000001</v>
      </c>
      <c r="F42" s="76">
        <f t="shared" si="9"/>
        <v>58.278517619999995</v>
      </c>
      <c r="G42" s="76">
        <f t="shared" si="5"/>
        <v>0.45417040000000003</v>
      </c>
      <c r="H42" s="76">
        <f t="shared" si="5"/>
        <v>2.0171930000000002</v>
      </c>
      <c r="I42" s="76">
        <f t="shared" si="5"/>
        <v>0.5737525</v>
      </c>
      <c r="J42" s="76">
        <f t="shared" si="5"/>
        <v>4.1068600000000004E-3</v>
      </c>
      <c r="K42" s="76">
        <f t="shared" si="5"/>
        <v>2.4158000000000001E-3</v>
      </c>
      <c r="L42" s="76">
        <f t="shared" si="5"/>
        <v>0.30197499999999999</v>
      </c>
      <c r="M42" s="76">
        <f t="shared" si="5"/>
        <v>0.26453009999999999</v>
      </c>
      <c r="N42" s="76">
        <f t="shared" si="5"/>
        <v>148.57170000000002</v>
      </c>
      <c r="O42" s="76">
        <f t="shared" si="5"/>
        <v>3599.5419999999999</v>
      </c>
      <c r="P42" s="76">
        <f t="shared" si="5"/>
        <v>0</v>
      </c>
      <c r="Q42" s="76">
        <f t="shared" si="10"/>
        <v>67.642400000000009</v>
      </c>
      <c r="R42" s="76">
        <f t="shared" si="11"/>
        <v>0</v>
      </c>
      <c r="S42" s="76">
        <f t="shared" si="11"/>
        <v>0.24882739999999998</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f>VLOOKUP(L$14,Table24581112[],5,FALSE)</f>
        <v>6.2</v>
      </c>
      <c r="L59" s="75">
        <f>VLOOKUP(M$14,Table24581112[],5,FALSE)</f>
        <v>6.2</v>
      </c>
      <c r="M59" s="75">
        <f>VLOOKUP(N$14,Table24581112[],5,FALSE)</f>
        <v>6.2</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6.8</v>
      </c>
      <c r="C60" s="75">
        <f t="shared" ref="C60:U60" si="14">D10</f>
        <v>5.5</v>
      </c>
      <c r="D60" s="75">
        <f t="shared" si="14"/>
        <v>5.9</v>
      </c>
      <c r="E60" s="75">
        <f t="shared" si="14"/>
        <v>5.9</v>
      </c>
      <c r="F60" s="75">
        <f t="shared" si="14"/>
        <v>5.7</v>
      </c>
      <c r="G60" s="75">
        <f t="shared" si="14"/>
        <v>5.8</v>
      </c>
      <c r="H60" s="75">
        <f t="shared" si="14"/>
        <v>5.8</v>
      </c>
      <c r="I60" s="75">
        <f t="shared" si="14"/>
        <v>6</v>
      </c>
      <c r="J60" s="75">
        <f t="shared" si="14"/>
        <v>6.2</v>
      </c>
      <c r="K60" s="75">
        <f t="shared" si="14"/>
        <v>6.1</v>
      </c>
      <c r="L60" s="75">
        <f t="shared" si="14"/>
        <v>6.2</v>
      </c>
      <c r="M60" s="75">
        <f t="shared" si="14"/>
        <v>6.5</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100</v>
      </c>
      <c r="C62" s="76">
        <f>B32</f>
        <v>47</v>
      </c>
      <c r="D62" s="76">
        <f>B33</f>
        <v>100</v>
      </c>
      <c r="E62" s="76">
        <f>B34</f>
        <v>47</v>
      </c>
      <c r="F62" s="76">
        <f>B35</f>
        <v>47</v>
      </c>
      <c r="G62" s="76">
        <f>B36</f>
        <v>100</v>
      </c>
      <c r="H62" s="76">
        <f>B37</f>
        <v>100</v>
      </c>
      <c r="I62" s="76">
        <f>B38</f>
        <v>47</v>
      </c>
      <c r="J62" s="76">
        <f>B39</f>
        <v>100</v>
      </c>
      <c r="K62" s="76">
        <f>B40</f>
        <v>100</v>
      </c>
      <c r="L62" s="76">
        <f>B41</f>
        <v>47</v>
      </c>
      <c r="M62" s="76">
        <f>B42</f>
        <v>47</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4.2000000000000011</v>
      </c>
      <c r="D64" s="76">
        <f t="shared" si="17"/>
        <v>1.7999999999999989</v>
      </c>
      <c r="E64" s="76">
        <f t="shared" si="17"/>
        <v>1.7999999999999989</v>
      </c>
      <c r="F64" s="76">
        <f t="shared" si="17"/>
        <v>3</v>
      </c>
      <c r="G64" s="76">
        <f t="shared" si="17"/>
        <v>2.4000000000000021</v>
      </c>
      <c r="H64" s="76">
        <f t="shared" si="17"/>
        <v>2.4000000000000021</v>
      </c>
      <c r="I64" s="76">
        <f t="shared" si="17"/>
        <v>1.2000000000000011</v>
      </c>
      <c r="J64" s="76">
        <f t="shared" si="17"/>
        <v>0</v>
      </c>
      <c r="K64" s="76">
        <f t="shared" si="17"/>
        <v>0.6000000000000032</v>
      </c>
      <c r="L64" s="76">
        <f t="shared" si="17"/>
        <v>0</v>
      </c>
      <c r="M64" s="76">
        <f t="shared" si="17"/>
        <v>-1.7999999999999989</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-4.2000000000000011</v>
      </c>
      <c r="D65" s="76">
        <f t="shared" si="18"/>
        <v>-1.7999999999999989</v>
      </c>
      <c r="E65" s="76">
        <f t="shared" si="18"/>
        <v>-1.7999999999999989</v>
      </c>
      <c r="F65" s="76">
        <f t="shared" si="18"/>
        <v>-3</v>
      </c>
      <c r="G65" s="76">
        <f t="shared" si="18"/>
        <v>-2.4000000000000021</v>
      </c>
      <c r="H65" s="76">
        <f t="shared" si="18"/>
        <v>-2.4000000000000021</v>
      </c>
      <c r="I65" s="76">
        <f t="shared" si="18"/>
        <v>-1.2000000000000011</v>
      </c>
      <c r="J65" s="76">
        <f t="shared" si="18"/>
        <v>0</v>
      </c>
      <c r="K65" s="76">
        <f t="shared" si="18"/>
        <v>-0.6000000000000032</v>
      </c>
      <c r="L65" s="76">
        <f t="shared" si="18"/>
        <v>0</v>
      </c>
      <c r="M65" s="76">
        <f t="shared" si="18"/>
        <v>1.7999999999999989</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OVER</v>
      </c>
      <c r="K66" s="77" t="str">
        <f t="shared" si="19"/>
        <v>UNDER</v>
      </c>
      <c r="L66" s="77" t="str">
        <f t="shared" si="19"/>
        <v>OVER</v>
      </c>
      <c r="M66" s="77" t="str">
        <f t="shared" si="19"/>
        <v>OVER</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7" zoomScale="80" zoomScaleNormal="80" workbookViewId="0">
      <selection activeCell="G35" sqref="G3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8" t="s">
        <v>41</v>
      </c>
      <c r="B1" s="128"/>
      <c r="C1" s="142" t="str">
        <f>'Bolton Hill Sludge'!C1:D1</f>
        <v>PAN-017553</v>
      </c>
      <c r="D1" s="143"/>
      <c r="E1" s="92" t="s">
        <v>45</v>
      </c>
      <c r="F1" s="38">
        <f>'Bolton Hill Sludge'!F1</f>
        <v>24.34</v>
      </c>
      <c r="G1" s="124" t="s">
        <v>43</v>
      </c>
      <c r="H1" s="125"/>
      <c r="I1" s="117">
        <v>6.7</v>
      </c>
      <c r="J1" s="128" t="s">
        <v>153</v>
      </c>
      <c r="K1" s="128"/>
      <c r="L1" s="96">
        <v>466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'Bolton Hill Sludge'!C2:D2</f>
        <v>EPR/GP3792SK</v>
      </c>
      <c r="D2" s="145"/>
      <c r="E2" s="92" t="s">
        <v>109</v>
      </c>
      <c r="F2" s="95" t="s">
        <v>168</v>
      </c>
      <c r="G2" s="126" t="s">
        <v>110</v>
      </c>
      <c r="H2" s="127"/>
      <c r="I2" s="117"/>
      <c r="J2" s="128" t="s">
        <v>158</v>
      </c>
      <c r="K2" s="128"/>
      <c r="L2" s="96">
        <v>2.19</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'Bolton Hill Sludge'!C3:D3</f>
        <v>Mr Ian Holden</v>
      </c>
      <c r="D3" s="145"/>
      <c r="E3" s="92" t="s">
        <v>108</v>
      </c>
      <c r="F3" s="30" t="s">
        <v>77</v>
      </c>
      <c r="G3" s="128" t="s">
        <v>159</v>
      </c>
      <c r="H3" s="128"/>
      <c r="I3" s="117"/>
      <c r="J3" s="124" t="s">
        <v>154</v>
      </c>
      <c r="K3" s="125"/>
      <c r="L3" s="96">
        <f>(L1/(L2*10000))*100</f>
        <v>2.1278538812785386</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'Bolton Hill Sludge'!C4:D4</f>
        <v>Crugmore, Ceredigion, SA43 1QY</v>
      </c>
      <c r="D4" s="143"/>
      <c r="E4" s="93" t="s">
        <v>1</v>
      </c>
      <c r="F4" s="119" t="s">
        <v>169</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'Bolton Hill Sludge'!C5:D5</f>
        <v xml:space="preserve">Owen Clee </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'Bolton Hill Sludge'!C8</f>
        <v>1</v>
      </c>
      <c r="D8" s="59">
        <f>'Bolton Hill Sludge'!D8</f>
        <v>2</v>
      </c>
      <c r="E8" s="59">
        <f>'Bolton Hill Sludge'!E8</f>
        <v>3</v>
      </c>
      <c r="F8" s="59">
        <f>'Bolton Hill Sludge'!F8</f>
        <v>4</v>
      </c>
      <c r="G8" s="59">
        <f>'Bolton Hill Sludge'!G8</f>
        <v>5</v>
      </c>
      <c r="H8" s="59">
        <f>'Bolton Hill Sludge'!H8</f>
        <v>6</v>
      </c>
      <c r="I8" s="59">
        <f>'Bolton Hill Sludge'!I8</f>
        <v>7</v>
      </c>
      <c r="J8" s="59">
        <f>'Bolton Hill Sludge'!J8</f>
        <v>8</v>
      </c>
      <c r="K8" s="59">
        <f>'Bolton Hill Sludge'!K8</f>
        <v>9</v>
      </c>
      <c r="L8" s="59">
        <f>'Bolton Hill Sludge'!L8</f>
        <v>10</v>
      </c>
      <c r="M8" s="59">
        <f>'Bolton Hill Sludge'!M8</f>
        <v>11</v>
      </c>
      <c r="N8" s="59">
        <f>'Bolton Hill Sludge'!N8</f>
        <v>12</v>
      </c>
      <c r="O8" s="59">
        <f>'Bolton Hill Sludge'!O8</f>
        <v>0</v>
      </c>
      <c r="P8" s="59">
        <f>'Bolton Hill Sludge'!P8</f>
        <v>0</v>
      </c>
      <c r="Q8" s="59">
        <f>'Bolton Hill Sludge'!Q8</f>
        <v>0</v>
      </c>
      <c r="R8" s="59">
        <f>'Bolton Hill Sludge'!R8</f>
        <v>0</v>
      </c>
      <c r="S8" s="59">
        <f>'Bolton Hill Sludge'!S8</f>
        <v>0</v>
      </c>
      <c r="T8" s="59">
        <f>'Bolton Hill Sludge'!T8</f>
        <v>0</v>
      </c>
      <c r="U8" s="59">
        <f>'Bolton Hill Sludge'!U8</f>
        <v>0</v>
      </c>
      <c r="V8" s="59">
        <f>'Bolton Hill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'Bolton Hill Sludge'!C9</f>
        <v>Moderate</v>
      </c>
      <c r="D9" s="59" t="str">
        <f>'Bolton Hill Sludge'!D9</f>
        <v>Moderate</v>
      </c>
      <c r="E9" s="59" t="str">
        <f>'Bolton Hill Sludge'!E9</f>
        <v>Moderate</v>
      </c>
      <c r="F9" s="59" t="str">
        <f>'Bolton Hill Sludge'!F9</f>
        <v>Moderate</v>
      </c>
      <c r="G9" s="59" t="str">
        <f>'Bolton Hill Sludge'!G9</f>
        <v>Moderate</v>
      </c>
      <c r="H9" s="59" t="str">
        <f>'Bolton Hill Sludge'!H9</f>
        <v>Moderate</v>
      </c>
      <c r="I9" s="59" t="str">
        <f>'Bolton Hill Sludge'!I9</f>
        <v>Moderate</v>
      </c>
      <c r="J9" s="59" t="str">
        <f>'Bolton Hill Sludge'!J9</f>
        <v>Moderate</v>
      </c>
      <c r="K9" s="59" t="str">
        <f>'Bolton Hill Sludge'!K9</f>
        <v>Moderate</v>
      </c>
      <c r="L9" s="59" t="str">
        <f>'Bolton Hill Sludge'!L9</f>
        <v>Moderate</v>
      </c>
      <c r="M9" s="59" t="str">
        <f>'Bolton Hill Sludge'!M9</f>
        <v>Moderate</v>
      </c>
      <c r="N9" s="59" t="str">
        <f>'Bolton Hill Sludge'!N9</f>
        <v>Moderate</v>
      </c>
      <c r="O9" s="59">
        <f>'Bolton Hill Sludge'!O9</f>
        <v>0</v>
      </c>
      <c r="P9" s="59">
        <f>'Bolton Hill Sludge'!P9</f>
        <v>0</v>
      </c>
      <c r="Q9" s="59">
        <f>'Bolton Hill Sludge'!Q9</f>
        <v>0</v>
      </c>
      <c r="R9" s="59">
        <f>'Bolton Hill Sludge'!R9</f>
        <v>0</v>
      </c>
      <c r="S9" s="59">
        <f>'Bolton Hill Sludge'!S9</f>
        <v>0</v>
      </c>
      <c r="T9" s="59">
        <f>'Bolton Hill Sludge'!T9</f>
        <v>0</v>
      </c>
      <c r="U9" s="59">
        <f>'Bolton Hill Sludge'!U9</f>
        <v>0</v>
      </c>
      <c r="V9" s="59">
        <f>'Bolton Hill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'Bolton Hill Sludge'!C10</f>
        <v>6.8</v>
      </c>
      <c r="D10" s="59">
        <f>'Bolton Hill Sludge'!D10</f>
        <v>5.5</v>
      </c>
      <c r="E10" s="59">
        <f>'Bolton Hill Sludge'!E10</f>
        <v>5.9</v>
      </c>
      <c r="F10" s="59">
        <f>'Bolton Hill Sludge'!F10</f>
        <v>5.9</v>
      </c>
      <c r="G10" s="59">
        <f>'Bolton Hill Sludge'!G10</f>
        <v>5.7</v>
      </c>
      <c r="H10" s="59">
        <f>'Bolton Hill Sludge'!H10</f>
        <v>5.8</v>
      </c>
      <c r="I10" s="59">
        <f>'Bolton Hill Sludge'!I10</f>
        <v>5.8</v>
      </c>
      <c r="J10" s="59">
        <f>'Bolton Hill Sludge'!J10</f>
        <v>6</v>
      </c>
      <c r="K10" s="59">
        <f>'Bolton Hill Sludge'!K10</f>
        <v>6.2</v>
      </c>
      <c r="L10" s="59">
        <f>'Bolton Hill Sludge'!L10</f>
        <v>6.1</v>
      </c>
      <c r="M10" s="59">
        <f>'Bolton Hill Sludge'!M10</f>
        <v>6.2</v>
      </c>
      <c r="N10" s="59">
        <f>'Bolton Hill Sludge'!N10</f>
        <v>6.5</v>
      </c>
      <c r="O10" s="59">
        <f>'Bolton Hill Sludge'!O10</f>
        <v>0</v>
      </c>
      <c r="P10" s="59">
        <f>'Bolton Hill Sludge'!P10</f>
        <v>0</v>
      </c>
      <c r="Q10" s="59">
        <f>'Bolton Hill Sludge'!Q10</f>
        <v>0</v>
      </c>
      <c r="R10" s="59">
        <f>'Bolton Hill Sludge'!R10</f>
        <v>0</v>
      </c>
      <c r="S10" s="59">
        <f>'Bolton Hill Sludge'!S10</f>
        <v>0</v>
      </c>
      <c r="T10" s="59">
        <f>'Bolton Hill Sludge'!T10</f>
        <v>0</v>
      </c>
      <c r="U10" s="59">
        <f>'Bolton Hill Sludge'!U10</f>
        <v>0</v>
      </c>
      <c r="V10" s="59">
        <f>'Bolton Hill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'Bolton Hill Sludge'!C11</f>
        <v>0</v>
      </c>
      <c r="D11" s="59">
        <f>'Bolton Hill Sludge'!D11</f>
        <v>3</v>
      </c>
      <c r="E11" s="59">
        <f>'Bolton Hill Sludge'!E11</f>
        <v>0</v>
      </c>
      <c r="F11" s="59">
        <f>'Bolton Hill Sludge'!F11</f>
        <v>2</v>
      </c>
      <c r="G11" s="59">
        <f>'Bolton Hill Sludge'!G11</f>
        <v>3</v>
      </c>
      <c r="H11" s="59">
        <f>'Bolton Hill Sludge'!H11</f>
        <v>0</v>
      </c>
      <c r="I11" s="59">
        <f>'Bolton Hill Sludge'!I11</f>
        <v>1</v>
      </c>
      <c r="J11" s="59">
        <f>'Bolton Hill Sludge'!J11</f>
        <v>2</v>
      </c>
      <c r="K11" s="59">
        <f>'Bolton Hill Sludge'!K11</f>
        <v>0</v>
      </c>
      <c r="L11" s="59">
        <f>'Bolton Hill Sludge'!L11</f>
        <v>1</v>
      </c>
      <c r="M11" s="59">
        <f>'Bolton Hill Sludge'!M11</f>
        <v>3</v>
      </c>
      <c r="N11" s="59">
        <f>'Bolton Hill Sludge'!N11</f>
        <v>2</v>
      </c>
      <c r="O11" s="59">
        <f>'Bolton Hill Sludge'!O11</f>
        <v>0</v>
      </c>
      <c r="P11" s="59">
        <f>'Bolton Hill Sludge'!P11</f>
        <v>0</v>
      </c>
      <c r="Q11" s="59">
        <f>'Bolton Hill Sludge'!Q11</f>
        <v>0</v>
      </c>
      <c r="R11" s="59">
        <f>'Bolton Hill Sludge'!R11</f>
        <v>0</v>
      </c>
      <c r="S11" s="59">
        <f>'Bolton Hill Sludge'!S11</f>
        <v>0</v>
      </c>
      <c r="T11" s="59">
        <f>'Bolton Hill Sludge'!T11</f>
        <v>0</v>
      </c>
      <c r="U11" s="59">
        <f>'Bolton Hill Sludge'!U11</f>
        <v>0</v>
      </c>
      <c r="V11" s="59">
        <f>'Bolton Hill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'Bolton Hill Sludge'!C12</f>
        <v>1</v>
      </c>
      <c r="D12" s="59">
        <f>'Bolton Hill Sludge'!D12</f>
        <v>1</v>
      </c>
      <c r="E12" s="59">
        <f>'Bolton Hill Sludge'!E12</f>
        <v>0</v>
      </c>
      <c r="F12" s="59">
        <f>'Bolton Hill Sludge'!F12</f>
        <v>0</v>
      </c>
      <c r="G12" s="59">
        <f>'Bolton Hill Sludge'!G12</f>
        <v>1</v>
      </c>
      <c r="H12" s="59">
        <f>'Bolton Hill Sludge'!H12</f>
        <v>0</v>
      </c>
      <c r="I12" s="59">
        <f>'Bolton Hill Sludge'!I12</f>
        <v>0</v>
      </c>
      <c r="J12" s="59">
        <f>'Bolton Hill Sludge'!J12</f>
        <v>0</v>
      </c>
      <c r="K12" s="59">
        <f>'Bolton Hill Sludge'!K12</f>
        <v>0</v>
      </c>
      <c r="L12" s="59">
        <f>'Bolton Hill Sludge'!L12</f>
        <v>0</v>
      </c>
      <c r="M12" s="59">
        <f>'Bolton Hill Sludge'!M12</f>
        <v>2</v>
      </c>
      <c r="N12" s="59">
        <f>'Bolton Hill Sludge'!N12</f>
        <v>0</v>
      </c>
      <c r="O12" s="59">
        <f>'Bolton Hill Sludge'!O12</f>
        <v>0</v>
      </c>
      <c r="P12" s="59">
        <f>'Bolton Hill Sludge'!P12</f>
        <v>0</v>
      </c>
      <c r="Q12" s="59">
        <f>'Bolton Hill Sludge'!Q12</f>
        <v>0</v>
      </c>
      <c r="R12" s="59">
        <f>'Bolton Hill Sludge'!R12</f>
        <v>0</v>
      </c>
      <c r="S12" s="59">
        <f>'Bolton Hill Sludge'!S12</f>
        <v>0</v>
      </c>
      <c r="T12" s="59">
        <f>'Bolton Hill Sludge'!T12</f>
        <v>0</v>
      </c>
      <c r="U12" s="59">
        <f>'Bolton Hill Sludge'!U12</f>
        <v>0</v>
      </c>
      <c r="V12" s="59">
        <f>'Bolton Hill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'Bolton Hill Sludge'!C13</f>
        <v>2</v>
      </c>
      <c r="D13" s="59">
        <f>'Bolton Hill Sludge'!D13</f>
        <v>2</v>
      </c>
      <c r="E13" s="59">
        <f>'Bolton Hill Sludge'!E13</f>
        <v>2</v>
      </c>
      <c r="F13" s="59">
        <f>'Bolton Hill Sludge'!F13</f>
        <v>2</v>
      </c>
      <c r="G13" s="59">
        <f>'Bolton Hill Sludge'!G13</f>
        <v>2</v>
      </c>
      <c r="H13" s="59">
        <f>'Bolton Hill Sludge'!H13</f>
        <v>1</v>
      </c>
      <c r="I13" s="59">
        <f>'Bolton Hill Sludge'!I13</f>
        <v>2</v>
      </c>
      <c r="J13" s="59">
        <f>'Bolton Hill Sludge'!J13</f>
        <v>2</v>
      </c>
      <c r="K13" s="59">
        <f>'Bolton Hill Sludge'!K13</f>
        <v>1</v>
      </c>
      <c r="L13" s="59">
        <f>'Bolton Hill Sludge'!L13</f>
        <v>2</v>
      </c>
      <c r="M13" s="59">
        <f>'Bolton Hill Sludge'!M13</f>
        <v>2</v>
      </c>
      <c r="N13" s="59">
        <f>'Bolton Hill Sludge'!N13</f>
        <v>3</v>
      </c>
      <c r="O13" s="59">
        <f>'Bolton Hill Sludge'!O13</f>
        <v>0</v>
      </c>
      <c r="P13" s="59">
        <f>'Bolton Hill Sludge'!P13</f>
        <v>0</v>
      </c>
      <c r="Q13" s="59">
        <f>'Bolton Hill Sludge'!Q13</f>
        <v>0</v>
      </c>
      <c r="R13" s="59">
        <f>'Bolton Hill Sludge'!R13</f>
        <v>0</v>
      </c>
      <c r="S13" s="59">
        <f>'Bolton Hill Sludge'!S13</f>
        <v>0</v>
      </c>
      <c r="T13" s="59">
        <f>'Bolton Hill Sludge'!T13</f>
        <v>0</v>
      </c>
      <c r="U13" s="59">
        <f>'Bolton Hill Sludge'!U13</f>
        <v>0</v>
      </c>
      <c r="V13" s="59">
        <f>'Bolton Hill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'Bolton Hill Sludge'!C14</f>
        <v xml:space="preserve">Grass Silage (25% DM) </v>
      </c>
      <c r="D14" s="101" t="str">
        <f>'Bolton Hill Sludge'!D14</f>
        <v xml:space="preserve">Grass Silage (25% DM) </v>
      </c>
      <c r="E14" s="101" t="str">
        <f>'Bolton Hill Sludge'!E14</f>
        <v xml:space="preserve">Grass Silage (25% DM) </v>
      </c>
      <c r="F14" s="101" t="str">
        <f>'Bolton Hill Sludge'!F14</f>
        <v xml:space="preserve">Grass Silage (25% DM) </v>
      </c>
      <c r="G14" s="101" t="str">
        <f>'Bolton Hill Sludge'!G14</f>
        <v xml:space="preserve">Grass Silage (25% DM) </v>
      </c>
      <c r="H14" s="101" t="str">
        <f>'Bolton Hill Sludge'!H14</f>
        <v xml:space="preserve">Grass Silage (25% DM) </v>
      </c>
      <c r="I14" s="101" t="str">
        <f>'Bolton Hill Sludge'!I14</f>
        <v xml:space="preserve">Grass Silage (25% DM) </v>
      </c>
      <c r="J14" s="101" t="str">
        <f>'Bolton Hill Sludge'!J14</f>
        <v xml:space="preserve">Grass Silage (25% DM) </v>
      </c>
      <c r="K14" s="101" t="str">
        <f>'Bolton Hill Sludge'!K14</f>
        <v xml:space="preserve">Grass Silage (25% DM) </v>
      </c>
      <c r="L14" s="101" t="str">
        <f>'Bolton Hill Sludge'!L14</f>
        <v xml:space="preserve">Grass Silage (25% DM) </v>
      </c>
      <c r="M14" s="101" t="str">
        <f>'Bolton Hill Sludge'!M14</f>
        <v xml:space="preserve">Grass Silage (25% DM) </v>
      </c>
      <c r="N14" s="101" t="str">
        <f>'Bolton Hill Sludge'!N14</f>
        <v xml:space="preserve">Grass Silage (25% DM) </v>
      </c>
      <c r="O14" s="101">
        <f>'Bolton Hill Sludge'!O14</f>
        <v>0</v>
      </c>
      <c r="P14" s="101">
        <f>'Bolton Hill Sludge'!P14</f>
        <v>0</v>
      </c>
      <c r="Q14" s="101">
        <f>'Bolton Hill Sludge'!Q14</f>
        <v>0</v>
      </c>
      <c r="R14" s="101">
        <f>'Bolton Hill Sludge'!R14</f>
        <v>0</v>
      </c>
      <c r="S14" s="101">
        <f>'Bolton Hill Sludge'!S14</f>
        <v>0</v>
      </c>
      <c r="T14" s="101">
        <f>'Bolton Hill Sludge'!T14</f>
        <v>0</v>
      </c>
      <c r="U14" s="101">
        <f>'Bolton Hill Sludge'!U14</f>
        <v>0</v>
      </c>
      <c r="V14" s="101">
        <f>'Bolton Hill Sludge'!V14</f>
        <v>0</v>
      </c>
      <c r="AD14" s="29" t="s">
        <v>138</v>
      </c>
      <c r="AE14" s="29">
        <v>6</v>
      </c>
      <c r="AI14" s="52" t="s">
        <v>119</v>
      </c>
      <c r="AJ14" s="53">
        <v>0.8</v>
      </c>
      <c r="AK14" s="54">
        <v>1.7</v>
      </c>
      <c r="AL14" s="11">
        <v>12</v>
      </c>
      <c r="AM14" s="11">
        <v>6.7</v>
      </c>
      <c r="AN14" s="11" t="s">
        <v>135</v>
      </c>
    </row>
    <row r="15" spans="1:41" ht="13" x14ac:dyDescent="0.25">
      <c r="A15" s="137" t="s">
        <v>9</v>
      </c>
      <c r="B15" s="137"/>
      <c r="C15" s="59">
        <f>'Bolton Hill Sludge'!C15</f>
        <v>38</v>
      </c>
      <c r="D15" s="59">
        <f>'Bolton Hill Sludge'!D15</f>
        <v>38</v>
      </c>
      <c r="E15" s="59">
        <f>'Bolton Hill Sludge'!E15</f>
        <v>38</v>
      </c>
      <c r="F15" s="59">
        <f>'Bolton Hill Sludge'!F15</f>
        <v>38</v>
      </c>
      <c r="G15" s="59">
        <f>'Bolton Hill Sludge'!G15</f>
        <v>38</v>
      </c>
      <c r="H15" s="59">
        <f>'Bolton Hill Sludge'!H15</f>
        <v>38</v>
      </c>
      <c r="I15" s="59">
        <f>'Bolton Hill Sludge'!I15</f>
        <v>38</v>
      </c>
      <c r="J15" s="59">
        <f>'Bolton Hill Sludge'!J15</f>
        <v>38</v>
      </c>
      <c r="K15" s="59">
        <f>'Bolton Hill Sludge'!K15</f>
        <v>38</v>
      </c>
      <c r="L15" s="59">
        <f>'Bolton Hill Sludge'!L15</f>
        <v>38</v>
      </c>
      <c r="M15" s="59">
        <f>'Bolton Hill Sludge'!M15</f>
        <v>38</v>
      </c>
      <c r="N15" s="59">
        <f>'Bolton Hill Sludge'!N15</f>
        <v>38</v>
      </c>
      <c r="O15" s="59">
        <f>'Bolton Hill Sludge'!O15</f>
        <v>0</v>
      </c>
      <c r="P15" s="59">
        <f>'Bolton Hill Sludge'!P15</f>
        <v>0</v>
      </c>
      <c r="Q15" s="59">
        <f>'Bolton Hill Sludge'!Q15</f>
        <v>0</v>
      </c>
      <c r="R15" s="59">
        <f>'Bolton Hill Sludge'!R15</f>
        <v>0</v>
      </c>
      <c r="S15" s="59">
        <f>'Bolton Hill Sludge'!S15</f>
        <v>0</v>
      </c>
      <c r="T15" s="59">
        <f>'Bolton Hill Sludge'!T15</f>
        <v>0</v>
      </c>
      <c r="U15" s="59">
        <f>'Bolton Hill Sludge'!U15</f>
        <v>0</v>
      </c>
      <c r="V15" s="59">
        <f>'Bolton Hill Sludge'!V15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'Bolton Hill Sludge'!C16</f>
        <v>Medium/Clay</v>
      </c>
      <c r="D16" s="102" t="str">
        <f>'Bolton Hill Sludge'!D16</f>
        <v>Medium/Clay</v>
      </c>
      <c r="E16" s="102" t="str">
        <f>'Bolton Hill Sludge'!E16</f>
        <v>Medium/Clay</v>
      </c>
      <c r="F16" s="102" t="str">
        <f>'Bolton Hill Sludge'!F16</f>
        <v>Medium/Clay</v>
      </c>
      <c r="G16" s="102" t="str">
        <f>'Bolton Hill Sludge'!G16</f>
        <v>Medium/Clay</v>
      </c>
      <c r="H16" s="102" t="str">
        <f>'Bolton Hill Sludge'!H16</f>
        <v>Medium/Clay</v>
      </c>
      <c r="I16" s="102" t="str">
        <f>'Bolton Hill Sludge'!I16</f>
        <v>Medium/Clay</v>
      </c>
      <c r="J16" s="102" t="str">
        <f>'Bolton Hill Sludge'!J16</f>
        <v>Medium/Clay</v>
      </c>
      <c r="K16" s="102" t="str">
        <f>'Bolton Hill Sludge'!K16</f>
        <v>Medium/Clay</v>
      </c>
      <c r="L16" s="102" t="str">
        <f>'Bolton Hill Sludge'!L16</f>
        <v>Medium/Clay</v>
      </c>
      <c r="M16" s="102" t="str">
        <f>'Bolton Hill Sludge'!M16</f>
        <v>Medium/Clay</v>
      </c>
      <c r="N16" s="102" t="str">
        <f>'Bolton Hill Sludge'!N16</f>
        <v>Medium/Clay</v>
      </c>
      <c r="O16" s="102">
        <f>'Bolton Hill Sludge'!O16</f>
        <v>0</v>
      </c>
      <c r="P16" s="102">
        <f>'Bolton Hill Sludge'!P16</f>
        <v>0</v>
      </c>
      <c r="Q16" s="102">
        <f>'Bolton Hill Sludge'!Q16</f>
        <v>0</v>
      </c>
      <c r="R16" s="102">
        <f>'Bolton Hill Sludge'!R16</f>
        <v>0</v>
      </c>
      <c r="S16" s="102">
        <f>'Bolton Hill Sludge'!S16</f>
        <v>0</v>
      </c>
      <c r="T16" s="102">
        <f>'Bolton Hill Sludge'!T16</f>
        <v>0</v>
      </c>
      <c r="U16" s="102">
        <f>'Bolton Hill Sludge'!U16</f>
        <v>0</v>
      </c>
      <c r="V16" s="102">
        <f>'Bolton Hill Sludge'!V16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17.691101999999997</v>
      </c>
      <c r="D18" s="16">
        <f>$D32</f>
        <v>0</v>
      </c>
      <c r="E18" s="16">
        <f>$D33</f>
        <v>0</v>
      </c>
      <c r="F18" s="16">
        <f>$D34</f>
        <v>0</v>
      </c>
      <c r="G18" s="16">
        <f>$D35</f>
        <v>0</v>
      </c>
      <c r="H18" s="16">
        <f>$D36</f>
        <v>0</v>
      </c>
      <c r="I18" s="16">
        <f>$D37</f>
        <v>0</v>
      </c>
      <c r="J18" s="16">
        <f>$D38</f>
        <v>17.691101999999997</v>
      </c>
      <c r="K18" s="16">
        <f>$D39</f>
        <v>17.691101999999997</v>
      </c>
      <c r="L18" s="16">
        <f>$D40</f>
        <v>17.691101999999997</v>
      </c>
      <c r="M18" s="16">
        <f>$D41</f>
        <v>17.691101999999997</v>
      </c>
      <c r="N18" s="16">
        <f>$D42</f>
        <v>17.691101999999997</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-46.908897999999994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-46.908897999999994</v>
      </c>
      <c r="K19" s="16">
        <f t="shared" si="1"/>
        <v>-46.908897999999994</v>
      </c>
      <c r="L19" s="16">
        <f t="shared" si="1"/>
        <v>-46.908897999999994</v>
      </c>
      <c r="M19" s="16">
        <f t="shared" si="1"/>
        <v>-46.908897999999994</v>
      </c>
      <c r="N19" s="16">
        <f t="shared" si="1"/>
        <v>-46.908897999999994</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
      </c>
      <c r="E20" s="25" t="str">
        <f>IF($B33="","",IF(E$19&gt;=0,"INCREASE","DECREASE"))</f>
        <v/>
      </c>
      <c r="F20" s="25" t="str">
        <f>IF($B34="","",IF(F$19&gt;=0,"INCREASE","DECREASE"))</f>
        <v/>
      </c>
      <c r="G20" s="25" t="str">
        <f>IF($B35="","",IF(G$19&gt;=0,"INCREASE","DECREASE"))</f>
        <v/>
      </c>
      <c r="H20" s="25" t="str">
        <f>IF($B36="","",IF(H$19&gt;=0,"INCREASE","DECREASE"))</f>
        <v/>
      </c>
      <c r="I20" s="25" t="str">
        <f>IF($B37="","",IF(I$19&gt;=0,"INCREASE","DECREASE"))</f>
        <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9.3050099999999993</v>
      </c>
      <c r="D22" s="16">
        <f>$E32</f>
        <v>0</v>
      </c>
      <c r="E22" s="16">
        <f>$E33</f>
        <v>0</v>
      </c>
      <c r="F22" s="16">
        <f>$E34</f>
        <v>0</v>
      </c>
      <c r="G22" s="16">
        <f>$E35</f>
        <v>0</v>
      </c>
      <c r="H22" s="16">
        <f>$E36</f>
        <v>0</v>
      </c>
      <c r="I22" s="16">
        <f>$E37</f>
        <v>0</v>
      </c>
      <c r="J22" s="16">
        <f>$E38</f>
        <v>9.3050099999999993</v>
      </c>
      <c r="K22" s="16">
        <f>$E39</f>
        <v>9.3050099999999993</v>
      </c>
      <c r="L22" s="16">
        <f>$E40</f>
        <v>9.3050099999999993</v>
      </c>
      <c r="M22" s="16">
        <f>$E41</f>
        <v>9.3050099999999993</v>
      </c>
      <c r="N22" s="16">
        <f>$E42</f>
        <v>9.3050099999999993</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-218.69498999999999</v>
      </c>
      <c r="D23" s="16">
        <f t="shared" ref="D23:V23" si="3">D22-D21</f>
        <v>-228</v>
      </c>
      <c r="E23" s="16">
        <f t="shared" si="3"/>
        <v>-228</v>
      </c>
      <c r="F23" s="16">
        <f t="shared" si="3"/>
        <v>-228</v>
      </c>
      <c r="G23" s="16">
        <f t="shared" si="3"/>
        <v>-228</v>
      </c>
      <c r="H23" s="16">
        <f t="shared" si="3"/>
        <v>-228</v>
      </c>
      <c r="I23" s="16">
        <f t="shared" si="3"/>
        <v>-228</v>
      </c>
      <c r="J23" s="16">
        <f t="shared" si="3"/>
        <v>-218.69498999999999</v>
      </c>
      <c r="K23" s="16">
        <f t="shared" si="3"/>
        <v>-218.69498999999999</v>
      </c>
      <c r="L23" s="16">
        <f t="shared" si="3"/>
        <v>-218.69498999999999</v>
      </c>
      <c r="M23" s="16">
        <f t="shared" si="3"/>
        <v>-218.69498999999999</v>
      </c>
      <c r="N23" s="16">
        <f t="shared" si="3"/>
        <v>-218.69498999999999</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2.16</v>
      </c>
      <c r="C28" s="15">
        <v>2.19</v>
      </c>
      <c r="D28" s="15">
        <v>0.14299999999999999</v>
      </c>
      <c r="E28" s="15">
        <v>0.14299999999999999</v>
      </c>
      <c r="F28" s="15">
        <v>610</v>
      </c>
      <c r="G28" s="15">
        <v>7.8</v>
      </c>
      <c r="H28" s="15">
        <v>83.7</v>
      </c>
      <c r="I28" s="15">
        <v>6.2</v>
      </c>
      <c r="J28" s="15">
        <v>0.11</v>
      </c>
      <c r="K28" s="15">
        <v>0.94</v>
      </c>
      <c r="L28" s="15">
        <v>5.0999999999999996</v>
      </c>
      <c r="M28" s="15">
        <v>4.3</v>
      </c>
      <c r="N28" s="15">
        <v>144000</v>
      </c>
      <c r="O28" s="15">
        <v>14300</v>
      </c>
      <c r="P28" s="15"/>
      <c r="Q28" s="15">
        <v>10500</v>
      </c>
      <c r="R28" s="15"/>
      <c r="S28" s="15">
        <v>18.899999999999999</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250</v>
      </c>
      <c r="C31" s="76">
        <f>IF(C$27="%w/w SAR",((C$28*10)*$B31),IF(C$27="%w/w DM",(((C$28*10)*($B$28/100))*$B31),IF(C$27="kg/t SAR",(C$28*$B31),IF(C$27="kg/t DM",((C$28*($B$28/100))*$B31),IF(C$27="mg/kg SAR",((C$28*0.001)*$B31),IF(C$27="mg/kg DM",(((C$28*0.001)*($B$28/100))*$B31),0))))))</f>
        <v>118.26</v>
      </c>
      <c r="D31" s="76">
        <f>(IF(D$27="%w/w SAR",((D$28*10)*$B31),IF(D$27="%w/w DM",(((D$28*10)*($B$28/100))*$B31),IF(D$27="kg/t SAR",(D$28*$B31),IF(D$27="kg/t DM",((D$28*($B$28/100))*$B31),IF(D$27="mg/kg SAR",((D$28*0.001)*$B31),IF(D$27="mg/kg DM",(((D$28*0.001)*($B$28/100))*$B31),"0")))))))*2.291</f>
        <v>17.691101999999997</v>
      </c>
      <c r="E31" s="76">
        <f>(IF(E$27="%w/w SAR",((E$28*10)*$B31),IF(E$27="%w/w DM",(((E$28*10)*($B$28/100))*$B31),IF(E$27="kg/t SAR",(E$28*$B31),IF(E$27="kg/t DM",((E$28*($B$28/100))*$B31),IF(E$27="mg/kg SAR",((E$28*0.001)*$B31),IF(E$27="mg/kg DM",(((E$28*0.001)*($B$28/100))*$B31),"0")))))))*1.205</f>
        <v>9.3050099999999993</v>
      </c>
      <c r="F31" s="76">
        <f>(IF(F$27="%w/w SAR",((F$28*10)*$B31),IF(F$27="%w/w DM",(((F$28*10)*($B$28/100))*$B31),IF(F$27="kg/t SAR",(F$28*$B31),IF(F$27="kg/t DM",((F$28*($B$28/100))*$B31),IF(F$27="mg/kg SAR",((F$28*0.001)*$B31),IF(F$27="mg/kg DM",(((F$28*0.001)*($B$28/100))*$B31),"0")))))))*1.658</f>
        <v>5.4614519999999995</v>
      </c>
      <c r="G31" s="76">
        <f t="shared" ref="G31:P46" si="5">IF(G$27="%w/w SAR",((G$28*10)*$B31),IF(G$27="%w/w DM",(((G$28*10)*($B$28/100))*$B31),IF(G$27="kg/t SAR",(G$28*$B31),IF(G$27="kg/t DM",((G$28*($B$28/100))*$B31),IF(G$27="mg/kg SAR",((G$28*0.001)*$B31),IF(G$27="mg/kg DM",(((G$28*0.001)*($B$28/100))*$B31),0))))))</f>
        <v>4.2120000000000005E-2</v>
      </c>
      <c r="H31" s="76">
        <f t="shared" si="5"/>
        <v>0.4519800000000001</v>
      </c>
      <c r="I31" s="76">
        <f t="shared" si="5"/>
        <v>3.3480000000000003E-2</v>
      </c>
      <c r="J31" s="76">
        <f t="shared" si="5"/>
        <v>5.9400000000000002E-4</v>
      </c>
      <c r="K31" s="76">
        <f t="shared" si="5"/>
        <v>5.0759999999999998E-3</v>
      </c>
      <c r="L31" s="76">
        <f t="shared" si="5"/>
        <v>2.7539999999999999E-2</v>
      </c>
      <c r="M31" s="76">
        <f t="shared" si="5"/>
        <v>2.3220000000000001E-2</v>
      </c>
      <c r="N31" s="76">
        <f t="shared" si="5"/>
        <v>777.6</v>
      </c>
      <c r="O31" s="76">
        <f t="shared" si="5"/>
        <v>77.220000000000013</v>
      </c>
      <c r="P31" s="76">
        <f t="shared" si="5"/>
        <v>0</v>
      </c>
      <c r="Q31" s="76">
        <f>(IF(Q$27="%w/w SAR",((Q$28*10)*$B31),IF(Q$27="%w/w DM",(((Q$28*10)*($B$28/100))*$B31),IF(Q$27="kg/t SAR",(Q$28*$B31),IF(Q$27="kg/t DM",((Q$28*($B$28/100))*$B31),IF(Q$27="mg/kg SAR",((Q$28*0.001)*$B31),IF(Q$27="mg/kg DM",(((Q$28*0.001)*($B$28/100))*$B31),0)))))))*2.5</f>
        <v>141.75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0.10206000000000001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8</v>
      </c>
      <c r="B38" s="15">
        <v>250</v>
      </c>
      <c r="C38" s="76">
        <f t="shared" si="6"/>
        <v>118.26</v>
      </c>
      <c r="D38" s="76">
        <f t="shared" si="7"/>
        <v>17.691101999999997</v>
      </c>
      <c r="E38" s="76">
        <f t="shared" si="8"/>
        <v>9.3050099999999993</v>
      </c>
      <c r="F38" s="76">
        <f t="shared" si="9"/>
        <v>5.4614519999999995</v>
      </c>
      <c r="G38" s="76">
        <f t="shared" si="5"/>
        <v>4.2120000000000005E-2</v>
      </c>
      <c r="H38" s="76">
        <f t="shared" si="5"/>
        <v>0.4519800000000001</v>
      </c>
      <c r="I38" s="76">
        <f t="shared" si="5"/>
        <v>3.3480000000000003E-2</v>
      </c>
      <c r="J38" s="76">
        <f t="shared" si="5"/>
        <v>5.9400000000000002E-4</v>
      </c>
      <c r="K38" s="76">
        <f t="shared" si="5"/>
        <v>5.0759999999999998E-3</v>
      </c>
      <c r="L38" s="76">
        <f t="shared" si="5"/>
        <v>2.7539999999999999E-2</v>
      </c>
      <c r="M38" s="76">
        <f t="shared" si="5"/>
        <v>2.3220000000000001E-2</v>
      </c>
      <c r="N38" s="76">
        <f t="shared" si="5"/>
        <v>777.6</v>
      </c>
      <c r="O38" s="76">
        <f t="shared" si="5"/>
        <v>77.220000000000013</v>
      </c>
      <c r="P38" s="76">
        <f t="shared" si="5"/>
        <v>0</v>
      </c>
      <c r="Q38" s="76">
        <f t="shared" si="10"/>
        <v>141.75</v>
      </c>
      <c r="R38" s="76">
        <f t="shared" si="11"/>
        <v>0</v>
      </c>
      <c r="S38" s="76">
        <f t="shared" si="11"/>
        <v>0.10206000000000001</v>
      </c>
      <c r="T38" s="76">
        <f t="shared" si="11"/>
        <v>0</v>
      </c>
      <c r="U38" s="76">
        <f t="shared" si="11"/>
        <v>0</v>
      </c>
      <c r="AB38" s="58"/>
      <c r="AC38" s="58"/>
      <c r="AD38" s="58"/>
      <c r="AE38" s="58"/>
      <c r="AF38" s="58"/>
      <c r="AG38" s="58"/>
      <c r="AH38" s="58"/>
      <c r="AI38" s="58"/>
    </row>
    <row r="39" spans="1:35" s="71" customFormat="1" ht="13" x14ac:dyDescent="0.35">
      <c r="A39" s="13">
        <f>K8</f>
        <v>9</v>
      </c>
      <c r="B39" s="15">
        <v>250</v>
      </c>
      <c r="C39" s="76">
        <f t="shared" si="6"/>
        <v>118.26</v>
      </c>
      <c r="D39" s="76">
        <f t="shared" si="7"/>
        <v>17.691101999999997</v>
      </c>
      <c r="E39" s="76">
        <f t="shared" si="8"/>
        <v>9.3050099999999993</v>
      </c>
      <c r="F39" s="76">
        <f t="shared" si="9"/>
        <v>5.4614519999999995</v>
      </c>
      <c r="G39" s="76">
        <f t="shared" si="5"/>
        <v>4.2120000000000005E-2</v>
      </c>
      <c r="H39" s="76">
        <f t="shared" si="5"/>
        <v>0.4519800000000001</v>
      </c>
      <c r="I39" s="76">
        <f t="shared" si="5"/>
        <v>3.3480000000000003E-2</v>
      </c>
      <c r="J39" s="76">
        <f t="shared" si="5"/>
        <v>5.9400000000000002E-4</v>
      </c>
      <c r="K39" s="76">
        <f t="shared" si="5"/>
        <v>5.0759999999999998E-3</v>
      </c>
      <c r="L39" s="76">
        <f t="shared" si="5"/>
        <v>2.7539999999999999E-2</v>
      </c>
      <c r="M39" s="76">
        <f t="shared" si="5"/>
        <v>2.3220000000000001E-2</v>
      </c>
      <c r="N39" s="76">
        <f t="shared" si="5"/>
        <v>777.6</v>
      </c>
      <c r="O39" s="76">
        <f t="shared" si="5"/>
        <v>77.220000000000013</v>
      </c>
      <c r="P39" s="76">
        <f t="shared" si="5"/>
        <v>0</v>
      </c>
      <c r="Q39" s="76">
        <f t="shared" si="10"/>
        <v>141.75</v>
      </c>
      <c r="R39" s="76">
        <f t="shared" si="11"/>
        <v>0</v>
      </c>
      <c r="S39" s="76">
        <f t="shared" si="11"/>
        <v>0.10206000000000001</v>
      </c>
      <c r="T39" s="76">
        <f t="shared" si="11"/>
        <v>0</v>
      </c>
      <c r="U39" s="76">
        <f t="shared" si="11"/>
        <v>0</v>
      </c>
      <c r="AB39" s="58"/>
      <c r="AC39" s="58"/>
      <c r="AD39" s="58"/>
      <c r="AE39" s="58"/>
      <c r="AF39" s="58"/>
      <c r="AG39" s="58"/>
      <c r="AH39" s="58"/>
      <c r="AI39" s="58"/>
    </row>
    <row r="40" spans="1:35" s="71" customFormat="1" ht="13" x14ac:dyDescent="0.35">
      <c r="A40" s="13">
        <f>L8</f>
        <v>10</v>
      </c>
      <c r="B40" s="15">
        <v>250</v>
      </c>
      <c r="C40" s="76">
        <f t="shared" si="6"/>
        <v>118.26</v>
      </c>
      <c r="D40" s="76">
        <f t="shared" si="7"/>
        <v>17.691101999999997</v>
      </c>
      <c r="E40" s="76">
        <f t="shared" si="8"/>
        <v>9.3050099999999993</v>
      </c>
      <c r="F40" s="76">
        <f t="shared" si="9"/>
        <v>5.4614519999999995</v>
      </c>
      <c r="G40" s="76">
        <f t="shared" si="5"/>
        <v>4.2120000000000005E-2</v>
      </c>
      <c r="H40" s="76">
        <f t="shared" si="5"/>
        <v>0.4519800000000001</v>
      </c>
      <c r="I40" s="76">
        <f t="shared" si="5"/>
        <v>3.3480000000000003E-2</v>
      </c>
      <c r="J40" s="76">
        <f t="shared" si="5"/>
        <v>5.9400000000000002E-4</v>
      </c>
      <c r="K40" s="76">
        <f t="shared" si="5"/>
        <v>5.0759999999999998E-3</v>
      </c>
      <c r="L40" s="76">
        <f t="shared" si="5"/>
        <v>2.7539999999999999E-2</v>
      </c>
      <c r="M40" s="76">
        <f t="shared" si="5"/>
        <v>2.3220000000000001E-2</v>
      </c>
      <c r="N40" s="76">
        <f t="shared" si="5"/>
        <v>777.6</v>
      </c>
      <c r="O40" s="76">
        <f t="shared" si="5"/>
        <v>77.220000000000013</v>
      </c>
      <c r="P40" s="76">
        <f t="shared" si="5"/>
        <v>0</v>
      </c>
      <c r="Q40" s="76">
        <f t="shared" si="10"/>
        <v>141.75</v>
      </c>
      <c r="R40" s="76">
        <f t="shared" si="11"/>
        <v>0</v>
      </c>
      <c r="S40" s="76">
        <f t="shared" si="11"/>
        <v>0.10206000000000001</v>
      </c>
      <c r="T40" s="76">
        <f t="shared" si="11"/>
        <v>0</v>
      </c>
      <c r="U40" s="76">
        <f t="shared" si="11"/>
        <v>0</v>
      </c>
      <c r="AB40" s="58"/>
      <c r="AC40" s="58"/>
      <c r="AD40" s="58"/>
      <c r="AE40" s="58"/>
      <c r="AF40" s="58"/>
      <c r="AG40" s="58"/>
      <c r="AH40" s="58"/>
      <c r="AI40" s="58"/>
    </row>
    <row r="41" spans="1:35" s="71" customFormat="1" ht="13" x14ac:dyDescent="0.35">
      <c r="A41" s="13">
        <f>M8</f>
        <v>11</v>
      </c>
      <c r="B41" s="15">
        <v>250</v>
      </c>
      <c r="C41" s="76">
        <f t="shared" si="6"/>
        <v>118.26</v>
      </c>
      <c r="D41" s="76">
        <f t="shared" si="7"/>
        <v>17.691101999999997</v>
      </c>
      <c r="E41" s="76">
        <f t="shared" si="8"/>
        <v>9.3050099999999993</v>
      </c>
      <c r="F41" s="76">
        <f t="shared" si="9"/>
        <v>5.4614519999999995</v>
      </c>
      <c r="G41" s="76">
        <f t="shared" si="5"/>
        <v>4.2120000000000005E-2</v>
      </c>
      <c r="H41" s="76">
        <f t="shared" si="5"/>
        <v>0.4519800000000001</v>
      </c>
      <c r="I41" s="76">
        <f t="shared" si="5"/>
        <v>3.3480000000000003E-2</v>
      </c>
      <c r="J41" s="76">
        <f t="shared" si="5"/>
        <v>5.9400000000000002E-4</v>
      </c>
      <c r="K41" s="76">
        <f t="shared" si="5"/>
        <v>5.0759999999999998E-3</v>
      </c>
      <c r="L41" s="76">
        <f t="shared" si="5"/>
        <v>2.7539999999999999E-2</v>
      </c>
      <c r="M41" s="76">
        <f t="shared" si="5"/>
        <v>2.3220000000000001E-2</v>
      </c>
      <c r="N41" s="76">
        <f t="shared" si="5"/>
        <v>777.6</v>
      </c>
      <c r="O41" s="76">
        <f t="shared" si="5"/>
        <v>77.220000000000013</v>
      </c>
      <c r="P41" s="76">
        <f t="shared" si="5"/>
        <v>0</v>
      </c>
      <c r="Q41" s="76">
        <f t="shared" si="10"/>
        <v>141.75</v>
      </c>
      <c r="R41" s="76">
        <f t="shared" si="11"/>
        <v>0</v>
      </c>
      <c r="S41" s="76">
        <f t="shared" si="11"/>
        <v>0.10206000000000001</v>
      </c>
      <c r="T41" s="76">
        <f t="shared" si="11"/>
        <v>0</v>
      </c>
      <c r="U41" s="76">
        <f t="shared" si="11"/>
        <v>0</v>
      </c>
      <c r="AB41" s="58"/>
      <c r="AC41" s="58"/>
      <c r="AD41" s="58"/>
      <c r="AE41" s="58"/>
      <c r="AF41" s="58"/>
      <c r="AG41" s="58"/>
      <c r="AH41" s="58"/>
      <c r="AI41" s="58"/>
    </row>
    <row r="42" spans="1:35" s="71" customFormat="1" ht="13" x14ac:dyDescent="0.35">
      <c r="A42" s="13">
        <f>N8</f>
        <v>12</v>
      </c>
      <c r="B42" s="15">
        <v>250</v>
      </c>
      <c r="C42" s="76">
        <f t="shared" si="6"/>
        <v>118.26</v>
      </c>
      <c r="D42" s="76">
        <f t="shared" si="7"/>
        <v>17.691101999999997</v>
      </c>
      <c r="E42" s="76">
        <f t="shared" si="8"/>
        <v>9.3050099999999993</v>
      </c>
      <c r="F42" s="76">
        <f t="shared" si="9"/>
        <v>5.4614519999999995</v>
      </c>
      <c r="G42" s="76">
        <f t="shared" si="5"/>
        <v>4.2120000000000005E-2</v>
      </c>
      <c r="H42" s="76">
        <f t="shared" si="5"/>
        <v>0.4519800000000001</v>
      </c>
      <c r="I42" s="76">
        <f t="shared" si="5"/>
        <v>3.3480000000000003E-2</v>
      </c>
      <c r="J42" s="76">
        <f t="shared" si="5"/>
        <v>5.9400000000000002E-4</v>
      </c>
      <c r="K42" s="76">
        <f t="shared" si="5"/>
        <v>5.0759999999999998E-3</v>
      </c>
      <c r="L42" s="76">
        <f t="shared" si="5"/>
        <v>2.7539999999999999E-2</v>
      </c>
      <c r="M42" s="76">
        <f t="shared" si="5"/>
        <v>2.3220000000000001E-2</v>
      </c>
      <c r="N42" s="76">
        <f t="shared" si="5"/>
        <v>777.6</v>
      </c>
      <c r="O42" s="76">
        <f t="shared" si="5"/>
        <v>77.220000000000013</v>
      </c>
      <c r="P42" s="76">
        <f t="shared" si="5"/>
        <v>0</v>
      </c>
      <c r="Q42" s="76">
        <f t="shared" si="10"/>
        <v>141.75</v>
      </c>
      <c r="R42" s="76">
        <f t="shared" si="11"/>
        <v>0</v>
      </c>
      <c r="S42" s="76">
        <f t="shared" si="11"/>
        <v>0.10206000000000001</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0" t="s">
        <v>132</v>
      </c>
      <c r="B59" s="75">
        <f>VLOOKUP(C$14,Table24581114[],5,FALSE)</f>
        <v>6.2</v>
      </c>
      <c r="C59" s="75">
        <f>VLOOKUP(D$14,Table24581114[],5,FALSE)</f>
        <v>6.2</v>
      </c>
      <c r="D59" s="75">
        <f>VLOOKUP(E$14,Table24581114[],5,FALSE)</f>
        <v>6.2</v>
      </c>
      <c r="E59" s="75">
        <f>VLOOKUP(F$14,Table24581114[],5,FALSE)</f>
        <v>6.2</v>
      </c>
      <c r="F59" s="75">
        <f>VLOOKUP(G$14,Table24581114[],5,FALSE)</f>
        <v>6.2</v>
      </c>
      <c r="G59" s="75">
        <f>VLOOKUP(H$14,Table24581114[],5,FALSE)</f>
        <v>6.2</v>
      </c>
      <c r="H59" s="75">
        <f>VLOOKUP(I$14,Table24581114[],5,FALSE)</f>
        <v>6.2</v>
      </c>
      <c r="I59" s="75">
        <f>VLOOKUP(J$14,Table24581114[],5,FALSE)</f>
        <v>6.2</v>
      </c>
      <c r="J59" s="75">
        <f>VLOOKUP(K$14,Table24581114[],5,FALSE)</f>
        <v>6.2</v>
      </c>
      <c r="K59" s="75">
        <f>VLOOKUP(L$14,Table24581114[],5,FALSE)</f>
        <v>6.2</v>
      </c>
      <c r="L59" s="75">
        <f>VLOOKUP(M$14,Table24581114[],5,FALSE)</f>
        <v>6.2</v>
      </c>
      <c r="M59" s="75">
        <f>VLOOKUP(N$14,Table24581114[],5,FALSE)</f>
        <v>6.2</v>
      </c>
      <c r="N59" s="75" t="e">
        <f>VLOOKUP(O$14,Table24581114[],5,FALSE)</f>
        <v>#N/A</v>
      </c>
      <c r="O59" s="75" t="e">
        <f>VLOOKUP(P$14,Table24581114[],5,FALSE)</f>
        <v>#N/A</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ht="13" x14ac:dyDescent="0.3">
      <c r="A60" s="110" t="s">
        <v>4</v>
      </c>
      <c r="B60" s="75">
        <f>C10</f>
        <v>6.8</v>
      </c>
      <c r="C60" s="75">
        <f t="shared" ref="C60:U60" si="14">D10</f>
        <v>5.5</v>
      </c>
      <c r="D60" s="75">
        <f t="shared" si="14"/>
        <v>5.9</v>
      </c>
      <c r="E60" s="75">
        <f t="shared" si="14"/>
        <v>5.9</v>
      </c>
      <c r="F60" s="75">
        <f t="shared" si="14"/>
        <v>5.7</v>
      </c>
      <c r="G60" s="75">
        <f t="shared" si="14"/>
        <v>5.8</v>
      </c>
      <c r="H60" s="75">
        <f t="shared" si="14"/>
        <v>5.8</v>
      </c>
      <c r="I60" s="75">
        <f t="shared" si="14"/>
        <v>6</v>
      </c>
      <c r="J60" s="75">
        <f t="shared" si="14"/>
        <v>6.2</v>
      </c>
      <c r="K60" s="75">
        <f t="shared" si="14"/>
        <v>6.1</v>
      </c>
      <c r="L60" s="75">
        <f t="shared" si="14"/>
        <v>6.2</v>
      </c>
      <c r="M60" s="75">
        <f t="shared" si="14"/>
        <v>6.5</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0</v>
      </c>
      <c r="E62" s="76">
        <f>B34</f>
        <v>0</v>
      </c>
      <c r="F62" s="76">
        <f>B35</f>
        <v>0</v>
      </c>
      <c r="G62" s="76">
        <f>B36</f>
        <v>0</v>
      </c>
      <c r="H62" s="76">
        <f>B37</f>
        <v>0</v>
      </c>
      <c r="I62" s="76">
        <f>B38</f>
        <v>250</v>
      </c>
      <c r="J62" s="76">
        <f>B39</f>
        <v>250</v>
      </c>
      <c r="K62" s="76">
        <f>B40</f>
        <v>250</v>
      </c>
      <c r="L62" s="76">
        <f>B41</f>
        <v>250</v>
      </c>
      <c r="M62" s="76">
        <f>B42</f>
        <v>250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4.2000000000000011</v>
      </c>
      <c r="D64" s="76">
        <f t="shared" si="17"/>
        <v>1.7999999999999989</v>
      </c>
      <c r="E64" s="76">
        <f t="shared" si="17"/>
        <v>1.7999999999999989</v>
      </c>
      <c r="F64" s="76">
        <f t="shared" si="17"/>
        <v>3</v>
      </c>
      <c r="G64" s="76">
        <f t="shared" si="17"/>
        <v>2.4000000000000021</v>
      </c>
      <c r="H64" s="76">
        <f t="shared" si="17"/>
        <v>2.4000000000000021</v>
      </c>
      <c r="I64" s="76">
        <f t="shared" si="17"/>
        <v>1.2000000000000011</v>
      </c>
      <c r="J64" s="76">
        <f t="shared" si="17"/>
        <v>0</v>
      </c>
      <c r="K64" s="76">
        <f t="shared" si="17"/>
        <v>0.6000000000000032</v>
      </c>
      <c r="L64" s="76">
        <f t="shared" si="17"/>
        <v>0</v>
      </c>
      <c r="M64" s="76">
        <f t="shared" si="17"/>
        <v>-1.7999999999999989</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-4.2000000000000011</v>
      </c>
      <c r="D65" s="76">
        <f t="shared" si="18"/>
        <v>-1.7999999999999989</v>
      </c>
      <c r="E65" s="76">
        <f t="shared" si="18"/>
        <v>-1.7999999999999989</v>
      </c>
      <c r="F65" s="76">
        <f t="shared" si="18"/>
        <v>-3</v>
      </c>
      <c r="G65" s="76">
        <f t="shared" si="18"/>
        <v>-2.4000000000000021</v>
      </c>
      <c r="H65" s="76">
        <f t="shared" si="18"/>
        <v>-2.4000000000000021</v>
      </c>
      <c r="I65" s="76">
        <f t="shared" si="18"/>
        <v>-1.2000000000000011</v>
      </c>
      <c r="J65" s="76">
        <f t="shared" si="18"/>
        <v>0</v>
      </c>
      <c r="K65" s="76">
        <f t="shared" si="18"/>
        <v>-0.6000000000000032</v>
      </c>
      <c r="L65" s="76">
        <f t="shared" si="18"/>
        <v>0</v>
      </c>
      <c r="M65" s="76">
        <f t="shared" si="18"/>
        <v>1.7999999999999989</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OVER</v>
      </c>
      <c r="K66" s="77" t="str">
        <f t="shared" si="19"/>
        <v>UNDER</v>
      </c>
      <c r="L66" s="77" t="str">
        <f t="shared" si="19"/>
        <v>OVER</v>
      </c>
      <c r="M66" s="77" t="str">
        <f t="shared" si="19"/>
        <v>OVER</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60" zoomScaleNormal="60" zoomScaleSheetLayoutView="70" workbookViewId="0">
      <selection activeCell="G38" sqref="G3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'Bolton Hill Sludge'!C1:D1</f>
        <v>PAN-017553</v>
      </c>
      <c r="D1" s="143"/>
      <c r="E1" s="92" t="s">
        <v>45</v>
      </c>
      <c r="F1" s="38">
        <f>'Bolton Hill Sludge'!F1</f>
        <v>24.34</v>
      </c>
      <c r="G1" s="124" t="s">
        <v>43</v>
      </c>
      <c r="H1" s="125"/>
      <c r="I1" s="117">
        <v>6.3</v>
      </c>
      <c r="J1" s="128" t="s">
        <v>153</v>
      </c>
      <c r="K1" s="128"/>
      <c r="L1" s="96">
        <v>40.700000000000003</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'Bolton Hill Sludge'!C2:D2</f>
        <v>EPR/GP3792SK</v>
      </c>
      <c r="D2" s="145"/>
      <c r="E2" s="92" t="s">
        <v>109</v>
      </c>
      <c r="F2" s="95" t="s">
        <v>168</v>
      </c>
      <c r="G2" s="126" t="s">
        <v>110</v>
      </c>
      <c r="H2" s="127"/>
      <c r="I2" s="117"/>
      <c r="J2" s="128" t="s">
        <v>158</v>
      </c>
      <c r="K2" s="128"/>
      <c r="L2" s="96">
        <v>1.18</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'Bolton Hill Sludge'!C3:D3</f>
        <v>Mr Ian Holden</v>
      </c>
      <c r="D3" s="145"/>
      <c r="E3" s="92" t="s">
        <v>108</v>
      </c>
      <c r="F3" s="30" t="s">
        <v>104</v>
      </c>
      <c r="G3" s="128" t="s">
        <v>159</v>
      </c>
      <c r="H3" s="128"/>
      <c r="I3" s="117"/>
      <c r="J3" s="124" t="s">
        <v>154</v>
      </c>
      <c r="K3" s="125"/>
      <c r="L3" s="96">
        <f>(L1/(L2*10000))*100</f>
        <v>0.34491525423728814</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'Bolton Hill Sludge'!C4:D4</f>
        <v>Crugmore, Ceredigion, SA43 1QY</v>
      </c>
      <c r="D4" s="143"/>
      <c r="E4" s="93" t="s">
        <v>1</v>
      </c>
      <c r="F4" s="119" t="s">
        <v>169</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'Bolton Hill Sludge'!C5:D5</f>
        <v xml:space="preserve">Owen Clee </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'Bolton Hill Sludge'!C8</f>
        <v>1</v>
      </c>
      <c r="D8" s="59">
        <f>'Bolton Hill Sludge'!D8</f>
        <v>2</v>
      </c>
      <c r="E8" s="59">
        <f>'Bolton Hill Sludge'!E8</f>
        <v>3</v>
      </c>
      <c r="F8" s="59">
        <f>'Bolton Hill Sludge'!F8</f>
        <v>4</v>
      </c>
      <c r="G8" s="59">
        <f>'Bolton Hill Sludge'!G8</f>
        <v>5</v>
      </c>
      <c r="H8" s="59">
        <f>'Bolton Hill Sludge'!H8</f>
        <v>6</v>
      </c>
      <c r="I8" s="59">
        <f>'Bolton Hill Sludge'!I8</f>
        <v>7</v>
      </c>
      <c r="J8" s="59">
        <f>'Bolton Hill Sludge'!J8</f>
        <v>8</v>
      </c>
      <c r="K8" s="59">
        <f>'Bolton Hill Sludge'!K8</f>
        <v>9</v>
      </c>
      <c r="L8" s="59">
        <f>'Bolton Hill Sludge'!L8</f>
        <v>10</v>
      </c>
      <c r="M8" s="59">
        <f>'Bolton Hill Sludge'!M8</f>
        <v>11</v>
      </c>
      <c r="N8" s="59">
        <f>'Bolton Hill Sludge'!N8</f>
        <v>12</v>
      </c>
      <c r="O8" s="59">
        <f>'Bolton Hill Sludge'!O8</f>
        <v>0</v>
      </c>
      <c r="P8" s="59">
        <f>'Bolton Hill Sludge'!P8</f>
        <v>0</v>
      </c>
      <c r="Q8" s="59">
        <f>'Bolton Hill Sludge'!Q8</f>
        <v>0</v>
      </c>
      <c r="R8" s="59">
        <f>'Bolton Hill Sludge'!R8</f>
        <v>0</v>
      </c>
      <c r="S8" s="59">
        <f>'Bolton Hill Sludge'!S8</f>
        <v>0</v>
      </c>
      <c r="T8" s="59">
        <f>'Bolton Hill Sludge'!T8</f>
        <v>0</v>
      </c>
      <c r="U8" s="59">
        <f>'Bolton Hill Sludge'!U8</f>
        <v>0</v>
      </c>
      <c r="V8" s="59">
        <f>'Bolton Hill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'Bolton Hill Sludge'!C9</f>
        <v>Moderate</v>
      </c>
      <c r="D9" s="59" t="str">
        <f>'Bolton Hill Sludge'!D9</f>
        <v>Moderate</v>
      </c>
      <c r="E9" s="59" t="str">
        <f>'Bolton Hill Sludge'!E9</f>
        <v>Moderate</v>
      </c>
      <c r="F9" s="59" t="str">
        <f>'Bolton Hill Sludge'!F9</f>
        <v>Moderate</v>
      </c>
      <c r="G9" s="59" t="str">
        <f>'Bolton Hill Sludge'!G9</f>
        <v>Moderate</v>
      </c>
      <c r="H9" s="59" t="str">
        <f>'Bolton Hill Sludge'!H9</f>
        <v>Moderate</v>
      </c>
      <c r="I9" s="59" t="str">
        <f>'Bolton Hill Sludge'!I9</f>
        <v>Moderate</v>
      </c>
      <c r="J9" s="59" t="str">
        <f>'Bolton Hill Sludge'!J9</f>
        <v>Moderate</v>
      </c>
      <c r="K9" s="59" t="str">
        <f>'Bolton Hill Sludge'!K9</f>
        <v>Moderate</v>
      </c>
      <c r="L9" s="59" t="str">
        <f>'Bolton Hill Sludge'!L9</f>
        <v>Moderate</v>
      </c>
      <c r="M9" s="59" t="str">
        <f>'Bolton Hill Sludge'!M9</f>
        <v>Moderate</v>
      </c>
      <c r="N9" s="59" t="str">
        <f>'Bolton Hill Sludge'!N9</f>
        <v>Moderate</v>
      </c>
      <c r="O9" s="59">
        <f>'Bolton Hill Sludge'!O9</f>
        <v>0</v>
      </c>
      <c r="P9" s="59">
        <f>'Bolton Hill Sludge'!P9</f>
        <v>0</v>
      </c>
      <c r="Q9" s="59">
        <f>'Bolton Hill Sludge'!Q9</f>
        <v>0</v>
      </c>
      <c r="R9" s="59">
        <f>'Bolton Hill Sludge'!R9</f>
        <v>0</v>
      </c>
      <c r="S9" s="59">
        <f>'Bolton Hill Sludge'!S9</f>
        <v>0</v>
      </c>
      <c r="T9" s="59">
        <f>'Bolton Hill Sludge'!T9</f>
        <v>0</v>
      </c>
      <c r="U9" s="59">
        <f>'Bolton Hill Sludge'!U9</f>
        <v>0</v>
      </c>
      <c r="V9" s="59">
        <f>'Bolton Hill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'Bolton Hill Sludge'!C10</f>
        <v>6.8</v>
      </c>
      <c r="D10" s="59">
        <f>'Bolton Hill Sludge'!D10</f>
        <v>5.5</v>
      </c>
      <c r="E10" s="59">
        <f>'Bolton Hill Sludge'!E10</f>
        <v>5.9</v>
      </c>
      <c r="F10" s="59">
        <f>'Bolton Hill Sludge'!F10</f>
        <v>5.9</v>
      </c>
      <c r="G10" s="59">
        <f>'Bolton Hill Sludge'!G10</f>
        <v>5.7</v>
      </c>
      <c r="H10" s="59">
        <f>'Bolton Hill Sludge'!H10</f>
        <v>5.8</v>
      </c>
      <c r="I10" s="59">
        <f>'Bolton Hill Sludge'!I10</f>
        <v>5.8</v>
      </c>
      <c r="J10" s="59">
        <f>'Bolton Hill Sludge'!J10</f>
        <v>6</v>
      </c>
      <c r="K10" s="59">
        <f>'Bolton Hill Sludge'!K10</f>
        <v>6.2</v>
      </c>
      <c r="L10" s="59">
        <f>'Bolton Hill Sludge'!L10</f>
        <v>6.1</v>
      </c>
      <c r="M10" s="59">
        <f>'Bolton Hill Sludge'!M10</f>
        <v>6.2</v>
      </c>
      <c r="N10" s="59">
        <f>'Bolton Hill Sludge'!N10</f>
        <v>6.5</v>
      </c>
      <c r="O10" s="59">
        <f>'Bolton Hill Sludge'!O10</f>
        <v>0</v>
      </c>
      <c r="P10" s="59">
        <f>'Bolton Hill Sludge'!P10</f>
        <v>0</v>
      </c>
      <c r="Q10" s="59">
        <f>'Bolton Hill Sludge'!Q10</f>
        <v>0</v>
      </c>
      <c r="R10" s="59">
        <f>'Bolton Hill Sludge'!R10</f>
        <v>0</v>
      </c>
      <c r="S10" s="59">
        <f>'Bolton Hill Sludge'!S10</f>
        <v>0</v>
      </c>
      <c r="T10" s="59">
        <f>'Bolton Hill Sludge'!T10</f>
        <v>0</v>
      </c>
      <c r="U10" s="59">
        <f>'Bolton Hill Sludge'!U10</f>
        <v>0</v>
      </c>
      <c r="V10" s="59">
        <f>'Bolton Hill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'Bolton Hill Sludge'!C11</f>
        <v>0</v>
      </c>
      <c r="D11" s="59">
        <f>'Bolton Hill Sludge'!D11</f>
        <v>3</v>
      </c>
      <c r="E11" s="59">
        <f>'Bolton Hill Sludge'!E11</f>
        <v>0</v>
      </c>
      <c r="F11" s="59">
        <f>'Bolton Hill Sludge'!F11</f>
        <v>2</v>
      </c>
      <c r="G11" s="59">
        <f>'Bolton Hill Sludge'!G11</f>
        <v>3</v>
      </c>
      <c r="H11" s="59">
        <f>'Bolton Hill Sludge'!H11</f>
        <v>0</v>
      </c>
      <c r="I11" s="59">
        <f>'Bolton Hill Sludge'!I11</f>
        <v>1</v>
      </c>
      <c r="J11" s="59">
        <f>'Bolton Hill Sludge'!J11</f>
        <v>2</v>
      </c>
      <c r="K11" s="59">
        <f>'Bolton Hill Sludge'!K11</f>
        <v>0</v>
      </c>
      <c r="L11" s="59">
        <f>'Bolton Hill Sludge'!L11</f>
        <v>1</v>
      </c>
      <c r="M11" s="59">
        <f>'Bolton Hill Sludge'!M11</f>
        <v>3</v>
      </c>
      <c r="N11" s="59">
        <f>'Bolton Hill Sludge'!N11</f>
        <v>2</v>
      </c>
      <c r="O11" s="59">
        <f>'Bolton Hill Sludge'!O11</f>
        <v>0</v>
      </c>
      <c r="P11" s="59">
        <f>'Bolton Hill Sludge'!P11</f>
        <v>0</v>
      </c>
      <c r="Q11" s="59">
        <f>'Bolton Hill Sludge'!Q11</f>
        <v>0</v>
      </c>
      <c r="R11" s="59">
        <f>'Bolton Hill Sludge'!R11</f>
        <v>0</v>
      </c>
      <c r="S11" s="59">
        <f>'Bolton Hill Sludge'!S11</f>
        <v>0</v>
      </c>
      <c r="T11" s="59">
        <f>'Bolton Hill Sludge'!T11</f>
        <v>0</v>
      </c>
      <c r="U11" s="59">
        <f>'Bolton Hill Sludge'!U11</f>
        <v>0</v>
      </c>
      <c r="V11" s="59">
        <f>'Bolton Hill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'Bolton Hill Sludge'!C12</f>
        <v>1</v>
      </c>
      <c r="D12" s="59">
        <f>'Bolton Hill Sludge'!D12</f>
        <v>1</v>
      </c>
      <c r="E12" s="59">
        <f>'Bolton Hill Sludge'!E12</f>
        <v>0</v>
      </c>
      <c r="F12" s="59">
        <f>'Bolton Hill Sludge'!F12</f>
        <v>0</v>
      </c>
      <c r="G12" s="59">
        <f>'Bolton Hill Sludge'!G12</f>
        <v>1</v>
      </c>
      <c r="H12" s="59">
        <f>'Bolton Hill Sludge'!H12</f>
        <v>0</v>
      </c>
      <c r="I12" s="59">
        <f>'Bolton Hill Sludge'!I12</f>
        <v>0</v>
      </c>
      <c r="J12" s="59">
        <f>'Bolton Hill Sludge'!J12</f>
        <v>0</v>
      </c>
      <c r="K12" s="59">
        <f>'Bolton Hill Sludge'!K12</f>
        <v>0</v>
      </c>
      <c r="L12" s="59">
        <f>'Bolton Hill Sludge'!L12</f>
        <v>0</v>
      </c>
      <c r="M12" s="59">
        <f>'Bolton Hill Sludge'!M12</f>
        <v>2</v>
      </c>
      <c r="N12" s="59">
        <f>'Bolton Hill Sludge'!N12</f>
        <v>0</v>
      </c>
      <c r="O12" s="59">
        <f>'Bolton Hill Sludge'!O12</f>
        <v>0</v>
      </c>
      <c r="P12" s="59">
        <f>'Bolton Hill Sludge'!P12</f>
        <v>0</v>
      </c>
      <c r="Q12" s="59">
        <f>'Bolton Hill Sludge'!Q12</f>
        <v>0</v>
      </c>
      <c r="R12" s="59">
        <f>'Bolton Hill Sludge'!R12</f>
        <v>0</v>
      </c>
      <c r="S12" s="59">
        <f>'Bolton Hill Sludge'!S12</f>
        <v>0</v>
      </c>
      <c r="T12" s="59">
        <f>'Bolton Hill Sludge'!T12</f>
        <v>0</v>
      </c>
      <c r="U12" s="59">
        <f>'Bolton Hill Sludge'!U12</f>
        <v>0</v>
      </c>
      <c r="V12" s="59">
        <f>'Bolton Hill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'Bolton Hill Sludge'!C13</f>
        <v>2</v>
      </c>
      <c r="D13" s="59">
        <f>'Bolton Hill Sludge'!D13</f>
        <v>2</v>
      </c>
      <c r="E13" s="59">
        <f>'Bolton Hill Sludge'!E13</f>
        <v>2</v>
      </c>
      <c r="F13" s="59">
        <f>'Bolton Hill Sludge'!F13</f>
        <v>2</v>
      </c>
      <c r="G13" s="59">
        <f>'Bolton Hill Sludge'!G13</f>
        <v>2</v>
      </c>
      <c r="H13" s="59">
        <f>'Bolton Hill Sludge'!H13</f>
        <v>1</v>
      </c>
      <c r="I13" s="59">
        <f>'Bolton Hill Sludge'!I13</f>
        <v>2</v>
      </c>
      <c r="J13" s="59">
        <f>'Bolton Hill Sludge'!J13</f>
        <v>2</v>
      </c>
      <c r="K13" s="59">
        <f>'Bolton Hill Sludge'!K13</f>
        <v>1</v>
      </c>
      <c r="L13" s="59">
        <f>'Bolton Hill Sludge'!L13</f>
        <v>2</v>
      </c>
      <c r="M13" s="59">
        <f>'Bolton Hill Sludge'!M13</f>
        <v>2</v>
      </c>
      <c r="N13" s="59">
        <f>'Bolton Hill Sludge'!N13</f>
        <v>3</v>
      </c>
      <c r="O13" s="59">
        <f>'Bolton Hill Sludge'!O13</f>
        <v>0</v>
      </c>
      <c r="P13" s="59">
        <f>'Bolton Hill Sludge'!P13</f>
        <v>0</v>
      </c>
      <c r="Q13" s="59">
        <f>'Bolton Hill Sludge'!Q13</f>
        <v>0</v>
      </c>
      <c r="R13" s="59">
        <f>'Bolton Hill Sludge'!R13</f>
        <v>0</v>
      </c>
      <c r="S13" s="59">
        <f>'Bolton Hill Sludge'!S13</f>
        <v>0</v>
      </c>
      <c r="T13" s="59">
        <f>'Bolton Hill Sludge'!T13</f>
        <v>0</v>
      </c>
      <c r="U13" s="59">
        <f>'Bolton Hill Sludge'!U13</f>
        <v>0</v>
      </c>
      <c r="V13" s="59">
        <f>'Bolton Hill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'Bolton Hill Sludge'!C14</f>
        <v xml:space="preserve">Grass Silage (25% DM) </v>
      </c>
      <c r="D14" s="101" t="str">
        <f>'Bolton Hill Sludge'!D14</f>
        <v xml:space="preserve">Grass Silage (25% DM) </v>
      </c>
      <c r="E14" s="101" t="str">
        <f>'Bolton Hill Sludge'!E14</f>
        <v xml:space="preserve">Grass Silage (25% DM) </v>
      </c>
      <c r="F14" s="101" t="str">
        <f>'Bolton Hill Sludge'!F14</f>
        <v xml:space="preserve">Grass Silage (25% DM) </v>
      </c>
      <c r="G14" s="101" t="str">
        <f>'Bolton Hill Sludge'!G14</f>
        <v xml:space="preserve">Grass Silage (25% DM) </v>
      </c>
      <c r="H14" s="101" t="str">
        <f>'Bolton Hill Sludge'!H14</f>
        <v xml:space="preserve">Grass Silage (25% DM) </v>
      </c>
      <c r="I14" s="101" t="str">
        <f>'Bolton Hill Sludge'!I14</f>
        <v xml:space="preserve">Grass Silage (25% DM) </v>
      </c>
      <c r="J14" s="101" t="str">
        <f>'Bolton Hill Sludge'!J14</f>
        <v xml:space="preserve">Grass Silage (25% DM) </v>
      </c>
      <c r="K14" s="101" t="str">
        <f>'Bolton Hill Sludge'!K14</f>
        <v xml:space="preserve">Grass Silage (25% DM) </v>
      </c>
      <c r="L14" s="101" t="str">
        <f>'Bolton Hill Sludge'!L14</f>
        <v xml:space="preserve">Grass Silage (25% DM) </v>
      </c>
      <c r="M14" s="101" t="str">
        <f>'Bolton Hill Sludge'!M14</f>
        <v xml:space="preserve">Grass Silage (25% DM) </v>
      </c>
      <c r="N14" s="101" t="str">
        <f>'Bolton Hill Sludge'!N14</f>
        <v xml:space="preserve">Grass Silage (25% DM) </v>
      </c>
      <c r="O14" s="101">
        <f>'Bolton Hill Sludge'!O14</f>
        <v>0</v>
      </c>
      <c r="P14" s="101">
        <f>'Bolton Hill Sludge'!P14</f>
        <v>0</v>
      </c>
      <c r="Q14" s="101">
        <f>'Bolton Hill Sludge'!Q14</f>
        <v>0</v>
      </c>
      <c r="R14" s="101">
        <f>'Bolton Hill Sludge'!R14</f>
        <v>0</v>
      </c>
      <c r="S14" s="101">
        <f>'Bolton Hill Sludge'!S14</f>
        <v>0</v>
      </c>
      <c r="T14" s="101">
        <f>'Bolton Hill Sludge'!T14</f>
        <v>0</v>
      </c>
      <c r="U14" s="101">
        <f>'Bolton Hill Sludge'!U14</f>
        <v>0</v>
      </c>
      <c r="V14" s="101">
        <f>'Bolton Hill Sludge'!V14</f>
        <v>0</v>
      </c>
      <c r="AD14" s="29" t="s">
        <v>138</v>
      </c>
      <c r="AE14" s="29">
        <v>6</v>
      </c>
      <c r="AI14" s="52" t="s">
        <v>119</v>
      </c>
      <c r="AJ14" s="53">
        <v>0.8</v>
      </c>
      <c r="AK14" s="54">
        <v>1.7</v>
      </c>
      <c r="AL14" s="11">
        <v>12</v>
      </c>
      <c r="AM14" s="11">
        <v>6.7</v>
      </c>
      <c r="AN14" s="11" t="s">
        <v>135</v>
      </c>
    </row>
    <row r="15" spans="1:41" ht="13" x14ac:dyDescent="0.25">
      <c r="A15" s="137" t="s">
        <v>9</v>
      </c>
      <c r="B15" s="137"/>
      <c r="C15" s="59">
        <f>'Bolton Hill Sludge'!C15</f>
        <v>38</v>
      </c>
      <c r="D15" s="59">
        <f>'Bolton Hill Sludge'!D15</f>
        <v>38</v>
      </c>
      <c r="E15" s="59">
        <f>'Bolton Hill Sludge'!E15</f>
        <v>38</v>
      </c>
      <c r="F15" s="59">
        <f>'Bolton Hill Sludge'!F15</f>
        <v>38</v>
      </c>
      <c r="G15" s="59">
        <f>'Bolton Hill Sludge'!G15</f>
        <v>38</v>
      </c>
      <c r="H15" s="59">
        <f>'Bolton Hill Sludge'!H15</f>
        <v>38</v>
      </c>
      <c r="I15" s="59">
        <f>'Bolton Hill Sludge'!I15</f>
        <v>38</v>
      </c>
      <c r="J15" s="59">
        <f>'Bolton Hill Sludge'!J15</f>
        <v>38</v>
      </c>
      <c r="K15" s="59">
        <f>'Bolton Hill Sludge'!K15</f>
        <v>38</v>
      </c>
      <c r="L15" s="59">
        <f>'Bolton Hill Sludge'!L15</f>
        <v>38</v>
      </c>
      <c r="M15" s="59">
        <f>'Bolton Hill Sludge'!M15</f>
        <v>38</v>
      </c>
      <c r="N15" s="59">
        <f>'Bolton Hill Sludge'!N15</f>
        <v>38</v>
      </c>
      <c r="O15" s="59">
        <f>'Bolton Hill Sludge'!O15</f>
        <v>0</v>
      </c>
      <c r="P15" s="59">
        <f>'Bolton Hill Sludge'!P15</f>
        <v>0</v>
      </c>
      <c r="Q15" s="59">
        <f>'Bolton Hill Sludge'!Q15</f>
        <v>0</v>
      </c>
      <c r="R15" s="59">
        <f>'Bolton Hill Sludge'!R15</f>
        <v>0</v>
      </c>
      <c r="S15" s="59">
        <f>'Bolton Hill Sludge'!S15</f>
        <v>0</v>
      </c>
      <c r="T15" s="59">
        <f>'Bolton Hill Sludge'!T15</f>
        <v>0</v>
      </c>
      <c r="U15" s="59">
        <f>'Bolton Hill Sludge'!U15</f>
        <v>0</v>
      </c>
      <c r="V15" s="59">
        <f>'Bolton Hill Sludge'!V15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'Bolton Hill Sludge'!C16</f>
        <v>Medium/Clay</v>
      </c>
      <c r="D16" s="102" t="str">
        <f>'Bolton Hill Sludge'!D16</f>
        <v>Medium/Clay</v>
      </c>
      <c r="E16" s="102" t="str">
        <f>'Bolton Hill Sludge'!E16</f>
        <v>Medium/Clay</v>
      </c>
      <c r="F16" s="102" t="str">
        <f>'Bolton Hill Sludge'!F16</f>
        <v>Medium/Clay</v>
      </c>
      <c r="G16" s="102" t="str">
        <f>'Bolton Hill Sludge'!G16</f>
        <v>Medium/Clay</v>
      </c>
      <c r="H16" s="102" t="str">
        <f>'Bolton Hill Sludge'!H16</f>
        <v>Medium/Clay</v>
      </c>
      <c r="I16" s="102" t="str">
        <f>'Bolton Hill Sludge'!I16</f>
        <v>Medium/Clay</v>
      </c>
      <c r="J16" s="102" t="str">
        <f>'Bolton Hill Sludge'!J16</f>
        <v>Medium/Clay</v>
      </c>
      <c r="K16" s="102" t="str">
        <f>'Bolton Hill Sludge'!K16</f>
        <v>Medium/Clay</v>
      </c>
      <c r="L16" s="102" t="str">
        <f>'Bolton Hill Sludge'!L16</f>
        <v>Medium/Clay</v>
      </c>
      <c r="M16" s="102" t="str">
        <f>'Bolton Hill Sludge'!M16</f>
        <v>Medium/Clay</v>
      </c>
      <c r="N16" s="102" t="str">
        <f>'Bolton Hill Sludge'!N16</f>
        <v>Medium/Clay</v>
      </c>
      <c r="O16" s="102">
        <f>'Bolton Hill Sludge'!O16</f>
        <v>0</v>
      </c>
      <c r="P16" s="102">
        <f>'Bolton Hill Sludge'!P16</f>
        <v>0</v>
      </c>
      <c r="Q16" s="102">
        <f>'Bolton Hill Sludge'!Q16</f>
        <v>0</v>
      </c>
      <c r="R16" s="102">
        <f>'Bolton Hill Sludge'!R16</f>
        <v>0</v>
      </c>
      <c r="S16" s="102">
        <f>'Bolton Hill Sludge'!S16</f>
        <v>0</v>
      </c>
      <c r="T16" s="102">
        <f>'Bolton Hill Sludge'!T16</f>
        <v>0</v>
      </c>
      <c r="U16" s="102">
        <f>'Bolton Hill Sludge'!U16</f>
        <v>0</v>
      </c>
      <c r="V16" s="102">
        <f>'Bolton Hill Sludge'!V16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76.015379999999993</v>
      </c>
      <c r="D18" s="16">
        <f>$D32</f>
        <v>0</v>
      </c>
      <c r="E18" s="16">
        <f>$D33</f>
        <v>0</v>
      </c>
      <c r="F18" s="16">
        <f>$D34</f>
        <v>0</v>
      </c>
      <c r="G18" s="16">
        <f>$D35</f>
        <v>0</v>
      </c>
      <c r="H18" s="16">
        <f>$D36</f>
        <v>0</v>
      </c>
      <c r="I18" s="16">
        <f>$D37</f>
        <v>0</v>
      </c>
      <c r="J18" s="16">
        <f>$D38</f>
        <v>37.464722999999992</v>
      </c>
      <c r="K18" s="16">
        <f>$D39</f>
        <v>76.015379999999993</v>
      </c>
      <c r="L18" s="16">
        <f>$D40</f>
        <v>76.015379999999993</v>
      </c>
      <c r="M18" s="16">
        <f>$D41</f>
        <v>37.464722999999992</v>
      </c>
      <c r="N18" s="16">
        <f>$D42</f>
        <v>37.464722999999992</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11.415379999999999</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-27.135277000000002</v>
      </c>
      <c r="K19" s="16">
        <f t="shared" si="1"/>
        <v>11.415379999999999</v>
      </c>
      <c r="L19" s="16">
        <f t="shared" si="1"/>
        <v>11.415379999999999</v>
      </c>
      <c r="M19" s="16">
        <f t="shared" si="1"/>
        <v>-27.135277000000002</v>
      </c>
      <c r="N19" s="16">
        <f t="shared" si="1"/>
        <v>-27.135277000000002</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INCREASE</v>
      </c>
      <c r="D20" s="25" t="str">
        <f>IF($B32="","",IF(D$19&gt;=0,"INCREASE","DECREASE"))</f>
        <v/>
      </c>
      <c r="E20" s="25" t="str">
        <f>IF($B33="","",IF(E$19&gt;=0,"INCREASE","DECREASE"))</f>
        <v/>
      </c>
      <c r="F20" s="25" t="str">
        <f>IF($B34="","",IF(F$19&gt;=0,"INCREASE","DECREASE"))</f>
        <v/>
      </c>
      <c r="G20" s="25" t="str">
        <f>IF($B35="","",IF(G$19&gt;=0,"INCREASE","DECREASE"))</f>
        <v/>
      </c>
      <c r="H20" s="25" t="str">
        <f>IF($B36="","",IF(H$19&gt;=0,"INCREASE","DECREASE"))</f>
        <v/>
      </c>
      <c r="I20" s="25" t="str">
        <f>IF($B37="","",IF(I$19&gt;=0,"INCREASE","DECREASE"))</f>
        <v/>
      </c>
      <c r="J20" s="25" t="str">
        <f>IF($B38="","",IF(J$19&gt;=0,"INCREASE","DECREASE"))</f>
        <v>DECREASE</v>
      </c>
      <c r="K20" s="25" t="str">
        <f>IF($B39="","",IF(K$19&gt;=0,"INCREASE","DECREASE"))</f>
        <v>INCREASE</v>
      </c>
      <c r="L20" s="25" t="str">
        <f>IF($B40="","",IF(L$19&gt;=0,"INCREASE","DECREASE"))</f>
        <v>INCREASE</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2.2015350000000002</v>
      </c>
      <c r="D22" s="16">
        <f>$E32</f>
        <v>0</v>
      </c>
      <c r="E22" s="16">
        <f>$E33</f>
        <v>0</v>
      </c>
      <c r="F22" s="16">
        <f>$E34</f>
        <v>0</v>
      </c>
      <c r="G22" s="16">
        <f>$E35</f>
        <v>0</v>
      </c>
      <c r="H22" s="16">
        <f>$E36</f>
        <v>0</v>
      </c>
      <c r="I22" s="16">
        <f>$E37</f>
        <v>0</v>
      </c>
      <c r="J22" s="16">
        <f>$E38</f>
        <v>1.0850422500000001</v>
      </c>
      <c r="K22" s="16">
        <f>$E39</f>
        <v>2.2015350000000002</v>
      </c>
      <c r="L22" s="16">
        <f>$E40</f>
        <v>2.2015350000000002</v>
      </c>
      <c r="M22" s="16">
        <f>$E41</f>
        <v>1.0850422500000001</v>
      </c>
      <c r="N22" s="16">
        <f>$E42</f>
        <v>1.0850422500000001</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-225.79846499999999</v>
      </c>
      <c r="D23" s="16">
        <f t="shared" ref="D23:V23" si="3">D22-D21</f>
        <v>-228</v>
      </c>
      <c r="E23" s="16">
        <f t="shared" si="3"/>
        <v>-228</v>
      </c>
      <c r="F23" s="16">
        <f t="shared" si="3"/>
        <v>-228</v>
      </c>
      <c r="G23" s="16">
        <f t="shared" si="3"/>
        <v>-228</v>
      </c>
      <c r="H23" s="16">
        <f t="shared" si="3"/>
        <v>-228</v>
      </c>
      <c r="I23" s="16">
        <f t="shared" si="3"/>
        <v>-228</v>
      </c>
      <c r="J23" s="16">
        <f t="shared" si="3"/>
        <v>-226.91495775000001</v>
      </c>
      <c r="K23" s="16">
        <f t="shared" si="3"/>
        <v>-225.79846499999999</v>
      </c>
      <c r="L23" s="16">
        <f t="shared" si="3"/>
        <v>-225.79846499999999</v>
      </c>
      <c r="M23" s="16">
        <f t="shared" si="3"/>
        <v>-226.91495775000001</v>
      </c>
      <c r="N23" s="16">
        <f t="shared" si="3"/>
        <v>-226.91495775000001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15</v>
      </c>
      <c r="C28" s="15">
        <v>1.18</v>
      </c>
      <c r="D28" s="15">
        <v>0.158</v>
      </c>
      <c r="E28" s="15">
        <v>8.6999999999999994E-3</v>
      </c>
      <c r="F28" s="15">
        <v>102</v>
      </c>
      <c r="G28" s="15">
        <v>15</v>
      </c>
      <c r="H28" s="15">
        <v>85.5</v>
      </c>
      <c r="I28" s="15">
        <v>15.5</v>
      </c>
      <c r="J28" s="15">
        <v>0.27</v>
      </c>
      <c r="K28" s="15">
        <v>0.34</v>
      </c>
      <c r="L28" s="15">
        <v>5.0999999999999996</v>
      </c>
      <c r="M28" s="15">
        <v>4.3</v>
      </c>
      <c r="N28" s="15">
        <v>130000</v>
      </c>
      <c r="O28" s="15">
        <v>16600</v>
      </c>
      <c r="P28" s="15"/>
      <c r="Q28" s="15">
        <v>4750</v>
      </c>
      <c r="R28" s="15"/>
      <c r="S28" s="15">
        <v>29.2</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140</v>
      </c>
      <c r="C31" s="76">
        <f>IF(C$27="%w/w SAR",((C$28*10)*$B31),IF(C$27="%w/w DM",(((C$28*10)*($B$28/100))*$B31),IF(C$27="kg/t SAR",(C$28*$B31),IF(C$27="kg/t DM",((C$28*($B$28/100))*$B31),IF(C$27="mg/kg SAR",((C$28*0.001)*$B31),IF(C$27="mg/kg DM",(((C$28*0.001)*($B$28/100))*$B31),0))))))</f>
        <v>247.79999999999998</v>
      </c>
      <c r="D31" s="76">
        <f>(IF(D$27="%w/w SAR",((D$28*10)*$B31),IF(D$27="%w/w DM",(((D$28*10)*($B$28/100))*$B31),IF(D$27="kg/t SAR",(D$28*$B31),IF(D$27="kg/t DM",((D$28*($B$28/100))*$B31),IF(D$27="mg/kg SAR",((D$28*0.001)*$B31),IF(D$27="mg/kg DM",(((D$28*0.001)*($B$28/100))*$B31),"0")))))))*2.291</f>
        <v>76.015379999999993</v>
      </c>
      <c r="E31" s="76">
        <f>(IF(E$27="%w/w SAR",((E$28*10)*$B31),IF(E$27="%w/w DM",(((E$28*10)*($B$28/100))*$B31),IF(E$27="kg/t SAR",(E$28*$B31),IF(E$27="kg/t DM",((E$28*($B$28/100))*$B31),IF(E$27="mg/kg SAR",((E$28*0.001)*$B31),IF(E$27="mg/kg DM",(((E$28*0.001)*($B$28/100))*$B31),"0")))))))*1.205</f>
        <v>2.2015350000000002</v>
      </c>
      <c r="F31" s="76">
        <f>(IF(F$27="%w/w SAR",((F$28*10)*$B31),IF(F$27="%w/w DM",(((F$28*10)*($B$28/100))*$B31),IF(F$27="kg/t SAR",(F$28*$B31),IF(F$27="kg/t DM",((F$28*($B$28/100))*$B31),IF(F$27="mg/kg SAR",((F$28*0.001)*$B31),IF(F$27="mg/kg DM",(((F$28*0.001)*($B$28/100))*$B31),"0")))))))*1.658</f>
        <v>3.5514360000000003</v>
      </c>
      <c r="G31" s="76">
        <f t="shared" ref="G31:P46" si="5">IF(G$27="%w/w SAR",((G$28*10)*$B31),IF(G$27="%w/w DM",(((G$28*10)*($B$28/100))*$B31),IF(G$27="kg/t SAR",(G$28*$B31),IF(G$27="kg/t DM",((G$28*($B$28/100))*$B31),IF(G$27="mg/kg SAR",((G$28*0.001)*$B31),IF(G$27="mg/kg DM",(((G$28*0.001)*($B$28/100))*$B31),0))))))</f>
        <v>0.315</v>
      </c>
      <c r="H31" s="76">
        <f t="shared" si="5"/>
        <v>1.7955000000000001</v>
      </c>
      <c r="I31" s="76">
        <f t="shared" si="5"/>
        <v>0.32549999999999996</v>
      </c>
      <c r="J31" s="76">
        <f t="shared" si="5"/>
        <v>5.6700000000000006E-3</v>
      </c>
      <c r="K31" s="76">
        <f t="shared" si="5"/>
        <v>7.1399999999999996E-3</v>
      </c>
      <c r="L31" s="76">
        <f t="shared" si="5"/>
        <v>0.10709999999999999</v>
      </c>
      <c r="M31" s="76">
        <f t="shared" si="5"/>
        <v>9.0299999999999991E-2</v>
      </c>
      <c r="N31" s="76">
        <f t="shared" si="5"/>
        <v>2730</v>
      </c>
      <c r="O31" s="76">
        <f t="shared" si="5"/>
        <v>348.6</v>
      </c>
      <c r="P31" s="76">
        <f t="shared" si="5"/>
        <v>0</v>
      </c>
      <c r="Q31" s="76">
        <f>(IF(Q$27="%w/w SAR",((Q$28*10)*$B31),IF(Q$27="%w/w DM",(((Q$28*10)*($B$28/100))*$B31),IF(Q$27="kg/t SAR",(Q$28*$B31),IF(Q$27="kg/t DM",((Q$28*($B$28/100))*$B31),IF(Q$27="mg/kg SAR",((Q$28*0.001)*$B31),IF(Q$27="mg/kg DM",(((Q$28*0.001)*($B$28/100))*$B31),0)))))))*2.5</f>
        <v>249.375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0.61320000000000008</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8</v>
      </c>
      <c r="B38" s="15">
        <v>69</v>
      </c>
      <c r="C38" s="76">
        <f t="shared" si="6"/>
        <v>122.12999999999998</v>
      </c>
      <c r="D38" s="76">
        <f t="shared" si="7"/>
        <v>37.464722999999992</v>
      </c>
      <c r="E38" s="76">
        <f t="shared" si="8"/>
        <v>1.0850422500000001</v>
      </c>
      <c r="F38" s="76">
        <f t="shared" si="9"/>
        <v>1.7503506</v>
      </c>
      <c r="G38" s="76">
        <f t="shared" si="5"/>
        <v>0.15525</v>
      </c>
      <c r="H38" s="76">
        <f t="shared" si="5"/>
        <v>0.88492500000000007</v>
      </c>
      <c r="I38" s="76">
        <f t="shared" si="5"/>
        <v>0.16042499999999998</v>
      </c>
      <c r="J38" s="76">
        <f t="shared" si="5"/>
        <v>2.7945000000000001E-3</v>
      </c>
      <c r="K38" s="76">
        <f t="shared" si="5"/>
        <v>3.519E-3</v>
      </c>
      <c r="L38" s="76">
        <f t="shared" si="5"/>
        <v>5.2784999999999999E-2</v>
      </c>
      <c r="M38" s="76">
        <f t="shared" si="5"/>
        <v>4.4504999999999996E-2</v>
      </c>
      <c r="N38" s="76">
        <f t="shared" si="5"/>
        <v>1345.5</v>
      </c>
      <c r="O38" s="76">
        <f t="shared" si="5"/>
        <v>171.81</v>
      </c>
      <c r="P38" s="76">
        <f t="shared" si="5"/>
        <v>0</v>
      </c>
      <c r="Q38" s="76">
        <f t="shared" si="10"/>
        <v>122.90625</v>
      </c>
      <c r="R38" s="76">
        <f t="shared" si="11"/>
        <v>0</v>
      </c>
      <c r="S38" s="76">
        <f t="shared" si="11"/>
        <v>0.30221999999999999</v>
      </c>
      <c r="T38" s="76">
        <f t="shared" si="11"/>
        <v>0</v>
      </c>
      <c r="U38" s="76">
        <f t="shared" si="11"/>
        <v>0</v>
      </c>
      <c r="AB38" s="58"/>
      <c r="AC38" s="58"/>
      <c r="AD38" s="58"/>
      <c r="AE38" s="58"/>
      <c r="AF38" s="58"/>
      <c r="AG38" s="58"/>
      <c r="AH38" s="58"/>
      <c r="AI38" s="58"/>
    </row>
    <row r="39" spans="1:35" s="71" customFormat="1" ht="13" x14ac:dyDescent="0.35">
      <c r="A39" s="13">
        <f>K8</f>
        <v>9</v>
      </c>
      <c r="B39" s="15">
        <v>140</v>
      </c>
      <c r="C39" s="76">
        <f t="shared" si="6"/>
        <v>247.79999999999998</v>
      </c>
      <c r="D39" s="76">
        <f t="shared" si="7"/>
        <v>76.015379999999993</v>
      </c>
      <c r="E39" s="76">
        <f t="shared" si="8"/>
        <v>2.2015350000000002</v>
      </c>
      <c r="F39" s="76">
        <f t="shared" si="9"/>
        <v>3.5514360000000003</v>
      </c>
      <c r="G39" s="76">
        <f t="shared" si="5"/>
        <v>0.315</v>
      </c>
      <c r="H39" s="76">
        <f t="shared" si="5"/>
        <v>1.7955000000000001</v>
      </c>
      <c r="I39" s="76">
        <f t="shared" si="5"/>
        <v>0.32549999999999996</v>
      </c>
      <c r="J39" s="76">
        <f t="shared" si="5"/>
        <v>5.6700000000000006E-3</v>
      </c>
      <c r="K39" s="76">
        <f t="shared" si="5"/>
        <v>7.1399999999999996E-3</v>
      </c>
      <c r="L39" s="76">
        <f t="shared" si="5"/>
        <v>0.10709999999999999</v>
      </c>
      <c r="M39" s="76">
        <f t="shared" si="5"/>
        <v>9.0299999999999991E-2</v>
      </c>
      <c r="N39" s="76">
        <f t="shared" si="5"/>
        <v>2730</v>
      </c>
      <c r="O39" s="76">
        <f t="shared" si="5"/>
        <v>348.6</v>
      </c>
      <c r="P39" s="76">
        <f t="shared" si="5"/>
        <v>0</v>
      </c>
      <c r="Q39" s="76">
        <f t="shared" si="10"/>
        <v>249.375</v>
      </c>
      <c r="R39" s="76">
        <f t="shared" si="11"/>
        <v>0</v>
      </c>
      <c r="S39" s="76">
        <f t="shared" si="11"/>
        <v>0.61320000000000008</v>
      </c>
      <c r="T39" s="76">
        <f t="shared" si="11"/>
        <v>0</v>
      </c>
      <c r="U39" s="76">
        <f t="shared" si="11"/>
        <v>0</v>
      </c>
      <c r="AB39" s="58"/>
      <c r="AC39" s="58"/>
      <c r="AD39" s="58"/>
      <c r="AE39" s="58"/>
      <c r="AF39" s="58"/>
      <c r="AG39" s="58"/>
      <c r="AH39" s="58"/>
      <c r="AI39" s="58"/>
    </row>
    <row r="40" spans="1:35" s="71" customFormat="1" ht="13" x14ac:dyDescent="0.35">
      <c r="A40" s="13">
        <f>L8</f>
        <v>10</v>
      </c>
      <c r="B40" s="15">
        <v>140</v>
      </c>
      <c r="C40" s="76">
        <f t="shared" si="6"/>
        <v>247.79999999999998</v>
      </c>
      <c r="D40" s="76">
        <f t="shared" si="7"/>
        <v>76.015379999999993</v>
      </c>
      <c r="E40" s="76">
        <f t="shared" si="8"/>
        <v>2.2015350000000002</v>
      </c>
      <c r="F40" s="76">
        <f t="shared" si="9"/>
        <v>3.5514360000000003</v>
      </c>
      <c r="G40" s="76">
        <f t="shared" si="5"/>
        <v>0.315</v>
      </c>
      <c r="H40" s="76">
        <f t="shared" si="5"/>
        <v>1.7955000000000001</v>
      </c>
      <c r="I40" s="76">
        <f t="shared" si="5"/>
        <v>0.32549999999999996</v>
      </c>
      <c r="J40" s="76">
        <f t="shared" si="5"/>
        <v>5.6700000000000006E-3</v>
      </c>
      <c r="K40" s="76">
        <f t="shared" si="5"/>
        <v>7.1399999999999996E-3</v>
      </c>
      <c r="L40" s="76">
        <f t="shared" si="5"/>
        <v>0.10709999999999999</v>
      </c>
      <c r="M40" s="76">
        <f t="shared" si="5"/>
        <v>9.0299999999999991E-2</v>
      </c>
      <c r="N40" s="76">
        <f t="shared" si="5"/>
        <v>2730</v>
      </c>
      <c r="O40" s="76">
        <f t="shared" si="5"/>
        <v>348.6</v>
      </c>
      <c r="P40" s="76">
        <f t="shared" si="5"/>
        <v>0</v>
      </c>
      <c r="Q40" s="76">
        <f t="shared" si="10"/>
        <v>249.375</v>
      </c>
      <c r="R40" s="76">
        <f t="shared" si="11"/>
        <v>0</v>
      </c>
      <c r="S40" s="76">
        <f t="shared" si="11"/>
        <v>0.61320000000000008</v>
      </c>
      <c r="T40" s="76">
        <f t="shared" si="11"/>
        <v>0</v>
      </c>
      <c r="U40" s="76">
        <f t="shared" si="11"/>
        <v>0</v>
      </c>
      <c r="AB40" s="58"/>
      <c r="AC40" s="58"/>
      <c r="AD40" s="58"/>
      <c r="AE40" s="58"/>
      <c r="AF40" s="58"/>
      <c r="AG40" s="58"/>
      <c r="AH40" s="58"/>
      <c r="AI40" s="58"/>
    </row>
    <row r="41" spans="1:35" s="71" customFormat="1" ht="13" x14ac:dyDescent="0.35">
      <c r="A41" s="13">
        <f>M8</f>
        <v>11</v>
      </c>
      <c r="B41" s="15">
        <v>69</v>
      </c>
      <c r="C41" s="76">
        <f t="shared" si="6"/>
        <v>122.12999999999998</v>
      </c>
      <c r="D41" s="76">
        <f t="shared" si="7"/>
        <v>37.464722999999992</v>
      </c>
      <c r="E41" s="76">
        <f t="shared" si="8"/>
        <v>1.0850422500000001</v>
      </c>
      <c r="F41" s="76">
        <f t="shared" si="9"/>
        <v>1.7503506</v>
      </c>
      <c r="G41" s="76">
        <f t="shared" si="5"/>
        <v>0.15525</v>
      </c>
      <c r="H41" s="76">
        <f t="shared" si="5"/>
        <v>0.88492500000000007</v>
      </c>
      <c r="I41" s="76">
        <f t="shared" si="5"/>
        <v>0.16042499999999998</v>
      </c>
      <c r="J41" s="76">
        <f t="shared" si="5"/>
        <v>2.7945000000000001E-3</v>
      </c>
      <c r="K41" s="76">
        <f t="shared" si="5"/>
        <v>3.519E-3</v>
      </c>
      <c r="L41" s="76">
        <f t="shared" si="5"/>
        <v>5.2784999999999999E-2</v>
      </c>
      <c r="M41" s="76">
        <f t="shared" si="5"/>
        <v>4.4504999999999996E-2</v>
      </c>
      <c r="N41" s="76">
        <f t="shared" si="5"/>
        <v>1345.5</v>
      </c>
      <c r="O41" s="76">
        <f t="shared" si="5"/>
        <v>171.81</v>
      </c>
      <c r="P41" s="76">
        <f t="shared" si="5"/>
        <v>0</v>
      </c>
      <c r="Q41" s="76">
        <f t="shared" si="10"/>
        <v>122.90625</v>
      </c>
      <c r="R41" s="76">
        <f t="shared" si="11"/>
        <v>0</v>
      </c>
      <c r="S41" s="76">
        <f t="shared" si="11"/>
        <v>0.30221999999999999</v>
      </c>
      <c r="T41" s="76">
        <f t="shared" si="11"/>
        <v>0</v>
      </c>
      <c r="U41" s="76">
        <f t="shared" si="11"/>
        <v>0</v>
      </c>
      <c r="AB41" s="58"/>
      <c r="AC41" s="58"/>
      <c r="AD41" s="58"/>
      <c r="AE41" s="58"/>
      <c r="AF41" s="58"/>
      <c r="AG41" s="58"/>
      <c r="AH41" s="58"/>
      <c r="AI41" s="58"/>
    </row>
    <row r="42" spans="1:35" s="71" customFormat="1" ht="13" x14ac:dyDescent="0.35">
      <c r="A42" s="13">
        <f>N8</f>
        <v>12</v>
      </c>
      <c r="B42" s="15">
        <v>69</v>
      </c>
      <c r="C42" s="76">
        <f t="shared" si="6"/>
        <v>122.12999999999998</v>
      </c>
      <c r="D42" s="76">
        <f t="shared" si="7"/>
        <v>37.464722999999992</v>
      </c>
      <c r="E42" s="76">
        <f t="shared" si="8"/>
        <v>1.0850422500000001</v>
      </c>
      <c r="F42" s="76">
        <f t="shared" si="9"/>
        <v>1.7503506</v>
      </c>
      <c r="G42" s="76">
        <f t="shared" si="5"/>
        <v>0.15525</v>
      </c>
      <c r="H42" s="76">
        <f t="shared" si="5"/>
        <v>0.88492500000000007</v>
      </c>
      <c r="I42" s="76">
        <f t="shared" si="5"/>
        <v>0.16042499999999998</v>
      </c>
      <c r="J42" s="76">
        <f t="shared" si="5"/>
        <v>2.7945000000000001E-3</v>
      </c>
      <c r="K42" s="76">
        <f t="shared" si="5"/>
        <v>3.519E-3</v>
      </c>
      <c r="L42" s="76">
        <f t="shared" si="5"/>
        <v>5.2784999999999999E-2</v>
      </c>
      <c r="M42" s="76">
        <f t="shared" si="5"/>
        <v>4.4504999999999996E-2</v>
      </c>
      <c r="N42" s="76">
        <f t="shared" si="5"/>
        <v>1345.5</v>
      </c>
      <c r="O42" s="76">
        <f t="shared" si="5"/>
        <v>171.81</v>
      </c>
      <c r="P42" s="76">
        <f t="shared" si="5"/>
        <v>0</v>
      </c>
      <c r="Q42" s="76">
        <f t="shared" si="10"/>
        <v>122.90625</v>
      </c>
      <c r="R42" s="76">
        <f t="shared" si="11"/>
        <v>0</v>
      </c>
      <c r="S42" s="76">
        <f t="shared" si="11"/>
        <v>0.30221999999999999</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0" t="s">
        <v>132</v>
      </c>
      <c r="B59" s="75">
        <f>VLOOKUP(C$14,Table245810[],5,FALSE)</f>
        <v>6.2</v>
      </c>
      <c r="C59" s="75">
        <f>VLOOKUP(D$14,Table245810[],5,FALSE)</f>
        <v>6.2</v>
      </c>
      <c r="D59" s="75">
        <f>VLOOKUP(E$14,Table245810[],5,FALSE)</f>
        <v>6.2</v>
      </c>
      <c r="E59" s="75">
        <f>VLOOKUP(F$14,Table245810[],5,FALSE)</f>
        <v>6.2</v>
      </c>
      <c r="F59" s="75">
        <f>VLOOKUP(G$14,Table245810[],5,FALSE)</f>
        <v>6.2</v>
      </c>
      <c r="G59" s="75">
        <f>VLOOKUP(H$14,Table245810[],5,FALSE)</f>
        <v>6.2</v>
      </c>
      <c r="H59" s="75">
        <f>VLOOKUP(I$14,Table245810[],5,FALSE)</f>
        <v>6.2</v>
      </c>
      <c r="I59" s="75">
        <f>VLOOKUP(J$14,Table245810[],5,FALSE)</f>
        <v>6.2</v>
      </c>
      <c r="J59" s="75">
        <f>VLOOKUP(K$14,Table245810[],5,FALSE)</f>
        <v>6.2</v>
      </c>
      <c r="K59" s="75">
        <f>VLOOKUP(L$14,Table245810[],5,FALSE)</f>
        <v>6.2</v>
      </c>
      <c r="L59" s="75">
        <f>VLOOKUP(M$14,Table245810[],5,FALSE)</f>
        <v>6.2</v>
      </c>
      <c r="M59" s="75">
        <f>VLOOKUP(N$14,Table245810[],5,FALSE)</f>
        <v>6.2</v>
      </c>
      <c r="N59" s="75" t="e">
        <f>VLOOKUP(O$14,Table245810[],5,FALSE)</f>
        <v>#N/A</v>
      </c>
      <c r="O59" s="75" t="e">
        <f>VLOOKUP(P$14,Table245810[],5,FALSE)</f>
        <v>#N/A</v>
      </c>
      <c r="P59" s="75" t="e">
        <f>VLOOKUP(Q$14,Table245810[],5,FALSE)</f>
        <v>#N/A</v>
      </c>
      <c r="Q59" s="75" t="e">
        <f>VLOOKUP(R$14,Table245810[],5,FALSE)</f>
        <v>#N/A</v>
      </c>
      <c r="R59" s="75" t="e">
        <f>VLOOKUP(S$14,Table245810[],5,FALSE)</f>
        <v>#N/A</v>
      </c>
      <c r="S59" s="75" t="e">
        <f>VLOOKUP(T$14,Table245810[],5,FALSE)</f>
        <v>#N/A</v>
      </c>
      <c r="T59" s="75" t="e">
        <f>VLOOKUP(U$14,Table245810[],5,FALSE)</f>
        <v>#N/A</v>
      </c>
      <c r="U59" s="75" t="e">
        <f>VLOOKUP(V$14,Table245810[],5,FALSE)</f>
        <v>#N/A</v>
      </c>
    </row>
    <row r="60" spans="1:35" s="19" customFormat="1" ht="13" x14ac:dyDescent="0.3">
      <c r="A60" s="110" t="s">
        <v>4</v>
      </c>
      <c r="B60" s="75">
        <f>C10</f>
        <v>6.8</v>
      </c>
      <c r="C60" s="75">
        <f t="shared" ref="C60:U60" si="14">D10</f>
        <v>5.5</v>
      </c>
      <c r="D60" s="75">
        <f t="shared" si="14"/>
        <v>5.9</v>
      </c>
      <c r="E60" s="75">
        <f t="shared" si="14"/>
        <v>5.9</v>
      </c>
      <c r="F60" s="75">
        <f t="shared" si="14"/>
        <v>5.7</v>
      </c>
      <c r="G60" s="75">
        <f t="shared" si="14"/>
        <v>5.8</v>
      </c>
      <c r="H60" s="75">
        <f t="shared" si="14"/>
        <v>5.8</v>
      </c>
      <c r="I60" s="75">
        <f t="shared" si="14"/>
        <v>6</v>
      </c>
      <c r="J60" s="75">
        <f t="shared" si="14"/>
        <v>6.2</v>
      </c>
      <c r="K60" s="75">
        <f t="shared" si="14"/>
        <v>6.1</v>
      </c>
      <c r="L60" s="75">
        <f t="shared" si="14"/>
        <v>6.2</v>
      </c>
      <c r="M60" s="75">
        <f t="shared" si="14"/>
        <v>6.5</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140</v>
      </c>
      <c r="C62" s="76">
        <f>B32</f>
        <v>0</v>
      </c>
      <c r="D62" s="76">
        <f>B33</f>
        <v>0</v>
      </c>
      <c r="E62" s="76">
        <f>B34</f>
        <v>0</v>
      </c>
      <c r="F62" s="76">
        <f>B35</f>
        <v>0</v>
      </c>
      <c r="G62" s="76">
        <f>B36</f>
        <v>0</v>
      </c>
      <c r="H62" s="76">
        <f>B37</f>
        <v>0</v>
      </c>
      <c r="I62" s="76">
        <f>B38</f>
        <v>69</v>
      </c>
      <c r="J62" s="76">
        <f>B39</f>
        <v>140</v>
      </c>
      <c r="K62" s="76">
        <f>B40</f>
        <v>140</v>
      </c>
      <c r="L62" s="76">
        <f>B41</f>
        <v>69</v>
      </c>
      <c r="M62" s="76">
        <f>B42</f>
        <v>69</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4.2000000000000011</v>
      </c>
      <c r="D64" s="76">
        <f t="shared" si="17"/>
        <v>1.7999999999999989</v>
      </c>
      <c r="E64" s="76">
        <f t="shared" si="17"/>
        <v>1.7999999999999989</v>
      </c>
      <c r="F64" s="76">
        <f t="shared" si="17"/>
        <v>3</v>
      </c>
      <c r="G64" s="76">
        <f t="shared" si="17"/>
        <v>2.4000000000000021</v>
      </c>
      <c r="H64" s="76">
        <f t="shared" si="17"/>
        <v>2.4000000000000021</v>
      </c>
      <c r="I64" s="76">
        <f t="shared" si="17"/>
        <v>1.2000000000000011</v>
      </c>
      <c r="J64" s="76">
        <f t="shared" si="17"/>
        <v>0</v>
      </c>
      <c r="K64" s="76">
        <f t="shared" si="17"/>
        <v>0.6000000000000032</v>
      </c>
      <c r="L64" s="76">
        <f t="shared" si="17"/>
        <v>0</v>
      </c>
      <c r="M64" s="76">
        <f t="shared" si="17"/>
        <v>-1.7999999999999989</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-4.2000000000000011</v>
      </c>
      <c r="D65" s="76">
        <f t="shared" si="18"/>
        <v>-1.7999999999999989</v>
      </c>
      <c r="E65" s="76">
        <f t="shared" si="18"/>
        <v>-1.7999999999999989</v>
      </c>
      <c r="F65" s="76">
        <f t="shared" si="18"/>
        <v>-3</v>
      </c>
      <c r="G65" s="76">
        <f t="shared" si="18"/>
        <v>-2.4000000000000021</v>
      </c>
      <c r="H65" s="76">
        <f t="shared" si="18"/>
        <v>-2.4000000000000021</v>
      </c>
      <c r="I65" s="76">
        <f t="shared" si="18"/>
        <v>-1.2000000000000011</v>
      </c>
      <c r="J65" s="76">
        <f t="shared" si="18"/>
        <v>0</v>
      </c>
      <c r="K65" s="76">
        <f t="shared" si="18"/>
        <v>-0.6000000000000032</v>
      </c>
      <c r="L65" s="76">
        <f t="shared" si="18"/>
        <v>0</v>
      </c>
      <c r="M65" s="76">
        <f t="shared" si="18"/>
        <v>1.7999999999999989</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OVER</v>
      </c>
      <c r="K66" s="77" t="str">
        <f t="shared" si="19"/>
        <v>UNDER</v>
      </c>
      <c r="L66" s="77" t="str">
        <f t="shared" si="19"/>
        <v>OVER</v>
      </c>
      <c r="M66" s="77" t="str">
        <f t="shared" si="19"/>
        <v>OVER</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70" zoomScaleNormal="70" workbookViewId="0">
      <selection activeCell="O4" sqref="O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'Bolton Hill Sludge'!C1:D1</f>
        <v>PAN-017553</v>
      </c>
      <c r="D1" s="143"/>
      <c r="E1" s="92" t="s">
        <v>45</v>
      </c>
      <c r="F1" s="38">
        <f>'Bolton Hill Sludge'!F1</f>
        <v>24.34</v>
      </c>
      <c r="G1" s="124" t="s">
        <v>43</v>
      </c>
      <c r="H1" s="125"/>
      <c r="I1" s="117">
        <v>6.3</v>
      </c>
      <c r="J1" s="128" t="s">
        <v>153</v>
      </c>
      <c r="K1" s="128"/>
      <c r="L1" s="96">
        <v>359</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'Bolton Hill Sludge'!C2:D2</f>
        <v>EPR/GP3792SK</v>
      </c>
      <c r="D2" s="145"/>
      <c r="E2" s="92" t="s">
        <v>109</v>
      </c>
      <c r="F2" s="95" t="s">
        <v>168</v>
      </c>
      <c r="G2" s="126" t="s">
        <v>110</v>
      </c>
      <c r="H2" s="127"/>
      <c r="I2" s="117"/>
      <c r="J2" s="128" t="s">
        <v>158</v>
      </c>
      <c r="K2" s="128"/>
      <c r="L2" s="96">
        <v>1.1399999999999999</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'Bolton Hill Sludge'!C3:D3</f>
        <v>Mr Ian Holden</v>
      </c>
      <c r="D3" s="145"/>
      <c r="E3" s="92" t="s">
        <v>108</v>
      </c>
      <c r="F3" s="30" t="s">
        <v>77</v>
      </c>
      <c r="G3" s="128" t="s">
        <v>159</v>
      </c>
      <c r="H3" s="128"/>
      <c r="I3" s="117"/>
      <c r="J3" s="124" t="s">
        <v>154</v>
      </c>
      <c r="K3" s="125"/>
      <c r="L3" s="96">
        <f>(L1/(L2*10000))*100</f>
        <v>3.1491228070175445</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'Bolton Hill Sludge'!C4:D4</f>
        <v>Crugmore, Ceredigion, SA43 1QY</v>
      </c>
      <c r="D4" s="143"/>
      <c r="E4" s="93" t="s">
        <v>1</v>
      </c>
      <c r="F4" s="119" t="s">
        <v>169</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'Bolton Hill Sludge'!C5:D5</f>
        <v xml:space="preserve">Owen Clee </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'Bolton Hill Sludge'!C8</f>
        <v>1</v>
      </c>
      <c r="D8" s="59">
        <f>'Bolton Hill Sludge'!D8</f>
        <v>2</v>
      </c>
      <c r="E8" s="59">
        <f>'Bolton Hill Sludge'!E8</f>
        <v>3</v>
      </c>
      <c r="F8" s="59">
        <f>'Bolton Hill Sludge'!F8</f>
        <v>4</v>
      </c>
      <c r="G8" s="59">
        <f>'Bolton Hill Sludge'!G8</f>
        <v>5</v>
      </c>
      <c r="H8" s="59">
        <f>'Bolton Hill Sludge'!H8</f>
        <v>6</v>
      </c>
      <c r="I8" s="59">
        <f>'Bolton Hill Sludge'!I8</f>
        <v>7</v>
      </c>
      <c r="J8" s="59">
        <f>'Bolton Hill Sludge'!J8</f>
        <v>8</v>
      </c>
      <c r="K8" s="59">
        <f>'Bolton Hill Sludge'!K8</f>
        <v>9</v>
      </c>
      <c r="L8" s="59">
        <f>'Bolton Hill Sludge'!L8</f>
        <v>10</v>
      </c>
      <c r="M8" s="59">
        <f>'Bolton Hill Sludge'!M8</f>
        <v>11</v>
      </c>
      <c r="N8" s="59">
        <f>'Bolton Hill Sludge'!N8</f>
        <v>12</v>
      </c>
      <c r="O8" s="59">
        <f>'Bolton Hill Sludge'!O8</f>
        <v>0</v>
      </c>
      <c r="P8" s="59">
        <f>'Bolton Hill Sludge'!P8</f>
        <v>0</v>
      </c>
      <c r="Q8" s="59">
        <f>'Bolton Hill Sludge'!Q8</f>
        <v>0</v>
      </c>
      <c r="R8" s="59">
        <f>'Bolton Hill Sludge'!R8</f>
        <v>0</v>
      </c>
      <c r="S8" s="59">
        <f>'Bolton Hill Sludge'!S8</f>
        <v>0</v>
      </c>
      <c r="T8" s="59">
        <f>'Bolton Hill Sludge'!T8</f>
        <v>0</v>
      </c>
      <c r="U8" s="59">
        <f>'Bolton Hill Sludge'!U8</f>
        <v>0</v>
      </c>
      <c r="V8" s="59">
        <f>'Bolton Hill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'Bolton Hill Sludge'!C9</f>
        <v>Moderate</v>
      </c>
      <c r="D9" s="59" t="str">
        <f>'Bolton Hill Sludge'!D9</f>
        <v>Moderate</v>
      </c>
      <c r="E9" s="59" t="str">
        <f>'Bolton Hill Sludge'!E9</f>
        <v>Moderate</v>
      </c>
      <c r="F9" s="59" t="str">
        <f>'Bolton Hill Sludge'!F9</f>
        <v>Moderate</v>
      </c>
      <c r="G9" s="59" t="str">
        <f>'Bolton Hill Sludge'!G9</f>
        <v>Moderate</v>
      </c>
      <c r="H9" s="59" t="str">
        <f>'Bolton Hill Sludge'!H9</f>
        <v>Moderate</v>
      </c>
      <c r="I9" s="59" t="str">
        <f>'Bolton Hill Sludge'!I9</f>
        <v>Moderate</v>
      </c>
      <c r="J9" s="59" t="str">
        <f>'Bolton Hill Sludge'!J9</f>
        <v>Moderate</v>
      </c>
      <c r="K9" s="59" t="str">
        <f>'Bolton Hill Sludge'!K9</f>
        <v>Moderate</v>
      </c>
      <c r="L9" s="59" t="str">
        <f>'Bolton Hill Sludge'!L9</f>
        <v>Moderate</v>
      </c>
      <c r="M9" s="59" t="str">
        <f>'Bolton Hill Sludge'!M9</f>
        <v>Moderate</v>
      </c>
      <c r="N9" s="59" t="str">
        <f>'Bolton Hill Sludge'!N9</f>
        <v>Moderate</v>
      </c>
      <c r="O9" s="59">
        <f>'Bolton Hill Sludge'!O9</f>
        <v>0</v>
      </c>
      <c r="P9" s="59">
        <f>'Bolton Hill Sludge'!P9</f>
        <v>0</v>
      </c>
      <c r="Q9" s="59">
        <f>'Bolton Hill Sludge'!Q9</f>
        <v>0</v>
      </c>
      <c r="R9" s="59">
        <f>'Bolton Hill Sludge'!R9</f>
        <v>0</v>
      </c>
      <c r="S9" s="59">
        <f>'Bolton Hill Sludge'!S9</f>
        <v>0</v>
      </c>
      <c r="T9" s="59">
        <f>'Bolton Hill Sludge'!T9</f>
        <v>0</v>
      </c>
      <c r="U9" s="59">
        <f>'Bolton Hill Sludge'!U9</f>
        <v>0</v>
      </c>
      <c r="V9" s="59">
        <f>'Bolton Hill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'Bolton Hill Sludge'!C10</f>
        <v>6.8</v>
      </c>
      <c r="D10" s="59">
        <f>'Bolton Hill Sludge'!D10</f>
        <v>5.5</v>
      </c>
      <c r="E10" s="59">
        <f>'Bolton Hill Sludge'!E10</f>
        <v>5.9</v>
      </c>
      <c r="F10" s="59">
        <f>'Bolton Hill Sludge'!F10</f>
        <v>5.9</v>
      </c>
      <c r="G10" s="59">
        <f>'Bolton Hill Sludge'!G10</f>
        <v>5.7</v>
      </c>
      <c r="H10" s="59">
        <f>'Bolton Hill Sludge'!H10</f>
        <v>5.8</v>
      </c>
      <c r="I10" s="59">
        <f>'Bolton Hill Sludge'!I10</f>
        <v>5.8</v>
      </c>
      <c r="J10" s="59">
        <f>'Bolton Hill Sludge'!J10</f>
        <v>6</v>
      </c>
      <c r="K10" s="59">
        <f>'Bolton Hill Sludge'!K10</f>
        <v>6.2</v>
      </c>
      <c r="L10" s="59">
        <f>'Bolton Hill Sludge'!L10</f>
        <v>6.1</v>
      </c>
      <c r="M10" s="59">
        <f>'Bolton Hill Sludge'!M10</f>
        <v>6.2</v>
      </c>
      <c r="N10" s="59">
        <f>'Bolton Hill Sludge'!N10</f>
        <v>6.5</v>
      </c>
      <c r="O10" s="59">
        <f>'Bolton Hill Sludge'!O10</f>
        <v>0</v>
      </c>
      <c r="P10" s="59">
        <f>'Bolton Hill Sludge'!P10</f>
        <v>0</v>
      </c>
      <c r="Q10" s="59">
        <f>'Bolton Hill Sludge'!Q10</f>
        <v>0</v>
      </c>
      <c r="R10" s="59">
        <f>'Bolton Hill Sludge'!R10</f>
        <v>0</v>
      </c>
      <c r="S10" s="59">
        <f>'Bolton Hill Sludge'!S10</f>
        <v>0</v>
      </c>
      <c r="T10" s="59">
        <f>'Bolton Hill Sludge'!T10</f>
        <v>0</v>
      </c>
      <c r="U10" s="59">
        <f>'Bolton Hill Sludge'!U10</f>
        <v>0</v>
      </c>
      <c r="V10" s="59">
        <f>'Bolton Hill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'Bolton Hill Sludge'!C11</f>
        <v>0</v>
      </c>
      <c r="D11" s="59">
        <f>'Bolton Hill Sludge'!D11</f>
        <v>3</v>
      </c>
      <c r="E11" s="59">
        <f>'Bolton Hill Sludge'!E11</f>
        <v>0</v>
      </c>
      <c r="F11" s="59">
        <f>'Bolton Hill Sludge'!F11</f>
        <v>2</v>
      </c>
      <c r="G11" s="59">
        <f>'Bolton Hill Sludge'!G11</f>
        <v>3</v>
      </c>
      <c r="H11" s="59">
        <f>'Bolton Hill Sludge'!H11</f>
        <v>0</v>
      </c>
      <c r="I11" s="59">
        <f>'Bolton Hill Sludge'!I11</f>
        <v>1</v>
      </c>
      <c r="J11" s="59">
        <f>'Bolton Hill Sludge'!J11</f>
        <v>2</v>
      </c>
      <c r="K11" s="59">
        <f>'Bolton Hill Sludge'!K11</f>
        <v>0</v>
      </c>
      <c r="L11" s="59">
        <f>'Bolton Hill Sludge'!L11</f>
        <v>1</v>
      </c>
      <c r="M11" s="59">
        <f>'Bolton Hill Sludge'!M11</f>
        <v>3</v>
      </c>
      <c r="N11" s="59">
        <f>'Bolton Hill Sludge'!N11</f>
        <v>2</v>
      </c>
      <c r="O11" s="59">
        <f>'Bolton Hill Sludge'!O11</f>
        <v>0</v>
      </c>
      <c r="P11" s="59">
        <f>'Bolton Hill Sludge'!P11</f>
        <v>0</v>
      </c>
      <c r="Q11" s="59">
        <f>'Bolton Hill Sludge'!Q11</f>
        <v>0</v>
      </c>
      <c r="R11" s="59">
        <f>'Bolton Hill Sludge'!R11</f>
        <v>0</v>
      </c>
      <c r="S11" s="59">
        <f>'Bolton Hill Sludge'!S11</f>
        <v>0</v>
      </c>
      <c r="T11" s="59">
        <f>'Bolton Hill Sludge'!T11</f>
        <v>0</v>
      </c>
      <c r="U11" s="59">
        <f>'Bolton Hill Sludge'!U11</f>
        <v>0</v>
      </c>
      <c r="V11" s="59">
        <f>'Bolton Hill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'Bolton Hill Sludge'!C12</f>
        <v>1</v>
      </c>
      <c r="D12" s="59">
        <f>'Bolton Hill Sludge'!D12</f>
        <v>1</v>
      </c>
      <c r="E12" s="59">
        <f>'Bolton Hill Sludge'!E12</f>
        <v>0</v>
      </c>
      <c r="F12" s="59">
        <f>'Bolton Hill Sludge'!F12</f>
        <v>0</v>
      </c>
      <c r="G12" s="59">
        <f>'Bolton Hill Sludge'!G12</f>
        <v>1</v>
      </c>
      <c r="H12" s="59">
        <f>'Bolton Hill Sludge'!H12</f>
        <v>0</v>
      </c>
      <c r="I12" s="59">
        <f>'Bolton Hill Sludge'!I12</f>
        <v>0</v>
      </c>
      <c r="J12" s="59">
        <f>'Bolton Hill Sludge'!J12</f>
        <v>0</v>
      </c>
      <c r="K12" s="59">
        <f>'Bolton Hill Sludge'!K12</f>
        <v>0</v>
      </c>
      <c r="L12" s="59">
        <f>'Bolton Hill Sludge'!L12</f>
        <v>0</v>
      </c>
      <c r="M12" s="59">
        <f>'Bolton Hill Sludge'!M12</f>
        <v>2</v>
      </c>
      <c r="N12" s="59">
        <f>'Bolton Hill Sludge'!N12</f>
        <v>0</v>
      </c>
      <c r="O12" s="59">
        <f>'Bolton Hill Sludge'!O12</f>
        <v>0</v>
      </c>
      <c r="P12" s="59">
        <f>'Bolton Hill Sludge'!P12</f>
        <v>0</v>
      </c>
      <c r="Q12" s="59">
        <f>'Bolton Hill Sludge'!Q12</f>
        <v>0</v>
      </c>
      <c r="R12" s="59">
        <f>'Bolton Hill Sludge'!R12</f>
        <v>0</v>
      </c>
      <c r="S12" s="59">
        <f>'Bolton Hill Sludge'!S12</f>
        <v>0</v>
      </c>
      <c r="T12" s="59">
        <f>'Bolton Hill Sludge'!T12</f>
        <v>0</v>
      </c>
      <c r="U12" s="59">
        <f>'Bolton Hill Sludge'!U12</f>
        <v>0</v>
      </c>
      <c r="V12" s="59">
        <f>'Bolton Hill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'Bolton Hill Sludge'!C13</f>
        <v>2</v>
      </c>
      <c r="D13" s="59">
        <f>'Bolton Hill Sludge'!D13</f>
        <v>2</v>
      </c>
      <c r="E13" s="59">
        <f>'Bolton Hill Sludge'!E13</f>
        <v>2</v>
      </c>
      <c r="F13" s="59">
        <f>'Bolton Hill Sludge'!F13</f>
        <v>2</v>
      </c>
      <c r="G13" s="59">
        <f>'Bolton Hill Sludge'!G13</f>
        <v>2</v>
      </c>
      <c r="H13" s="59">
        <f>'Bolton Hill Sludge'!H13</f>
        <v>1</v>
      </c>
      <c r="I13" s="59">
        <f>'Bolton Hill Sludge'!I13</f>
        <v>2</v>
      </c>
      <c r="J13" s="59">
        <f>'Bolton Hill Sludge'!J13</f>
        <v>2</v>
      </c>
      <c r="K13" s="59">
        <f>'Bolton Hill Sludge'!K13</f>
        <v>1</v>
      </c>
      <c r="L13" s="59">
        <f>'Bolton Hill Sludge'!L13</f>
        <v>2</v>
      </c>
      <c r="M13" s="59">
        <f>'Bolton Hill Sludge'!M13</f>
        <v>2</v>
      </c>
      <c r="N13" s="59">
        <f>'Bolton Hill Sludge'!N13</f>
        <v>3</v>
      </c>
      <c r="O13" s="59">
        <f>'Bolton Hill Sludge'!O13</f>
        <v>0</v>
      </c>
      <c r="P13" s="59">
        <f>'Bolton Hill Sludge'!P13</f>
        <v>0</v>
      </c>
      <c r="Q13" s="59">
        <f>'Bolton Hill Sludge'!Q13</f>
        <v>0</v>
      </c>
      <c r="R13" s="59">
        <f>'Bolton Hill Sludge'!R13</f>
        <v>0</v>
      </c>
      <c r="S13" s="59">
        <f>'Bolton Hill Sludge'!S13</f>
        <v>0</v>
      </c>
      <c r="T13" s="59">
        <f>'Bolton Hill Sludge'!T13</f>
        <v>0</v>
      </c>
      <c r="U13" s="59">
        <f>'Bolton Hill Sludge'!U13</f>
        <v>0</v>
      </c>
      <c r="V13" s="59">
        <f>'Bolton Hill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'Bolton Hill Sludge'!C14</f>
        <v xml:space="preserve">Grass Silage (25% DM) </v>
      </c>
      <c r="D14" s="101" t="str">
        <f>'Bolton Hill Sludge'!D14</f>
        <v xml:space="preserve">Grass Silage (25% DM) </v>
      </c>
      <c r="E14" s="101" t="str">
        <f>'Bolton Hill Sludge'!E14</f>
        <v xml:space="preserve">Grass Silage (25% DM) </v>
      </c>
      <c r="F14" s="101" t="str">
        <f>'Bolton Hill Sludge'!F14</f>
        <v xml:space="preserve">Grass Silage (25% DM) </v>
      </c>
      <c r="G14" s="101" t="str">
        <f>'Bolton Hill Sludge'!G14</f>
        <v xml:space="preserve">Grass Silage (25% DM) </v>
      </c>
      <c r="H14" s="101" t="str">
        <f>'Bolton Hill Sludge'!H14</f>
        <v xml:space="preserve">Grass Silage (25% DM) </v>
      </c>
      <c r="I14" s="101" t="str">
        <f>'Bolton Hill Sludge'!I14</f>
        <v xml:space="preserve">Grass Silage (25% DM) </v>
      </c>
      <c r="J14" s="101" t="str">
        <f>'Bolton Hill Sludge'!J14</f>
        <v xml:space="preserve">Grass Silage (25% DM) </v>
      </c>
      <c r="K14" s="101" t="str">
        <f>'Bolton Hill Sludge'!K14</f>
        <v xml:space="preserve">Grass Silage (25% DM) </v>
      </c>
      <c r="L14" s="101" t="str">
        <f>'Bolton Hill Sludge'!L14</f>
        <v xml:space="preserve">Grass Silage (25% DM) </v>
      </c>
      <c r="M14" s="101" t="str">
        <f>'Bolton Hill Sludge'!M14</f>
        <v xml:space="preserve">Grass Silage (25% DM) </v>
      </c>
      <c r="N14" s="101" t="str">
        <f>'Bolton Hill Sludge'!N14</f>
        <v xml:space="preserve">Grass Silage (25% DM) </v>
      </c>
      <c r="O14" s="101">
        <f>'Bolton Hill Sludge'!O14</f>
        <v>0</v>
      </c>
      <c r="P14" s="101">
        <f>'Bolton Hill Sludge'!P14</f>
        <v>0</v>
      </c>
      <c r="Q14" s="101">
        <f>'Bolton Hill Sludge'!Q14</f>
        <v>0</v>
      </c>
      <c r="R14" s="101">
        <f>'Bolton Hill Sludge'!R14</f>
        <v>0</v>
      </c>
      <c r="S14" s="101">
        <f>'Bolton Hill Sludge'!S14</f>
        <v>0</v>
      </c>
      <c r="T14" s="101">
        <f>'Bolton Hill Sludge'!T14</f>
        <v>0</v>
      </c>
      <c r="U14" s="101">
        <f>'Bolton Hill Sludge'!U14</f>
        <v>0</v>
      </c>
      <c r="V14" s="101">
        <f>'Bolton Hill Sludge'!V14</f>
        <v>0</v>
      </c>
      <c r="AD14" s="29" t="s">
        <v>138</v>
      </c>
      <c r="AE14" s="29">
        <v>6</v>
      </c>
      <c r="AI14" s="52" t="s">
        <v>119</v>
      </c>
      <c r="AJ14" s="53">
        <v>0.8</v>
      </c>
      <c r="AK14" s="54">
        <v>1.7</v>
      </c>
      <c r="AL14" s="11">
        <v>12</v>
      </c>
      <c r="AM14" s="11">
        <v>6.7</v>
      </c>
      <c r="AN14" s="11" t="s">
        <v>135</v>
      </c>
    </row>
    <row r="15" spans="1:41" ht="13" x14ac:dyDescent="0.25">
      <c r="A15" s="137" t="s">
        <v>9</v>
      </c>
      <c r="B15" s="137"/>
      <c r="C15" s="59">
        <f>'Bolton Hill Sludge'!C15</f>
        <v>38</v>
      </c>
      <c r="D15" s="59">
        <f>'Bolton Hill Sludge'!D15</f>
        <v>38</v>
      </c>
      <c r="E15" s="59">
        <f>'Bolton Hill Sludge'!E15</f>
        <v>38</v>
      </c>
      <c r="F15" s="59">
        <f>'Bolton Hill Sludge'!F15</f>
        <v>38</v>
      </c>
      <c r="G15" s="59">
        <f>'Bolton Hill Sludge'!G15</f>
        <v>38</v>
      </c>
      <c r="H15" s="59">
        <f>'Bolton Hill Sludge'!H15</f>
        <v>38</v>
      </c>
      <c r="I15" s="59">
        <f>'Bolton Hill Sludge'!I15</f>
        <v>38</v>
      </c>
      <c r="J15" s="59">
        <f>'Bolton Hill Sludge'!J15</f>
        <v>38</v>
      </c>
      <c r="K15" s="59">
        <f>'Bolton Hill Sludge'!K15</f>
        <v>38</v>
      </c>
      <c r="L15" s="59">
        <f>'Bolton Hill Sludge'!L15</f>
        <v>38</v>
      </c>
      <c r="M15" s="59">
        <f>'Bolton Hill Sludge'!M15</f>
        <v>38</v>
      </c>
      <c r="N15" s="59">
        <f>'Bolton Hill Sludge'!N15</f>
        <v>38</v>
      </c>
      <c r="O15" s="59">
        <f>'Bolton Hill Sludge'!O15</f>
        <v>0</v>
      </c>
      <c r="P15" s="59">
        <f>'Bolton Hill Sludge'!P15</f>
        <v>0</v>
      </c>
      <c r="Q15" s="59">
        <f>'Bolton Hill Sludge'!Q15</f>
        <v>0</v>
      </c>
      <c r="R15" s="59">
        <f>'Bolton Hill Sludge'!R15</f>
        <v>0</v>
      </c>
      <c r="S15" s="59">
        <f>'Bolton Hill Sludge'!S15</f>
        <v>0</v>
      </c>
      <c r="T15" s="59">
        <f>'Bolton Hill Sludge'!T15</f>
        <v>0</v>
      </c>
      <c r="U15" s="59">
        <f>'Bolton Hill Sludge'!U15</f>
        <v>0</v>
      </c>
      <c r="V15" s="59">
        <f>'Bolton Hill Sludge'!V15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'Bolton Hill Sludge'!C16</f>
        <v>Medium/Clay</v>
      </c>
      <c r="D16" s="102" t="str">
        <f>'Bolton Hill Sludge'!D16</f>
        <v>Medium/Clay</v>
      </c>
      <c r="E16" s="102" t="str">
        <f>'Bolton Hill Sludge'!E16</f>
        <v>Medium/Clay</v>
      </c>
      <c r="F16" s="102" t="str">
        <f>'Bolton Hill Sludge'!F16</f>
        <v>Medium/Clay</v>
      </c>
      <c r="G16" s="102" t="str">
        <f>'Bolton Hill Sludge'!G16</f>
        <v>Medium/Clay</v>
      </c>
      <c r="H16" s="102" t="str">
        <f>'Bolton Hill Sludge'!H16</f>
        <v>Medium/Clay</v>
      </c>
      <c r="I16" s="102" t="str">
        <f>'Bolton Hill Sludge'!I16</f>
        <v>Medium/Clay</v>
      </c>
      <c r="J16" s="102" t="str">
        <f>'Bolton Hill Sludge'!J16</f>
        <v>Medium/Clay</v>
      </c>
      <c r="K16" s="102" t="str">
        <f>'Bolton Hill Sludge'!K16</f>
        <v>Medium/Clay</v>
      </c>
      <c r="L16" s="102" t="str">
        <f>'Bolton Hill Sludge'!L16</f>
        <v>Medium/Clay</v>
      </c>
      <c r="M16" s="102" t="str">
        <f>'Bolton Hill Sludge'!M16</f>
        <v>Medium/Clay</v>
      </c>
      <c r="N16" s="102" t="str">
        <f>'Bolton Hill Sludge'!N16</f>
        <v>Medium/Clay</v>
      </c>
      <c r="O16" s="102">
        <f>'Bolton Hill Sludge'!O16</f>
        <v>0</v>
      </c>
      <c r="P16" s="102">
        <f>'Bolton Hill Sludge'!P16</f>
        <v>0</v>
      </c>
      <c r="Q16" s="102">
        <f>'Bolton Hill Sludge'!Q16</f>
        <v>0</v>
      </c>
      <c r="R16" s="102">
        <f>'Bolton Hill Sludge'!R16</f>
        <v>0</v>
      </c>
      <c r="S16" s="102">
        <f>'Bolton Hill Sludge'!S16</f>
        <v>0</v>
      </c>
      <c r="T16" s="102">
        <f>'Bolton Hill Sludge'!T16</f>
        <v>0</v>
      </c>
      <c r="U16" s="102">
        <f>'Bolton Hill Sludge'!U16</f>
        <v>0</v>
      </c>
      <c r="V16" s="102">
        <f>'Bolton Hill Sludge'!V16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26.776062499999998</v>
      </c>
      <c r="D18" s="16">
        <f>$D32</f>
        <v>0</v>
      </c>
      <c r="E18" s="16">
        <f>$D33</f>
        <v>0</v>
      </c>
      <c r="F18" s="16">
        <f>$D34</f>
        <v>0</v>
      </c>
      <c r="G18" s="16">
        <f>$D35</f>
        <v>0</v>
      </c>
      <c r="H18" s="16">
        <f>$D36</f>
        <v>0</v>
      </c>
      <c r="I18" s="16">
        <f>$D37</f>
        <v>0</v>
      </c>
      <c r="J18" s="16">
        <f>$D38</f>
        <v>26.776062499999998</v>
      </c>
      <c r="K18" s="16">
        <f>$D39</f>
        <v>26.776062499999998</v>
      </c>
      <c r="L18" s="16">
        <f>$D40</f>
        <v>26.776062499999998</v>
      </c>
      <c r="M18" s="16">
        <f>$D41</f>
        <v>26.776062499999998</v>
      </c>
      <c r="N18" s="16">
        <f>$D42</f>
        <v>26.776062499999998</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-37.8239375</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-37.8239375</v>
      </c>
      <c r="K19" s="16">
        <f t="shared" si="1"/>
        <v>-37.8239375</v>
      </c>
      <c r="L19" s="16">
        <f t="shared" si="1"/>
        <v>-37.8239375</v>
      </c>
      <c r="M19" s="16">
        <f t="shared" si="1"/>
        <v>-37.8239375</v>
      </c>
      <c r="N19" s="16">
        <f t="shared" si="1"/>
        <v>-37.8239375</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
      </c>
      <c r="E20" s="25" t="str">
        <f>IF($B33="","",IF(E$19&gt;=0,"INCREASE","DECREASE"))</f>
        <v/>
      </c>
      <c r="F20" s="25" t="str">
        <f>IF($B34="","",IF(F$19&gt;=0,"INCREASE","DECREASE"))</f>
        <v/>
      </c>
      <c r="G20" s="25" t="str">
        <f>IF($B35="","",IF(G$19&gt;=0,"INCREASE","DECREASE"))</f>
        <v/>
      </c>
      <c r="H20" s="25" t="str">
        <f>IF($B36="","",IF(H$19&gt;=0,"INCREASE","DECREASE"))</f>
        <v/>
      </c>
      <c r="I20" s="25" t="str">
        <f>IF($B37="","",IF(I$19&gt;=0,"INCREASE","DECREASE"))</f>
        <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0.72209625</v>
      </c>
      <c r="D22" s="16">
        <f>$E32</f>
        <v>0</v>
      </c>
      <c r="E22" s="16">
        <f>$E33</f>
        <v>0</v>
      </c>
      <c r="F22" s="16">
        <f>$E34</f>
        <v>0</v>
      </c>
      <c r="G22" s="16">
        <f>$E35</f>
        <v>0</v>
      </c>
      <c r="H22" s="16">
        <f>$E36</f>
        <v>0</v>
      </c>
      <c r="I22" s="16">
        <f>$E37</f>
        <v>0</v>
      </c>
      <c r="J22" s="16">
        <f>$E38</f>
        <v>0.72209625</v>
      </c>
      <c r="K22" s="16">
        <f>$E39</f>
        <v>0.72209625</v>
      </c>
      <c r="L22" s="16">
        <f>$E40</f>
        <v>0.72209625</v>
      </c>
      <c r="M22" s="16">
        <f>$E41</f>
        <v>0.72209625</v>
      </c>
      <c r="N22" s="16">
        <f>$E42</f>
        <v>0.72209625</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-227.27790375000001</v>
      </c>
      <c r="D23" s="16">
        <f t="shared" ref="D23:V23" si="3">D22-D21</f>
        <v>-228</v>
      </c>
      <c r="E23" s="16">
        <f t="shared" si="3"/>
        <v>-228</v>
      </c>
      <c r="F23" s="16">
        <f t="shared" si="3"/>
        <v>-228</v>
      </c>
      <c r="G23" s="16">
        <f t="shared" si="3"/>
        <v>-228</v>
      </c>
      <c r="H23" s="16">
        <f t="shared" si="3"/>
        <v>-228</v>
      </c>
      <c r="I23" s="16">
        <f t="shared" si="3"/>
        <v>-228</v>
      </c>
      <c r="J23" s="16">
        <f t="shared" si="3"/>
        <v>-227.27790375000001</v>
      </c>
      <c r="K23" s="16">
        <f t="shared" si="3"/>
        <v>-227.27790375000001</v>
      </c>
      <c r="L23" s="16">
        <f t="shared" si="3"/>
        <v>-227.27790375000001</v>
      </c>
      <c r="M23" s="16">
        <f t="shared" si="3"/>
        <v>-227.27790375000001</v>
      </c>
      <c r="N23" s="16">
        <f t="shared" si="3"/>
        <v>-227.27790375000001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1.7</v>
      </c>
      <c r="C28" s="15">
        <v>1.1399999999999999</v>
      </c>
      <c r="D28" s="15">
        <v>0.27500000000000002</v>
      </c>
      <c r="E28" s="15">
        <v>1.41E-2</v>
      </c>
      <c r="F28" s="15">
        <v>95.1</v>
      </c>
      <c r="G28" s="15">
        <v>7.8</v>
      </c>
      <c r="H28" s="15">
        <v>35</v>
      </c>
      <c r="I28" s="15">
        <v>6.2</v>
      </c>
      <c r="J28" s="15">
        <v>0.11</v>
      </c>
      <c r="K28" s="15">
        <v>1.18</v>
      </c>
      <c r="L28" s="15">
        <v>5.0999999999999996</v>
      </c>
      <c r="M28" s="15">
        <v>4.3</v>
      </c>
      <c r="N28" s="15">
        <v>149000</v>
      </c>
      <c r="O28" s="15">
        <v>17100</v>
      </c>
      <c r="P28" s="15"/>
      <c r="Q28" s="15">
        <v>4500</v>
      </c>
      <c r="R28" s="15"/>
      <c r="S28" s="15">
        <v>30.6</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250</v>
      </c>
      <c r="C31" s="76">
        <f>IF(C$27="%w/w SAR",((C$28*10)*$B31),IF(C$27="%w/w DM",(((C$28*10)*($B$28/100))*$B31),IF(C$27="kg/t SAR",(C$28*$B31),IF(C$27="kg/t DM",((C$28*($B$28/100))*$B31),IF(C$27="mg/kg SAR",((C$28*0.001)*$B31),IF(C$27="mg/kg DM",(((C$28*0.001)*($B$28/100))*$B31),0))))))</f>
        <v>48.45</v>
      </c>
      <c r="D31" s="76">
        <f>(IF(D$27="%w/w SAR",((D$28*10)*$B31),IF(D$27="%w/w DM",(((D$28*10)*($B$28/100))*$B31),IF(D$27="kg/t SAR",(D$28*$B31),IF(D$27="kg/t DM",((D$28*($B$28/100))*$B31),IF(D$27="mg/kg SAR",((D$28*0.001)*$B31),IF(D$27="mg/kg DM",(((D$28*0.001)*($B$28/100))*$B31),"0")))))))*2.291</f>
        <v>26.776062499999998</v>
      </c>
      <c r="E31" s="76">
        <f>(IF(E$27="%w/w SAR",((E$28*10)*$B31),IF(E$27="%w/w DM",(((E$28*10)*($B$28/100))*$B31),IF(E$27="kg/t SAR",(E$28*$B31),IF(E$27="kg/t DM",((E$28*($B$28/100))*$B31),IF(E$27="mg/kg SAR",((E$28*0.001)*$B31),IF(E$27="mg/kg DM",(((E$28*0.001)*($B$28/100))*$B31),"0")))))))*1.205</f>
        <v>0.72209625</v>
      </c>
      <c r="F31" s="76">
        <f>(IF(F$27="%w/w SAR",((F$28*10)*$B31),IF(F$27="%w/w DM",(((F$28*10)*($B$28/100))*$B31),IF(F$27="kg/t SAR",(F$28*$B31),IF(F$27="kg/t DM",((F$28*($B$28/100))*$B31),IF(F$27="mg/kg SAR",((F$28*0.001)*$B31),IF(F$27="mg/kg DM",(((F$28*0.001)*($B$28/100))*$B31),"0")))))))*1.658</f>
        <v>0.67012214999999997</v>
      </c>
      <c r="G31" s="76">
        <f t="shared" ref="G31:P46" si="5">IF(G$27="%w/w SAR",((G$28*10)*$B31),IF(G$27="%w/w DM",(((G$28*10)*($B$28/100))*$B31),IF(G$27="kg/t SAR",(G$28*$B31),IF(G$27="kg/t DM",((G$28*($B$28/100))*$B31),IF(G$27="mg/kg SAR",((G$28*0.001)*$B31),IF(G$27="mg/kg DM",(((G$28*0.001)*($B$28/100))*$B31),0))))))</f>
        <v>3.3149999999999999E-2</v>
      </c>
      <c r="H31" s="76">
        <f t="shared" si="5"/>
        <v>0.14875000000000005</v>
      </c>
      <c r="I31" s="76">
        <f t="shared" si="5"/>
        <v>2.6350000000000002E-2</v>
      </c>
      <c r="J31" s="76">
        <f t="shared" si="5"/>
        <v>4.6750000000000003E-4</v>
      </c>
      <c r="K31" s="76">
        <f t="shared" si="5"/>
        <v>5.0150000000000004E-3</v>
      </c>
      <c r="L31" s="76">
        <f t="shared" si="5"/>
        <v>2.1675E-2</v>
      </c>
      <c r="M31" s="76">
        <f t="shared" si="5"/>
        <v>1.8275E-2</v>
      </c>
      <c r="N31" s="76">
        <f t="shared" si="5"/>
        <v>633.25000000000011</v>
      </c>
      <c r="O31" s="76">
        <f t="shared" si="5"/>
        <v>72.675000000000011</v>
      </c>
      <c r="P31" s="76">
        <f t="shared" si="5"/>
        <v>0</v>
      </c>
      <c r="Q31" s="76">
        <f>(IF(Q$27="%w/w SAR",((Q$28*10)*$B31),IF(Q$27="%w/w DM",(((Q$28*10)*($B$28/100))*$B31),IF(Q$27="kg/t SAR",(Q$28*$B31),IF(Q$27="kg/t DM",((Q$28*($B$28/100))*$B31),IF(Q$27="mg/kg SAR",((Q$28*0.001)*$B31),IF(Q$27="mg/kg DM",(((Q$28*0.001)*($B$28/100))*$B31),0)))))))*2.5</f>
        <v>47.812500000000007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0.13005000000000003</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8</v>
      </c>
      <c r="B38" s="15">
        <v>250</v>
      </c>
      <c r="C38" s="76">
        <f t="shared" si="6"/>
        <v>48.45</v>
      </c>
      <c r="D38" s="76">
        <f t="shared" si="7"/>
        <v>26.776062499999998</v>
      </c>
      <c r="E38" s="76">
        <f t="shared" si="8"/>
        <v>0.72209625</v>
      </c>
      <c r="F38" s="76">
        <f t="shared" si="9"/>
        <v>0.67012214999999997</v>
      </c>
      <c r="G38" s="76">
        <f t="shared" si="5"/>
        <v>3.3149999999999999E-2</v>
      </c>
      <c r="H38" s="76">
        <f t="shared" si="5"/>
        <v>0.14875000000000005</v>
      </c>
      <c r="I38" s="76">
        <f t="shared" si="5"/>
        <v>2.6350000000000002E-2</v>
      </c>
      <c r="J38" s="76">
        <f t="shared" si="5"/>
        <v>4.6750000000000003E-4</v>
      </c>
      <c r="K38" s="76">
        <f t="shared" si="5"/>
        <v>5.0150000000000004E-3</v>
      </c>
      <c r="L38" s="76">
        <f t="shared" si="5"/>
        <v>2.1675E-2</v>
      </c>
      <c r="M38" s="76">
        <f t="shared" si="5"/>
        <v>1.8275E-2</v>
      </c>
      <c r="N38" s="76">
        <f t="shared" si="5"/>
        <v>633.25000000000011</v>
      </c>
      <c r="O38" s="76">
        <f t="shared" si="5"/>
        <v>72.675000000000011</v>
      </c>
      <c r="P38" s="76">
        <f t="shared" si="5"/>
        <v>0</v>
      </c>
      <c r="Q38" s="76">
        <f t="shared" si="10"/>
        <v>47.812500000000007</v>
      </c>
      <c r="R38" s="76">
        <f t="shared" si="11"/>
        <v>0</v>
      </c>
      <c r="S38" s="76">
        <f t="shared" si="11"/>
        <v>0.13005000000000003</v>
      </c>
      <c r="T38" s="76">
        <f t="shared" si="11"/>
        <v>0</v>
      </c>
      <c r="U38" s="76">
        <f t="shared" si="11"/>
        <v>0</v>
      </c>
      <c r="AB38" s="58"/>
      <c r="AC38" s="58"/>
      <c r="AD38" s="58"/>
      <c r="AE38" s="58"/>
      <c r="AF38" s="58"/>
      <c r="AG38" s="58"/>
      <c r="AH38" s="58"/>
      <c r="AI38" s="58"/>
    </row>
    <row r="39" spans="1:35" s="71" customFormat="1" ht="13" x14ac:dyDescent="0.35">
      <c r="A39" s="13">
        <f>K8</f>
        <v>9</v>
      </c>
      <c r="B39" s="15">
        <v>250</v>
      </c>
      <c r="C39" s="76">
        <f t="shared" si="6"/>
        <v>48.45</v>
      </c>
      <c r="D39" s="76">
        <f t="shared" si="7"/>
        <v>26.776062499999998</v>
      </c>
      <c r="E39" s="76">
        <f t="shared" si="8"/>
        <v>0.72209625</v>
      </c>
      <c r="F39" s="76">
        <f t="shared" si="9"/>
        <v>0.67012214999999997</v>
      </c>
      <c r="G39" s="76">
        <f t="shared" si="5"/>
        <v>3.3149999999999999E-2</v>
      </c>
      <c r="H39" s="76">
        <f t="shared" si="5"/>
        <v>0.14875000000000005</v>
      </c>
      <c r="I39" s="76">
        <f t="shared" si="5"/>
        <v>2.6350000000000002E-2</v>
      </c>
      <c r="J39" s="76">
        <f t="shared" si="5"/>
        <v>4.6750000000000003E-4</v>
      </c>
      <c r="K39" s="76">
        <f t="shared" si="5"/>
        <v>5.0150000000000004E-3</v>
      </c>
      <c r="L39" s="76">
        <f t="shared" si="5"/>
        <v>2.1675E-2</v>
      </c>
      <c r="M39" s="76">
        <f t="shared" si="5"/>
        <v>1.8275E-2</v>
      </c>
      <c r="N39" s="76">
        <f t="shared" si="5"/>
        <v>633.25000000000011</v>
      </c>
      <c r="O39" s="76">
        <f t="shared" si="5"/>
        <v>72.675000000000011</v>
      </c>
      <c r="P39" s="76">
        <f t="shared" si="5"/>
        <v>0</v>
      </c>
      <c r="Q39" s="76">
        <f t="shared" si="10"/>
        <v>47.812500000000007</v>
      </c>
      <c r="R39" s="76">
        <f t="shared" si="11"/>
        <v>0</v>
      </c>
      <c r="S39" s="76">
        <f t="shared" si="11"/>
        <v>0.13005000000000003</v>
      </c>
      <c r="T39" s="76">
        <f t="shared" si="11"/>
        <v>0</v>
      </c>
      <c r="U39" s="76">
        <f t="shared" si="11"/>
        <v>0</v>
      </c>
      <c r="AB39" s="58"/>
      <c r="AC39" s="58"/>
      <c r="AD39" s="58"/>
      <c r="AE39" s="58"/>
      <c r="AF39" s="58"/>
      <c r="AG39" s="58"/>
      <c r="AH39" s="58"/>
      <c r="AI39" s="58"/>
    </row>
    <row r="40" spans="1:35" s="71" customFormat="1" ht="13" x14ac:dyDescent="0.35">
      <c r="A40" s="13">
        <f>L8</f>
        <v>10</v>
      </c>
      <c r="B40" s="15">
        <v>250</v>
      </c>
      <c r="C40" s="76">
        <f t="shared" si="6"/>
        <v>48.45</v>
      </c>
      <c r="D40" s="76">
        <f t="shared" si="7"/>
        <v>26.776062499999998</v>
      </c>
      <c r="E40" s="76">
        <f t="shared" si="8"/>
        <v>0.72209625</v>
      </c>
      <c r="F40" s="76">
        <f t="shared" si="9"/>
        <v>0.67012214999999997</v>
      </c>
      <c r="G40" s="76">
        <f t="shared" si="5"/>
        <v>3.3149999999999999E-2</v>
      </c>
      <c r="H40" s="76">
        <f t="shared" si="5"/>
        <v>0.14875000000000005</v>
      </c>
      <c r="I40" s="76">
        <f t="shared" si="5"/>
        <v>2.6350000000000002E-2</v>
      </c>
      <c r="J40" s="76">
        <f t="shared" si="5"/>
        <v>4.6750000000000003E-4</v>
      </c>
      <c r="K40" s="76">
        <f t="shared" si="5"/>
        <v>5.0150000000000004E-3</v>
      </c>
      <c r="L40" s="76">
        <f t="shared" si="5"/>
        <v>2.1675E-2</v>
      </c>
      <c r="M40" s="76">
        <f t="shared" si="5"/>
        <v>1.8275E-2</v>
      </c>
      <c r="N40" s="76">
        <f t="shared" si="5"/>
        <v>633.25000000000011</v>
      </c>
      <c r="O40" s="76">
        <f t="shared" si="5"/>
        <v>72.675000000000011</v>
      </c>
      <c r="P40" s="76">
        <f t="shared" si="5"/>
        <v>0</v>
      </c>
      <c r="Q40" s="76">
        <f t="shared" si="10"/>
        <v>47.812500000000007</v>
      </c>
      <c r="R40" s="76">
        <f t="shared" si="11"/>
        <v>0</v>
      </c>
      <c r="S40" s="76">
        <f t="shared" si="11"/>
        <v>0.13005000000000003</v>
      </c>
      <c r="T40" s="76">
        <f t="shared" si="11"/>
        <v>0</v>
      </c>
      <c r="U40" s="76">
        <f t="shared" si="11"/>
        <v>0</v>
      </c>
      <c r="AB40" s="58"/>
      <c r="AC40" s="58"/>
      <c r="AD40" s="58"/>
      <c r="AE40" s="58"/>
      <c r="AF40" s="58"/>
      <c r="AG40" s="58"/>
      <c r="AH40" s="58"/>
      <c r="AI40" s="58"/>
    </row>
    <row r="41" spans="1:35" s="71" customFormat="1" ht="13" x14ac:dyDescent="0.35">
      <c r="A41" s="13">
        <f>M8</f>
        <v>11</v>
      </c>
      <c r="B41" s="15">
        <v>250</v>
      </c>
      <c r="C41" s="76">
        <f t="shared" si="6"/>
        <v>48.45</v>
      </c>
      <c r="D41" s="76">
        <f t="shared" si="7"/>
        <v>26.776062499999998</v>
      </c>
      <c r="E41" s="76">
        <f t="shared" si="8"/>
        <v>0.72209625</v>
      </c>
      <c r="F41" s="76">
        <f t="shared" si="9"/>
        <v>0.67012214999999997</v>
      </c>
      <c r="G41" s="76">
        <f t="shared" si="5"/>
        <v>3.3149999999999999E-2</v>
      </c>
      <c r="H41" s="76">
        <f t="shared" si="5"/>
        <v>0.14875000000000005</v>
      </c>
      <c r="I41" s="76">
        <f t="shared" si="5"/>
        <v>2.6350000000000002E-2</v>
      </c>
      <c r="J41" s="76">
        <f t="shared" si="5"/>
        <v>4.6750000000000003E-4</v>
      </c>
      <c r="K41" s="76">
        <f t="shared" si="5"/>
        <v>5.0150000000000004E-3</v>
      </c>
      <c r="L41" s="76">
        <f t="shared" si="5"/>
        <v>2.1675E-2</v>
      </c>
      <c r="M41" s="76">
        <f t="shared" si="5"/>
        <v>1.8275E-2</v>
      </c>
      <c r="N41" s="76">
        <f t="shared" si="5"/>
        <v>633.25000000000011</v>
      </c>
      <c r="O41" s="76">
        <f t="shared" si="5"/>
        <v>72.675000000000011</v>
      </c>
      <c r="P41" s="76">
        <f t="shared" si="5"/>
        <v>0</v>
      </c>
      <c r="Q41" s="76">
        <f t="shared" si="10"/>
        <v>47.812500000000007</v>
      </c>
      <c r="R41" s="76">
        <f t="shared" si="11"/>
        <v>0</v>
      </c>
      <c r="S41" s="76">
        <f t="shared" si="11"/>
        <v>0.13005000000000003</v>
      </c>
      <c r="T41" s="76">
        <f t="shared" si="11"/>
        <v>0</v>
      </c>
      <c r="U41" s="76">
        <f t="shared" si="11"/>
        <v>0</v>
      </c>
      <c r="AB41" s="58"/>
      <c r="AC41" s="58"/>
      <c r="AD41" s="58"/>
      <c r="AE41" s="58"/>
      <c r="AF41" s="58"/>
      <c r="AG41" s="58"/>
      <c r="AH41" s="58"/>
      <c r="AI41" s="58"/>
    </row>
    <row r="42" spans="1:35" s="71" customFormat="1" ht="13" x14ac:dyDescent="0.35">
      <c r="A42" s="13">
        <f>N8</f>
        <v>12</v>
      </c>
      <c r="B42" s="15">
        <v>250</v>
      </c>
      <c r="C42" s="76">
        <f t="shared" si="6"/>
        <v>48.45</v>
      </c>
      <c r="D42" s="76">
        <f t="shared" si="7"/>
        <v>26.776062499999998</v>
      </c>
      <c r="E42" s="76">
        <f t="shared" si="8"/>
        <v>0.72209625</v>
      </c>
      <c r="F42" s="76">
        <f t="shared" si="9"/>
        <v>0.67012214999999997</v>
      </c>
      <c r="G42" s="76">
        <f t="shared" si="5"/>
        <v>3.3149999999999999E-2</v>
      </c>
      <c r="H42" s="76">
        <f t="shared" si="5"/>
        <v>0.14875000000000005</v>
      </c>
      <c r="I42" s="76">
        <f t="shared" si="5"/>
        <v>2.6350000000000002E-2</v>
      </c>
      <c r="J42" s="76">
        <f t="shared" si="5"/>
        <v>4.6750000000000003E-4</v>
      </c>
      <c r="K42" s="76">
        <f t="shared" si="5"/>
        <v>5.0150000000000004E-3</v>
      </c>
      <c r="L42" s="76">
        <f t="shared" si="5"/>
        <v>2.1675E-2</v>
      </c>
      <c r="M42" s="76">
        <f t="shared" si="5"/>
        <v>1.8275E-2</v>
      </c>
      <c r="N42" s="76">
        <f t="shared" si="5"/>
        <v>633.25000000000011</v>
      </c>
      <c r="O42" s="76">
        <f t="shared" si="5"/>
        <v>72.675000000000011</v>
      </c>
      <c r="P42" s="76">
        <f t="shared" si="5"/>
        <v>0</v>
      </c>
      <c r="Q42" s="76">
        <f t="shared" si="10"/>
        <v>47.812500000000007</v>
      </c>
      <c r="R42" s="76">
        <f t="shared" si="11"/>
        <v>0</v>
      </c>
      <c r="S42" s="76">
        <f t="shared" si="11"/>
        <v>0.13005000000000003</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0" t="s">
        <v>132</v>
      </c>
      <c r="B59" s="75">
        <f>VLOOKUP(C$14,Table2458[],5,FALSE)</f>
        <v>6.2</v>
      </c>
      <c r="C59" s="75">
        <f>VLOOKUP(D$14,Table2458[],5,FALSE)</f>
        <v>6.2</v>
      </c>
      <c r="D59" s="75">
        <f>VLOOKUP(E$14,Table2458[],5,FALSE)</f>
        <v>6.2</v>
      </c>
      <c r="E59" s="75">
        <f>VLOOKUP(F$14,Table2458[],5,FALSE)</f>
        <v>6.2</v>
      </c>
      <c r="F59" s="75">
        <f>VLOOKUP(G$14,Table2458[],5,FALSE)</f>
        <v>6.2</v>
      </c>
      <c r="G59" s="75">
        <f>VLOOKUP(H$14,Table2458[],5,FALSE)</f>
        <v>6.2</v>
      </c>
      <c r="H59" s="75">
        <f>VLOOKUP(I$14,Table2458[],5,FALSE)</f>
        <v>6.2</v>
      </c>
      <c r="I59" s="75">
        <f>VLOOKUP(J$14,Table2458[],5,FALSE)</f>
        <v>6.2</v>
      </c>
      <c r="J59" s="75">
        <f>VLOOKUP(K$14,Table2458[],5,FALSE)</f>
        <v>6.2</v>
      </c>
      <c r="K59" s="75">
        <f>VLOOKUP(L$14,Table2458[],5,FALSE)</f>
        <v>6.2</v>
      </c>
      <c r="L59" s="75">
        <f>VLOOKUP(M$14,Table2458[],5,FALSE)</f>
        <v>6.2</v>
      </c>
      <c r="M59" s="75">
        <f>VLOOKUP(N$14,Table2458[],5,FALSE)</f>
        <v>6.2</v>
      </c>
      <c r="N59" s="75" t="e">
        <f>VLOOKUP(O$14,Table2458[],5,FALSE)</f>
        <v>#N/A</v>
      </c>
      <c r="O59" s="75" t="e">
        <f>VLOOKUP(P$14,Table2458[],5,FALSE)</f>
        <v>#N/A</v>
      </c>
      <c r="P59" s="75" t="e">
        <f>VLOOKUP(Q$14,Table2458[],5,FALSE)</f>
        <v>#N/A</v>
      </c>
      <c r="Q59" s="75" t="e">
        <f>VLOOKUP(R$14,Table2458[],5,FALSE)</f>
        <v>#N/A</v>
      </c>
      <c r="R59" s="75" t="e">
        <f>VLOOKUP(S$14,Table2458[],5,FALSE)</f>
        <v>#N/A</v>
      </c>
      <c r="S59" s="75" t="e">
        <f>VLOOKUP(T$14,Table2458[],5,FALSE)</f>
        <v>#N/A</v>
      </c>
      <c r="T59" s="75" t="e">
        <f>VLOOKUP(U$14,Table2458[],5,FALSE)</f>
        <v>#N/A</v>
      </c>
      <c r="U59" s="75" t="e">
        <f>VLOOKUP(V$14,Table2458[],5,FALSE)</f>
        <v>#N/A</v>
      </c>
    </row>
    <row r="60" spans="1:35" s="19" customFormat="1" ht="13" x14ac:dyDescent="0.3">
      <c r="A60" s="110" t="s">
        <v>4</v>
      </c>
      <c r="B60" s="75">
        <f>C10</f>
        <v>6.8</v>
      </c>
      <c r="C60" s="75">
        <f t="shared" ref="C60:U60" si="14">D10</f>
        <v>5.5</v>
      </c>
      <c r="D60" s="75">
        <f t="shared" si="14"/>
        <v>5.9</v>
      </c>
      <c r="E60" s="75">
        <f t="shared" si="14"/>
        <v>5.9</v>
      </c>
      <c r="F60" s="75">
        <f t="shared" si="14"/>
        <v>5.7</v>
      </c>
      <c r="G60" s="75">
        <f t="shared" si="14"/>
        <v>5.8</v>
      </c>
      <c r="H60" s="75">
        <f t="shared" si="14"/>
        <v>5.8</v>
      </c>
      <c r="I60" s="75">
        <f t="shared" si="14"/>
        <v>6</v>
      </c>
      <c r="J60" s="75">
        <f t="shared" si="14"/>
        <v>6.2</v>
      </c>
      <c r="K60" s="75">
        <f t="shared" si="14"/>
        <v>6.1</v>
      </c>
      <c r="L60" s="75">
        <f t="shared" si="14"/>
        <v>6.2</v>
      </c>
      <c r="M60" s="75">
        <f t="shared" si="14"/>
        <v>6.5</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0</v>
      </c>
      <c r="E62" s="76">
        <f>B34</f>
        <v>0</v>
      </c>
      <c r="F62" s="76">
        <f>B35</f>
        <v>0</v>
      </c>
      <c r="G62" s="76">
        <f>B36</f>
        <v>0</v>
      </c>
      <c r="H62" s="76">
        <f>B37</f>
        <v>0</v>
      </c>
      <c r="I62" s="76">
        <f>B38</f>
        <v>250</v>
      </c>
      <c r="J62" s="76">
        <f>B39</f>
        <v>250</v>
      </c>
      <c r="K62" s="76">
        <f>B40</f>
        <v>250</v>
      </c>
      <c r="L62" s="76">
        <f>B41</f>
        <v>250</v>
      </c>
      <c r="M62" s="76">
        <f>B42</f>
        <v>250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4.2000000000000011</v>
      </c>
      <c r="D64" s="76">
        <f t="shared" si="17"/>
        <v>1.7999999999999989</v>
      </c>
      <c r="E64" s="76">
        <f t="shared" si="17"/>
        <v>1.7999999999999989</v>
      </c>
      <c r="F64" s="76">
        <f t="shared" si="17"/>
        <v>3</v>
      </c>
      <c r="G64" s="76">
        <f t="shared" si="17"/>
        <v>2.4000000000000021</v>
      </c>
      <c r="H64" s="76">
        <f t="shared" si="17"/>
        <v>2.4000000000000021</v>
      </c>
      <c r="I64" s="76">
        <f t="shared" si="17"/>
        <v>1.2000000000000011</v>
      </c>
      <c r="J64" s="76">
        <f t="shared" si="17"/>
        <v>0</v>
      </c>
      <c r="K64" s="76">
        <f t="shared" si="17"/>
        <v>0.6000000000000032</v>
      </c>
      <c r="L64" s="76">
        <f t="shared" si="17"/>
        <v>0</v>
      </c>
      <c r="M64" s="76">
        <f t="shared" si="17"/>
        <v>-1.7999999999999989</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-4.2000000000000011</v>
      </c>
      <c r="D65" s="76">
        <f t="shared" si="18"/>
        <v>-1.7999999999999989</v>
      </c>
      <c r="E65" s="76">
        <f t="shared" si="18"/>
        <v>-1.7999999999999989</v>
      </c>
      <c r="F65" s="76">
        <f t="shared" si="18"/>
        <v>-3</v>
      </c>
      <c r="G65" s="76">
        <f t="shared" si="18"/>
        <v>-2.4000000000000021</v>
      </c>
      <c r="H65" s="76">
        <f t="shared" si="18"/>
        <v>-2.4000000000000021</v>
      </c>
      <c r="I65" s="76">
        <f t="shared" si="18"/>
        <v>-1.2000000000000011</v>
      </c>
      <c r="J65" s="76">
        <f t="shared" si="18"/>
        <v>0</v>
      </c>
      <c r="K65" s="76">
        <f t="shared" si="18"/>
        <v>-0.6000000000000032</v>
      </c>
      <c r="L65" s="76">
        <f t="shared" si="18"/>
        <v>0</v>
      </c>
      <c r="M65" s="76">
        <f t="shared" si="18"/>
        <v>1.7999999999999989</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OVER</v>
      </c>
      <c r="K66" s="77" t="str">
        <f t="shared" si="19"/>
        <v>UNDER</v>
      </c>
      <c r="L66" s="77" t="str">
        <f t="shared" si="19"/>
        <v>OVER</v>
      </c>
      <c r="M66" s="77" t="str">
        <f t="shared" si="19"/>
        <v>OVER</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58" zoomScaleNormal="58" workbookViewId="0">
      <selection activeCell="E29" sqref="E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'Bolton Hill Sludge'!C1:D1</f>
        <v>PAN-017553</v>
      </c>
      <c r="D1" s="143"/>
      <c r="E1" s="92" t="s">
        <v>45</v>
      </c>
      <c r="F1" s="38">
        <f>'Bolton Hill Sludge'!F1</f>
        <v>24.34</v>
      </c>
      <c r="G1" s="124" t="s">
        <v>43</v>
      </c>
      <c r="H1" s="125"/>
      <c r="I1" s="117">
        <v>8.1</v>
      </c>
      <c r="J1" s="128" t="s">
        <v>153</v>
      </c>
      <c r="K1" s="128"/>
      <c r="L1" s="96">
        <v>2806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'Bolton Hill Sludge'!C2:D2</f>
        <v>EPR/GP3792SK</v>
      </c>
      <c r="D2" s="145"/>
      <c r="E2" s="92" t="s">
        <v>109</v>
      </c>
      <c r="F2" s="119" t="s">
        <v>171</v>
      </c>
      <c r="G2" s="126" t="s">
        <v>110</v>
      </c>
      <c r="H2" s="127"/>
      <c r="I2" s="117"/>
      <c r="J2" s="128" t="s">
        <v>158</v>
      </c>
      <c r="K2" s="128"/>
      <c r="L2" s="96">
        <v>0.48</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'Bolton Hill Sludge'!C3:D3</f>
        <v>Mr Ian Holden</v>
      </c>
      <c r="D3" s="145"/>
      <c r="E3" s="92" t="s">
        <v>108</v>
      </c>
      <c r="F3" s="30" t="s">
        <v>77</v>
      </c>
      <c r="G3" s="128" t="s">
        <v>159</v>
      </c>
      <c r="H3" s="128"/>
      <c r="I3" s="117"/>
      <c r="J3" s="124" t="s">
        <v>154</v>
      </c>
      <c r="K3" s="125"/>
      <c r="L3" s="96">
        <f>(L1/(L2*10000))*100</f>
        <v>58.458333333333336</v>
      </c>
      <c r="AB3" s="29" t="s">
        <v>57</v>
      </c>
      <c r="AC3" s="17"/>
      <c r="AD3" s="29" t="s">
        <v>71</v>
      </c>
      <c r="AE3" s="17"/>
      <c r="AF3" s="17"/>
      <c r="AG3" s="43" t="s">
        <v>77</v>
      </c>
      <c r="AH3" s="18"/>
      <c r="AI3" s="47" t="s">
        <v>113</v>
      </c>
      <c r="AJ3" s="48">
        <v>1.7</v>
      </c>
      <c r="AK3" s="49">
        <v>6</v>
      </c>
      <c r="AL3" s="50">
        <v>1</v>
      </c>
      <c r="AM3" s="11">
        <v>6.2</v>
      </c>
      <c r="AN3" s="11" t="s">
        <v>112</v>
      </c>
    </row>
    <row r="4" spans="1:41" ht="13" x14ac:dyDescent="0.25">
      <c r="A4" s="128" t="s">
        <v>0</v>
      </c>
      <c r="B4" s="128"/>
      <c r="C4" s="142" t="str">
        <f>'Bolton Hill Sludge'!C4:D4</f>
        <v>Crugmore, Ceredigion, SA43 1QY</v>
      </c>
      <c r="D4" s="143"/>
      <c r="E4" s="93" t="s">
        <v>1</v>
      </c>
      <c r="F4" s="95" t="s">
        <v>172</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'Bolton Hill Sludge'!C5:D5</f>
        <v xml:space="preserve">Owen Clee </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'Bolton Hill Sludge'!C8</f>
        <v>1</v>
      </c>
      <c r="D8" s="59">
        <f>'Bolton Hill Sludge'!D8</f>
        <v>2</v>
      </c>
      <c r="E8" s="59">
        <f>'Bolton Hill Sludge'!E8</f>
        <v>3</v>
      </c>
      <c r="F8" s="59">
        <f>'Bolton Hill Sludge'!F8</f>
        <v>4</v>
      </c>
      <c r="G8" s="59">
        <f>'Bolton Hill Sludge'!G8</f>
        <v>5</v>
      </c>
      <c r="H8" s="59">
        <f>'Bolton Hill Sludge'!H8</f>
        <v>6</v>
      </c>
      <c r="I8" s="59">
        <f>'Bolton Hill Sludge'!I8</f>
        <v>7</v>
      </c>
      <c r="J8" s="59">
        <f>'Bolton Hill Sludge'!J8</f>
        <v>8</v>
      </c>
      <c r="K8" s="59">
        <f>'Bolton Hill Sludge'!K8</f>
        <v>9</v>
      </c>
      <c r="L8" s="59">
        <f>'Bolton Hill Sludge'!L8</f>
        <v>10</v>
      </c>
      <c r="M8" s="59">
        <f>'Bolton Hill Sludge'!M8</f>
        <v>11</v>
      </c>
      <c r="N8" s="59">
        <f>'Bolton Hill Sludge'!N8</f>
        <v>12</v>
      </c>
      <c r="O8" s="59">
        <f>'Bolton Hill Sludge'!O8</f>
        <v>0</v>
      </c>
      <c r="P8" s="59">
        <f>'Bolton Hill Sludge'!P8</f>
        <v>0</v>
      </c>
      <c r="Q8" s="59">
        <f>'Bolton Hill Sludge'!Q8</f>
        <v>0</v>
      </c>
      <c r="R8" s="59">
        <f>'Bolton Hill Sludge'!R8</f>
        <v>0</v>
      </c>
      <c r="S8" s="59">
        <f>'Bolton Hill Sludge'!S8</f>
        <v>0</v>
      </c>
      <c r="T8" s="59">
        <f>'Bolton Hill Sludge'!T8</f>
        <v>0</v>
      </c>
      <c r="U8" s="59">
        <f>'Bolton Hill Sludge'!U8</f>
        <v>0</v>
      </c>
      <c r="V8" s="59">
        <f>'Bolton Hill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'Bolton Hill Sludge'!C9</f>
        <v>Moderate</v>
      </c>
      <c r="D9" s="59" t="str">
        <f>'Bolton Hill Sludge'!D9</f>
        <v>Moderate</v>
      </c>
      <c r="E9" s="59" t="str">
        <f>'Bolton Hill Sludge'!E9</f>
        <v>Moderate</v>
      </c>
      <c r="F9" s="59" t="str">
        <f>'Bolton Hill Sludge'!F9</f>
        <v>Moderate</v>
      </c>
      <c r="G9" s="59" t="str">
        <f>'Bolton Hill Sludge'!G9</f>
        <v>Moderate</v>
      </c>
      <c r="H9" s="59" t="str">
        <f>'Bolton Hill Sludge'!H9</f>
        <v>Moderate</v>
      </c>
      <c r="I9" s="59" t="str">
        <f>'Bolton Hill Sludge'!I9</f>
        <v>Moderate</v>
      </c>
      <c r="J9" s="59" t="str">
        <f>'Bolton Hill Sludge'!J9</f>
        <v>Moderate</v>
      </c>
      <c r="K9" s="59" t="str">
        <f>'Bolton Hill Sludge'!K9</f>
        <v>Moderate</v>
      </c>
      <c r="L9" s="59" t="str">
        <f>'Bolton Hill Sludge'!L9</f>
        <v>Moderate</v>
      </c>
      <c r="M9" s="59" t="str">
        <f>'Bolton Hill Sludge'!M9</f>
        <v>Moderate</v>
      </c>
      <c r="N9" s="59" t="str">
        <f>'Bolton Hill Sludge'!N9</f>
        <v>Moderate</v>
      </c>
      <c r="O9" s="59">
        <f>'Bolton Hill Sludge'!O9</f>
        <v>0</v>
      </c>
      <c r="P9" s="59">
        <f>'Bolton Hill Sludge'!P9</f>
        <v>0</v>
      </c>
      <c r="Q9" s="59">
        <f>'Bolton Hill Sludge'!Q9</f>
        <v>0</v>
      </c>
      <c r="R9" s="59">
        <f>'Bolton Hill Sludge'!R9</f>
        <v>0</v>
      </c>
      <c r="S9" s="59">
        <f>'Bolton Hill Sludge'!S9</f>
        <v>0</v>
      </c>
      <c r="T9" s="59">
        <f>'Bolton Hill Sludge'!T9</f>
        <v>0</v>
      </c>
      <c r="U9" s="59">
        <f>'Bolton Hill Sludge'!U9</f>
        <v>0</v>
      </c>
      <c r="V9" s="59">
        <f>'Bolton Hill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'Bolton Hill Sludge'!C10</f>
        <v>6.8</v>
      </c>
      <c r="D10" s="59">
        <f>'Bolton Hill Sludge'!D10</f>
        <v>5.5</v>
      </c>
      <c r="E10" s="59">
        <f>'Bolton Hill Sludge'!E10</f>
        <v>5.9</v>
      </c>
      <c r="F10" s="59">
        <f>'Bolton Hill Sludge'!F10</f>
        <v>5.9</v>
      </c>
      <c r="G10" s="59">
        <f>'Bolton Hill Sludge'!G10</f>
        <v>5.7</v>
      </c>
      <c r="H10" s="59">
        <f>'Bolton Hill Sludge'!H10</f>
        <v>5.8</v>
      </c>
      <c r="I10" s="59">
        <f>'Bolton Hill Sludge'!I10</f>
        <v>5.8</v>
      </c>
      <c r="J10" s="59">
        <f>'Bolton Hill Sludge'!J10</f>
        <v>6</v>
      </c>
      <c r="K10" s="59">
        <f>'Bolton Hill Sludge'!K10</f>
        <v>6.2</v>
      </c>
      <c r="L10" s="59">
        <f>'Bolton Hill Sludge'!L10</f>
        <v>6.1</v>
      </c>
      <c r="M10" s="59">
        <f>'Bolton Hill Sludge'!M10</f>
        <v>6.2</v>
      </c>
      <c r="N10" s="59">
        <f>'Bolton Hill Sludge'!N10</f>
        <v>6.5</v>
      </c>
      <c r="O10" s="59">
        <f>'Bolton Hill Sludge'!O10</f>
        <v>0</v>
      </c>
      <c r="P10" s="59">
        <f>'Bolton Hill Sludge'!P10</f>
        <v>0</v>
      </c>
      <c r="Q10" s="59">
        <f>'Bolton Hill Sludge'!Q10</f>
        <v>0</v>
      </c>
      <c r="R10" s="59">
        <f>'Bolton Hill Sludge'!R10</f>
        <v>0</v>
      </c>
      <c r="S10" s="59">
        <f>'Bolton Hill Sludge'!S10</f>
        <v>0</v>
      </c>
      <c r="T10" s="59">
        <f>'Bolton Hill Sludge'!T10</f>
        <v>0</v>
      </c>
      <c r="U10" s="59">
        <f>'Bolton Hill Sludge'!U10</f>
        <v>0</v>
      </c>
      <c r="V10" s="59">
        <f>'Bolton Hill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'Bolton Hill Sludge'!C11</f>
        <v>0</v>
      </c>
      <c r="D11" s="59">
        <f>'Bolton Hill Sludge'!D11</f>
        <v>3</v>
      </c>
      <c r="E11" s="59">
        <f>'Bolton Hill Sludge'!E11</f>
        <v>0</v>
      </c>
      <c r="F11" s="59">
        <f>'Bolton Hill Sludge'!F11</f>
        <v>2</v>
      </c>
      <c r="G11" s="59">
        <f>'Bolton Hill Sludge'!G11</f>
        <v>3</v>
      </c>
      <c r="H11" s="59">
        <f>'Bolton Hill Sludge'!H11</f>
        <v>0</v>
      </c>
      <c r="I11" s="59">
        <f>'Bolton Hill Sludge'!I11</f>
        <v>1</v>
      </c>
      <c r="J11" s="59">
        <f>'Bolton Hill Sludge'!J11</f>
        <v>2</v>
      </c>
      <c r="K11" s="59">
        <f>'Bolton Hill Sludge'!K11</f>
        <v>0</v>
      </c>
      <c r="L11" s="59">
        <f>'Bolton Hill Sludge'!L11</f>
        <v>1</v>
      </c>
      <c r="M11" s="59">
        <f>'Bolton Hill Sludge'!M11</f>
        <v>3</v>
      </c>
      <c r="N11" s="59">
        <f>'Bolton Hill Sludge'!N11</f>
        <v>2</v>
      </c>
      <c r="O11" s="59">
        <f>'Bolton Hill Sludge'!O11</f>
        <v>0</v>
      </c>
      <c r="P11" s="59">
        <f>'Bolton Hill Sludge'!P11</f>
        <v>0</v>
      </c>
      <c r="Q11" s="59">
        <f>'Bolton Hill Sludge'!Q11</f>
        <v>0</v>
      </c>
      <c r="R11" s="59">
        <f>'Bolton Hill Sludge'!R11</f>
        <v>0</v>
      </c>
      <c r="S11" s="59">
        <f>'Bolton Hill Sludge'!S11</f>
        <v>0</v>
      </c>
      <c r="T11" s="59">
        <f>'Bolton Hill Sludge'!T11</f>
        <v>0</v>
      </c>
      <c r="U11" s="59">
        <f>'Bolton Hill Sludge'!U11</f>
        <v>0</v>
      </c>
      <c r="V11" s="59">
        <f>'Bolton Hill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'Bolton Hill Sludge'!C12</f>
        <v>1</v>
      </c>
      <c r="D12" s="59">
        <f>'Bolton Hill Sludge'!D12</f>
        <v>1</v>
      </c>
      <c r="E12" s="59">
        <f>'Bolton Hill Sludge'!E12</f>
        <v>0</v>
      </c>
      <c r="F12" s="59">
        <f>'Bolton Hill Sludge'!F12</f>
        <v>0</v>
      </c>
      <c r="G12" s="59">
        <f>'Bolton Hill Sludge'!G12</f>
        <v>1</v>
      </c>
      <c r="H12" s="59">
        <f>'Bolton Hill Sludge'!H12</f>
        <v>0</v>
      </c>
      <c r="I12" s="59">
        <f>'Bolton Hill Sludge'!I12</f>
        <v>0</v>
      </c>
      <c r="J12" s="59">
        <f>'Bolton Hill Sludge'!J12</f>
        <v>0</v>
      </c>
      <c r="K12" s="59">
        <f>'Bolton Hill Sludge'!K12</f>
        <v>0</v>
      </c>
      <c r="L12" s="59">
        <f>'Bolton Hill Sludge'!L12</f>
        <v>0</v>
      </c>
      <c r="M12" s="59">
        <f>'Bolton Hill Sludge'!M12</f>
        <v>2</v>
      </c>
      <c r="N12" s="59">
        <f>'Bolton Hill Sludge'!N12</f>
        <v>0</v>
      </c>
      <c r="O12" s="59">
        <f>'Bolton Hill Sludge'!O12</f>
        <v>0</v>
      </c>
      <c r="P12" s="59">
        <f>'Bolton Hill Sludge'!P12</f>
        <v>0</v>
      </c>
      <c r="Q12" s="59">
        <f>'Bolton Hill Sludge'!Q12</f>
        <v>0</v>
      </c>
      <c r="R12" s="59">
        <f>'Bolton Hill Sludge'!R12</f>
        <v>0</v>
      </c>
      <c r="S12" s="59">
        <f>'Bolton Hill Sludge'!S12</f>
        <v>0</v>
      </c>
      <c r="T12" s="59">
        <f>'Bolton Hill Sludge'!T12</f>
        <v>0</v>
      </c>
      <c r="U12" s="59">
        <f>'Bolton Hill Sludge'!U12</f>
        <v>0</v>
      </c>
      <c r="V12" s="59">
        <f>'Bolton Hill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'Bolton Hill Sludge'!C13</f>
        <v>2</v>
      </c>
      <c r="D13" s="59">
        <f>'Bolton Hill Sludge'!D13</f>
        <v>2</v>
      </c>
      <c r="E13" s="59">
        <f>'Bolton Hill Sludge'!E13</f>
        <v>2</v>
      </c>
      <c r="F13" s="59">
        <f>'Bolton Hill Sludge'!F13</f>
        <v>2</v>
      </c>
      <c r="G13" s="59">
        <f>'Bolton Hill Sludge'!G13</f>
        <v>2</v>
      </c>
      <c r="H13" s="59">
        <f>'Bolton Hill Sludge'!H13</f>
        <v>1</v>
      </c>
      <c r="I13" s="59">
        <f>'Bolton Hill Sludge'!I13</f>
        <v>2</v>
      </c>
      <c r="J13" s="59">
        <f>'Bolton Hill Sludge'!J13</f>
        <v>2</v>
      </c>
      <c r="K13" s="59">
        <f>'Bolton Hill Sludge'!K13</f>
        <v>1</v>
      </c>
      <c r="L13" s="59">
        <f>'Bolton Hill Sludge'!L13</f>
        <v>2</v>
      </c>
      <c r="M13" s="59">
        <f>'Bolton Hill Sludge'!M13</f>
        <v>2</v>
      </c>
      <c r="N13" s="59">
        <f>'Bolton Hill Sludge'!N13</f>
        <v>3</v>
      </c>
      <c r="O13" s="59">
        <f>'Bolton Hill Sludge'!O13</f>
        <v>0</v>
      </c>
      <c r="P13" s="59">
        <f>'Bolton Hill Sludge'!P13</f>
        <v>0</v>
      </c>
      <c r="Q13" s="59">
        <f>'Bolton Hill Sludge'!Q13</f>
        <v>0</v>
      </c>
      <c r="R13" s="59">
        <f>'Bolton Hill Sludge'!R13</f>
        <v>0</v>
      </c>
      <c r="S13" s="59">
        <f>'Bolton Hill Sludge'!S13</f>
        <v>0</v>
      </c>
      <c r="T13" s="59">
        <f>'Bolton Hill Sludge'!T13</f>
        <v>0</v>
      </c>
      <c r="U13" s="59">
        <f>'Bolton Hill Sludge'!U13</f>
        <v>0</v>
      </c>
      <c r="V13" s="59">
        <f>'Bolton Hill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'Bolton Hill Sludge'!C14</f>
        <v xml:space="preserve">Grass Silage (25% DM) </v>
      </c>
      <c r="D14" s="101" t="str">
        <f>'Bolton Hill Sludge'!D14</f>
        <v xml:space="preserve">Grass Silage (25% DM) </v>
      </c>
      <c r="E14" s="101" t="str">
        <f>'Bolton Hill Sludge'!E14</f>
        <v xml:space="preserve">Grass Silage (25% DM) </v>
      </c>
      <c r="F14" s="101" t="str">
        <f>'Bolton Hill Sludge'!F14</f>
        <v xml:space="preserve">Grass Silage (25% DM) </v>
      </c>
      <c r="G14" s="101" t="str">
        <f>'Bolton Hill Sludge'!G14</f>
        <v xml:space="preserve">Grass Silage (25% DM) </v>
      </c>
      <c r="H14" s="101" t="str">
        <f>'Bolton Hill Sludge'!H14</f>
        <v xml:space="preserve">Grass Silage (25% DM) </v>
      </c>
      <c r="I14" s="101" t="str">
        <f>'Bolton Hill Sludge'!I14</f>
        <v xml:space="preserve">Grass Silage (25% DM) </v>
      </c>
      <c r="J14" s="101" t="str">
        <f>'Bolton Hill Sludge'!J14</f>
        <v xml:space="preserve">Grass Silage (25% DM) </v>
      </c>
      <c r="K14" s="101" t="str">
        <f>'Bolton Hill Sludge'!K14</f>
        <v xml:space="preserve">Grass Silage (25% DM) </v>
      </c>
      <c r="L14" s="101" t="str">
        <f>'Bolton Hill Sludge'!L14</f>
        <v xml:space="preserve">Grass Silage (25% DM) </v>
      </c>
      <c r="M14" s="101" t="str">
        <f>'Bolton Hill Sludge'!M14</f>
        <v xml:space="preserve">Grass Silage (25% DM) </v>
      </c>
      <c r="N14" s="101" t="str">
        <f>'Bolton Hill Sludge'!N14</f>
        <v xml:space="preserve">Grass Silage (25% DM) </v>
      </c>
      <c r="O14" s="101">
        <f>'Bolton Hill Sludge'!O14</f>
        <v>0</v>
      </c>
      <c r="P14" s="101">
        <f>'Bolton Hill Sludge'!P14</f>
        <v>0</v>
      </c>
      <c r="Q14" s="101">
        <f>'Bolton Hill Sludge'!Q14</f>
        <v>0</v>
      </c>
      <c r="R14" s="101">
        <f>'Bolton Hill Sludge'!R14</f>
        <v>0</v>
      </c>
      <c r="S14" s="101">
        <f>'Bolton Hill Sludge'!S14</f>
        <v>0</v>
      </c>
      <c r="T14" s="101">
        <f>'Bolton Hill Sludge'!T14</f>
        <v>0</v>
      </c>
      <c r="U14" s="101">
        <f>'Bolton Hill Sludge'!U14</f>
        <v>0</v>
      </c>
      <c r="V14" s="101">
        <f>'Bolton Hill Sludge'!V14</f>
        <v>0</v>
      </c>
      <c r="AD14" s="29" t="s">
        <v>138</v>
      </c>
      <c r="AE14" s="29">
        <v>6</v>
      </c>
      <c r="AI14" s="52" t="s">
        <v>119</v>
      </c>
      <c r="AJ14" s="53">
        <v>0.8</v>
      </c>
      <c r="AK14" s="54">
        <v>1.7</v>
      </c>
      <c r="AL14" s="11">
        <v>12</v>
      </c>
      <c r="AM14" s="11">
        <v>6.7</v>
      </c>
      <c r="AN14" s="11" t="s">
        <v>135</v>
      </c>
    </row>
    <row r="15" spans="1:41" ht="13" x14ac:dyDescent="0.25">
      <c r="A15" s="137" t="s">
        <v>9</v>
      </c>
      <c r="B15" s="137"/>
      <c r="C15" s="59">
        <f>'Bolton Hill Sludge'!C15</f>
        <v>38</v>
      </c>
      <c r="D15" s="59">
        <f>'Bolton Hill Sludge'!D15</f>
        <v>38</v>
      </c>
      <c r="E15" s="59">
        <f>'Bolton Hill Sludge'!E15</f>
        <v>38</v>
      </c>
      <c r="F15" s="59">
        <f>'Bolton Hill Sludge'!F15</f>
        <v>38</v>
      </c>
      <c r="G15" s="59">
        <f>'Bolton Hill Sludge'!G15</f>
        <v>38</v>
      </c>
      <c r="H15" s="59">
        <f>'Bolton Hill Sludge'!H15</f>
        <v>38</v>
      </c>
      <c r="I15" s="59">
        <f>'Bolton Hill Sludge'!I15</f>
        <v>38</v>
      </c>
      <c r="J15" s="59">
        <f>'Bolton Hill Sludge'!J15</f>
        <v>38</v>
      </c>
      <c r="K15" s="59">
        <f>'Bolton Hill Sludge'!K15</f>
        <v>38</v>
      </c>
      <c r="L15" s="59">
        <f>'Bolton Hill Sludge'!L15</f>
        <v>38</v>
      </c>
      <c r="M15" s="59">
        <f>'Bolton Hill Sludge'!M15</f>
        <v>38</v>
      </c>
      <c r="N15" s="59">
        <f>'Bolton Hill Sludge'!N15</f>
        <v>38</v>
      </c>
      <c r="O15" s="59">
        <f>'Bolton Hill Sludge'!O15</f>
        <v>0</v>
      </c>
      <c r="P15" s="59">
        <f>'Bolton Hill Sludge'!P15</f>
        <v>0</v>
      </c>
      <c r="Q15" s="59">
        <f>'Bolton Hill Sludge'!Q15</f>
        <v>0</v>
      </c>
      <c r="R15" s="59">
        <f>'Bolton Hill Sludge'!R15</f>
        <v>0</v>
      </c>
      <c r="S15" s="59">
        <f>'Bolton Hill Sludge'!S15</f>
        <v>0</v>
      </c>
      <c r="T15" s="59">
        <f>'Bolton Hill Sludge'!T15</f>
        <v>0</v>
      </c>
      <c r="U15" s="59">
        <f>'Bolton Hill Sludge'!U15</f>
        <v>0</v>
      </c>
      <c r="V15" s="59">
        <f>'Bolton Hill Sludge'!V15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'Bolton Hill Sludge'!C16</f>
        <v>Medium/Clay</v>
      </c>
      <c r="D16" s="102" t="str">
        <f>'Bolton Hill Sludge'!D16</f>
        <v>Medium/Clay</v>
      </c>
      <c r="E16" s="102" t="str">
        <f>'Bolton Hill Sludge'!E16</f>
        <v>Medium/Clay</v>
      </c>
      <c r="F16" s="102" t="str">
        <f>'Bolton Hill Sludge'!F16</f>
        <v>Medium/Clay</v>
      </c>
      <c r="G16" s="102" t="str">
        <f>'Bolton Hill Sludge'!G16</f>
        <v>Medium/Clay</v>
      </c>
      <c r="H16" s="102" t="str">
        <f>'Bolton Hill Sludge'!H16</f>
        <v>Medium/Clay</v>
      </c>
      <c r="I16" s="102" t="str">
        <f>'Bolton Hill Sludge'!I16</f>
        <v>Medium/Clay</v>
      </c>
      <c r="J16" s="102" t="str">
        <f>'Bolton Hill Sludge'!J16</f>
        <v>Medium/Clay</v>
      </c>
      <c r="K16" s="102" t="str">
        <f>'Bolton Hill Sludge'!K16</f>
        <v>Medium/Clay</v>
      </c>
      <c r="L16" s="102" t="str">
        <f>'Bolton Hill Sludge'!L16</f>
        <v>Medium/Clay</v>
      </c>
      <c r="M16" s="102" t="str">
        <f>'Bolton Hill Sludge'!M16</f>
        <v>Medium/Clay</v>
      </c>
      <c r="N16" s="102" t="str">
        <f>'Bolton Hill Sludge'!N16</f>
        <v>Medium/Clay</v>
      </c>
      <c r="O16" s="102">
        <f>'Bolton Hill Sludge'!O16</f>
        <v>0</v>
      </c>
      <c r="P16" s="102">
        <f>'Bolton Hill Sludge'!P16</f>
        <v>0</v>
      </c>
      <c r="Q16" s="102">
        <f>'Bolton Hill Sludge'!Q16</f>
        <v>0</v>
      </c>
      <c r="R16" s="102">
        <f>'Bolton Hill Sludge'!R16</f>
        <v>0</v>
      </c>
      <c r="S16" s="102">
        <f>'Bolton Hill Sludge'!S16</f>
        <v>0</v>
      </c>
      <c r="T16" s="102">
        <f>'Bolton Hill Sludge'!T16</f>
        <v>0</v>
      </c>
      <c r="U16" s="102">
        <f>'Bolton Hill Sludge'!U16</f>
        <v>0</v>
      </c>
      <c r="V16" s="102">
        <f>'Bolton Hill Sludge'!V16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57.925643999999998</v>
      </c>
      <c r="D18" s="16">
        <f>$D32</f>
        <v>57.925643999999998</v>
      </c>
      <c r="E18" s="16">
        <f>$D33</f>
        <v>57.925643999999998</v>
      </c>
      <c r="F18" s="16">
        <f>$D34</f>
        <v>57.925643999999998</v>
      </c>
      <c r="G18" s="16">
        <f>$D35</f>
        <v>57.925643999999998</v>
      </c>
      <c r="H18" s="16">
        <f>$D36</f>
        <v>57.925643999999998</v>
      </c>
      <c r="I18" s="16">
        <f>$D37</f>
        <v>57.925643999999998</v>
      </c>
      <c r="J18" s="16">
        <f>$D38</f>
        <v>57.925643999999998</v>
      </c>
      <c r="K18" s="16">
        <f>$D39</f>
        <v>57.925643999999998</v>
      </c>
      <c r="L18" s="16">
        <f>$D40</f>
        <v>57.925643999999998</v>
      </c>
      <c r="M18" s="16">
        <f>$D41</f>
        <v>57.925643999999998</v>
      </c>
      <c r="N18" s="16">
        <f>$D42</f>
        <v>57.925643999999998</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-6.674355999999996</v>
      </c>
      <c r="D19" s="16">
        <f t="shared" ref="D19:V19" si="1">D18-D17</f>
        <v>-6.674355999999996</v>
      </c>
      <c r="E19" s="16">
        <f t="shared" si="1"/>
        <v>-6.674355999999996</v>
      </c>
      <c r="F19" s="16">
        <f t="shared" si="1"/>
        <v>-6.674355999999996</v>
      </c>
      <c r="G19" s="16">
        <f t="shared" si="1"/>
        <v>-6.674355999999996</v>
      </c>
      <c r="H19" s="16">
        <f t="shared" si="1"/>
        <v>-6.674355999999996</v>
      </c>
      <c r="I19" s="16">
        <f t="shared" si="1"/>
        <v>-6.674355999999996</v>
      </c>
      <c r="J19" s="16">
        <f t="shared" si="1"/>
        <v>-6.674355999999996</v>
      </c>
      <c r="K19" s="16">
        <f t="shared" si="1"/>
        <v>-6.674355999999996</v>
      </c>
      <c r="L19" s="16">
        <f t="shared" si="1"/>
        <v>-6.674355999999996</v>
      </c>
      <c r="M19" s="16">
        <f t="shared" si="1"/>
        <v>-6.674355999999996</v>
      </c>
      <c r="N19" s="16">
        <f t="shared" si="1"/>
        <v>-6.674355999999996</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118.68045000000002</v>
      </c>
      <c r="D22" s="16">
        <f>$E32</f>
        <v>118.68045000000002</v>
      </c>
      <c r="E22" s="16">
        <f>$E33</f>
        <v>118.68045000000002</v>
      </c>
      <c r="F22" s="16">
        <f>$E34</f>
        <v>118.68045000000002</v>
      </c>
      <c r="G22" s="16">
        <f>$E35</f>
        <v>118.68045000000002</v>
      </c>
      <c r="H22" s="16">
        <f>$E36</f>
        <v>118.68045000000002</v>
      </c>
      <c r="I22" s="16">
        <f>$E37</f>
        <v>118.68045000000002</v>
      </c>
      <c r="J22" s="16">
        <f>$E38</f>
        <v>118.68045000000002</v>
      </c>
      <c r="K22" s="16">
        <f>$E39</f>
        <v>118.68045000000002</v>
      </c>
      <c r="L22" s="16">
        <f>$E40</f>
        <v>118.68045000000002</v>
      </c>
      <c r="M22" s="16">
        <f>$E41</f>
        <v>118.68045000000002</v>
      </c>
      <c r="N22" s="16">
        <f>$E42</f>
        <v>118.68045000000002</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-109.31954999999998</v>
      </c>
      <c r="D23" s="16">
        <f t="shared" ref="D23:V23" si="3">D22-D21</f>
        <v>-109.31954999999998</v>
      </c>
      <c r="E23" s="16">
        <f t="shared" si="3"/>
        <v>-109.31954999999998</v>
      </c>
      <c r="F23" s="16">
        <f t="shared" si="3"/>
        <v>-109.31954999999998</v>
      </c>
      <c r="G23" s="16">
        <f t="shared" si="3"/>
        <v>-109.31954999999998</v>
      </c>
      <c r="H23" s="16">
        <f t="shared" si="3"/>
        <v>-109.31954999999998</v>
      </c>
      <c r="I23" s="16">
        <f t="shared" si="3"/>
        <v>-109.31954999999998</v>
      </c>
      <c r="J23" s="16">
        <f t="shared" si="3"/>
        <v>-109.31954999999998</v>
      </c>
      <c r="K23" s="16">
        <f t="shared" si="3"/>
        <v>-109.31954999999998</v>
      </c>
      <c r="L23" s="16">
        <f t="shared" si="3"/>
        <v>-109.31954999999998</v>
      </c>
      <c r="M23" s="16">
        <f t="shared" si="3"/>
        <v>-109.31954999999998</v>
      </c>
      <c r="N23" s="16">
        <f t="shared" si="3"/>
        <v>-109.31954999999998</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c r="Q27" s="106" t="s">
        <v>54</v>
      </c>
      <c r="R27" s="106"/>
      <c r="S27" s="106"/>
      <c r="T27" s="106"/>
      <c r="U27" s="106"/>
    </row>
    <row r="28" spans="1:40" s="56" customFormat="1" x14ac:dyDescent="0.35">
      <c r="A28" s="107"/>
      <c r="B28" s="23">
        <v>4.43</v>
      </c>
      <c r="C28" s="15">
        <v>0.48</v>
      </c>
      <c r="D28" s="15">
        <v>516</v>
      </c>
      <c r="E28" s="15">
        <v>2010</v>
      </c>
      <c r="F28" s="15">
        <v>102</v>
      </c>
      <c r="G28" s="15">
        <v>1.02</v>
      </c>
      <c r="H28" s="15">
        <v>6.87</v>
      </c>
      <c r="I28" s="15">
        <v>0.5</v>
      </c>
      <c r="J28" s="15">
        <v>0.02</v>
      </c>
      <c r="K28" s="15">
        <v>0.05</v>
      </c>
      <c r="L28" s="15">
        <v>0.3</v>
      </c>
      <c r="M28" s="15">
        <v>0.35</v>
      </c>
      <c r="N28" s="15"/>
      <c r="O28" s="15"/>
      <c r="P28" s="15"/>
      <c r="Q28" s="15">
        <v>425</v>
      </c>
      <c r="R28" s="15"/>
      <c r="S28" s="15"/>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49</v>
      </c>
      <c r="C31" s="76">
        <f>IF(C$27="%w/w SAR",((C$28*10)*$B31),IF(C$27="%w/w DM",(((C$28*10)*($B$28/100))*$B31),IF(C$27="kg/t SAR",(C$28*$B31),IF(C$27="kg/t DM",((C$28*($B$28/100))*$B31),IF(C$27="mg/kg SAR",((C$28*0.001)*$B31),IF(C$27="mg/kg DM",(((C$28*0.001)*($B$28/100))*$B31),0))))))</f>
        <v>235.2</v>
      </c>
      <c r="D31" s="76">
        <f>(IF(D$27="%w/w SAR",((D$28*10)*$B31),IF(D$27="%w/w DM",(((D$28*10)*($B$28/100))*$B31),IF(D$27="kg/t SAR",(D$28*$B31),IF(D$27="kg/t DM",((D$28*($B$28/100))*$B31),IF(D$27="mg/kg SAR",((D$28*0.001)*$B31),IF(D$27="mg/kg DM",(((D$28*0.001)*($B$28/100))*$B31),"0")))))))*2.291</f>
        <v>57.925643999999998</v>
      </c>
      <c r="E31" s="76">
        <f>(IF(E$27="%w/w SAR",((E$28*10)*$B31),IF(E$27="%w/w DM",(((E$28*10)*($B$28/100))*$B31),IF(E$27="kg/t SAR",(E$28*$B31),IF(E$27="kg/t DM",((E$28*($B$28/100))*$B31),IF(E$27="mg/kg SAR",((E$28*0.001)*$B31),IF(E$27="mg/kg DM",(((E$28*0.001)*($B$28/100))*$B31),"0")))))))*1.205</f>
        <v>118.68045000000002</v>
      </c>
      <c r="F31" s="76">
        <f>(IF(F$27="%w/w SAR",((F$28*10)*$B31),IF(F$27="%w/w DM",(((F$28*10)*($B$28/100))*$B31),IF(F$27="kg/t SAR",(F$28*$B31),IF(F$27="kg/t DM",((F$28*($B$28/100))*$B31),IF(F$27="mg/kg SAR",((F$28*0.001)*$B31),IF(F$27="mg/kg DM",(((F$28*0.001)*($B$28/100))*$B31),"0")))))))*1.658</f>
        <v>8.2866839999999993</v>
      </c>
      <c r="G31" s="76">
        <f t="shared" ref="G31:P46" si="5">IF(G$27="%w/w SAR",((G$28*10)*$B31),IF(G$27="%w/w DM",(((G$28*10)*($B$28/100))*$B31),IF(G$27="kg/t SAR",(G$28*$B31),IF(G$27="kg/t DM",((G$28*($B$28/100))*$B31),IF(G$27="mg/kg SAR",((G$28*0.001)*$B31),IF(G$27="mg/kg DM",(((G$28*0.001)*($B$28/100))*$B31),0))))))</f>
        <v>4.9980000000000004E-2</v>
      </c>
      <c r="H31" s="76">
        <f t="shared" si="5"/>
        <v>0.33662999999999998</v>
      </c>
      <c r="I31" s="76">
        <f t="shared" si="5"/>
        <v>2.4500000000000001E-2</v>
      </c>
      <c r="J31" s="76">
        <f t="shared" si="5"/>
        <v>9.8000000000000019E-4</v>
      </c>
      <c r="K31" s="76">
        <f t="shared" si="5"/>
        <v>2.4499999999999999E-3</v>
      </c>
      <c r="L31" s="76">
        <f t="shared" si="5"/>
        <v>1.47E-2</v>
      </c>
      <c r="M31" s="76">
        <f t="shared" si="5"/>
        <v>1.7149999999999999E-2</v>
      </c>
      <c r="N31" s="76">
        <f t="shared" si="5"/>
        <v>0</v>
      </c>
      <c r="O31" s="76">
        <f t="shared" si="5"/>
        <v>0</v>
      </c>
      <c r="P31" s="76">
        <f t="shared" si="5"/>
        <v>0</v>
      </c>
      <c r="Q31" s="76">
        <f>(IF(Q$27="%w/w SAR",((Q$28*10)*$B31),IF(Q$27="%w/w DM",(((Q$28*10)*($B$28/100))*$B31),IF(Q$27="kg/t SAR",(Q$28*$B31),IF(Q$27="kg/t DM",((Q$28*($B$28/100))*$B31),IF(Q$27="mg/kg SAR",((Q$28*0.001)*$B31),IF(Q$27="mg/kg DM",(((Q$28*0.001)*($B$28/100))*$B31),0)))))))*2.5</f>
        <v>52.0625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49</v>
      </c>
      <c r="C32" s="76">
        <f t="shared" ref="C32:C50" si="6">IF(C$27="%w/w SAR",((C$28*10)*$B32),IF(C$27="%w/w DM",(((C$28*10)*($B$28/100))*$B32),IF(C$27="kg/t SAR",(C$28*$B32),IF(C$27="kg/t DM",((C$28*($B$28/100))*$B32),IF(C$27="mg/kg SAR",((C$28*0.001)*$B32),IF(C$27="mg/kg DM",(((C$28*0.001)*($B$28/100))*$B32),0))))))</f>
        <v>235.2</v>
      </c>
      <c r="D32" s="76">
        <f t="shared" ref="D32:D50" si="7">(IF(D$27="%w/w SAR",((D$28*10)*$B32),IF(D$27="%w/w DM",(((D$28*10)*($B$28/100))*$B32),IF(D$27="kg/t SAR",(D$28*$B32),IF(D$27="kg/t DM",((D$28*($B$28/100))*$B32),IF(D$27="mg/kg SAR",((D$28*0.001)*$B32),IF(D$27="mg/kg DM",(((D$28*0.001)*($B$28/100))*$B32),"0")))))))*2.291</f>
        <v>57.925643999999998</v>
      </c>
      <c r="E32" s="76">
        <f t="shared" ref="E32:E50" si="8">(IF(E$27="%w/w SAR",((E$28*10)*$B32),IF(E$27="%w/w DM",(((E$28*10)*($B$28/100))*$B32),IF(E$27="kg/t SAR",(E$28*$B32),IF(E$27="kg/t DM",((E$28*($B$28/100))*$B32),IF(E$27="mg/kg SAR",((E$28*0.001)*$B32),IF(E$27="mg/kg DM",(((E$28*0.001)*($B$28/100))*$B32),"0")))))))*1.205</f>
        <v>118.68045000000002</v>
      </c>
      <c r="F32" s="76">
        <f t="shared" ref="F32:F50" si="9">(IF(F$27="%w/w SAR",((F$28*10)*$B32),IF(F$27="%w/w DM",(((F$28*10)*($B$28/100))*$B32),IF(F$27="kg/t SAR",(F$28*$B32),IF(F$27="kg/t DM",((F$28*($B$28/100))*$B32),IF(F$27="mg/kg SAR",((F$28*0.001)*$B32),IF(F$27="mg/kg DM",(((F$28*0.001)*($B$28/100))*$B32),"0")))))))*1.658</f>
        <v>8.2866839999999993</v>
      </c>
      <c r="G32" s="76">
        <f t="shared" si="5"/>
        <v>4.9980000000000004E-2</v>
      </c>
      <c r="H32" s="76">
        <f t="shared" si="5"/>
        <v>0.33662999999999998</v>
      </c>
      <c r="I32" s="76">
        <f t="shared" si="5"/>
        <v>2.4500000000000001E-2</v>
      </c>
      <c r="J32" s="76">
        <f t="shared" si="5"/>
        <v>9.8000000000000019E-4</v>
      </c>
      <c r="K32" s="76">
        <f t="shared" si="5"/>
        <v>2.4499999999999999E-3</v>
      </c>
      <c r="L32" s="76">
        <f t="shared" si="5"/>
        <v>1.47E-2</v>
      </c>
      <c r="M32" s="76">
        <f t="shared" si="5"/>
        <v>1.7149999999999999E-2</v>
      </c>
      <c r="N32" s="76">
        <f t="shared" si="5"/>
        <v>0</v>
      </c>
      <c r="O32" s="76">
        <f t="shared" si="5"/>
        <v>0</v>
      </c>
      <c r="P32" s="76">
        <f t="shared" si="5"/>
        <v>0</v>
      </c>
      <c r="Q32" s="76">
        <f t="shared" ref="Q32:Q50" si="10">(IF(Q$27="%w/w SAR",((Q$28*10)*$B32),IF(Q$27="%w/w DM",(((Q$28*10)*($B$28/100))*$B32),IF(Q$27="kg/t SAR",(Q$28*$B32),IF(Q$27="kg/t DM",((Q$28*($B$28/100))*$B32),IF(Q$27="mg/kg SAR",((Q$28*0.001)*$B32),IF(Q$27="mg/kg DM",(((Q$28*0.001)*($B$28/100))*$B32),0)))))))*2.5</f>
        <v>52.0625</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v>49</v>
      </c>
      <c r="C33" s="76">
        <f t="shared" si="6"/>
        <v>235.2</v>
      </c>
      <c r="D33" s="76">
        <f t="shared" si="7"/>
        <v>57.925643999999998</v>
      </c>
      <c r="E33" s="76">
        <f t="shared" si="8"/>
        <v>118.68045000000002</v>
      </c>
      <c r="F33" s="76">
        <f t="shared" si="9"/>
        <v>8.2866839999999993</v>
      </c>
      <c r="G33" s="76">
        <f t="shared" si="5"/>
        <v>4.9980000000000004E-2</v>
      </c>
      <c r="H33" s="76">
        <f t="shared" si="5"/>
        <v>0.33662999999999998</v>
      </c>
      <c r="I33" s="76">
        <f t="shared" si="5"/>
        <v>2.4500000000000001E-2</v>
      </c>
      <c r="J33" s="76">
        <f t="shared" si="5"/>
        <v>9.8000000000000019E-4</v>
      </c>
      <c r="K33" s="76">
        <f t="shared" si="5"/>
        <v>2.4499999999999999E-3</v>
      </c>
      <c r="L33" s="76">
        <f t="shared" si="5"/>
        <v>1.47E-2</v>
      </c>
      <c r="M33" s="76">
        <f t="shared" si="5"/>
        <v>1.7149999999999999E-2</v>
      </c>
      <c r="N33" s="76">
        <f t="shared" si="5"/>
        <v>0</v>
      </c>
      <c r="O33" s="76">
        <f t="shared" si="5"/>
        <v>0</v>
      </c>
      <c r="P33" s="76">
        <f t="shared" si="5"/>
        <v>0</v>
      </c>
      <c r="Q33" s="76">
        <f t="shared" si="10"/>
        <v>52.0625</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v>49</v>
      </c>
      <c r="C34" s="76">
        <f t="shared" si="6"/>
        <v>235.2</v>
      </c>
      <c r="D34" s="76">
        <f t="shared" si="7"/>
        <v>57.925643999999998</v>
      </c>
      <c r="E34" s="76">
        <f t="shared" si="8"/>
        <v>118.68045000000002</v>
      </c>
      <c r="F34" s="76">
        <f t="shared" si="9"/>
        <v>8.2866839999999993</v>
      </c>
      <c r="G34" s="76">
        <f t="shared" si="5"/>
        <v>4.9980000000000004E-2</v>
      </c>
      <c r="H34" s="76">
        <f t="shared" si="5"/>
        <v>0.33662999999999998</v>
      </c>
      <c r="I34" s="76">
        <f t="shared" si="5"/>
        <v>2.4500000000000001E-2</v>
      </c>
      <c r="J34" s="76">
        <f t="shared" si="5"/>
        <v>9.8000000000000019E-4</v>
      </c>
      <c r="K34" s="76">
        <f t="shared" si="5"/>
        <v>2.4499999999999999E-3</v>
      </c>
      <c r="L34" s="76">
        <f t="shared" si="5"/>
        <v>1.47E-2</v>
      </c>
      <c r="M34" s="76">
        <f t="shared" si="5"/>
        <v>1.7149999999999999E-2</v>
      </c>
      <c r="N34" s="76">
        <f t="shared" si="5"/>
        <v>0</v>
      </c>
      <c r="O34" s="76">
        <f t="shared" si="5"/>
        <v>0</v>
      </c>
      <c r="P34" s="76">
        <f t="shared" si="5"/>
        <v>0</v>
      </c>
      <c r="Q34" s="76">
        <f t="shared" si="10"/>
        <v>52.0625</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v>49</v>
      </c>
      <c r="C35" s="76">
        <f t="shared" si="6"/>
        <v>235.2</v>
      </c>
      <c r="D35" s="76">
        <f t="shared" si="7"/>
        <v>57.925643999999998</v>
      </c>
      <c r="E35" s="76">
        <f t="shared" si="8"/>
        <v>118.68045000000002</v>
      </c>
      <c r="F35" s="76">
        <f t="shared" si="9"/>
        <v>8.2866839999999993</v>
      </c>
      <c r="G35" s="76">
        <f t="shared" si="5"/>
        <v>4.9980000000000004E-2</v>
      </c>
      <c r="H35" s="76">
        <f t="shared" si="5"/>
        <v>0.33662999999999998</v>
      </c>
      <c r="I35" s="76">
        <f t="shared" si="5"/>
        <v>2.4500000000000001E-2</v>
      </c>
      <c r="J35" s="76">
        <f t="shared" si="5"/>
        <v>9.8000000000000019E-4</v>
      </c>
      <c r="K35" s="76">
        <f t="shared" si="5"/>
        <v>2.4499999999999999E-3</v>
      </c>
      <c r="L35" s="76">
        <f t="shared" si="5"/>
        <v>1.47E-2</v>
      </c>
      <c r="M35" s="76">
        <f t="shared" si="5"/>
        <v>1.7149999999999999E-2</v>
      </c>
      <c r="N35" s="76">
        <f t="shared" si="5"/>
        <v>0</v>
      </c>
      <c r="O35" s="76">
        <f t="shared" si="5"/>
        <v>0</v>
      </c>
      <c r="P35" s="76">
        <f t="shared" si="5"/>
        <v>0</v>
      </c>
      <c r="Q35" s="76">
        <f t="shared" si="10"/>
        <v>52.0625</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v>49</v>
      </c>
      <c r="C36" s="76">
        <f t="shared" si="6"/>
        <v>235.2</v>
      </c>
      <c r="D36" s="76">
        <f t="shared" si="7"/>
        <v>57.925643999999998</v>
      </c>
      <c r="E36" s="76">
        <f t="shared" si="8"/>
        <v>118.68045000000002</v>
      </c>
      <c r="F36" s="76">
        <f t="shared" si="9"/>
        <v>8.2866839999999993</v>
      </c>
      <c r="G36" s="76">
        <f t="shared" si="5"/>
        <v>4.9980000000000004E-2</v>
      </c>
      <c r="H36" s="76">
        <f t="shared" si="5"/>
        <v>0.33662999999999998</v>
      </c>
      <c r="I36" s="76">
        <f t="shared" si="5"/>
        <v>2.4500000000000001E-2</v>
      </c>
      <c r="J36" s="76">
        <f t="shared" si="5"/>
        <v>9.8000000000000019E-4</v>
      </c>
      <c r="K36" s="76">
        <f t="shared" si="5"/>
        <v>2.4499999999999999E-3</v>
      </c>
      <c r="L36" s="76">
        <f t="shared" si="5"/>
        <v>1.47E-2</v>
      </c>
      <c r="M36" s="76">
        <f t="shared" si="5"/>
        <v>1.7149999999999999E-2</v>
      </c>
      <c r="N36" s="76">
        <f t="shared" si="5"/>
        <v>0</v>
      </c>
      <c r="O36" s="76">
        <f t="shared" si="5"/>
        <v>0</v>
      </c>
      <c r="P36" s="76">
        <f t="shared" si="5"/>
        <v>0</v>
      </c>
      <c r="Q36" s="76">
        <f t="shared" si="10"/>
        <v>52.0625</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v>49</v>
      </c>
      <c r="C37" s="76">
        <f t="shared" si="6"/>
        <v>235.2</v>
      </c>
      <c r="D37" s="76">
        <f t="shared" si="7"/>
        <v>57.925643999999998</v>
      </c>
      <c r="E37" s="76">
        <f t="shared" si="8"/>
        <v>118.68045000000002</v>
      </c>
      <c r="F37" s="76">
        <f t="shared" si="9"/>
        <v>8.2866839999999993</v>
      </c>
      <c r="G37" s="76">
        <f t="shared" si="5"/>
        <v>4.9980000000000004E-2</v>
      </c>
      <c r="H37" s="76">
        <f t="shared" si="5"/>
        <v>0.33662999999999998</v>
      </c>
      <c r="I37" s="76">
        <f t="shared" si="5"/>
        <v>2.4500000000000001E-2</v>
      </c>
      <c r="J37" s="76">
        <f t="shared" si="5"/>
        <v>9.8000000000000019E-4</v>
      </c>
      <c r="K37" s="76">
        <f t="shared" si="5"/>
        <v>2.4499999999999999E-3</v>
      </c>
      <c r="L37" s="76">
        <f t="shared" si="5"/>
        <v>1.47E-2</v>
      </c>
      <c r="M37" s="76">
        <f t="shared" si="5"/>
        <v>1.7149999999999999E-2</v>
      </c>
      <c r="N37" s="76">
        <f t="shared" si="5"/>
        <v>0</v>
      </c>
      <c r="O37" s="76">
        <f t="shared" si="5"/>
        <v>0</v>
      </c>
      <c r="P37" s="76">
        <f t="shared" si="5"/>
        <v>0</v>
      </c>
      <c r="Q37" s="76">
        <f t="shared" si="10"/>
        <v>52.0625</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f>J8</f>
        <v>8</v>
      </c>
      <c r="B38" s="15">
        <v>49</v>
      </c>
      <c r="C38" s="76">
        <f t="shared" si="6"/>
        <v>235.2</v>
      </c>
      <c r="D38" s="76">
        <f t="shared" si="7"/>
        <v>57.925643999999998</v>
      </c>
      <c r="E38" s="76">
        <f t="shared" si="8"/>
        <v>118.68045000000002</v>
      </c>
      <c r="F38" s="76">
        <f t="shared" si="9"/>
        <v>8.2866839999999993</v>
      </c>
      <c r="G38" s="76">
        <f t="shared" si="5"/>
        <v>4.9980000000000004E-2</v>
      </c>
      <c r="H38" s="76">
        <f t="shared" si="5"/>
        <v>0.33662999999999998</v>
      </c>
      <c r="I38" s="76">
        <f t="shared" si="5"/>
        <v>2.4500000000000001E-2</v>
      </c>
      <c r="J38" s="76">
        <f t="shared" si="5"/>
        <v>9.8000000000000019E-4</v>
      </c>
      <c r="K38" s="76">
        <f t="shared" si="5"/>
        <v>2.4499999999999999E-3</v>
      </c>
      <c r="L38" s="76">
        <f t="shared" si="5"/>
        <v>1.47E-2</v>
      </c>
      <c r="M38" s="76">
        <f t="shared" si="5"/>
        <v>1.7149999999999999E-2</v>
      </c>
      <c r="N38" s="76">
        <f t="shared" si="5"/>
        <v>0</v>
      </c>
      <c r="O38" s="76">
        <f t="shared" si="5"/>
        <v>0</v>
      </c>
      <c r="P38" s="76">
        <f t="shared" si="5"/>
        <v>0</v>
      </c>
      <c r="Q38" s="76">
        <f t="shared" si="10"/>
        <v>52.0625</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9</v>
      </c>
      <c r="B39" s="15">
        <v>49</v>
      </c>
      <c r="C39" s="76">
        <f t="shared" si="6"/>
        <v>235.2</v>
      </c>
      <c r="D39" s="76">
        <f t="shared" si="7"/>
        <v>57.925643999999998</v>
      </c>
      <c r="E39" s="76">
        <f t="shared" si="8"/>
        <v>118.68045000000002</v>
      </c>
      <c r="F39" s="76">
        <f t="shared" si="9"/>
        <v>8.2866839999999993</v>
      </c>
      <c r="G39" s="76">
        <f t="shared" si="5"/>
        <v>4.9980000000000004E-2</v>
      </c>
      <c r="H39" s="76">
        <f t="shared" si="5"/>
        <v>0.33662999999999998</v>
      </c>
      <c r="I39" s="76">
        <f t="shared" si="5"/>
        <v>2.4500000000000001E-2</v>
      </c>
      <c r="J39" s="76">
        <f t="shared" si="5"/>
        <v>9.8000000000000019E-4</v>
      </c>
      <c r="K39" s="76">
        <f t="shared" si="5"/>
        <v>2.4499999999999999E-3</v>
      </c>
      <c r="L39" s="76">
        <f t="shared" si="5"/>
        <v>1.47E-2</v>
      </c>
      <c r="M39" s="76">
        <f t="shared" si="5"/>
        <v>1.7149999999999999E-2</v>
      </c>
      <c r="N39" s="76">
        <f t="shared" si="5"/>
        <v>0</v>
      </c>
      <c r="O39" s="76">
        <f t="shared" si="5"/>
        <v>0</v>
      </c>
      <c r="P39" s="76">
        <f t="shared" si="5"/>
        <v>0</v>
      </c>
      <c r="Q39" s="76">
        <f t="shared" si="10"/>
        <v>52.0625</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10</v>
      </c>
      <c r="B40" s="15">
        <v>49</v>
      </c>
      <c r="C40" s="76">
        <f t="shared" si="6"/>
        <v>235.2</v>
      </c>
      <c r="D40" s="76">
        <f t="shared" si="7"/>
        <v>57.925643999999998</v>
      </c>
      <c r="E40" s="76">
        <f t="shared" si="8"/>
        <v>118.68045000000002</v>
      </c>
      <c r="F40" s="76">
        <f t="shared" si="9"/>
        <v>8.2866839999999993</v>
      </c>
      <c r="G40" s="76">
        <f t="shared" si="5"/>
        <v>4.9980000000000004E-2</v>
      </c>
      <c r="H40" s="76">
        <f t="shared" si="5"/>
        <v>0.33662999999999998</v>
      </c>
      <c r="I40" s="76">
        <f t="shared" si="5"/>
        <v>2.4500000000000001E-2</v>
      </c>
      <c r="J40" s="76">
        <f t="shared" si="5"/>
        <v>9.8000000000000019E-4</v>
      </c>
      <c r="K40" s="76">
        <f t="shared" si="5"/>
        <v>2.4499999999999999E-3</v>
      </c>
      <c r="L40" s="76">
        <f t="shared" si="5"/>
        <v>1.47E-2</v>
      </c>
      <c r="M40" s="76">
        <f t="shared" si="5"/>
        <v>1.7149999999999999E-2</v>
      </c>
      <c r="N40" s="76">
        <f t="shared" si="5"/>
        <v>0</v>
      </c>
      <c r="O40" s="76">
        <f t="shared" si="5"/>
        <v>0</v>
      </c>
      <c r="P40" s="76">
        <f t="shared" si="5"/>
        <v>0</v>
      </c>
      <c r="Q40" s="76">
        <f t="shared" si="10"/>
        <v>52.0625</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11</v>
      </c>
      <c r="B41" s="15">
        <v>49</v>
      </c>
      <c r="C41" s="76">
        <f t="shared" si="6"/>
        <v>235.2</v>
      </c>
      <c r="D41" s="76">
        <f t="shared" si="7"/>
        <v>57.925643999999998</v>
      </c>
      <c r="E41" s="76">
        <f t="shared" si="8"/>
        <v>118.68045000000002</v>
      </c>
      <c r="F41" s="76">
        <f t="shared" si="9"/>
        <v>8.2866839999999993</v>
      </c>
      <c r="G41" s="76">
        <f t="shared" si="5"/>
        <v>4.9980000000000004E-2</v>
      </c>
      <c r="H41" s="76">
        <f t="shared" si="5"/>
        <v>0.33662999999999998</v>
      </c>
      <c r="I41" s="76">
        <f t="shared" si="5"/>
        <v>2.4500000000000001E-2</v>
      </c>
      <c r="J41" s="76">
        <f t="shared" si="5"/>
        <v>9.8000000000000019E-4</v>
      </c>
      <c r="K41" s="76">
        <f t="shared" si="5"/>
        <v>2.4499999999999999E-3</v>
      </c>
      <c r="L41" s="76">
        <f t="shared" si="5"/>
        <v>1.47E-2</v>
      </c>
      <c r="M41" s="76">
        <f t="shared" si="5"/>
        <v>1.7149999999999999E-2</v>
      </c>
      <c r="N41" s="76">
        <f t="shared" si="5"/>
        <v>0</v>
      </c>
      <c r="O41" s="76">
        <f t="shared" si="5"/>
        <v>0</v>
      </c>
      <c r="P41" s="76">
        <f t="shared" si="5"/>
        <v>0</v>
      </c>
      <c r="Q41" s="76">
        <f t="shared" si="10"/>
        <v>52.0625</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12</v>
      </c>
      <c r="B42" s="15">
        <v>49</v>
      </c>
      <c r="C42" s="76">
        <f t="shared" si="6"/>
        <v>235.2</v>
      </c>
      <c r="D42" s="76">
        <f t="shared" si="7"/>
        <v>57.925643999999998</v>
      </c>
      <c r="E42" s="76">
        <f t="shared" si="8"/>
        <v>118.68045000000002</v>
      </c>
      <c r="F42" s="76">
        <f t="shared" si="9"/>
        <v>8.2866839999999993</v>
      </c>
      <c r="G42" s="76">
        <f t="shared" si="5"/>
        <v>4.9980000000000004E-2</v>
      </c>
      <c r="H42" s="76">
        <f t="shared" si="5"/>
        <v>0.33662999999999998</v>
      </c>
      <c r="I42" s="76">
        <f t="shared" si="5"/>
        <v>2.4500000000000001E-2</v>
      </c>
      <c r="J42" s="76">
        <f t="shared" si="5"/>
        <v>9.8000000000000019E-4</v>
      </c>
      <c r="K42" s="76">
        <f t="shared" si="5"/>
        <v>2.4499999999999999E-3</v>
      </c>
      <c r="L42" s="76">
        <f t="shared" si="5"/>
        <v>1.47E-2</v>
      </c>
      <c r="M42" s="76">
        <f t="shared" si="5"/>
        <v>1.7149999999999999E-2</v>
      </c>
      <c r="N42" s="76">
        <f t="shared" si="5"/>
        <v>0</v>
      </c>
      <c r="O42" s="76">
        <f t="shared" si="5"/>
        <v>0</v>
      </c>
      <c r="P42" s="76">
        <f t="shared" si="5"/>
        <v>0</v>
      </c>
      <c r="Q42" s="76">
        <f t="shared" si="10"/>
        <v>52.0625</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str">
        <f>N16&amp;" I "&amp;(VLOOKUP(N14,Table24581113[],6,FALSE))</f>
        <v>Medium/Clay I Grass</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0" t="s">
        <v>132</v>
      </c>
      <c r="B59" s="75">
        <f>VLOOKUP(C$14,Table24581113[],5,FALSE)</f>
        <v>6.2</v>
      </c>
      <c r="C59" s="75">
        <f>VLOOKUP(D$14,Table24581113[],5,FALSE)</f>
        <v>6.2</v>
      </c>
      <c r="D59" s="75">
        <f>VLOOKUP(E$14,Table24581113[],5,FALSE)</f>
        <v>6.2</v>
      </c>
      <c r="E59" s="75">
        <f>VLOOKUP(F$14,Table24581113[],5,FALSE)</f>
        <v>6.2</v>
      </c>
      <c r="F59" s="75">
        <f>VLOOKUP(G$14,Table24581113[],5,FALSE)</f>
        <v>6.2</v>
      </c>
      <c r="G59" s="75">
        <f>VLOOKUP(H$14,Table24581113[],5,FALSE)</f>
        <v>6.2</v>
      </c>
      <c r="H59" s="75">
        <f>VLOOKUP(I$14,Table24581113[],5,FALSE)</f>
        <v>6.2</v>
      </c>
      <c r="I59" s="75">
        <f>VLOOKUP(J$14,Table24581113[],5,FALSE)</f>
        <v>6.2</v>
      </c>
      <c r="J59" s="75">
        <f>VLOOKUP(K$14,Table24581113[],5,FALSE)</f>
        <v>6.2</v>
      </c>
      <c r="K59" s="75">
        <f>VLOOKUP(L$14,Table24581113[],5,FALSE)</f>
        <v>6.2</v>
      </c>
      <c r="L59" s="75">
        <f>VLOOKUP(M$14,Table24581113[],5,FALSE)</f>
        <v>6.2</v>
      </c>
      <c r="M59" s="75">
        <f>VLOOKUP(N$14,Table24581113[],5,FALSE)</f>
        <v>6.2</v>
      </c>
      <c r="N59" s="75" t="e">
        <f>VLOOKUP(O$14,Table24581113[],5,FALSE)</f>
        <v>#N/A</v>
      </c>
      <c r="O59" s="75" t="e">
        <f>VLOOKUP(P$14,Table24581113[],5,FALSE)</f>
        <v>#N/A</v>
      </c>
      <c r="P59" s="75" t="e">
        <f>VLOOKUP(Q$14,Table24581113[],5,FALSE)</f>
        <v>#N/A</v>
      </c>
      <c r="Q59" s="75" t="e">
        <f>VLOOKUP(R$14,Table24581113[],5,FALSE)</f>
        <v>#N/A</v>
      </c>
      <c r="R59" s="75" t="e">
        <f>VLOOKUP(S$14,Table24581113[],5,FALSE)</f>
        <v>#N/A</v>
      </c>
      <c r="S59" s="75" t="e">
        <f>VLOOKUP(T$14,Table24581113[],5,FALSE)</f>
        <v>#N/A</v>
      </c>
      <c r="T59" s="75" t="e">
        <f>VLOOKUP(U$14,Table24581113[],5,FALSE)</f>
        <v>#N/A</v>
      </c>
      <c r="U59" s="75" t="e">
        <f>VLOOKUP(V$14,Table24581113[],5,FALSE)</f>
        <v>#N/A</v>
      </c>
    </row>
    <row r="60" spans="1:35" s="19" customFormat="1" ht="13" x14ac:dyDescent="0.3">
      <c r="A60" s="110" t="s">
        <v>4</v>
      </c>
      <c r="B60" s="75">
        <f>C10</f>
        <v>6.8</v>
      </c>
      <c r="C60" s="75">
        <f t="shared" ref="C60:U60" si="14">D10</f>
        <v>5.5</v>
      </c>
      <c r="D60" s="75">
        <f t="shared" si="14"/>
        <v>5.9</v>
      </c>
      <c r="E60" s="75">
        <f t="shared" si="14"/>
        <v>5.9</v>
      </c>
      <c r="F60" s="75">
        <f t="shared" si="14"/>
        <v>5.7</v>
      </c>
      <c r="G60" s="75">
        <f t="shared" si="14"/>
        <v>5.8</v>
      </c>
      <c r="H60" s="75">
        <f t="shared" si="14"/>
        <v>5.8</v>
      </c>
      <c r="I60" s="75">
        <f t="shared" si="14"/>
        <v>6</v>
      </c>
      <c r="J60" s="75">
        <f t="shared" si="14"/>
        <v>6.2</v>
      </c>
      <c r="K60" s="75">
        <f t="shared" si="14"/>
        <v>6.1</v>
      </c>
      <c r="L60" s="75">
        <f t="shared" si="14"/>
        <v>6.2</v>
      </c>
      <c r="M60" s="75">
        <f t="shared" si="14"/>
        <v>6.5</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49</v>
      </c>
      <c r="C62" s="76">
        <f>B32</f>
        <v>49</v>
      </c>
      <c r="D62" s="76">
        <f>B33</f>
        <v>49</v>
      </c>
      <c r="E62" s="76">
        <f>B34</f>
        <v>49</v>
      </c>
      <c r="F62" s="76">
        <f>B35</f>
        <v>49</v>
      </c>
      <c r="G62" s="76">
        <f>B36</f>
        <v>49</v>
      </c>
      <c r="H62" s="76">
        <f>B37</f>
        <v>49</v>
      </c>
      <c r="I62" s="76">
        <f>B38</f>
        <v>49</v>
      </c>
      <c r="J62" s="76">
        <f>B39</f>
        <v>49</v>
      </c>
      <c r="K62" s="76">
        <f>B40</f>
        <v>49</v>
      </c>
      <c r="L62" s="76">
        <f>B41</f>
        <v>49</v>
      </c>
      <c r="M62" s="76">
        <f>B42</f>
        <v>49</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4.2000000000000011</v>
      </c>
      <c r="D64" s="76">
        <f t="shared" si="17"/>
        <v>1.7999999999999989</v>
      </c>
      <c r="E64" s="76">
        <f t="shared" si="17"/>
        <v>1.7999999999999989</v>
      </c>
      <c r="F64" s="76">
        <f t="shared" si="17"/>
        <v>3</v>
      </c>
      <c r="G64" s="76">
        <f t="shared" si="17"/>
        <v>2.4000000000000021</v>
      </c>
      <c r="H64" s="76">
        <f t="shared" si="17"/>
        <v>2.4000000000000021</v>
      </c>
      <c r="I64" s="76">
        <f t="shared" si="17"/>
        <v>1.2000000000000011</v>
      </c>
      <c r="J64" s="76">
        <f t="shared" si="17"/>
        <v>0</v>
      </c>
      <c r="K64" s="76">
        <f t="shared" si="17"/>
        <v>0.6000000000000032</v>
      </c>
      <c r="L64" s="76">
        <f t="shared" si="17"/>
        <v>0</v>
      </c>
      <c r="M64" s="76">
        <f t="shared" si="17"/>
        <v>-1.7999999999999989</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-4.2000000000000011</v>
      </c>
      <c r="D65" s="76">
        <f t="shared" si="18"/>
        <v>-1.7999999999999989</v>
      </c>
      <c r="E65" s="76">
        <f t="shared" si="18"/>
        <v>-1.7999999999999989</v>
      </c>
      <c r="F65" s="76">
        <f t="shared" si="18"/>
        <v>-3</v>
      </c>
      <c r="G65" s="76">
        <f t="shared" si="18"/>
        <v>-2.4000000000000021</v>
      </c>
      <c r="H65" s="76">
        <f t="shared" si="18"/>
        <v>-2.4000000000000021</v>
      </c>
      <c r="I65" s="76">
        <f t="shared" si="18"/>
        <v>-1.2000000000000011</v>
      </c>
      <c r="J65" s="76">
        <f t="shared" si="18"/>
        <v>0</v>
      </c>
      <c r="K65" s="76">
        <f t="shared" si="18"/>
        <v>-0.6000000000000032</v>
      </c>
      <c r="L65" s="76">
        <f t="shared" si="18"/>
        <v>0</v>
      </c>
      <c r="M65" s="76">
        <f t="shared" si="18"/>
        <v>1.7999999999999989</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OVER</v>
      </c>
      <c r="K66" s="77" t="str">
        <f t="shared" si="19"/>
        <v>UNDER</v>
      </c>
      <c r="L66" s="77" t="str">
        <f t="shared" si="19"/>
        <v>OVER</v>
      </c>
      <c r="M66" s="77" t="str">
        <f t="shared" si="19"/>
        <v>OVER</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P34" sqref="P34"/>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6" t="s">
        <v>84</v>
      </c>
      <c r="B1" s="37" t="str">
        <f>'Bolton Hill Sludge'!B29</f>
        <v>Application Rate</v>
      </c>
      <c r="C1" s="37" t="str">
        <f>'Bolton Hill Sludge'!C29</f>
        <v>Nitrogen Addition</v>
      </c>
      <c r="D1" s="37" t="str">
        <f>'Bolton Hill Sludge'!D29</f>
        <v>Phosphate Addition</v>
      </c>
      <c r="E1" s="37" t="str">
        <f>'Bolton Hill Sludge'!E29</f>
        <v>Potash  Addition</v>
      </c>
      <c r="F1" s="37" t="str">
        <f>'Bolton Hill Sludge'!F29</f>
        <v>Mg Oxide Addition</v>
      </c>
      <c r="G1" s="37" t="str">
        <f>'Bolton Hill Sludge'!G29</f>
        <v>Copper Addition</v>
      </c>
      <c r="H1" s="37" t="str">
        <f>'Bolton Hill Sludge'!H29</f>
        <v>Zinc Addition</v>
      </c>
      <c r="I1" s="37" t="str">
        <f>'Bolton Hill Sludge'!I29</f>
        <v>Lead Addition</v>
      </c>
      <c r="J1" s="37" t="str">
        <f>'Bolton Hill Sludge'!J29</f>
        <v>Cadmium Addition</v>
      </c>
      <c r="K1" s="37" t="str">
        <f>'Bolton Hill Sludge'!K29</f>
        <v>Mercury Addition</v>
      </c>
      <c r="L1" s="37" t="str">
        <f>'Bolton Hill Sludge'!L29</f>
        <v>Nickel Addition</v>
      </c>
      <c r="M1" s="37" t="str">
        <f>'Bolton Hill Sludge'!M29</f>
        <v>Chromium Addition</v>
      </c>
      <c r="N1" s="37" t="str">
        <f>'Bolton Hill Sludge'!N29</f>
        <v>Aluminium Addition</v>
      </c>
      <c r="O1" s="37" t="str">
        <f>'Bolton Hill Sludge'!O29</f>
        <v>Iron Addition</v>
      </c>
      <c r="P1" s="37" t="str">
        <f>'Bolton Hill Sludge'!P29</f>
        <v xml:space="preserve">Sodium Addition                 </v>
      </c>
      <c r="Q1" s="37" t="str">
        <f>'Bolton Hill Sludge'!Q29</f>
        <v>SO3  Addition                             kg/ha</v>
      </c>
      <c r="R1" s="37" t="str">
        <f>'Bolton Hill Sludge'!R29</f>
        <v xml:space="preserve">Selenium Addition </v>
      </c>
      <c r="S1" s="37" t="str">
        <f>'Bolton Hill Sludge'!S29</f>
        <v xml:space="preserve">Arsenic  Addition  </v>
      </c>
      <c r="T1" s="37" t="str">
        <f>'Bolton Hill Sludge'!T29</f>
        <v xml:space="preserve">Molybdenum Addition  </v>
      </c>
      <c r="U1" s="37" t="str">
        <f>'Bolton Hill Sludge'!U29</f>
        <v xml:space="preserve">Fluoride Addition </v>
      </c>
    </row>
    <row r="2" spans="1:21" ht="25" x14ac:dyDescent="0.25">
      <c r="A2" s="146"/>
      <c r="B2" s="37" t="str">
        <f>'Bolton Hill Sludge'!B30</f>
        <v>tonnes/ha</v>
      </c>
      <c r="C2" s="37" t="str">
        <f>'Bolton Hill Sludge'!C30</f>
        <v>kg/ha</v>
      </c>
      <c r="D2" s="37" t="str">
        <f>'Bolton Hill Sludge'!D30</f>
        <v>P2O5 
kg/ha</v>
      </c>
      <c r="E2" s="37" t="str">
        <f>'Bolton Hill Sludge'!E30</f>
        <v>K2O 
kg/ha</v>
      </c>
      <c r="F2" s="37" t="str">
        <f>'Bolton Hill Sludge'!F30</f>
        <v>MgO 
kg/ha</v>
      </c>
      <c r="G2" s="37" t="str">
        <f>'Bolton Hill Sludge'!G30</f>
        <v>kg/ha</v>
      </c>
      <c r="H2" s="37" t="str">
        <f>'Bolton Hill Sludge'!H30</f>
        <v>kg/ha</v>
      </c>
      <c r="I2" s="37" t="str">
        <f>'Bolton Hill Sludge'!I30</f>
        <v>kg/ha</v>
      </c>
      <c r="J2" s="37" t="str">
        <f>'Bolton Hill Sludge'!J30</f>
        <v>kg/ha</v>
      </c>
      <c r="K2" s="37" t="str">
        <f>'Bolton Hill Sludge'!K30</f>
        <v>kg/ha</v>
      </c>
      <c r="L2" s="37" t="str">
        <f>'Bolton Hill Sludge'!L30</f>
        <v>kg/ha</v>
      </c>
      <c r="M2" s="37" t="str">
        <f>'Bolton Hill Sludge'!M30</f>
        <v>kg/ha</v>
      </c>
      <c r="N2" s="37" t="str">
        <f>'Bolton Hill Sludge'!N30</f>
        <v>kg/ha</v>
      </c>
      <c r="O2" s="37" t="str">
        <f>'Bolton Hill Sludge'!O30</f>
        <v>kg/ha</v>
      </c>
      <c r="P2" s="37" t="str">
        <f>'Bolton Hill Sludge'!P30</f>
        <v>kg/ha</v>
      </c>
      <c r="Q2" s="37" t="str">
        <f>'Bolton Hill Sludge'!Q30</f>
        <v>kg/ha</v>
      </c>
      <c r="R2" s="37" t="str">
        <f>'Bolton Hill Sludge'!R30</f>
        <v>kg/ha</v>
      </c>
      <c r="S2" s="37" t="str">
        <f>'Bolton Hill Sludge'!S30</f>
        <v>kg/ha</v>
      </c>
      <c r="T2" s="37" t="str">
        <f>'Bolton Hill Sludge'!T30</f>
        <v>kg/ha</v>
      </c>
      <c r="U2" s="37" t="str">
        <f>'Bolton Hill Sludge'!U30</f>
        <v>kg/ha</v>
      </c>
    </row>
    <row r="3" spans="1:21" x14ac:dyDescent="0.25">
      <c r="A3" s="35">
        <v>1</v>
      </c>
      <c r="B3" s="32">
        <f>'Bolton Hill Sludge'!B31</f>
        <v>135</v>
      </c>
      <c r="C3" s="32">
        <f>'Bolton Hill Sludge'!C31</f>
        <v>248.50799999999998</v>
      </c>
      <c r="D3" s="32">
        <f>'Bolton Hill Sludge'!D31</f>
        <v>110.7302157</v>
      </c>
      <c r="E3" s="32">
        <f>'Bolton Hill Sludge'!E31</f>
        <v>12.384122400000001</v>
      </c>
      <c r="F3" s="32">
        <f>'Bolton Hill Sludge'!F31</f>
        <v>37.361703599999998</v>
      </c>
      <c r="G3" s="32">
        <f>'Bolton Hill Sludge'!G31</f>
        <v>1.4615640000000001</v>
      </c>
      <c r="H3" s="32">
        <f>'Bolton Hill Sludge'!H31</f>
        <v>2.4640200000000001</v>
      </c>
      <c r="I3" s="32">
        <f>'Bolton Hill Sludge'!I31</f>
        <v>4.3804800000000005E-2</v>
      </c>
      <c r="J3" s="32">
        <f>'Bolton Hill Sludge'!J31</f>
        <v>7.7921999999999991E-3</v>
      </c>
      <c r="K3" s="32">
        <f>'Bolton Hill Sludge'!K31</f>
        <v>6.7392000000000007E-3</v>
      </c>
      <c r="L3" s="32">
        <f>'Bolton Hill Sludge'!L31</f>
        <v>4.3804800000000005E-2</v>
      </c>
      <c r="M3" s="32">
        <f>'Bolton Hill Sludge'!M31</f>
        <v>0.364338</v>
      </c>
      <c r="N3" s="32">
        <f>'Bolton Hill Sludge'!N31</f>
        <v>3727.62</v>
      </c>
      <c r="O3" s="32">
        <f>'Bolton Hill Sludge'!O31</f>
        <v>465.42599999999999</v>
      </c>
      <c r="P3" s="32">
        <f>'Bolton Hill Sludge'!P31</f>
        <v>0</v>
      </c>
      <c r="Q3" s="32">
        <f>'Bolton Hill Sludge'!Q31</f>
        <v>314.32049999999998</v>
      </c>
      <c r="R3" s="32">
        <f>'Bolton Hill Sludge'!R31</f>
        <v>0</v>
      </c>
      <c r="S3" s="32">
        <f>'Bolton Hill Sludge'!S31</f>
        <v>0.41909399999999997</v>
      </c>
      <c r="T3" s="32">
        <f>'Bolton Hill Sludge'!T31</f>
        <v>0</v>
      </c>
      <c r="U3" s="32">
        <f>'Bolton Hill Sludge'!U31</f>
        <v>0</v>
      </c>
    </row>
    <row r="4" spans="1:21" x14ac:dyDescent="0.25">
      <c r="A4" s="35">
        <v>2</v>
      </c>
      <c r="B4" s="32">
        <f>'Bontgoch cake'!B31</f>
        <v>97</v>
      </c>
      <c r="C4" s="32">
        <f>'Bontgoch cake'!C31</f>
        <v>227.88210000000004</v>
      </c>
      <c r="D4" s="32">
        <f>'Bontgoch cake'!D31</f>
        <v>169.78142800000001</v>
      </c>
      <c r="E4" s="32">
        <f>'Bontgoch cake'!E31</f>
        <v>1.7860028000000001</v>
      </c>
      <c r="F4" s="32">
        <f>'Bontgoch cake'!F31</f>
        <v>32.560831959999994</v>
      </c>
      <c r="G4" s="32">
        <f>'Bontgoch cake'!G31</f>
        <v>0.18526999999999999</v>
      </c>
      <c r="H4" s="32">
        <f>'Bontgoch cake'!H31</f>
        <v>11.542320999999999</v>
      </c>
      <c r="I4" s="32">
        <f>'Bontgoch cake'!I31</f>
        <v>0.79110290000000005</v>
      </c>
      <c r="J4" s="32">
        <f>'Bontgoch cake'!J31</f>
        <v>4.5205879999999997E-2</v>
      </c>
      <c r="K4" s="32">
        <f>'Bontgoch cake'!K31</f>
        <v>4.8170200000000008E-3</v>
      </c>
      <c r="L4" s="32">
        <f>'Bontgoch cake'!L31</f>
        <v>0.82259880000000007</v>
      </c>
      <c r="M4" s="32">
        <f>'Bontgoch cake'!M31</f>
        <v>0.35016030000000004</v>
      </c>
      <c r="N4" s="32">
        <f>'Bontgoch cake'!N31</f>
        <v>119.31388</v>
      </c>
      <c r="O4" s="32">
        <f>'Bontgoch cake'!O31</f>
        <v>6854.99</v>
      </c>
      <c r="P4" s="32">
        <f>'Bontgoch cake'!P31</f>
        <v>0</v>
      </c>
      <c r="Q4" s="32">
        <f>'Bontgoch cake'!Q31</f>
        <v>100.04580000000001</v>
      </c>
      <c r="R4" s="32">
        <f>'Bontgoch cake'!R31</f>
        <v>0</v>
      </c>
      <c r="S4" s="32">
        <f>'Bontgoch cake'!S31</f>
        <v>0.3612765</v>
      </c>
      <c r="T4" s="32">
        <f>'Bontgoch cake'!T31</f>
        <v>0</v>
      </c>
      <c r="U4" s="32">
        <f>'Bontgoch cake'!U31</f>
        <v>0</v>
      </c>
    </row>
    <row r="5" spans="1:21" x14ac:dyDescent="0.25">
      <c r="A5" s="35">
        <v>3</v>
      </c>
      <c r="B5" s="32">
        <f>'Bontgoch liquid'!B31</f>
        <v>250</v>
      </c>
      <c r="C5" s="32">
        <f>'Bontgoch liquid'!C31</f>
        <v>53.152499999999996</v>
      </c>
      <c r="D5" s="32">
        <f>'Bontgoch liquid'!D31</f>
        <v>124.22088375000001</v>
      </c>
      <c r="E5" s="32">
        <f>'Bontgoch liquid'!E31</f>
        <v>1.0989600000000002</v>
      </c>
      <c r="F5" s="32">
        <f>'Bontgoch liquid'!F31</f>
        <v>15.593489999999997</v>
      </c>
      <c r="G5" s="32">
        <f>'Bontgoch liquid'!G31</f>
        <v>5.5574999999999999E-2</v>
      </c>
      <c r="H5" s="32">
        <f>'Bontgoch liquid'!H31</f>
        <v>4.4958749999999998</v>
      </c>
      <c r="I5" s="32">
        <f>'Bontgoch liquid'!I31</f>
        <v>0.26291250000000005</v>
      </c>
      <c r="J5" s="32">
        <f>'Bontgoch liquid'!J31</f>
        <v>1.7456250000000003E-2</v>
      </c>
      <c r="K5" s="32">
        <f>'Bontgoch liquid'!K31</f>
        <v>5.0587500000000007E-3</v>
      </c>
      <c r="L5" s="32">
        <f>'Bontgoch liquid'!L31</f>
        <v>0.28001249999999994</v>
      </c>
      <c r="M5" s="32">
        <f>'Bontgoch liquid'!M31</f>
        <v>8.5500000000000007E-2</v>
      </c>
      <c r="N5" s="32">
        <f>'Bontgoch liquid'!N31</f>
        <v>43.177500000000009</v>
      </c>
      <c r="O5" s="32">
        <f>'Bontgoch liquid'!O31</f>
        <v>2408.25</v>
      </c>
      <c r="P5" s="32">
        <f>'Bontgoch liquid'!P31</f>
        <v>0</v>
      </c>
      <c r="Q5" s="32">
        <f>'Bontgoch liquid'!Q31</f>
        <v>44.709375000000009</v>
      </c>
      <c r="R5" s="32">
        <f>'Bontgoch liquid'!R31</f>
        <v>0</v>
      </c>
      <c r="S5" s="32">
        <f>'Bontgoch liquid'!S31</f>
        <v>0.11685</v>
      </c>
      <c r="T5" s="32">
        <f>'Bontgoch liquid'!T31</f>
        <v>0</v>
      </c>
      <c r="U5" s="32">
        <f>'Bontgoch liquid'!U31</f>
        <v>0</v>
      </c>
    </row>
    <row r="6" spans="1:21" x14ac:dyDescent="0.25">
      <c r="A6" s="35">
        <v>4</v>
      </c>
      <c r="B6" s="32">
        <f>'Llechryd cake'!B31</f>
        <v>100</v>
      </c>
      <c r="C6" s="32">
        <f>'Llechryd cake'!C31</f>
        <v>195.06300000000002</v>
      </c>
      <c r="D6" s="32">
        <f>'Llechryd cake'!D31</f>
        <v>79.486244999999997</v>
      </c>
      <c r="E6" s="32">
        <f>'Llechryd cake'!E31</f>
        <v>30.968500000000002</v>
      </c>
      <c r="F6" s="32">
        <f>'Llechryd cake'!F31</f>
        <v>123.99684600000001</v>
      </c>
      <c r="G6" s="32">
        <f>'Llechryd cake'!G31</f>
        <v>0.96632000000000007</v>
      </c>
      <c r="H6" s="32">
        <f>'Llechryd cake'!H31</f>
        <v>4.2919000000000009</v>
      </c>
      <c r="I6" s="32">
        <f>'Llechryd cake'!I31</f>
        <v>1.22075</v>
      </c>
      <c r="J6" s="32">
        <f>'Llechryd cake'!J31</f>
        <v>8.738000000000001E-3</v>
      </c>
      <c r="K6" s="32">
        <f>'Llechryd cake'!K31</f>
        <v>5.1400000000000005E-3</v>
      </c>
      <c r="L6" s="32">
        <f>'Llechryd cake'!L31</f>
        <v>0.64250000000000007</v>
      </c>
      <c r="M6" s="32">
        <f>'Llechryd cake'!M31</f>
        <v>0.56283000000000005</v>
      </c>
      <c r="N6" s="32">
        <f>'Llechryd cake'!N31</f>
        <v>316.11</v>
      </c>
      <c r="O6" s="32">
        <f>'Llechryd cake'!O31</f>
        <v>7658.5999999999995</v>
      </c>
      <c r="P6" s="32">
        <f>'Llechryd cake'!P31</f>
        <v>0</v>
      </c>
      <c r="Q6" s="32">
        <f>'Llechryd cake'!Q31</f>
        <v>143.92000000000002</v>
      </c>
      <c r="R6" s="32">
        <f>'Llechryd cake'!R31</f>
        <v>0</v>
      </c>
      <c r="S6" s="32">
        <f>'Llechryd cake'!S31</f>
        <v>0.52942</v>
      </c>
      <c r="T6" s="32">
        <f>'Llechryd cake'!T31</f>
        <v>0</v>
      </c>
      <c r="U6" s="32">
        <f>'Llechryd cake'!U31</f>
        <v>0</v>
      </c>
    </row>
    <row r="7" spans="1:21" x14ac:dyDescent="0.25">
      <c r="A7" s="35">
        <v>5</v>
      </c>
      <c r="B7" s="32">
        <f>'Preseli liquid'!B31</f>
        <v>250</v>
      </c>
      <c r="C7" s="32">
        <f>'Preseli liquid'!C31</f>
        <v>118.26</v>
      </c>
      <c r="D7" s="32">
        <f>'Preseli liquid'!D31</f>
        <v>17.691101999999997</v>
      </c>
      <c r="E7" s="32">
        <f>'Preseli liquid'!E31</f>
        <v>9.3050099999999993</v>
      </c>
      <c r="F7" s="32">
        <f>'Preseli liquid'!F31</f>
        <v>5.4614519999999995</v>
      </c>
      <c r="G7" s="32">
        <f>'Preseli liquid'!G31</f>
        <v>4.2120000000000005E-2</v>
      </c>
      <c r="H7" s="32">
        <f>'Preseli liquid'!H31</f>
        <v>0.4519800000000001</v>
      </c>
      <c r="I7" s="32">
        <f>'Preseli liquid'!I31</f>
        <v>3.3480000000000003E-2</v>
      </c>
      <c r="J7" s="32">
        <f>'Preseli liquid'!J31</f>
        <v>5.9400000000000002E-4</v>
      </c>
      <c r="K7" s="32">
        <f>'Preseli liquid'!K31</f>
        <v>5.0759999999999998E-3</v>
      </c>
      <c r="L7" s="32">
        <f>'Preseli liquid'!L31</f>
        <v>2.7539999999999999E-2</v>
      </c>
      <c r="M7" s="32">
        <f>'Preseli liquid'!M31</f>
        <v>2.3220000000000001E-2</v>
      </c>
      <c r="N7" s="32">
        <f>'Preseli liquid'!N31</f>
        <v>777.6</v>
      </c>
      <c r="O7" s="32">
        <f>'Preseli liquid'!O31</f>
        <v>77.220000000000013</v>
      </c>
      <c r="P7" s="32">
        <f>'Preseli liquid'!P31</f>
        <v>0</v>
      </c>
      <c r="Q7" s="32">
        <f>'Preseli liquid'!Q31</f>
        <v>141.75</v>
      </c>
      <c r="R7" s="32">
        <f>'Preseli liquid'!R31</f>
        <v>0</v>
      </c>
      <c r="S7" s="32">
        <f>'Preseli liquid'!S31</f>
        <v>0.10206000000000001</v>
      </c>
      <c r="T7" s="32">
        <f>'Preseli liquid'!T31</f>
        <v>0</v>
      </c>
      <c r="U7" s="32">
        <f>'Preseli liquid'!U31</f>
        <v>0</v>
      </c>
    </row>
    <row r="8" spans="1:21" x14ac:dyDescent="0.25">
      <c r="A8" s="35">
        <v>6</v>
      </c>
      <c r="B8" s="32">
        <f>'Strata cake'!B31</f>
        <v>140</v>
      </c>
      <c r="C8" s="32">
        <f>'Strata cake'!C31</f>
        <v>247.79999999999998</v>
      </c>
      <c r="D8" s="32">
        <f>'Strata cake'!D31</f>
        <v>76.015379999999993</v>
      </c>
      <c r="E8" s="32">
        <f>'Strata cake'!E31</f>
        <v>2.2015350000000002</v>
      </c>
      <c r="F8" s="32">
        <f>'Strata cake'!F31</f>
        <v>3.5514360000000003</v>
      </c>
      <c r="G8" s="32">
        <f>'Strata cake'!G31</f>
        <v>0.315</v>
      </c>
      <c r="H8" s="32">
        <f>'Strata cake'!H31</f>
        <v>1.7955000000000001</v>
      </c>
      <c r="I8" s="32">
        <f>'Strata cake'!I31</f>
        <v>0.32549999999999996</v>
      </c>
      <c r="J8" s="32">
        <f>'Strata cake'!J31</f>
        <v>5.6700000000000006E-3</v>
      </c>
      <c r="K8" s="32">
        <f>'Strata cake'!K31</f>
        <v>7.1399999999999996E-3</v>
      </c>
      <c r="L8" s="32">
        <f>'Strata cake'!L31</f>
        <v>0.10709999999999999</v>
      </c>
      <c r="M8" s="32">
        <f>'Strata cake'!M31</f>
        <v>9.0299999999999991E-2</v>
      </c>
      <c r="N8" s="32">
        <f>'Strata cake'!N31</f>
        <v>2730</v>
      </c>
      <c r="O8" s="32">
        <f>'Strata cake'!O31</f>
        <v>348.6</v>
      </c>
      <c r="P8" s="32">
        <f>'Strata cake'!P31</f>
        <v>0</v>
      </c>
      <c r="Q8" s="32">
        <f>'Strata cake'!Q31</f>
        <v>249.375</v>
      </c>
      <c r="R8" s="32">
        <f>'Strata cake'!R31</f>
        <v>0</v>
      </c>
      <c r="S8" s="32">
        <f>'Strata cake'!S31</f>
        <v>0.61320000000000008</v>
      </c>
      <c r="T8" s="32">
        <f>'Strata cake'!T31</f>
        <v>0</v>
      </c>
      <c r="U8" s="32">
        <f>'Strata cake'!U31</f>
        <v>0</v>
      </c>
    </row>
    <row r="9" spans="1:21" x14ac:dyDescent="0.25">
      <c r="A9" s="35">
        <v>7</v>
      </c>
      <c r="B9" s="32">
        <f>'Strata liquid'!B31</f>
        <v>250</v>
      </c>
      <c r="C9" s="32">
        <f>'Strata liquid'!C31</f>
        <v>48.45</v>
      </c>
      <c r="D9" s="32">
        <f>'Strata liquid'!D31</f>
        <v>26.776062499999998</v>
      </c>
      <c r="E9" s="32">
        <f>'Strata liquid'!E31</f>
        <v>0.72209625</v>
      </c>
      <c r="F9" s="32">
        <f>'Strata liquid'!F31</f>
        <v>0.67012214999999997</v>
      </c>
      <c r="G9" s="32">
        <f>'Strata liquid'!G31</f>
        <v>3.3149999999999999E-2</v>
      </c>
      <c r="H9" s="32">
        <f>'Strata liquid'!H31</f>
        <v>0.14875000000000005</v>
      </c>
      <c r="I9" s="32">
        <f>'Strata liquid'!I31</f>
        <v>2.6350000000000002E-2</v>
      </c>
      <c r="J9" s="32">
        <f>'Strata liquid'!J31</f>
        <v>4.6750000000000003E-4</v>
      </c>
      <c r="K9" s="32">
        <f>'Strata liquid'!K31</f>
        <v>5.0150000000000004E-3</v>
      </c>
      <c r="L9" s="32">
        <f>'Strata liquid'!L31</f>
        <v>2.1675E-2</v>
      </c>
      <c r="M9" s="32">
        <f>'Strata liquid'!M31</f>
        <v>1.8275E-2</v>
      </c>
      <c r="N9" s="32">
        <f>'Strata liquid'!N31</f>
        <v>633.25000000000011</v>
      </c>
      <c r="O9" s="32">
        <f>'Strata liquid'!O31</f>
        <v>72.675000000000011</v>
      </c>
      <c r="P9" s="32">
        <f>'Strata liquid'!P31</f>
        <v>0</v>
      </c>
      <c r="Q9" s="32">
        <f>'Strata liquid'!Q31</f>
        <v>47.812500000000007</v>
      </c>
      <c r="R9" s="32">
        <f>'Strata liquid'!R31</f>
        <v>0</v>
      </c>
      <c r="S9" s="32">
        <f>'Strata liquid'!S31</f>
        <v>0.13005000000000003</v>
      </c>
      <c r="T9" s="32">
        <f>'Strata liquid'!T31</f>
        <v>0</v>
      </c>
      <c r="U9" s="32">
        <f>'Strata liquid'!U31</f>
        <v>0</v>
      </c>
    </row>
    <row r="10" spans="1:21" x14ac:dyDescent="0.25">
      <c r="A10" s="35">
        <v>8</v>
      </c>
      <c r="B10" s="32">
        <f>'Andigestion sludge'!B31</f>
        <v>49</v>
      </c>
      <c r="C10" s="32">
        <f>'Andigestion sludge'!C31</f>
        <v>235.2</v>
      </c>
      <c r="D10" s="32">
        <f>'Andigestion sludge'!D31</f>
        <v>57.925643999999998</v>
      </c>
      <c r="E10" s="32">
        <f>'Andigestion sludge'!E31</f>
        <v>118.68045000000002</v>
      </c>
      <c r="F10" s="32">
        <f>'Andigestion sludge'!F31</f>
        <v>8.2866839999999993</v>
      </c>
      <c r="G10" s="32">
        <f>'Andigestion sludge'!G31</f>
        <v>4.9980000000000004E-2</v>
      </c>
      <c r="H10" s="32">
        <f>'Andigestion sludge'!H31</f>
        <v>0.33662999999999998</v>
      </c>
      <c r="I10" s="32">
        <f>'Andigestion sludge'!I31</f>
        <v>2.4500000000000001E-2</v>
      </c>
      <c r="J10" s="32">
        <f>'Andigestion sludge'!J31</f>
        <v>9.8000000000000019E-4</v>
      </c>
      <c r="K10" s="32">
        <f>'Andigestion sludge'!K31</f>
        <v>2.4499999999999999E-3</v>
      </c>
      <c r="L10" s="32">
        <f>'Andigestion sludge'!L31</f>
        <v>1.47E-2</v>
      </c>
      <c r="M10" s="32">
        <f>'Andigestion sludge'!M31</f>
        <v>1.7149999999999999E-2</v>
      </c>
      <c r="N10" s="32">
        <f>'Andigestion sludge'!N31</f>
        <v>0</v>
      </c>
      <c r="O10" s="32">
        <f>'Andigestion sludge'!O31</f>
        <v>0</v>
      </c>
      <c r="P10" s="32">
        <f>'Andigestion sludge'!P31</f>
        <v>0</v>
      </c>
      <c r="Q10" s="32">
        <f>'Andigestion sludge'!Q31</f>
        <v>52.0625</v>
      </c>
      <c r="R10" s="32">
        <f>'Andigestion sludge'!R31</f>
        <v>0</v>
      </c>
      <c r="S10" s="32">
        <f>'Andigestion sludge'!S31</f>
        <v>0</v>
      </c>
      <c r="T10" s="32">
        <f>'Andigestion sludge'!T31</f>
        <v>0</v>
      </c>
      <c r="U10" s="32">
        <f>'Andigestion sludge'!U31</f>
        <v>0</v>
      </c>
    </row>
    <row r="11" spans="1:21" x14ac:dyDescent="0.25">
      <c r="A11" s="35"/>
      <c r="B11" s="32"/>
      <c r="C11" s="32"/>
      <c r="D11" s="32"/>
      <c r="E11" s="32"/>
      <c r="F11" s="32"/>
      <c r="G11" s="32"/>
      <c r="H11" s="32"/>
      <c r="I11" s="32"/>
      <c r="J11" s="32"/>
      <c r="K11" s="32"/>
      <c r="L11" s="32"/>
      <c r="M11" s="32"/>
      <c r="N11" s="32"/>
      <c r="O11" s="32"/>
      <c r="P11" s="32"/>
      <c r="Q11" s="32"/>
      <c r="R11" s="32"/>
      <c r="S11" s="32"/>
      <c r="T11" s="32"/>
      <c r="U11" s="32"/>
    </row>
    <row r="12" spans="1:21" x14ac:dyDescent="0.25">
      <c r="A12" s="35"/>
      <c r="B12" s="32"/>
      <c r="C12" s="32"/>
      <c r="D12" s="32"/>
      <c r="E12" s="32"/>
      <c r="F12" s="32"/>
      <c r="G12" s="32"/>
      <c r="H12" s="32"/>
      <c r="I12" s="32"/>
      <c r="J12" s="32"/>
      <c r="K12" s="32"/>
      <c r="L12" s="32"/>
      <c r="M12" s="32"/>
      <c r="N12" s="32"/>
      <c r="O12" s="32"/>
      <c r="P12" s="32"/>
      <c r="Q12" s="32"/>
      <c r="R12" s="32"/>
      <c r="S12" s="32"/>
      <c r="T12" s="32"/>
      <c r="U12" s="32"/>
    </row>
    <row r="13" spans="1:21" s="81" customFormat="1" ht="15.5" x14ac:dyDescent="0.35">
      <c r="A13" s="79" t="s">
        <v>85</v>
      </c>
      <c r="B13" s="80">
        <f>SUM(B3:B12)</f>
        <v>1271</v>
      </c>
      <c r="C13" s="80">
        <f t="shared" ref="C13:U13" si="0">SUM(C3:C12)</f>
        <v>1374.3156000000001</v>
      </c>
      <c r="D13" s="80">
        <f t="shared" si="0"/>
        <v>662.62696095000001</v>
      </c>
      <c r="E13" s="80">
        <f t="shared" si="0"/>
        <v>177.14667645000003</v>
      </c>
      <c r="F13" s="80">
        <f t="shared" si="0"/>
        <v>227.48256571000002</v>
      </c>
      <c r="G13" s="80">
        <f t="shared" si="0"/>
        <v>3.1089790000000002</v>
      </c>
      <c r="H13" s="80">
        <f t="shared" si="0"/>
        <v>25.526975999999998</v>
      </c>
      <c r="I13" s="80">
        <f t="shared" si="0"/>
        <v>2.7284001999999998</v>
      </c>
      <c r="J13" s="80">
        <f t="shared" si="0"/>
        <v>8.6903829999999974E-2</v>
      </c>
      <c r="K13" s="80">
        <f t="shared" si="0"/>
        <v>4.1435970000000003E-2</v>
      </c>
      <c r="L13" s="80">
        <f t="shared" si="0"/>
        <v>1.9599310999999999</v>
      </c>
      <c r="M13" s="80">
        <f t="shared" si="0"/>
        <v>1.5117733000000002</v>
      </c>
      <c r="N13" s="80">
        <f t="shared" si="0"/>
        <v>8347.0713800000012</v>
      </c>
      <c r="O13" s="80">
        <f t="shared" si="0"/>
        <v>17885.760999999999</v>
      </c>
      <c r="P13" s="80">
        <f t="shared" si="0"/>
        <v>0</v>
      </c>
      <c r="Q13" s="80">
        <f t="shared" si="0"/>
        <v>1093.9956750000001</v>
      </c>
      <c r="R13" s="80">
        <f t="shared" si="0"/>
        <v>0</v>
      </c>
      <c r="S13" s="80">
        <f t="shared" si="0"/>
        <v>2.2719505000000004</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Y19" sqref="Y19"/>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7" t="s">
        <v>84</v>
      </c>
      <c r="B1" s="33" t="s">
        <v>152</v>
      </c>
      <c r="C1" s="34" t="str">
        <f>'Bolton Hill Sludge'!B29</f>
        <v>Application Rate</v>
      </c>
      <c r="D1" s="34" t="str">
        <f>'Bolton Hill Sludge'!C29</f>
        <v>Nitrogen Addition</v>
      </c>
      <c r="E1" s="34" t="str">
        <f>'Bolton Hill Sludge'!D29</f>
        <v>Phosphate Addition</v>
      </c>
      <c r="F1" s="34" t="str">
        <f>'Bolton Hill Sludge'!E29</f>
        <v>Potash  Addition</v>
      </c>
      <c r="G1" s="34" t="str">
        <f>'Bolton Hill Sludge'!F29</f>
        <v>Mg Oxide Addition</v>
      </c>
      <c r="H1" s="34" t="str">
        <f>'Bolton Hill Sludge'!G29</f>
        <v>Copper Addition</v>
      </c>
      <c r="I1" s="34" t="str">
        <f>'Bolton Hill Sludge'!H29</f>
        <v>Zinc Addition</v>
      </c>
      <c r="J1" s="34" t="str">
        <f>'Bolton Hill Sludge'!I29</f>
        <v>Lead Addition</v>
      </c>
      <c r="K1" s="34" t="str">
        <f>'Bolton Hill Sludge'!J29</f>
        <v>Cadmium Addition</v>
      </c>
      <c r="L1" s="34" t="str">
        <f>'Bolton Hill Sludge'!K29</f>
        <v>Mercury Addition</v>
      </c>
      <c r="M1" s="34" t="str">
        <f>'Bolton Hill Sludge'!L29</f>
        <v>Nickel Addition</v>
      </c>
      <c r="N1" s="34" t="str">
        <f>'Bolton Hill Sludge'!M29</f>
        <v>Chromium Addition</v>
      </c>
      <c r="O1" s="34" t="str">
        <f>'Bolton Hill Sludge'!N29</f>
        <v>Aluminium Addition</v>
      </c>
      <c r="P1" s="34" t="str">
        <f>'Bolton Hill Sludge'!O29</f>
        <v>Iron Addition</v>
      </c>
      <c r="Q1" s="34" t="str">
        <f>'Bolton Hill Sludge'!P29</f>
        <v xml:space="preserve">Sodium Addition                 </v>
      </c>
      <c r="R1" s="34" t="str">
        <f>'Bolton Hill Sludge'!Q29</f>
        <v>SO3  Addition                             kg/ha</v>
      </c>
      <c r="S1" s="34" t="str">
        <f>'Bolton Hill Sludge'!R29</f>
        <v xml:space="preserve">Selenium Addition </v>
      </c>
      <c r="T1" s="34" t="str">
        <f>'Bolton Hill Sludge'!S29</f>
        <v xml:space="preserve">Arsenic  Addition  </v>
      </c>
      <c r="U1" s="34" t="str">
        <f>'Bolton Hill Sludge'!T29</f>
        <v xml:space="preserve">Molybdenum Addition  </v>
      </c>
      <c r="V1" s="34" t="str">
        <f>'Bolton Hill Sludge'!U29</f>
        <v xml:space="preserve">Fluoride Addition </v>
      </c>
    </row>
    <row r="2" spans="1:22" s="82" customFormat="1" ht="25" x14ac:dyDescent="0.35">
      <c r="A2" s="147"/>
      <c r="B2" s="31" t="s">
        <v>46</v>
      </c>
      <c r="C2" s="34" t="str">
        <f>'Bolton Hill Sludge'!B30</f>
        <v>tonnes/ha</v>
      </c>
      <c r="D2" s="34" t="str">
        <f>'Bolton Hill Sludge'!C30</f>
        <v>kg/ha</v>
      </c>
      <c r="E2" s="34" t="str">
        <f>'Bolton Hill Sludge'!D30</f>
        <v>P2O5 
kg/ha</v>
      </c>
      <c r="F2" s="34" t="str">
        <f>'Bolton Hill Sludge'!E30</f>
        <v>K2O 
kg/ha</v>
      </c>
      <c r="G2" s="34" t="str">
        <f>'Bolton Hill Sludge'!F30</f>
        <v>MgO 
kg/ha</v>
      </c>
      <c r="H2" s="34" t="str">
        <f>'Bolton Hill Sludge'!G30</f>
        <v>kg/ha</v>
      </c>
      <c r="I2" s="34" t="str">
        <f>'Bolton Hill Sludge'!H30</f>
        <v>kg/ha</v>
      </c>
      <c r="J2" s="34" t="str">
        <f>'Bolton Hill Sludge'!I30</f>
        <v>kg/ha</v>
      </c>
      <c r="K2" s="34" t="str">
        <f>'Bolton Hill Sludge'!J30</f>
        <v>kg/ha</v>
      </c>
      <c r="L2" s="34" t="str">
        <f>'Bolton Hill Sludge'!K30</f>
        <v>kg/ha</v>
      </c>
      <c r="M2" s="34" t="str">
        <f>'Bolton Hill Sludge'!L30</f>
        <v>kg/ha</v>
      </c>
      <c r="N2" s="34" t="str">
        <f>'Bolton Hill Sludge'!M30</f>
        <v>kg/ha</v>
      </c>
      <c r="O2" s="34" t="str">
        <f>'Bolton Hill Sludge'!N30</f>
        <v>kg/ha</v>
      </c>
      <c r="P2" s="34" t="str">
        <f>'Bolton Hill Sludge'!O30</f>
        <v>kg/ha</v>
      </c>
      <c r="Q2" s="34" t="str">
        <f>'Bolton Hill Sludge'!P30</f>
        <v>kg/ha</v>
      </c>
      <c r="R2" s="34" t="str">
        <f>'Bolton Hill Sludge'!Q30</f>
        <v>kg/ha</v>
      </c>
      <c r="S2" s="34" t="str">
        <f>'Bolton Hill Sludge'!R30</f>
        <v>kg/ha</v>
      </c>
      <c r="T2" s="34" t="str">
        <f>'Bolton Hill Sludge'!S30</f>
        <v>kg/ha</v>
      </c>
      <c r="U2" s="34" t="str">
        <f>'Bolton Hill Sludge'!T30</f>
        <v>kg/ha</v>
      </c>
      <c r="V2" s="34" t="str">
        <f>'Bolton Hill Sludge'!U30</f>
        <v>kg/ha</v>
      </c>
    </row>
    <row r="3" spans="1:22" x14ac:dyDescent="0.25">
      <c r="A3" s="35">
        <v>1</v>
      </c>
      <c r="B3" s="90"/>
      <c r="C3" s="32">
        <f>'Bolton Hill Sludge'!B31</f>
        <v>135</v>
      </c>
      <c r="D3" s="32">
        <f>'Bolton Hill Sludge'!C31</f>
        <v>248.50799999999998</v>
      </c>
      <c r="E3" s="32">
        <f>'Bolton Hill Sludge'!D31</f>
        <v>110.7302157</v>
      </c>
      <c r="F3" s="32">
        <f>'Bolton Hill Sludge'!E31</f>
        <v>12.384122400000001</v>
      </c>
      <c r="G3" s="32">
        <f>'Bolton Hill Sludge'!F31</f>
        <v>37.361703599999998</v>
      </c>
      <c r="H3" s="32">
        <f>'Bolton Hill Sludge'!G31</f>
        <v>1.4615640000000001</v>
      </c>
      <c r="I3" s="32">
        <f>'Bolton Hill Sludge'!H31</f>
        <v>2.4640200000000001</v>
      </c>
      <c r="J3" s="32">
        <f>'Bolton Hill Sludge'!I31</f>
        <v>4.3804800000000005E-2</v>
      </c>
      <c r="K3" s="32">
        <f>'Bolton Hill Sludge'!J31</f>
        <v>7.7921999999999991E-3</v>
      </c>
      <c r="L3" s="32">
        <f>'Bolton Hill Sludge'!K31</f>
        <v>6.7392000000000007E-3</v>
      </c>
      <c r="M3" s="32">
        <f>'Bolton Hill Sludge'!L31</f>
        <v>4.3804800000000005E-2</v>
      </c>
      <c r="N3" s="32">
        <f>'Bolton Hill Sludge'!M31</f>
        <v>0.364338</v>
      </c>
      <c r="O3" s="32">
        <f>'Bolton Hill Sludge'!N31</f>
        <v>3727.62</v>
      </c>
      <c r="P3" s="32">
        <f>'Bolton Hill Sludge'!O31</f>
        <v>465.42599999999999</v>
      </c>
      <c r="Q3" s="32">
        <f>'Bolton Hill Sludge'!P31</f>
        <v>0</v>
      </c>
      <c r="R3" s="32">
        <f>'Bolton Hill Sludge'!Q31</f>
        <v>314.32049999999998</v>
      </c>
      <c r="S3" s="32">
        <f>'Bolton Hill Sludge'!R31</f>
        <v>0</v>
      </c>
      <c r="T3" s="32">
        <f>'Bolton Hill Sludge'!S31</f>
        <v>0.41909399999999997</v>
      </c>
      <c r="U3" s="32">
        <f>'Bolton Hill Sludge'!T31</f>
        <v>0</v>
      </c>
      <c r="V3" s="32">
        <f>'Bolton Hill Sludge'!U31</f>
        <v>0</v>
      </c>
    </row>
    <row r="4" spans="1:22" x14ac:dyDescent="0.25">
      <c r="A4" s="35">
        <v>2</v>
      </c>
      <c r="B4" s="90"/>
      <c r="C4" s="32">
        <f>'Bontgoch cake'!B31</f>
        <v>97</v>
      </c>
      <c r="D4" s="32">
        <f>'Bontgoch cake'!C31</f>
        <v>227.88210000000004</v>
      </c>
      <c r="E4" s="32">
        <f>'Bontgoch cake'!D31</f>
        <v>169.78142800000001</v>
      </c>
      <c r="F4" s="32">
        <f>'Bontgoch cake'!E31</f>
        <v>1.7860028000000001</v>
      </c>
      <c r="G4" s="32">
        <f>'Bontgoch cake'!F31</f>
        <v>32.560831959999994</v>
      </c>
      <c r="H4" s="32">
        <f>'Bontgoch cake'!G31</f>
        <v>0.18526999999999999</v>
      </c>
      <c r="I4" s="32">
        <f>'Bontgoch cake'!H31</f>
        <v>11.542320999999999</v>
      </c>
      <c r="J4" s="32">
        <f>'Bontgoch cake'!I31</f>
        <v>0.79110290000000005</v>
      </c>
      <c r="K4" s="32">
        <f>'Bontgoch cake'!J31</f>
        <v>4.5205879999999997E-2</v>
      </c>
      <c r="L4" s="32">
        <f>'Bontgoch cake'!K31</f>
        <v>4.8170200000000008E-3</v>
      </c>
      <c r="M4" s="32">
        <f>'Bontgoch cake'!L31</f>
        <v>0.82259880000000007</v>
      </c>
      <c r="N4" s="32">
        <f>'Bontgoch cake'!M31</f>
        <v>0.35016030000000004</v>
      </c>
      <c r="O4" s="32">
        <f>'Bontgoch cake'!N31</f>
        <v>119.31388</v>
      </c>
      <c r="P4" s="32">
        <f>'Bontgoch cake'!O31</f>
        <v>6854.99</v>
      </c>
      <c r="Q4" s="32">
        <f>'Bontgoch cake'!P31</f>
        <v>0</v>
      </c>
      <c r="R4" s="32">
        <f>'Bontgoch cake'!Q31</f>
        <v>100.04580000000001</v>
      </c>
      <c r="S4" s="32">
        <f>'Bontgoch cake'!R31</f>
        <v>0</v>
      </c>
      <c r="T4" s="32">
        <f>'Bontgoch cake'!S31</f>
        <v>0.3612765</v>
      </c>
      <c r="U4" s="32">
        <f>'Bontgoch cake'!T31</f>
        <v>0</v>
      </c>
      <c r="V4" s="32">
        <f>'Bontgoch cake'!U31</f>
        <v>0</v>
      </c>
    </row>
    <row r="5" spans="1:22" x14ac:dyDescent="0.25">
      <c r="A5" s="35">
        <v>3</v>
      </c>
      <c r="B5" s="90"/>
      <c r="C5" s="32">
        <f>'Bontgoch liquid'!B31</f>
        <v>250</v>
      </c>
      <c r="D5" s="32">
        <f>'Bontgoch liquid'!C31</f>
        <v>53.152499999999996</v>
      </c>
      <c r="E5" s="32">
        <f>'Bontgoch liquid'!D31</f>
        <v>124.22088375000001</v>
      </c>
      <c r="F5" s="32">
        <f>'Bontgoch liquid'!E31</f>
        <v>1.0989600000000002</v>
      </c>
      <c r="G5" s="32">
        <f>'Bontgoch liquid'!F31</f>
        <v>15.593489999999997</v>
      </c>
      <c r="H5" s="32">
        <f>'Bontgoch liquid'!G31</f>
        <v>5.5574999999999999E-2</v>
      </c>
      <c r="I5" s="32">
        <f>'Bontgoch liquid'!H31</f>
        <v>4.4958749999999998</v>
      </c>
      <c r="J5" s="32">
        <f>'Bontgoch liquid'!I31</f>
        <v>0.26291250000000005</v>
      </c>
      <c r="K5" s="32">
        <f>'Bontgoch liquid'!J31</f>
        <v>1.7456250000000003E-2</v>
      </c>
      <c r="L5" s="32">
        <f>'Bontgoch liquid'!K31</f>
        <v>5.0587500000000007E-3</v>
      </c>
      <c r="M5" s="32">
        <f>'Bontgoch liquid'!L31</f>
        <v>0.28001249999999994</v>
      </c>
      <c r="N5" s="32">
        <f>'Bontgoch liquid'!M31</f>
        <v>8.5500000000000007E-2</v>
      </c>
      <c r="O5" s="32">
        <f>'Bontgoch liquid'!N31</f>
        <v>43.177500000000009</v>
      </c>
      <c r="P5" s="32">
        <f>'Bontgoch liquid'!O31</f>
        <v>2408.25</v>
      </c>
      <c r="Q5" s="32">
        <f>'Bontgoch liquid'!P31</f>
        <v>0</v>
      </c>
      <c r="R5" s="32">
        <f>'Bontgoch liquid'!Q31</f>
        <v>44.709375000000009</v>
      </c>
      <c r="S5" s="32">
        <f>'Bontgoch liquid'!R31</f>
        <v>0</v>
      </c>
      <c r="T5" s="32">
        <f>'Bontgoch liquid'!S31</f>
        <v>0.11685</v>
      </c>
      <c r="U5" s="32">
        <f>'Bontgoch liquid'!T31</f>
        <v>0</v>
      </c>
      <c r="V5" s="32">
        <f>'Bontgoch liquid'!U31</f>
        <v>0</v>
      </c>
    </row>
    <row r="6" spans="1:22" x14ac:dyDescent="0.25">
      <c r="A6" s="35">
        <v>4</v>
      </c>
      <c r="B6" s="90"/>
      <c r="C6" s="32">
        <f>'Llechryd cake'!B31</f>
        <v>100</v>
      </c>
      <c r="D6" s="32">
        <f>'Llechryd cake'!C31</f>
        <v>195.06300000000002</v>
      </c>
      <c r="E6" s="32">
        <f>'Llechryd cake'!D31</f>
        <v>79.486244999999997</v>
      </c>
      <c r="F6" s="32">
        <f>'Llechryd cake'!E31</f>
        <v>30.968500000000002</v>
      </c>
      <c r="G6" s="32">
        <f>'Llechryd cake'!F31</f>
        <v>123.99684600000001</v>
      </c>
      <c r="H6" s="32">
        <f>'Llechryd cake'!G31</f>
        <v>0.96632000000000007</v>
      </c>
      <c r="I6" s="32">
        <f>'Llechryd cake'!H31</f>
        <v>4.2919000000000009</v>
      </c>
      <c r="J6" s="32">
        <f>'Llechryd cake'!I31</f>
        <v>1.22075</v>
      </c>
      <c r="K6" s="32">
        <f>'Llechryd cake'!J31</f>
        <v>8.738000000000001E-3</v>
      </c>
      <c r="L6" s="32">
        <f>'Llechryd cake'!K31</f>
        <v>5.1400000000000005E-3</v>
      </c>
      <c r="M6" s="32">
        <f>'Llechryd cake'!L31</f>
        <v>0.64250000000000007</v>
      </c>
      <c r="N6" s="32">
        <f>'Llechryd cake'!M31</f>
        <v>0.56283000000000005</v>
      </c>
      <c r="O6" s="32">
        <f>'Llechryd cake'!N31</f>
        <v>316.11</v>
      </c>
      <c r="P6" s="32">
        <f>'Llechryd cake'!O31</f>
        <v>7658.5999999999995</v>
      </c>
      <c r="Q6" s="32">
        <f>'Llechryd cake'!P31</f>
        <v>0</v>
      </c>
      <c r="R6" s="32">
        <f>'Llechryd cake'!Q31</f>
        <v>143.92000000000002</v>
      </c>
      <c r="S6" s="32">
        <f>'Llechryd cake'!R31</f>
        <v>0</v>
      </c>
      <c r="T6" s="32">
        <f>'Llechryd cake'!S31</f>
        <v>0.52942</v>
      </c>
      <c r="U6" s="32">
        <f>'Llechryd cake'!T31</f>
        <v>0</v>
      </c>
      <c r="V6" s="32">
        <f>'Llechryd cake'!U31</f>
        <v>0</v>
      </c>
    </row>
    <row r="7" spans="1:22" x14ac:dyDescent="0.25">
      <c r="A7" s="35">
        <v>5</v>
      </c>
      <c r="B7" s="90"/>
      <c r="C7" s="32">
        <f>'Preseli liquid'!B31</f>
        <v>250</v>
      </c>
      <c r="D7" s="32">
        <f>'Preseli liquid'!C31</f>
        <v>118.26</v>
      </c>
      <c r="E7" s="32">
        <f>'Preseli liquid'!D31</f>
        <v>17.691101999999997</v>
      </c>
      <c r="F7" s="32">
        <f>'Preseli liquid'!E31</f>
        <v>9.3050099999999993</v>
      </c>
      <c r="G7" s="32">
        <f>'Preseli liquid'!F31</f>
        <v>5.4614519999999995</v>
      </c>
      <c r="H7" s="32">
        <f>'Preseli liquid'!G31</f>
        <v>4.2120000000000005E-2</v>
      </c>
      <c r="I7" s="32">
        <f>'Preseli liquid'!H31</f>
        <v>0.4519800000000001</v>
      </c>
      <c r="J7" s="32">
        <f>'Preseli liquid'!I31</f>
        <v>3.3480000000000003E-2</v>
      </c>
      <c r="K7" s="32">
        <f>'Preseli liquid'!J31</f>
        <v>5.9400000000000002E-4</v>
      </c>
      <c r="L7" s="32">
        <f>'Preseli liquid'!K31</f>
        <v>5.0759999999999998E-3</v>
      </c>
      <c r="M7" s="32">
        <f>'Preseli liquid'!L31</f>
        <v>2.7539999999999999E-2</v>
      </c>
      <c r="N7" s="32">
        <f>'Preseli liquid'!M31</f>
        <v>2.3220000000000001E-2</v>
      </c>
      <c r="O7" s="32">
        <f>'Preseli liquid'!N31</f>
        <v>777.6</v>
      </c>
      <c r="P7" s="32">
        <f>'Preseli liquid'!O31</f>
        <v>77.220000000000013</v>
      </c>
      <c r="Q7" s="32">
        <f>'Preseli liquid'!P31</f>
        <v>0</v>
      </c>
      <c r="R7" s="32">
        <f>'Preseli liquid'!Q31</f>
        <v>141.75</v>
      </c>
      <c r="S7" s="32">
        <f>'Preseli liquid'!R31</f>
        <v>0</v>
      </c>
      <c r="T7" s="32">
        <f>'Preseli liquid'!S31</f>
        <v>0.10206000000000001</v>
      </c>
      <c r="U7" s="32">
        <f>'Preseli liquid'!T31</f>
        <v>0</v>
      </c>
      <c r="V7" s="32">
        <f>'Preseli liquid'!U31</f>
        <v>0</v>
      </c>
    </row>
    <row r="8" spans="1:22" x14ac:dyDescent="0.25">
      <c r="A8" s="35">
        <v>6</v>
      </c>
      <c r="B8" s="90"/>
      <c r="C8" s="32">
        <f>'Strata cake'!B31</f>
        <v>140</v>
      </c>
      <c r="D8" s="32">
        <f>'Strata cake'!C31</f>
        <v>247.79999999999998</v>
      </c>
      <c r="E8" s="32">
        <f>'Strata cake'!D31</f>
        <v>76.015379999999993</v>
      </c>
      <c r="F8" s="32">
        <f>'Strata cake'!E31</f>
        <v>2.2015350000000002</v>
      </c>
      <c r="G8" s="32">
        <f>'Strata cake'!F31</f>
        <v>3.5514360000000003</v>
      </c>
      <c r="H8" s="32">
        <f>'Strata cake'!G31</f>
        <v>0.315</v>
      </c>
      <c r="I8" s="32">
        <f>'Strata cake'!H31</f>
        <v>1.7955000000000001</v>
      </c>
      <c r="J8" s="32">
        <f>'Strata cake'!I31</f>
        <v>0.32549999999999996</v>
      </c>
      <c r="K8" s="32">
        <f>'Strata cake'!J31</f>
        <v>5.6700000000000006E-3</v>
      </c>
      <c r="L8" s="32">
        <f>'Strata cake'!K31</f>
        <v>7.1399999999999996E-3</v>
      </c>
      <c r="M8" s="32">
        <f>'Strata cake'!L31</f>
        <v>0.10709999999999999</v>
      </c>
      <c r="N8" s="32">
        <f>'Strata cake'!M31</f>
        <v>9.0299999999999991E-2</v>
      </c>
      <c r="O8" s="32">
        <f>'Strata cake'!N31</f>
        <v>2730</v>
      </c>
      <c r="P8" s="32">
        <f>'Strata cake'!O31</f>
        <v>348.6</v>
      </c>
      <c r="Q8" s="32">
        <f>'Strata cake'!P31</f>
        <v>0</v>
      </c>
      <c r="R8" s="32">
        <f>'Strata cake'!Q31</f>
        <v>249.375</v>
      </c>
      <c r="S8" s="32">
        <f>'Strata cake'!R31</f>
        <v>0</v>
      </c>
      <c r="T8" s="32">
        <f>'Strata cake'!S31</f>
        <v>0.61320000000000008</v>
      </c>
      <c r="U8" s="32">
        <f>'Strata cake'!T31</f>
        <v>0</v>
      </c>
      <c r="V8" s="32">
        <f>'Strata cake'!U31</f>
        <v>0</v>
      </c>
    </row>
    <row r="9" spans="1:22" x14ac:dyDescent="0.25">
      <c r="A9" s="35">
        <v>7</v>
      </c>
      <c r="B9" s="90"/>
      <c r="C9" s="32">
        <f>'Strata liquid'!B31</f>
        <v>250</v>
      </c>
      <c r="D9" s="32">
        <f>'Strata liquid'!C31</f>
        <v>48.45</v>
      </c>
      <c r="E9" s="32">
        <f>'Strata liquid'!D31</f>
        <v>26.776062499999998</v>
      </c>
      <c r="F9" s="32">
        <f>'Strata liquid'!E31</f>
        <v>0.72209625</v>
      </c>
      <c r="G9" s="32">
        <f>'Strata liquid'!F31</f>
        <v>0.67012214999999997</v>
      </c>
      <c r="H9" s="32">
        <f>'Strata liquid'!G31</f>
        <v>3.3149999999999999E-2</v>
      </c>
      <c r="I9" s="32">
        <f>'Strata liquid'!H31</f>
        <v>0.14875000000000005</v>
      </c>
      <c r="J9" s="32">
        <f>'Strata liquid'!I31</f>
        <v>2.6350000000000002E-2</v>
      </c>
      <c r="K9" s="32">
        <f>'Strata liquid'!J31</f>
        <v>4.6750000000000003E-4</v>
      </c>
      <c r="L9" s="32">
        <f>'Strata liquid'!K31</f>
        <v>5.0150000000000004E-3</v>
      </c>
      <c r="M9" s="32">
        <f>'Strata liquid'!L31</f>
        <v>2.1675E-2</v>
      </c>
      <c r="N9" s="32">
        <f>'Strata liquid'!M31</f>
        <v>1.8275E-2</v>
      </c>
      <c r="O9" s="32">
        <f>'Strata liquid'!N31</f>
        <v>633.25000000000011</v>
      </c>
      <c r="P9" s="32">
        <f>'Strata liquid'!O31</f>
        <v>72.675000000000011</v>
      </c>
      <c r="Q9" s="32">
        <f>'Strata liquid'!P31</f>
        <v>0</v>
      </c>
      <c r="R9" s="32">
        <f>'Strata liquid'!Q31</f>
        <v>47.812500000000007</v>
      </c>
      <c r="S9" s="32">
        <f>'Strata liquid'!R31</f>
        <v>0</v>
      </c>
      <c r="T9" s="32">
        <f>'Strata liquid'!S31</f>
        <v>0.13005000000000003</v>
      </c>
      <c r="U9" s="32">
        <f>'Strata liquid'!T31</f>
        <v>0</v>
      </c>
      <c r="V9" s="32">
        <f>'Strata liquid'!U31</f>
        <v>0</v>
      </c>
    </row>
    <row r="10" spans="1:22" x14ac:dyDescent="0.25">
      <c r="A10" s="35">
        <v>8</v>
      </c>
      <c r="B10" s="90"/>
      <c r="C10" s="32">
        <f>'Andigestion sludge'!B31</f>
        <v>49</v>
      </c>
      <c r="D10" s="32">
        <f>'Andigestion sludge'!C31</f>
        <v>235.2</v>
      </c>
      <c r="E10" s="32">
        <f>'Andigestion sludge'!D31</f>
        <v>57.925643999999998</v>
      </c>
      <c r="F10" s="32">
        <f>'Andigestion sludge'!E31</f>
        <v>118.68045000000002</v>
      </c>
      <c r="G10" s="32">
        <f>'Andigestion sludge'!F31</f>
        <v>8.2866839999999993</v>
      </c>
      <c r="H10" s="32">
        <f>'Andigestion sludge'!G31</f>
        <v>4.9980000000000004E-2</v>
      </c>
      <c r="I10" s="32">
        <f>'Andigestion sludge'!H31</f>
        <v>0.33662999999999998</v>
      </c>
      <c r="J10" s="32">
        <f>'Andigestion sludge'!I31</f>
        <v>2.4500000000000001E-2</v>
      </c>
      <c r="K10" s="32">
        <f>'Andigestion sludge'!J31</f>
        <v>9.8000000000000019E-4</v>
      </c>
      <c r="L10" s="32">
        <f>'Andigestion sludge'!K31</f>
        <v>2.4499999999999999E-3</v>
      </c>
      <c r="M10" s="32">
        <f>'Andigestion sludge'!L31</f>
        <v>1.47E-2</v>
      </c>
      <c r="N10" s="32">
        <f>'Andigestion sludge'!M31</f>
        <v>1.7149999999999999E-2</v>
      </c>
      <c r="O10" s="32">
        <f>'Andigestion sludge'!N31</f>
        <v>0</v>
      </c>
      <c r="P10" s="32">
        <f>'Andigestion sludge'!O31</f>
        <v>0</v>
      </c>
      <c r="Q10" s="32">
        <f>'Andigestion sludge'!P31</f>
        <v>0</v>
      </c>
      <c r="R10" s="32">
        <f>'Andigestion sludge'!Q31</f>
        <v>52.0625</v>
      </c>
      <c r="S10" s="32">
        <f>'Andigestion sludge'!R31</f>
        <v>0</v>
      </c>
      <c r="T10" s="32">
        <f>'Andigestion sludge'!S31</f>
        <v>0</v>
      </c>
      <c r="U10" s="32">
        <f>'Andigestion sludge'!T31</f>
        <v>0</v>
      </c>
      <c r="V10" s="32">
        <f>'Andigestion sludge'!U31</f>
        <v>0</v>
      </c>
    </row>
    <row r="11" spans="1:22" x14ac:dyDescent="0.25">
      <c r="A11" s="35">
        <v>9</v>
      </c>
      <c r="B11" s="90"/>
      <c r="C11" s="32"/>
      <c r="D11" s="32"/>
      <c r="E11" s="32"/>
      <c r="F11" s="32"/>
      <c r="G11" s="32"/>
      <c r="H11" s="32"/>
      <c r="I11" s="32"/>
      <c r="J11" s="32"/>
      <c r="K11" s="32"/>
      <c r="L11" s="32"/>
      <c r="M11" s="32"/>
      <c r="N11" s="32"/>
      <c r="O11" s="32"/>
      <c r="P11" s="32"/>
      <c r="Q11" s="32"/>
      <c r="R11" s="32"/>
      <c r="S11" s="32"/>
      <c r="T11" s="32"/>
      <c r="U11" s="32"/>
      <c r="V11" s="32"/>
    </row>
    <row r="12" spans="1:22" x14ac:dyDescent="0.25">
      <c r="A12" s="35">
        <v>10</v>
      </c>
      <c r="B12" s="90"/>
      <c r="C12" s="32"/>
      <c r="D12" s="32"/>
      <c r="E12" s="32"/>
      <c r="F12" s="32"/>
      <c r="G12" s="32"/>
      <c r="H12" s="32"/>
      <c r="I12" s="32"/>
      <c r="J12" s="32"/>
      <c r="K12" s="32"/>
      <c r="L12" s="32"/>
      <c r="M12" s="32"/>
      <c r="N12" s="32"/>
      <c r="O12" s="32"/>
      <c r="P12" s="32"/>
      <c r="Q12" s="32"/>
      <c r="R12" s="32"/>
      <c r="S12" s="32"/>
      <c r="T12" s="32"/>
      <c r="U12" s="32"/>
      <c r="V12" s="32"/>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6" t="s">
        <v>84</v>
      </c>
      <c r="B15" s="34" t="s">
        <v>152</v>
      </c>
      <c r="C15" s="34">
        <f>'Bolton Hill Sludge'!B43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6"/>
      <c r="B16" s="31" t="s">
        <v>46</v>
      </c>
      <c r="C16" s="34">
        <f>'Bolton Hill Sludge'!B44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135</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97</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250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100</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250</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140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250</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49</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f t="shared" si="19"/>
        <v>0</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5" x14ac:dyDescent="0.35">
      <c r="A27" s="148" t="s">
        <v>85</v>
      </c>
      <c r="B27" s="148"/>
      <c r="C27" s="148"/>
      <c r="D27" s="88">
        <f>SUM(D17:D26)</f>
        <v>0</v>
      </c>
      <c r="E27" s="88">
        <f t="shared" ref="E27:V27" si="21">SUM(E17:E26)</f>
        <v>0</v>
      </c>
      <c r="F27" s="88">
        <f t="shared" si="21"/>
        <v>0</v>
      </c>
      <c r="G27" s="88">
        <f t="shared" si="21"/>
        <v>0</v>
      </c>
      <c r="H27" s="88">
        <f t="shared" si="21"/>
        <v>0</v>
      </c>
      <c r="I27" s="88">
        <f t="shared" si="21"/>
        <v>0</v>
      </c>
      <c r="J27" s="88">
        <f t="shared" si="21"/>
        <v>0</v>
      </c>
      <c r="K27" s="88">
        <f t="shared" si="21"/>
        <v>0</v>
      </c>
      <c r="L27" s="88">
        <f t="shared" si="21"/>
        <v>0</v>
      </c>
      <c r="M27" s="88">
        <f t="shared" si="21"/>
        <v>0</v>
      </c>
      <c r="N27" s="88">
        <f t="shared" si="21"/>
        <v>0</v>
      </c>
      <c r="O27" s="88">
        <f t="shared" si="21"/>
        <v>0</v>
      </c>
      <c r="P27" s="88">
        <f t="shared" si="21"/>
        <v>0</v>
      </c>
      <c r="Q27" s="88">
        <f t="shared" si="21"/>
        <v>0</v>
      </c>
      <c r="R27" s="88">
        <f t="shared" si="21"/>
        <v>0</v>
      </c>
      <c r="S27" s="88">
        <f t="shared" si="21"/>
        <v>0</v>
      </c>
      <c r="T27" s="88">
        <f t="shared" si="21"/>
        <v>0</v>
      </c>
      <c r="U27" s="88">
        <f t="shared" si="21"/>
        <v>0</v>
      </c>
      <c r="V27" s="8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4ee76fff9175bfda7ea6d8982dc5953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80ada285a4ebd4549c0eb9b1f7bfe2a6"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REGU-415-1629727</_dlc_DocId>
    <_dlc_DocIdUrl xmlns="9be56660-2c31-41ef-bc00-23e72f632f2a">
      <Url>https://cyfoethnaturiolcymru.sharepoint.com/teams/Regulatory/Permitting/_layouts/15/DocIdRedir.aspx?ID=REGU-415-1629727</Url>
      <Description>REGU-415-1629727</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2022-05-22T23:00:00+00:00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4A0714CF-AC0B-43A7-B731-FA60DA70C2B0}"/>
</file>

<file path=customXml/itemProps4.xml><?xml version="1.0" encoding="utf-8"?>
<ds:datastoreItem xmlns:ds="http://schemas.openxmlformats.org/officeDocument/2006/customXml" ds:itemID="{FD09E60D-640D-4B94-BFC5-E40658477477}"/>
</file>

<file path=customXml/itemProps5.xml><?xml version="1.0" encoding="utf-8"?>
<ds:datastoreItem xmlns:ds="http://schemas.openxmlformats.org/officeDocument/2006/customXml" ds:itemID="{3EB88BFD-E29A-4849-A8E6-116EB74B98EA}">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Bolton Hill Sludge</vt:lpstr>
      <vt:lpstr>Bontgoch cake</vt:lpstr>
      <vt:lpstr>Bontgoch liquid</vt:lpstr>
      <vt:lpstr>Llechryd cake</vt:lpstr>
      <vt:lpstr>Preseli liquid</vt:lpstr>
      <vt:lpstr>Strata cake</vt:lpstr>
      <vt:lpstr>Strata liquid</vt:lpstr>
      <vt:lpstr>Andigestion sludge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Clee, Owen</cp:lastModifiedBy>
  <dcterms:created xsi:type="dcterms:W3CDTF">2016-09-26T10:07:59Z</dcterms:created>
  <dcterms:modified xsi:type="dcterms:W3CDTF">2022-05-18T09:18:54Z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106e7948-5080-4b2c-b8d5-5b9ee7d4638c</vt:lpwstr>
  </property>
</Properties>
</file>