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17486 ByProduct/"/>
    </mc:Choice>
  </mc:AlternateContent>
  <xr:revisionPtr revIDLastSave="0" documentId="13_ncr:1_{533283C1-E661-44CF-A730-2F8F2E0C3E58}" xr6:coauthVersionLast="47" xr6:coauthVersionMax="47" xr10:uidLastSave="{00000000-0000-0000-0000-000000000000}"/>
  <bookViews>
    <workbookView xWindow="-110" yWindow="-110" windowWidth="19420" windowHeight="10420" tabRatio="870" activeTab="5" xr2:uid="{00000000-000D-0000-FFFF-FFFF00000000}"/>
  </bookViews>
  <sheets>
    <sheet name="DCWW Alwen" sheetId="1" r:id="rId1"/>
    <sheet name="DCWW Bala" sheetId="21" r:id="rId2"/>
    <sheet name="DCWW Gerragllwyd" sheetId="27" r:id="rId3"/>
    <sheet name="DCWW Glascoed" sheetId="28" r:id="rId4"/>
    <sheet name="DCWW Trecastell" sheetId="30" r:id="rId5"/>
    <sheet name="Heatrick" sheetId="26" r:id="rId6"/>
    <sheet name="Additions" sheetId="20" r:id="rId7"/>
    <sheet name="Ratios" sheetId="1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6" l="1"/>
  <c r="L3" i="30"/>
  <c r="L3" i="28"/>
  <c r="L3" i="27"/>
  <c r="L3" i="21"/>
  <c r="L3" i="1"/>
  <c r="H65" i="1" l="1"/>
  <c r="I65" i="1"/>
  <c r="J65" i="1"/>
  <c r="K65" i="1"/>
  <c r="L65" i="1"/>
  <c r="M65" i="1"/>
  <c r="N65" i="1"/>
  <c r="O65" i="1"/>
  <c r="P65" i="1"/>
  <c r="Q65" i="1"/>
  <c r="R65" i="1"/>
  <c r="S65" i="1"/>
  <c r="T65" i="1"/>
  <c r="U65" i="1"/>
  <c r="H65" i="21"/>
  <c r="I65" i="21"/>
  <c r="J65" i="21"/>
  <c r="K65" i="21"/>
  <c r="L65" i="21"/>
  <c r="M65" i="21"/>
  <c r="N65" i="21"/>
  <c r="O65" i="21"/>
  <c r="P65" i="21"/>
  <c r="Q65" i="21"/>
  <c r="R65" i="21"/>
  <c r="S65" i="21"/>
  <c r="T65" i="21"/>
  <c r="U65" i="21"/>
  <c r="H65" i="27"/>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H65" i="30"/>
  <c r="I65" i="30"/>
  <c r="J65" i="30"/>
  <c r="K65" i="30"/>
  <c r="L65" i="30"/>
  <c r="M65" i="30"/>
  <c r="N65" i="30"/>
  <c r="O65" i="30"/>
  <c r="P65" i="30"/>
  <c r="Q65" i="30"/>
  <c r="R65" i="30"/>
  <c r="S65" i="30"/>
  <c r="T65" i="30"/>
  <c r="U65" i="30"/>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I22" i="30"/>
  <c r="V20" i="30"/>
  <c r="U20" i="30"/>
  <c r="T20" i="30"/>
  <c r="S20" i="30"/>
  <c r="R20" i="30"/>
  <c r="Q20" i="30"/>
  <c r="P20" i="30"/>
  <c r="O20" i="30"/>
  <c r="N20" i="30"/>
  <c r="M20" i="30"/>
  <c r="L20" i="30"/>
  <c r="K20" i="30"/>
  <c r="J20" i="30"/>
  <c r="I20" i="30"/>
  <c r="D20" i="30"/>
  <c r="V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N20" i="28"/>
  <c r="M20" i="28"/>
  <c r="L20" i="28"/>
  <c r="K20" i="28"/>
  <c r="J20" i="28"/>
  <c r="I20" i="28"/>
  <c r="V18" i="28"/>
  <c r="R18" i="28"/>
  <c r="N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P20" i="27"/>
  <c r="O20" i="27"/>
  <c r="N20" i="27"/>
  <c r="M20" i="27"/>
  <c r="L20" i="27"/>
  <c r="K20" i="27"/>
  <c r="J20" i="27"/>
  <c r="I20" i="27"/>
  <c r="R18" i="27"/>
  <c r="J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N20" i="26"/>
  <c r="M20" i="26"/>
  <c r="L20" i="26"/>
  <c r="K20" i="26"/>
  <c r="J20" i="26"/>
  <c r="I20"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D20" i="21"/>
  <c r="T6" i="19" l="1"/>
  <c r="T20" i="19" s="1"/>
  <c r="F58" i="21"/>
  <c r="F61" i="21" s="1"/>
  <c r="U57" i="21"/>
  <c r="T63" i="26"/>
  <c r="T65" i="26" s="1"/>
  <c r="U63" i="26"/>
  <c r="U65" i="26" s="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21" i="28"/>
  <c r="E23" i="28" s="1"/>
  <c r="E24" i="28" s="1"/>
  <c r="L59" i="28"/>
  <c r="L64" i="28" s="1"/>
  <c r="M17" i="28"/>
  <c r="M21" i="28"/>
  <c r="T59" i="28"/>
  <c r="U17" i="28"/>
  <c r="U21" i="28"/>
  <c r="U23" i="28" s="1"/>
  <c r="U24" i="28" s="1"/>
  <c r="I4" i="20"/>
  <c r="J4" i="19"/>
  <c r="J18" i="19" s="1"/>
  <c r="I59" i="21"/>
  <c r="J17" i="21"/>
  <c r="J19"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C59" i="26"/>
  <c r="D21" i="26"/>
  <c r="D23" i="26" s="1"/>
  <c r="D24" i="26" s="1"/>
  <c r="D17" i="26"/>
  <c r="D19" i="26" s="1"/>
  <c r="D20" i="26" s="1"/>
  <c r="K59" i="26"/>
  <c r="L21" i="26"/>
  <c r="L17" i="26"/>
  <c r="S59" i="26"/>
  <c r="T21" i="26"/>
  <c r="T17" i="26"/>
  <c r="N63" i="26"/>
  <c r="N65" i="26" s="1"/>
  <c r="J59" i="27"/>
  <c r="K17" i="27"/>
  <c r="K19" i="27" s="1"/>
  <c r="R59" i="27"/>
  <c r="S17" i="27"/>
  <c r="S19" i="27" s="1"/>
  <c r="J59" i="28"/>
  <c r="K17" i="28"/>
  <c r="K21" i="28"/>
  <c r="R59" i="28"/>
  <c r="S17" i="28"/>
  <c r="S21" i="28"/>
  <c r="S23" i="28" s="1"/>
  <c r="S24" i="28" s="1"/>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D59" i="26"/>
  <c r="E21" i="26"/>
  <c r="E23" i="26" s="1"/>
  <c r="E24" i="26" s="1"/>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23" i="21" s="1"/>
  <c r="H24" i="21" s="1"/>
  <c r="H17" i="21"/>
  <c r="H19" i="21" s="1"/>
  <c r="H20" i="21" s="1"/>
  <c r="G21" i="26"/>
  <c r="G17" i="26"/>
  <c r="G19" i="26" s="1"/>
  <c r="G20" i="26" s="1"/>
  <c r="O17" i="26"/>
  <c r="O21" i="26"/>
  <c r="E59" i="27"/>
  <c r="F17" i="27"/>
  <c r="F19" i="27" s="1"/>
  <c r="F20" i="27" s="1"/>
  <c r="M59" i="27"/>
  <c r="N17" i="27"/>
  <c r="U59" i="27"/>
  <c r="V17" i="27"/>
  <c r="E59" i="28"/>
  <c r="F17" i="28"/>
  <c r="F21" i="28"/>
  <c r="M59" i="28"/>
  <c r="N17" i="28"/>
  <c r="N19" i="28" s="1"/>
  <c r="N21" i="28"/>
  <c r="U59" i="28"/>
  <c r="V17" i="28"/>
  <c r="V21" i="28"/>
  <c r="C59" i="30"/>
  <c r="D17" i="30"/>
  <c r="D19"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20" i="21" s="1"/>
  <c r="H21" i="26"/>
  <c r="H23" i="26" s="1"/>
  <c r="H24" i="26" s="1"/>
  <c r="H17" i="26"/>
  <c r="H19" i="26" s="1"/>
  <c r="H20" i="26" s="1"/>
  <c r="P21" i="26"/>
  <c r="P17" i="26"/>
  <c r="F59" i="28"/>
  <c r="G17" i="28"/>
  <c r="G19" i="28" s="1"/>
  <c r="G20" i="28" s="1"/>
  <c r="G21" i="28"/>
  <c r="G23" i="28" s="1"/>
  <c r="G24" i="28" s="1"/>
  <c r="N59" i="28"/>
  <c r="O17" i="28"/>
  <c r="O19" i="28" s="1"/>
  <c r="O21" i="28"/>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59" i="26"/>
  <c r="I17" i="26"/>
  <c r="I21" i="26"/>
  <c r="I23" i="26" s="1"/>
  <c r="I24" i="26" s="1"/>
  <c r="P59" i="26"/>
  <c r="Q17" i="26"/>
  <c r="Q19" i="26" s="1"/>
  <c r="Q21" i="26"/>
  <c r="E63" i="26"/>
  <c r="H17" i="27"/>
  <c r="H19" i="27" s="1"/>
  <c r="H20" i="27" s="1"/>
  <c r="P17" i="27"/>
  <c r="P19" i="27" s="1"/>
  <c r="H21" i="28"/>
  <c r="H23" i="28" s="1"/>
  <c r="H24" i="28" s="1"/>
  <c r="H17" i="28"/>
  <c r="P21" i="28"/>
  <c r="P17" i="28"/>
  <c r="P19" i="28" s="1"/>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I58" i="26"/>
  <c r="I61" i="26" s="1"/>
  <c r="J17" i="26"/>
  <c r="J19" i="26" s="1"/>
  <c r="J21" i="26"/>
  <c r="Q58" i="26"/>
  <c r="Q61" i="26" s="1"/>
  <c r="R21" i="26"/>
  <c r="R23" i="26" s="1"/>
  <c r="R24" i="26" s="1"/>
  <c r="R17" i="26"/>
  <c r="R19" i="26" s="1"/>
  <c r="F63" i="26"/>
  <c r="I17" i="27"/>
  <c r="I19" i="27" s="1"/>
  <c r="Q17" i="27"/>
  <c r="I21" i="28"/>
  <c r="I23" i="28" s="1"/>
  <c r="I24" i="28" s="1"/>
  <c r="I17" i="28"/>
  <c r="Q21" i="28"/>
  <c r="Q23" i="28" s="1"/>
  <c r="Q24" i="28" s="1"/>
  <c r="Q17" i="28"/>
  <c r="Q19" i="28" s="1"/>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D23" i="21" s="1"/>
  <c r="D24" i="21" s="1"/>
  <c r="J59" i="26"/>
  <c r="K17" i="26"/>
  <c r="K19" i="26" s="1"/>
  <c r="K21" i="26"/>
  <c r="R59" i="26"/>
  <c r="S17" i="26"/>
  <c r="S19" i="26" s="1"/>
  <c r="S21" i="26"/>
  <c r="S23" i="26" s="1"/>
  <c r="S24" i="26" s="1"/>
  <c r="M63" i="26"/>
  <c r="M65" i="26" s="1"/>
  <c r="I59" i="27"/>
  <c r="J17" i="27"/>
  <c r="Q59" i="27"/>
  <c r="R17" i="27"/>
  <c r="I59" i="28"/>
  <c r="J17" i="28"/>
  <c r="J19" i="28" s="1"/>
  <c r="J21" i="28"/>
  <c r="J23" i="28" s="1"/>
  <c r="J24" i="28" s="1"/>
  <c r="Q59" i="28"/>
  <c r="R21" i="28"/>
  <c r="R23" i="28" s="1"/>
  <c r="R24" i="28" s="1"/>
  <c r="R17" i="28"/>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6"/>
  <c r="C21" i="26"/>
  <c r="C23" i="26" s="1"/>
  <c r="C24" i="26" s="1"/>
  <c r="C17" i="26"/>
  <c r="B59" i="21"/>
  <c r="C21" i="21"/>
  <c r="C17" i="21"/>
  <c r="C19" i="21" s="1"/>
  <c r="C20" i="21" s="1"/>
  <c r="S58" i="21"/>
  <c r="S61" i="21" s="1"/>
  <c r="C58" i="21"/>
  <c r="C61" i="21" s="1"/>
  <c r="C64" i="21" s="1"/>
  <c r="C65" i="21" s="1"/>
  <c r="K58" i="21"/>
  <c r="K61" i="21" s="1"/>
  <c r="K64" i="21" s="1"/>
  <c r="I21" i="27"/>
  <c r="I23" i="27" s="1"/>
  <c r="I24" i="27" s="1"/>
  <c r="Q21" i="27"/>
  <c r="R58" i="21"/>
  <c r="R61" i="21" s="1"/>
  <c r="R64" i="21" s="1"/>
  <c r="O57" i="21"/>
  <c r="A43" i="21"/>
  <c r="J58" i="21"/>
  <c r="J61" i="21" s="1"/>
  <c r="G23" i="26"/>
  <c r="G24" i="26" s="1"/>
  <c r="P23" i="26"/>
  <c r="P24" i="26" s="1"/>
  <c r="G21" i="27"/>
  <c r="G23" i="27" s="1"/>
  <c r="G24" i="27" s="1"/>
  <c r="O21" i="27"/>
  <c r="O23" i="27" s="1"/>
  <c r="O24" i="27" s="1"/>
  <c r="D58" i="30"/>
  <c r="D61" i="30" s="1"/>
  <c r="L58" i="30"/>
  <c r="L61" i="30" s="1"/>
  <c r="L64" i="30" s="1"/>
  <c r="H21" i="27"/>
  <c r="H23" i="27" s="1"/>
  <c r="H24" i="27" s="1"/>
  <c r="P21" i="27"/>
  <c r="J58" i="26"/>
  <c r="J61" i="26" s="1"/>
  <c r="J58" i="27"/>
  <c r="J61" i="27" s="1"/>
  <c r="J64" i="27" s="1"/>
  <c r="R58" i="27"/>
  <c r="R61" i="27" s="1"/>
  <c r="R64" i="27" s="1"/>
  <c r="R58" i="28"/>
  <c r="R61" i="28" s="1"/>
  <c r="R64" i="28" s="1"/>
  <c r="L21" i="27"/>
  <c r="L23" i="27" s="1"/>
  <c r="L24" i="27" s="1"/>
  <c r="T21" i="27"/>
  <c r="P58" i="21"/>
  <c r="P61" i="21" s="1"/>
  <c r="H58" i="21"/>
  <c r="H61" i="21" s="1"/>
  <c r="R58" i="26"/>
  <c r="R61" i="26" s="1"/>
  <c r="R57" i="21"/>
  <c r="I23" i="30"/>
  <c r="I24" i="30" s="1"/>
  <c r="Q23" i="30"/>
  <c r="Q24" i="30" s="1"/>
  <c r="U23" i="30"/>
  <c r="U24" i="30" s="1"/>
  <c r="J58" i="28"/>
  <c r="J61" i="28" s="1"/>
  <c r="J64" i="28" s="1"/>
  <c r="T58" i="30"/>
  <c r="T61" i="30" s="1"/>
  <c r="T64" i="30" s="1"/>
  <c r="F58" i="26"/>
  <c r="F61" i="26" s="1"/>
  <c r="D58" i="27"/>
  <c r="D61" i="27" s="1"/>
  <c r="L58" i="27"/>
  <c r="L61" i="27" s="1"/>
  <c r="T58" i="27"/>
  <c r="T61" i="27" s="1"/>
  <c r="T64" i="27" s="1"/>
  <c r="J58" i="30"/>
  <c r="J61" i="30" s="1"/>
  <c r="J64" i="30" s="1"/>
  <c r="R58" i="30"/>
  <c r="R61" i="30" s="1"/>
  <c r="R64" i="30" s="1"/>
  <c r="P57" i="30"/>
  <c r="J57" i="21"/>
  <c r="H59" i="21"/>
  <c r="J19" i="27"/>
  <c r="R21" i="27"/>
  <c r="R23" i="27" s="1"/>
  <c r="R24" i="27" s="1"/>
  <c r="E58" i="27"/>
  <c r="E61" i="27" s="1"/>
  <c r="M58" i="27"/>
  <c r="M61" i="27" s="1"/>
  <c r="U58" i="27"/>
  <c r="U61" i="27" s="1"/>
  <c r="F58" i="30"/>
  <c r="F61" i="30" s="1"/>
  <c r="N58" i="30"/>
  <c r="N61" i="30" s="1"/>
  <c r="G59" i="21"/>
  <c r="G58" i="26"/>
  <c r="G61" i="26" s="1"/>
  <c r="O58" i="26"/>
  <c r="O61" i="26" s="1"/>
  <c r="F58" i="27"/>
  <c r="F61" i="27" s="1"/>
  <c r="N58" i="27"/>
  <c r="N61" i="27" s="1"/>
  <c r="C58" i="28"/>
  <c r="C61" i="28" s="1"/>
  <c r="K58" i="28"/>
  <c r="K61" i="28" s="1"/>
  <c r="K64" i="28" s="1"/>
  <c r="S58" i="28"/>
  <c r="S61" i="28" s="1"/>
  <c r="L23" i="30"/>
  <c r="L24" i="30" s="1"/>
  <c r="T23" i="30"/>
  <c r="T24" i="30" s="1"/>
  <c r="G58" i="30"/>
  <c r="G61" i="30" s="1"/>
  <c r="O58" i="30"/>
  <c r="O61" i="30" s="1"/>
  <c r="Q57" i="30"/>
  <c r="G58" i="27"/>
  <c r="G61" i="27" s="1"/>
  <c r="T58" i="28"/>
  <c r="T61" i="28" s="1"/>
  <c r="T64" i="28" s="1"/>
  <c r="H58" i="30"/>
  <c r="H61" i="30" s="1"/>
  <c r="N59" i="30"/>
  <c r="K19" i="21"/>
  <c r="Q57" i="21"/>
  <c r="B58" i="21"/>
  <c r="B61" i="21" s="1"/>
  <c r="N59" i="26"/>
  <c r="H58" i="27"/>
  <c r="H61" i="27" s="1"/>
  <c r="P58" i="27"/>
  <c r="P61" i="27" s="1"/>
  <c r="F57" i="27"/>
  <c r="E58" i="28"/>
  <c r="E61" i="28" s="1"/>
  <c r="M58" i="28"/>
  <c r="M61" i="28" s="1"/>
  <c r="U58" i="28"/>
  <c r="U61" i="28" s="1"/>
  <c r="I58" i="30"/>
  <c r="I61" i="30" s="1"/>
  <c r="I64" i="30" s="1"/>
  <c r="Q58" i="30"/>
  <c r="Q61" i="30" s="1"/>
  <c r="Q64" i="30" s="1"/>
  <c r="P59" i="30"/>
  <c r="P58" i="26"/>
  <c r="P61" i="26" s="1"/>
  <c r="F59" i="26"/>
  <c r="O58" i="27"/>
  <c r="O61" i="27" s="1"/>
  <c r="A38" i="21"/>
  <c r="I58" i="27"/>
  <c r="I61" i="27" s="1"/>
  <c r="I64" i="27" s="1"/>
  <c r="Q58" i="27"/>
  <c r="Q61" i="27" s="1"/>
  <c r="Q64" i="27" s="1"/>
  <c r="H57" i="27"/>
  <c r="F59" i="27"/>
  <c r="O23" i="28"/>
  <c r="O24" i="28" s="1"/>
  <c r="F58" i="28"/>
  <c r="F61" i="28" s="1"/>
  <c r="N58" i="28"/>
  <c r="N61" i="28" s="1"/>
  <c r="F57" i="30"/>
  <c r="N58" i="26"/>
  <c r="N61" i="26" s="1"/>
  <c r="H58" i="26"/>
  <c r="H61" i="26" s="1"/>
  <c r="L58" i="28"/>
  <c r="L61" i="28" s="1"/>
  <c r="P19" i="21"/>
  <c r="C58" i="26"/>
  <c r="C61" i="26" s="1"/>
  <c r="C64" i="26" s="1"/>
  <c r="C65" i="26" s="1"/>
  <c r="K58" i="26"/>
  <c r="K61" i="26" s="1"/>
  <c r="S58" i="26"/>
  <c r="S61" i="26" s="1"/>
  <c r="S64" i="26" s="1"/>
  <c r="P23" i="27"/>
  <c r="P24" i="27" s="1"/>
  <c r="N57" i="27"/>
  <c r="H59" i="27"/>
  <c r="G58" i="28"/>
  <c r="G61" i="28" s="1"/>
  <c r="O58" i="28"/>
  <c r="O61" i="28" s="1"/>
  <c r="F57" i="28"/>
  <c r="C58" i="30"/>
  <c r="C61" i="30" s="1"/>
  <c r="C64" i="30" s="1"/>
  <c r="C65" i="30" s="1"/>
  <c r="K58" i="30"/>
  <c r="K61" i="30" s="1"/>
  <c r="K64" i="30" s="1"/>
  <c r="S58" i="30"/>
  <c r="S61" i="30" s="1"/>
  <c r="H57" i="30"/>
  <c r="D58" i="28"/>
  <c r="D61" i="28" s="1"/>
  <c r="P58" i="30"/>
  <c r="P61" i="30" s="1"/>
  <c r="Q58" i="21"/>
  <c r="Q61" i="21" s="1"/>
  <c r="Q64" i="21" s="1"/>
  <c r="I58" i="21"/>
  <c r="I61" i="21"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I57" i="30"/>
  <c r="M19" i="21"/>
  <c r="G57" i="21"/>
  <c r="E58" i="26"/>
  <c r="E61" i="26" s="1"/>
  <c r="M58" i="26"/>
  <c r="M61" i="26" s="1"/>
  <c r="M64" i="26" s="1"/>
  <c r="U58" i="26"/>
  <c r="U61" i="26" s="1"/>
  <c r="N57" i="26"/>
  <c r="P59" i="27"/>
  <c r="I58" i="28"/>
  <c r="I61" i="28" s="1"/>
  <c r="I64" i="28" s="1"/>
  <c r="Q58" i="28"/>
  <c r="Q61" i="28" s="1"/>
  <c r="Q64" i="28" s="1"/>
  <c r="P23" i="28"/>
  <c r="P24" i="28" s="1"/>
  <c r="E58" i="30"/>
  <c r="E61" i="30" s="1"/>
  <c r="M58" i="30"/>
  <c r="M61" i="30" s="1"/>
  <c r="U58" i="30"/>
  <c r="U61" i="30" s="1"/>
  <c r="U64" i="30" s="1"/>
  <c r="U66" i="30" s="1"/>
  <c r="N57" i="30"/>
  <c r="F59" i="30"/>
  <c r="B58" i="30"/>
  <c r="B61" i="30" s="1"/>
  <c r="B58" i="26"/>
  <c r="B61" i="26" s="1"/>
  <c r="B58" i="27"/>
  <c r="B61" i="27" s="1"/>
  <c r="B58" i="28"/>
  <c r="B61" i="28" s="1"/>
  <c r="D5" i="20"/>
  <c r="D6" i="20"/>
  <c r="D4" i="20"/>
  <c r="E9" i="20"/>
  <c r="D9" i="20"/>
  <c r="E11" i="20"/>
  <c r="D11" i="20"/>
  <c r="E8" i="20"/>
  <c r="D8" i="20"/>
  <c r="E10" i="20"/>
  <c r="D10" i="20"/>
  <c r="E7" i="20"/>
  <c r="D7" i="20"/>
  <c r="E6" i="20"/>
  <c r="E5" i="20"/>
  <c r="E4" i="20"/>
  <c r="H64" i="30"/>
  <c r="O23" i="30"/>
  <c r="O24" i="30" s="1"/>
  <c r="G23" i="30"/>
  <c r="G24" i="30" s="1"/>
  <c r="R19" i="30"/>
  <c r="F63" i="30"/>
  <c r="N63" i="30"/>
  <c r="K19" i="30"/>
  <c r="S19" i="30"/>
  <c r="S23" i="30"/>
  <c r="S24" i="30" s="1"/>
  <c r="A31" i="30"/>
  <c r="A33" i="30"/>
  <c r="A39" i="30"/>
  <c r="A41" i="30"/>
  <c r="A47" i="30"/>
  <c r="A49" i="30"/>
  <c r="G57" i="30"/>
  <c r="O57" i="30"/>
  <c r="G59" i="30"/>
  <c r="O59" i="30"/>
  <c r="G63" i="30"/>
  <c r="O63" i="30"/>
  <c r="P63" i="30"/>
  <c r="I63" i="30"/>
  <c r="Q63" i="30"/>
  <c r="T19" i="30"/>
  <c r="N19" i="30"/>
  <c r="V19" i="30"/>
  <c r="F23" i="30"/>
  <c r="F24" i="30" s="1"/>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H65" i="28" s="1"/>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O65" i="26" s="1"/>
  <c r="L19" i="26"/>
  <c r="T19" i="26"/>
  <c r="L23" i="26"/>
  <c r="L24" i="26" s="1"/>
  <c r="T23" i="26"/>
  <c r="T24" i="26" s="1"/>
  <c r="H63" i="26"/>
  <c r="H65" i="26" s="1"/>
  <c r="P63" i="26"/>
  <c r="P65" i="26" s="1"/>
  <c r="M19" i="26"/>
  <c r="M23" i="26"/>
  <c r="M24" i="26" s="1"/>
  <c r="I57" i="26"/>
  <c r="Q57" i="26"/>
  <c r="I59" i="26"/>
  <c r="I64" i="26" s="1"/>
  <c r="Q59" i="26"/>
  <c r="Q64" i="26" s="1"/>
  <c r="I63" i="26"/>
  <c r="I65" i="26" s="1"/>
  <c r="Q63" i="26"/>
  <c r="Q65" i="26" s="1"/>
  <c r="N19" i="26"/>
  <c r="N23" i="26"/>
  <c r="N24" i="26" s="1"/>
  <c r="V23" i="26"/>
  <c r="V24" i="26" s="1"/>
  <c r="B63" i="26"/>
  <c r="J63" i="26"/>
  <c r="J65" i="26" s="1"/>
  <c r="R63" i="26"/>
  <c r="R65" i="26" s="1"/>
  <c r="O19" i="26"/>
  <c r="A32" i="26"/>
  <c r="A34" i="26"/>
  <c r="A40" i="26"/>
  <c r="A42" i="26"/>
  <c r="A48" i="26"/>
  <c r="A50" i="26"/>
  <c r="C63" i="26"/>
  <c r="K63" i="26"/>
  <c r="K65" i="26" s="1"/>
  <c r="S63" i="26"/>
  <c r="S65" i="26" s="1"/>
  <c r="P19" i="26"/>
  <c r="D63" i="26"/>
  <c r="L63" i="26"/>
  <c r="L65" i="26" s="1"/>
  <c r="I19" i="26"/>
  <c r="P64" i="21"/>
  <c r="L23" i="21"/>
  <c r="L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Q19" i="21"/>
  <c r="J23" i="21"/>
  <c r="J24" i="21" s="1"/>
  <c r="R23" i="21"/>
  <c r="R24" i="21" s="1"/>
  <c r="I19" i="2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M66" i="26" l="1"/>
  <c r="C23" i="21"/>
  <c r="C24" i="21" s="1"/>
  <c r="G64" i="30"/>
  <c r="G65" i="30" s="1"/>
  <c r="F64" i="26"/>
  <c r="F66" i="26" s="1"/>
  <c r="E64" i="30"/>
  <c r="E65" i="30" s="1"/>
  <c r="E64" i="27"/>
  <c r="E65" i="27" s="1"/>
  <c r="D64" i="28"/>
  <c r="D65" i="28" s="1"/>
  <c r="D64" i="30"/>
  <c r="D65" i="30" s="1"/>
  <c r="D64" i="27"/>
  <c r="D65" i="27" s="1"/>
  <c r="C64" i="27"/>
  <c r="C65" i="27" s="1"/>
  <c r="B64" i="30"/>
  <c r="B65" i="30" s="1"/>
  <c r="T64" i="26"/>
  <c r="T66" i="26" s="1"/>
  <c r="E64" i="26"/>
  <c r="M64" i="28"/>
  <c r="S64" i="28"/>
  <c r="P64" i="27"/>
  <c r="G64" i="21"/>
  <c r="S64" i="21"/>
  <c r="S66" i="21" s="1"/>
  <c r="E64" i="21"/>
  <c r="F64" i="21"/>
  <c r="N64" i="28"/>
  <c r="N66" i="28" s="1"/>
  <c r="J64" i="21"/>
  <c r="J66" i="21" s="1"/>
  <c r="F64" i="28"/>
  <c r="D64" i="26"/>
  <c r="D65" i="26" s="1"/>
  <c r="S64" i="30"/>
  <c r="S66" i="30" s="1"/>
  <c r="F64" i="30"/>
  <c r="R64" i="26"/>
  <c r="H64" i="21"/>
  <c r="H64" i="28"/>
  <c r="H66" i="28" s="1"/>
  <c r="G64" i="28"/>
  <c r="P64" i="26"/>
  <c r="E64" i="28"/>
  <c r="J64" i="26"/>
  <c r="M64" i="27"/>
  <c r="M66" i="27" s="1"/>
  <c r="H64" i="27"/>
  <c r="H66" i="27" s="1"/>
  <c r="O66" i="21"/>
  <c r="M64" i="30"/>
  <c r="M66" i="30" s="1"/>
  <c r="K64" i="26"/>
  <c r="K66" i="26" s="1"/>
  <c r="C64" i="28"/>
  <c r="L64" i="27"/>
  <c r="L66" i="27" s="1"/>
  <c r="M64" i="21"/>
  <c r="P64" i="28"/>
  <c r="P66" i="28" s="1"/>
  <c r="I64" i="21"/>
  <c r="I66" i="21" s="1"/>
  <c r="U64" i="28"/>
  <c r="U66" i="28" s="1"/>
  <c r="U64" i="27"/>
  <c r="U66" i="27" s="1"/>
  <c r="S66" i="27"/>
  <c r="D66" i="30"/>
  <c r="Q66" i="30"/>
  <c r="B64" i="28"/>
  <c r="B64" i="27"/>
  <c r="B64" i="26"/>
  <c r="B64" i="21"/>
  <c r="O64" i="27"/>
  <c r="O66" i="27" s="1"/>
  <c r="O64" i="28"/>
  <c r="O66" i="28" s="1"/>
  <c r="N64" i="27"/>
  <c r="N66" i="27" s="1"/>
  <c r="N64" i="30"/>
  <c r="N66" i="30" s="1"/>
  <c r="L66" i="30"/>
  <c r="J66" i="28"/>
  <c r="G64" i="26"/>
  <c r="O64" i="26"/>
  <c r="O66" i="26" s="1"/>
  <c r="P64" i="30"/>
  <c r="P66" i="30" s="1"/>
  <c r="Q66" i="21"/>
  <c r="P66" i="21"/>
  <c r="K66" i="27"/>
  <c r="R66" i="27"/>
  <c r="C66" i="27"/>
  <c r="J66" i="27"/>
  <c r="G64" i="27"/>
  <c r="J66" i="30"/>
  <c r="F64" i="27"/>
  <c r="T66" i="27"/>
  <c r="J66" i="26"/>
  <c r="T66" i="21"/>
  <c r="H66" i="30"/>
  <c r="L66" i="21"/>
  <c r="S66" i="26"/>
  <c r="L66" i="28"/>
  <c r="L66" i="26"/>
  <c r="T66" i="30"/>
  <c r="R66" i="28"/>
  <c r="N64" i="26"/>
  <c r="N66" i="26" s="1"/>
  <c r="S64" i="1"/>
  <c r="R66" i="26"/>
  <c r="R66" i="30"/>
  <c r="R64" i="1"/>
  <c r="Q64" i="1"/>
  <c r="U64" i="1"/>
  <c r="P64" i="1"/>
  <c r="O64" i="30"/>
  <c r="O66" i="30" s="1"/>
  <c r="K66" i="30"/>
  <c r="C66" i="30"/>
  <c r="I66" i="30"/>
  <c r="T66" i="28"/>
  <c r="M66" i="28"/>
  <c r="Q66" i="28"/>
  <c r="I66" i="28"/>
  <c r="S66" i="28"/>
  <c r="K66" i="28"/>
  <c r="Q66" i="27"/>
  <c r="I66" i="27"/>
  <c r="P66" i="27"/>
  <c r="Q66" i="26"/>
  <c r="P66" i="26"/>
  <c r="C66" i="26"/>
  <c r="I66" i="26"/>
  <c r="H66" i="26"/>
  <c r="H66" i="21"/>
  <c r="M66" i="21"/>
  <c r="K66" i="21"/>
  <c r="C66" i="21"/>
  <c r="D66" i="21"/>
  <c r="R66" i="21"/>
  <c r="N64" i="1"/>
  <c r="M64" i="1"/>
  <c r="T64" i="1"/>
  <c r="L64" i="1"/>
  <c r="J64" i="1"/>
  <c r="K64" i="1"/>
  <c r="O64" i="1"/>
  <c r="C64" i="1"/>
  <c r="I64" i="1"/>
  <c r="H64" i="1"/>
  <c r="G64" i="1"/>
  <c r="G65" i="1" s="1"/>
  <c r="F64" i="1"/>
  <c r="E64" i="1"/>
  <c r="D64" i="1"/>
  <c r="B64" i="1"/>
  <c r="B65" i="1" s="1"/>
  <c r="D63" i="1"/>
  <c r="L63" i="1"/>
  <c r="F63" i="1"/>
  <c r="R63" i="1"/>
  <c r="J63" i="1"/>
  <c r="Q63" i="1"/>
  <c r="Q66" i="1" s="1"/>
  <c r="I63" i="1"/>
  <c r="C63" i="1"/>
  <c r="K63" i="1"/>
  <c r="P63" i="1"/>
  <c r="H63" i="1"/>
  <c r="T63" i="1"/>
  <c r="T66" i="1" s="1"/>
  <c r="S63" i="1"/>
  <c r="O63" i="1"/>
  <c r="G63" i="1"/>
  <c r="N63" i="1"/>
  <c r="E63" i="1"/>
  <c r="B63" i="1"/>
  <c r="U63" i="1"/>
  <c r="M63" i="1"/>
  <c r="G66" i="30" l="1"/>
  <c r="F65" i="26"/>
  <c r="E66" i="30"/>
  <c r="E66" i="27"/>
  <c r="D66" i="28"/>
  <c r="D66" i="26"/>
  <c r="D66" i="27"/>
  <c r="B66" i="30"/>
  <c r="F65" i="1"/>
  <c r="E65" i="1"/>
  <c r="D65" i="1"/>
  <c r="C65" i="1"/>
  <c r="G66" i="21"/>
  <c r="G65" i="21"/>
  <c r="G66" i="26"/>
  <c r="G65" i="26"/>
  <c r="G66" i="28"/>
  <c r="G65" i="28"/>
  <c r="G66" i="27"/>
  <c r="G65" i="27"/>
  <c r="F66" i="21"/>
  <c r="F65" i="21"/>
  <c r="F66" i="30"/>
  <c r="F65" i="30"/>
  <c r="F66" i="27"/>
  <c r="F65" i="27"/>
  <c r="F66" i="28"/>
  <c r="F65" i="28"/>
  <c r="E66" i="21"/>
  <c r="E65" i="21"/>
  <c r="E66" i="28"/>
  <c r="E65" i="28"/>
  <c r="E66" i="26"/>
  <c r="E65" i="26"/>
  <c r="C66" i="28"/>
  <c r="C65" i="28"/>
  <c r="B66" i="26"/>
  <c r="B65" i="26"/>
  <c r="B66" i="27"/>
  <c r="B65" i="27"/>
  <c r="B66" i="21"/>
  <c r="B65" i="21"/>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<sst xmlns="http://schemas.openxmlformats.org/spreadsheetml/2006/main" count="1362" uniqueCount="174">
  <si>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</si>
  <si>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</si>
  <si>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</si>
  <si>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</si>
  <si>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</si>
  <si>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</si>
  <si>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</si>
  <si>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</si>
  <si>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</si>
  <si>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</si>
  <si>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</si>
  <si>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</si>
  <si>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</si>
  <si>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</si>
  <si>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</si>
  <si>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</si>
  <si>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</si>
  <si>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</si>
  <si>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</si>
  <si>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</si>
  <si>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</si>
  <si>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</si>
  <si>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</si>
  <si>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</si>
  <si>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</si>
  <si>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</si>
  <si>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</si>
  <si>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</si>
  <si>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</si>
  <si>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</si>
  <si>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</si>
  <si>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</si>
  <si>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</si>
  <si>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</si>
  <si>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</si>
  <si>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</si>
  <si>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</si>
  <si>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</si>
  <si>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</si>
  <si>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</si>
  <si>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</si>
  <si>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</si>
  <si>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</si>
  <si>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</si>
  <si>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</si>
  <si>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</si>
  <si>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</si>
  <si>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</si>
  <si>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</si>
  <si>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</si>
  <si>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</si>
  <si>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</si>
  <si>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</si>
  <si>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</si>
  <si>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</si>
  <si>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</si>
  <si>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</si>
  <si>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</si>
  <si>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</si>
  <si>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</si>
  <si>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</si>
  <si>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</si>
  <si>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</si>
  <si>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</si>
  <si>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</si>
  <si>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</si>
  <si>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</si>
  <si>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</si>
  <si>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</si>
  <si>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</si>
  <si>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</si>
  <si>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</si>
  <si>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</si>
  <si>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</si>
  <si>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</si>
  <si>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</si>
  <si>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</si>
  <si>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</si>
  <si>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</si>
  <si>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</si>
  <si>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</si>
  <si>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</si>
  <si>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</si>
  <si>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</si>
  <si>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</si>
  <si>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</si>
  <si>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</si>
  <si>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</si>
  <si>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</si>
  <si>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</si>
  <si>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</si>
  <si>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</si>
  <si>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</si>
  <si>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</si>
  <si>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</si>
  <si>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</si>
  <si>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</si>
  <si>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</si>
  <si>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</si>
  <si>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</si>
  <si>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</si>
  <si>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</si>
  <si>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</si>
  <si>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</si>
  <si>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</si>
  <si>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</si>
  <si>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</si>
  <si>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</si>
  <si>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</si>
  <si>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</si>
  <si>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</si>
  <si>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</si>
  <si>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</si>
  <si>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</si>
  <si>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</si>
  <si>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</si>
  <si>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</si>
  <si>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</si>
  <si>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</si>
  <si>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</si>
  <si>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</si>
  <si>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</si>
  <si>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</si>
  <si>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</si>
  <si>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</si>
  <si>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</si>
  <si>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</si>
  <si>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</si>
  <si>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</si>
  <si>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</si>
  <si>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</si>
  <si>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</si>
  <si>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</si>
  <si>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</si>
  <si>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</si>
  <si>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</si>
  <si>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</si>
  <si>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</si>
  <si>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</si>
  <si>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</si>
  <si>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</si>
  <si>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</si>
  <si>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</si>
  <si>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</si>
  <si>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</si>
  <si>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</si>
  <si>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</si>
  <si>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</si>
  <si>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</si>
  <si>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</si>
  <si>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</si>
  <si>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</si>
  <si>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</si>
  <si>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</si>
  <si>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</si>
  <si>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</si>
  <si>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</si>
  <si>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</si>
  <si>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</si>
  <si>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</si>
  <si>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PAN-017486</t>
  </si>
  <si>
    <t>EPR/GP3792SK</t>
  </si>
  <si>
    <t>ByProduct Recovery Limited</t>
  </si>
  <si>
    <t>Bod Elith Farm, Bethal, Bala, LL23 7LA</t>
  </si>
  <si>
    <t>Rhiannon Smith</t>
  </si>
  <si>
    <t>49.95ha</t>
  </si>
  <si>
    <t>19 09 02</t>
  </si>
  <si>
    <t>DCWW Bala</t>
  </si>
  <si>
    <t>DCWW Alwen</t>
  </si>
  <si>
    <t>DCWW Gerragllwyd</t>
  </si>
  <si>
    <t>DCWW Glascoed</t>
  </si>
  <si>
    <t>DCWW Trecastell</t>
  </si>
  <si>
    <t>19 12 12</t>
  </si>
  <si>
    <t>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</si>
</sst>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252">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360F44E4-7249-415F-8D5E-41D249F9A162}" name="Crop" dataDxfId="215"/>
    <tableColumn id="2" xr3:uid="{55E07717-B4EC-4E8A-B9A9-34F3CF85E32D}" name="P Offtake" dataDxfId="214"/>
    <tableColumn id="3" xr3:uid="{7B25FA52-8104-4FE3-AED4-B53CBFDF89B2}" name="K Offtake" dataDxfId="213"/>
    <tableColumn id="4" xr3:uid="{0DBAE461-2D09-43C8-9342-3980D552AE4D}" name="Order" dataDxfId="212"/>
    <tableColumn id="5" xr3:uid="{52CACE7B-0CBA-46FC-9F24-02CBD6100239}" name="Lime pH requirement" dataDxfId="211"/>
    <tableColumn id="6" xr3:uid="{F1432630-9B16-4266-8147-CE754A715307}" name="Column1" dataDxfId="21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7E96A84B-948F-445F-BD6E-30CC8E6E6DD1}" name="Crop" dataDxfId="173"/>
    <tableColumn id="2" xr3:uid="{12657DDB-F680-47DE-ABB1-8675D5F91E41}" name="P Offtake" dataDxfId="172"/>
    <tableColumn id="3" xr3:uid="{DEB99109-D325-4F98-8A71-E70C03433437}" name="K Offtake" dataDxfId="171"/>
    <tableColumn id="4" xr3:uid="{E96A561F-7E7F-4FB3-97AA-0B35D8C8E93A}" name="Order" dataDxfId="170"/>
    <tableColumn id="5" xr3:uid="{181DD475-0A71-4C52-AF1A-8BFF46F5A827}" name="Lime pH requirement" dataDxfId="169"/>
    <tableColumn id="6" xr3:uid="{AC3FA7E8-D76B-43A3-B715-04446DFF63C6}" name="Column1" dataDxfId="1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06008BA1-A1E9-4286-B67A-352533C06A26}" name="Crop" dataDxfId="131"/>
    <tableColumn id="2" xr3:uid="{2AEB5EEB-C9D1-41DC-913E-953A33D1A4AF}" name="P Offtake" dataDxfId="130"/>
    <tableColumn id="3" xr3:uid="{8FA16A0B-1017-4CEE-862E-0A8CBD8EB3D3}" name="K Offtake" dataDxfId="129"/>
    <tableColumn id="4" xr3:uid="{E7A3B8CD-4036-47F4-B818-C3F22E80C749}" name="Order" dataDxfId="128"/>
    <tableColumn id="5" xr3:uid="{8F3EBD84-7904-4559-9B5C-63088B792C98}" name="Lime pH requirement" dataDxfId="127"/>
    <tableColumn id="6" xr3:uid="{A21DD95A-C955-4510-9114-E3F1CB645370}" name="Column1" dataDxfId="12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11579FCC-3D9F-49AD-888D-5D79B801F6AE}" name="Crop" dataDxfId="89"/>
    <tableColumn id="2" xr3:uid="{05C08116-56D5-4CC6-A649-B06AF891B931}" name="P Offtake" dataDxfId="88"/>
    <tableColumn id="3" xr3:uid="{59CDE959-192B-4757-9203-A0F691CF0F96}" name="K Offtake" dataDxfId="87"/>
    <tableColumn id="4" xr3:uid="{9FB8E4F7-B91F-4CE0-AF39-D4895D0ECF2F}" name="Order" dataDxfId="86"/>
    <tableColumn id="5" xr3:uid="{688FF2A4-D7C6-4425-A915-A9ADD700A9EE}" name="Lime pH requirement" dataDxfId="85"/>
    <tableColumn id="6" xr3:uid="{05FC5CFF-3D81-4B5F-87C7-2364076F2714}" name="Column1"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973D7FFB-D248-4199-9B2E-B3C6CC09D382}" name="Crop" dataDxfId="47"/>
    <tableColumn id="2" xr3:uid="{7F2A3986-EC86-4CF9-BD10-791170BA6682}" name="P Offtake" dataDxfId="46"/>
    <tableColumn id="3" xr3:uid="{D6129C35-9DC6-42E5-AE3F-EA3A083168E6}" name="K Offtake" dataDxfId="45"/>
    <tableColumn id="4" xr3:uid="{C1CC42B5-564A-4DE7-B817-B7D686FE9A11}" name="Order" dataDxfId="44"/>
    <tableColumn id="5" xr3:uid="{620F3ABD-564C-411A-8DEA-CE1A34F9FC36}" name="Lime pH requirement" dataDxfId="43"/>
    <tableColumn id="6" xr3:uid="{76C9BC4F-4FF3-4AFB-8E7B-16DC0CC3E97C}" name="Column1" dataDxfId="4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D13A12FC-EAE6-4280-A219-C2622262E5F4}" name="Crop" dataDxfId="5"/>
    <tableColumn id="2" xr3:uid="{FD06C4A3-4B75-490D-88CF-232C7DC3EFC6}" name="P Offtake" dataDxfId="4"/>
    <tableColumn id="3" xr3:uid="{B043BEFF-10D4-4840-989B-BB13A502ECDF}" name="K Offtake" dataDxfId="3"/>
    <tableColumn id="4" xr3:uid="{48481FDC-5D20-466C-B554-D45886EA366A}" name="Order" dataDxfId="2"/>
    <tableColumn id="5" xr3:uid="{9E0852D2-9D0D-44AB-98B7-FBA51F331ACF}" name="Lime pH requirement" dataDxfId="1"/>
    <tableColumn id="6" xr3:uid="{29F9C4A5-6854-4F37-8BD1-0DD9B6024A55}"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19" zoomScale="90" zoomScaleNormal="90" workbookViewId="0">
      <selection activeCell="E30" sqref="E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t="s">
        <v>165</v>
      </c>
      <c r="G1" s="123" t="s">
        <v>43</v>
      </c>
      <c r="H1" s="124"/>
      <c r="I1" s="96">
        <v>5.2</v>
      </c>
      <c r="J1" s="127" t="s">
        <v>153</v>
      </c>
      <c r="K1" s="127"/>
      <c r="L1" s="96">
        <v>15.9</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166</v>
      </c>
      <c r="G2" s="125" t="s">
        <v>110</v>
      </c>
      <c r="H2" s="126"/>
      <c r="I2" s="96"/>
      <c r="J2" s="127" t="s">
        <v>158</v>
      </c>
      <c r="K2" s="127"/>
      <c r="L2" s="96">
        <v>0.89100000000000001</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104</v>
      </c>
      <c r="G3" s="127" t="s">
        <v>159</v>
      </c>
      <c r="H3" s="127"/>
      <c r="I3" s="96"/>
      <c r="J3" s="123" t="s">
        <v>154</v>
      </c>
      <c r="K3" s="124"/>
      <c r="L3" s="96">
        <f>(L1/(L2*10000))*100</f>
        <v>0.17845117845117847</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168</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173</v>
      </c>
      <c r="D9" s="15" t="s">
        <v>173</v>
      </c>
      <c r="E9" s="15" t="s">
        <v>173</v>
      </c>
      <c r="F9" s="15" t="s">
        <v>173</v>
      </c>
      <c r="G9" s="15" t="s">
        <v>173</v>
      </c>
      <c r="H9" s="15" t="s">
        <v>173</v>
      </c>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6.6</v>
      </c>
      <c r="D10" s="15">
        <v>5.9</v>
      </c>
      <c r="E10" s="15">
        <v>6.3</v>
      </c>
      <c r="F10" s="15">
        <v>6.8</v>
      </c>
      <c r="G10" s="15">
        <v>6.7</v>
      </c>
      <c r="H10" s="15">
        <v>6.6</v>
      </c>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2</v>
      </c>
      <c r="D11" s="15">
        <v>2</v>
      </c>
      <c r="E11" s="15">
        <v>2</v>
      </c>
      <c r="F11" s="15">
        <v>3</v>
      </c>
      <c r="G11" s="15">
        <v>3</v>
      </c>
      <c r="H11" s="15">
        <v>3</v>
      </c>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1</v>
      </c>
      <c r="E12" s="15">
        <v>1</v>
      </c>
      <c r="F12" s="15">
        <v>1</v>
      </c>
      <c r="G12" s="15">
        <v>1</v>
      </c>
      <c r="H12" s="15">
        <v>1</v>
      </c>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3</v>
      </c>
      <c r="E13" s="15">
        <v>3</v>
      </c>
      <c r="F13" s="15">
        <v>2</v>
      </c>
      <c r="G13" s="15">
        <v>2</v>
      </c>
      <c r="H13" s="15">
        <v>2</v>
      </c>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37</v>
      </c>
      <c r="D15" s="15">
        <v>37</v>
      </c>
      <c r="E15" s="15">
        <v>37</v>
      </c>
      <c r="F15" s="15">
        <v>37</v>
      </c>
      <c r="G15" s="15">
        <v>37</v>
      </c>
      <c r="H15" s="15">
        <v>37</v>
      </c>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62.9</v>
      </c>
      <c r="D17" s="28">
        <f t="shared" ref="D17:V17" si="0">(VLOOKUP(D$14,$AI2:$AK26,2,FALSE))*D$15</f>
        <v>62.9</v>
      </c>
      <c r="E17" s="28">
        <f t="shared" si="0"/>
        <v>62.9</v>
      </c>
      <c r="F17" s="28">
        <f t="shared" si="0"/>
        <v>62.9</v>
      </c>
      <c r="G17" s="28">
        <f t="shared" si="0"/>
        <v>62.9</v>
      </c>
      <c r="H17" s="28">
        <f t="shared" si="0"/>
        <v>62.9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32.50461636</v>
      </c>
      <c r="D18" s="16">
        <f>$D32</f>
        <v>32.50461636</v>
      </c>
      <c r="E18" s="16">
        <f>$D33</f>
        <v>32.50461636</v>
      </c>
      <c r="F18" s="16">
        <f>$D34</f>
        <v>32.50461636</v>
      </c>
      <c r="G18" s="16">
        <f>$D35</f>
        <v>32.50461636</v>
      </c>
      <c r="H18" s="16">
        <f>$D36</f>
        <v>32.50461636</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-30.395383639999999</v>
      </c>
      <c r="D19" s="16">
        <f t="shared" ref="D19:V19" si="1">D18-D17</f>
        <v>-30.395383639999999</v>
      </c>
      <c r="E19" s="16">
        <f t="shared" si="1"/>
        <v>-30.395383639999999</v>
      </c>
      <c r="F19" s="16">
        <f t="shared" si="1"/>
        <v>-30.395383639999999</v>
      </c>
      <c r="G19" s="16">
        <f t="shared" si="1"/>
        <v>-30.395383639999999</v>
      </c>
      <c r="H19" s="16">
        <f t="shared" si="1"/>
        <v>-30.395383639999999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222</v>
      </c>
      <c r="D21" s="28">
        <f t="shared" ref="D21:V21" si="2">(VLOOKUP(D$14,$AI2:$AK26,3,FALSE))*D$15</f>
        <v>222</v>
      </c>
      <c r="E21" s="28">
        <f t="shared" si="2"/>
        <v>222</v>
      </c>
      <c r="F21" s="28">
        <f t="shared" si="2"/>
        <v>222</v>
      </c>
      <c r="G21" s="28">
        <f t="shared" si="2"/>
        <v>222</v>
      </c>
      <c r="H21" s="28">
        <f t="shared" si="2"/>
        <v>222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2.8494153</v>
      </c>
      <c r="D22" s="16">
        <f>$E32</f>
        <v>2.8494153</v>
      </c>
      <c r="E22" s="16">
        <f>$E33</f>
        <v>2.8494153</v>
      </c>
      <c r="F22" s="16">
        <f>$E34</f>
        <v>2.8494153</v>
      </c>
      <c r="G22" s="16">
        <f>$E35</f>
        <v>2.8494153</v>
      </c>
      <c r="H22" s="16">
        <f>$E36</f>
        <v>2.8494153</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-219.1505847</v>
      </c>
      <c r="D23" s="16">
        <f t="shared" ref="D23:V23" si="3">D22-D21</f>
        <v>-219.1505847</v>
      </c>
      <c r="E23" s="16">
        <f t="shared" si="3"/>
        <v>-219.1505847</v>
      </c>
      <c r="F23" s="16">
        <f t="shared" si="3"/>
        <v>-219.1505847</v>
      </c>
      <c r="G23" s="16">
        <f t="shared" si="3"/>
        <v>-219.1505847</v>
      </c>
      <c r="H23" s="16">
        <f t="shared" si="3"/>
        <v>-219.1505847</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15.1</v>
      </c>
      <c r="C28" s="15">
        <v>0.89100000000000001</v>
      </c>
      <c r="D28" s="15">
        <v>5.2200000000000003E-2</v>
      </c>
      <c r="E28" s="15">
        <v>8.6999999999999994E-3</v>
      </c>
      <c r="F28" s="15">
        <v>338</v>
      </c>
      <c r="G28" s="15">
        <v>1.94</v>
      </c>
      <c r="H28" s="15">
        <v>137</v>
      </c>
      <c r="I28" s="15">
        <v>32.1</v>
      </c>
      <c r="J28" s="15">
        <v>0.41</v>
      </c>
      <c r="K28" s="23">
        <v>0.34</v>
      </c>
      <c r="L28" s="15">
        <v>23.5</v>
      </c>
      <c r="M28" s="15">
        <v>8.65</v>
      </c>
      <c r="N28" s="15">
        <v>3080</v>
      </c>
      <c r="O28" s="15">
        <v>553000</v>
      </c>
      <c r="P28" s="15"/>
      <c r="Q28" s="15">
        <v>7150</v>
      </c>
      <c r="R28" s="15"/>
      <c r="S28" s="15">
        <v>16.899999999999999</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180</v>
      </c>
      <c r="C31" s="77">
        <f>IF(C$27="%w/w SAR",((C$28*10)*$B31),IF(C$27="%w/w DM",(((C$28*10)*($B$28/100))*$B31),IF(C$27="kg/t SAR",(C$28*$B31),IF(C$27="kg/t DM",((C$28*($B$28/100))*$B31),IF(C$27="mg/kg SAR",((C$28*0.001)*$B31),IF(C$27="mg/kg DM",(((C$28*0.001)*($B$28/100))*$B31),0))))))</f>
        <v>242.1738</v>
      </c>
      <c r="D31" s="77">
        <f>(IF(D$27="%w/w SAR",((D$28*10)*$B31),IF(D$27="%w/w DM",(((D$28*10)*($B$28/100))*$B31),IF(D$27="kg/t SAR",(D$28*$B31),IF(D$27="kg/t DM",((D$28*($B$28/100))*$B31),IF(D$27="mg/kg SAR",((D$28*0.001)*$B31),IF(D$27="mg/kg DM",(((D$28*0.001)*($B$28/100))*$B31),"0")))))))*2.291</f>
        <v>32.50461636</v>
      </c>
      <c r="E31" s="77">
        <f>(IF(E$27="%w/w SAR",((E$28*10)*$B31),IF(E$27="%w/w DM",(((E$28*10)*($B$28/100))*$B31),IF(E$27="kg/t SAR",(E$28*$B31),IF(E$27="kg/t DM",((E$28*($B$28/100))*$B31),IF(E$27="mg/kg SAR",((E$28*0.001)*$B31),IF(E$27="mg/kg DM",(((E$28*0.001)*($B$28/100))*$B31),"0")))))))*1.205</f>
        <v>2.8494153</v>
      </c>
      <c r="F31" s="77">
        <f>(IF(F$27="%w/w SAR",((F$28*10)*$B31),IF(F$27="%w/w DM",(((F$28*10)*($B$28/100))*$B31),IF(F$27="kg/t SAR",(F$28*$B31),IF(F$27="kg/t DM",((F$28*($B$28/100))*$B31),IF(F$27="mg/kg SAR",((F$28*0.001)*$B31),IF(F$27="mg/kg DM",(((F$28*0.001)*($B$28/100))*$B31),"0")))))))*1.658</f>
        <v>15.23178072</v>
      </c>
      <c r="G31" s="77">
        <f t="shared" ref="G31:P31" si="5">IF(G$27="%w/w SAR",((G$28*10)*$B31),IF(G$27="%w/w DM",(((G$28*10)*($B$28/100))*$B31),IF(G$27="kg/t SAR",(G$28*$B31),IF(G$27="kg/t DM",((G$28*($B$28/100))*$B31),IF(G$27="mg/kg SAR",((G$28*0.001)*$B31),IF(G$27="mg/kg DM",(((G$28*0.001)*($B$28/100))*$B31),0))))))</f>
        <v>5.2729199999999997E-2</v>
      </c>
      <c r="H31" s="77">
        <f t="shared" si="5"/>
        <v>3.7236600000000002</v>
      </c>
      <c r="I31" s="77">
        <f t="shared" si="5"/>
        <v>0.87247799999999998</v>
      </c>
      <c r="J31" s="77">
        <f t="shared" si="5"/>
        <v>1.1143799999999999E-2</v>
      </c>
      <c r="K31" s="77">
        <f t="shared" si="5"/>
        <v>9.2411999999999998E-3</v>
      </c>
      <c r="L31" s="77">
        <f t="shared" si="5"/>
        <v>0.63873000000000002</v>
      </c>
      <c r="M31" s="77">
        <f t="shared" si="5"/>
        <v>0.23510699999999998</v>
      </c>
      <c r="N31" s="77">
        <f t="shared" si="5"/>
        <v>83.714399999999998</v>
      </c>
      <c r="O31" s="77">
        <f t="shared" si="5"/>
        <v>15030.54</v>
      </c>
      <c r="P31" s="77">
        <f t="shared" si="5"/>
        <v>0</v>
      </c>
      <c r="Q31" s="77">
        <f>(IF(Q$27="%w/w SAR",((Q$28*10)*$B31),IF(Q$27="%w/w DM",(((Q$28*10)*($B$28/100))*$B31),IF(Q$27="kg/t SAR",(Q$28*$B31),IF(Q$27="kg/t DM",((Q$28*($B$28/100))*$B31),IF(Q$27="mg/kg SAR",((Q$28*0.001)*$B31),IF(Q$27="mg/kg DM",(((Q$28*0.001)*($B$28/100))*$B31),0)))))))*2.5</f>
        <v>485.84249999999997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0.45934199999999997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180</v>
      </c>
      <c r="C32" s="77">
        <f t="shared" ref="C32:C50" si="6">IF(C$27="%w/w SAR",((C$28*10)*$B32),IF(C$27="%w/w DM",(((C$28*10)*($B$28/100))*$B32),IF(C$27="kg/t SAR",(C$28*$B32),IF(C$27="kg/t DM",((C$28*($B$28/100))*$B32),IF(C$27="mg/kg SAR",((C$28*0.001)*$B32),IF(C$27="mg/kg DM",(((C$28*0.001)*($B$28/100))*$B32),0))))))</f>
        <v>242.1738</v>
      </c>
      <c r="D32" s="77">
        <f t="shared" ref="D32:D50" si="7">(IF(D$27="%w/w SAR",((D$28*10)*$B32),IF(D$27="%w/w DM",(((D$28*10)*($B$28/100))*$B32),IF(D$27="kg/t SAR",(D$28*$B32),IF(D$27="kg/t DM",((D$28*($B$28/100))*$B32),IF(D$27="mg/kg SAR",((D$28*0.001)*$B32),IF(D$27="mg/kg DM",(((D$28*0.001)*($B$28/100))*$B32),"0")))))))*2.291</f>
        <v>32.50461636</v>
      </c>
      <c r="E32" s="77">
        <f t="shared" ref="E32:E50" si="8">(IF(E$27="%w/w SAR",((E$28*10)*$B32),IF(E$27="%w/w DM",(((E$28*10)*($B$28/100))*$B32),IF(E$27="kg/t SAR",(E$28*$B32),IF(E$27="kg/t DM",((E$28*($B$28/100))*$B32),IF(E$27="mg/kg SAR",((E$28*0.001)*$B32),IF(E$27="mg/kg DM",(((E$28*0.001)*($B$28/100))*$B32),"0")))))))*1.205</f>
        <v>2.8494153</v>
      </c>
      <c r="F32" s="77">
        <f t="shared" ref="F32:F50" si="9">(IF(F$27="%w/w SAR",((F$28*10)*$B32),IF(F$27="%w/w DM",(((F$28*10)*($B$28/100))*$B32),IF(F$27="kg/t SAR",(F$28*$B32),IF(F$27="kg/t DM",((F$28*($B$28/100))*$B32),IF(F$27="mg/kg SAR",((F$28*0.001)*$B32),IF(F$27="mg/kg DM",(((F$28*0.001)*($B$28/100))*$B32),"0")))))))*1.658</f>
        <v>15.23178072</v>
      </c>
      <c r="G32" s="77">
        <f t="shared" ref="G32:P50" si="10">IF(G$27="%w/w SAR",((G$28*10)*$B32),IF(G$27="%w/w DM",(((G$28*10)*($B$28/100))*$B32),IF(G$27="kg/t SAR",(G$28*$B32),IF(G$27="kg/t DM",((G$28*($B$28/100))*$B32),IF(G$27="mg/kg SAR",((G$28*0.001)*$B32),IF(G$27="mg/kg DM",(((G$28*0.001)*($B$28/100))*$B32),0))))))</f>
        <v>5.2729199999999997E-2</v>
      </c>
      <c r="H32" s="77">
        <f t="shared" si="10"/>
        <v>3.7236600000000002</v>
      </c>
      <c r="I32" s="77">
        <f t="shared" si="10"/>
        <v>0.87247799999999998</v>
      </c>
      <c r="J32" s="77">
        <f t="shared" si="10"/>
        <v>1.1143799999999999E-2</v>
      </c>
      <c r="K32" s="77">
        <f t="shared" si="10"/>
        <v>9.2411999999999998E-3</v>
      </c>
      <c r="L32" s="77">
        <f t="shared" si="10"/>
        <v>0.63873000000000002</v>
      </c>
      <c r="M32" s="77">
        <f t="shared" si="10"/>
        <v>0.23510699999999998</v>
      </c>
      <c r="N32" s="77">
        <f t="shared" si="10"/>
        <v>83.714399999999998</v>
      </c>
      <c r="O32" s="77">
        <f t="shared" si="10"/>
        <v>15030.54</v>
      </c>
      <c r="P32" s="77">
        <f t="shared" si="10"/>
        <v>0</v>
      </c>
      <c r="Q32" s="77">
        <f t="shared" ref="Q32:Q50" si="11">(IF(Q$27="%w/w SAR",((Q$28*10)*$B32),IF(Q$27="%w/w DM",(((Q$28*10)*($B$28/100))*$B32),IF(Q$27="kg/t SAR",(Q$28*$B32),IF(Q$27="kg/t DM",((Q$28*($B$28/100))*$B32),IF(Q$27="mg/kg SAR",((Q$28*0.001)*$B32),IF(Q$27="mg/kg DM",(((Q$28*0.001)*($B$28/100))*$B32),0)))))))*2.5</f>
        <v>485.84249999999997</v>
      </c>
      <c r="R32" s="77">
        <f t="shared" ref="R32:U50" si="12">IF(R$27="%w/w SAR",((R$28*10)*$B32),IF(R$27="%w/w DM",(((R$28*10)*($B$28/100))*$B32),IF(R$27="kg/t SAR",(R$28*$B32),IF(R$27="kg/t DM",((R$28*($B$28/100))*$B32),IF(R$27="mg/kg SAR",((R$28*0.001)*$B32),IF(R$27="mg/kg DM",(((R$28*0.001)*($B$28/100))*$B32),0))))))</f>
        <v>0</v>
      </c>
      <c r="S32" s="77">
        <f t="shared" si="12"/>
        <v>0.45934199999999997</v>
      </c>
      <c r="T32" s="77">
        <f t="shared" si="12"/>
        <v>0</v>
      </c>
      <c r="U32" s="77">
        <f t="shared" si="12"/>
        <v>0</v>
      </c>
      <c r="AB32" s="59"/>
      <c r="AC32" s="59"/>
      <c r="AD32" s="59"/>
      <c r="AE32" s="59"/>
      <c r="AF32" s="59"/>
      <c r="AG32" s="59"/>
      <c r="AH32" s="59"/>
      <c r="AI32" s="59"/>
    </row>
    <row r="33" spans="1:35" s="72" customFormat="1" ht="13" x14ac:dyDescent="0.35">
      <c r="A33" s="13">
        <f>E8</f>
        <v>3</v>
      </c>
      <c r="B33" s="15">
        <v>180</v>
      </c>
      <c r="C33" s="77">
        <f t="shared" si="6"/>
        <v>242.1738</v>
      </c>
      <c r="D33" s="77">
        <f t="shared" si="7"/>
        <v>32.50461636</v>
      </c>
      <c r="E33" s="77">
        <f t="shared" si="8"/>
        <v>2.8494153</v>
      </c>
      <c r="F33" s="77">
        <f t="shared" si="9"/>
        <v>15.23178072</v>
      </c>
      <c r="G33" s="77">
        <f t="shared" si="10"/>
        <v>5.2729199999999997E-2</v>
      </c>
      <c r="H33" s="77">
        <f t="shared" si="10"/>
        <v>3.7236600000000002</v>
      </c>
      <c r="I33" s="77">
        <f t="shared" si="10"/>
        <v>0.87247799999999998</v>
      </c>
      <c r="J33" s="77">
        <f t="shared" si="10"/>
        <v>1.1143799999999999E-2</v>
      </c>
      <c r="K33" s="77">
        <f t="shared" si="10"/>
        <v>9.2411999999999998E-3</v>
      </c>
      <c r="L33" s="77">
        <f t="shared" si="10"/>
        <v>0.63873000000000002</v>
      </c>
      <c r="M33" s="77">
        <f t="shared" si="10"/>
        <v>0.23510699999999998</v>
      </c>
      <c r="N33" s="77">
        <f t="shared" si="10"/>
        <v>83.714399999999998</v>
      </c>
      <c r="O33" s="77">
        <f t="shared" si="10"/>
        <v>15030.54</v>
      </c>
      <c r="P33" s="77">
        <f t="shared" si="10"/>
        <v>0</v>
      </c>
      <c r="Q33" s="77">
        <f t="shared" si="11"/>
        <v>485.84249999999997</v>
      </c>
      <c r="R33" s="77">
        <f t="shared" si="12"/>
        <v>0</v>
      </c>
      <c r="S33" s="77">
        <f t="shared" si="12"/>
        <v>0.45934199999999997</v>
      </c>
      <c r="T33" s="77">
        <f t="shared" si="12"/>
        <v>0</v>
      </c>
      <c r="U33" s="77">
        <f t="shared" si="12"/>
        <v>0</v>
      </c>
      <c r="AB33" s="59"/>
      <c r="AC33" s="59"/>
      <c r="AD33" s="59"/>
      <c r="AE33" s="59"/>
      <c r="AF33" s="59"/>
      <c r="AG33" s="59"/>
      <c r="AH33" s="59"/>
      <c r="AI33" s="59"/>
    </row>
    <row r="34" spans="1:35" s="72" customFormat="1" ht="13" x14ac:dyDescent="0.35">
      <c r="A34" s="13">
        <f>F8</f>
        <v>4</v>
      </c>
      <c r="B34" s="15">
        <v>180</v>
      </c>
      <c r="C34" s="77">
        <f t="shared" si="6"/>
        <v>242.1738</v>
      </c>
      <c r="D34" s="77">
        <f t="shared" si="7"/>
        <v>32.50461636</v>
      </c>
      <c r="E34" s="77">
        <f t="shared" si="8"/>
        <v>2.8494153</v>
      </c>
      <c r="F34" s="77">
        <f t="shared" si="9"/>
        <v>15.23178072</v>
      </c>
      <c r="G34" s="77">
        <f t="shared" si="10"/>
        <v>5.2729199999999997E-2</v>
      </c>
      <c r="H34" s="77">
        <f t="shared" si="10"/>
        <v>3.7236600000000002</v>
      </c>
      <c r="I34" s="77">
        <f t="shared" si="10"/>
        <v>0.87247799999999998</v>
      </c>
      <c r="J34" s="77">
        <f t="shared" si="10"/>
        <v>1.1143799999999999E-2</v>
      </c>
      <c r="K34" s="77">
        <f t="shared" si="10"/>
        <v>9.2411999999999998E-3</v>
      </c>
      <c r="L34" s="77">
        <f t="shared" si="10"/>
        <v>0.63873000000000002</v>
      </c>
      <c r="M34" s="77">
        <f t="shared" si="10"/>
        <v>0.23510699999999998</v>
      </c>
      <c r="N34" s="77">
        <f t="shared" si="10"/>
        <v>83.714399999999998</v>
      </c>
      <c r="O34" s="77">
        <f t="shared" si="10"/>
        <v>15030.54</v>
      </c>
      <c r="P34" s="77">
        <f t="shared" si="10"/>
        <v>0</v>
      </c>
      <c r="Q34" s="77">
        <f t="shared" si="11"/>
        <v>485.84249999999997</v>
      </c>
      <c r="R34" s="77">
        <f t="shared" si="12"/>
        <v>0</v>
      </c>
      <c r="S34" s="77">
        <f t="shared" si="12"/>
        <v>0.45934199999999997</v>
      </c>
      <c r="T34" s="77">
        <f t="shared" si="12"/>
        <v>0</v>
      </c>
      <c r="U34" s="77">
        <f t="shared" si="12"/>
        <v>0</v>
      </c>
      <c r="AB34" s="59"/>
      <c r="AC34" s="59"/>
      <c r="AD34" s="59"/>
      <c r="AE34" s="59"/>
      <c r="AF34" s="59"/>
      <c r="AG34" s="59"/>
      <c r="AH34" s="59"/>
      <c r="AI34" s="59"/>
    </row>
    <row r="35" spans="1:35" s="72" customFormat="1" ht="13" x14ac:dyDescent="0.35">
      <c r="A35" s="13">
        <f>G8</f>
        <v>5</v>
      </c>
      <c r="B35" s="15">
        <v>180</v>
      </c>
      <c r="C35" s="77">
        <f t="shared" si="6"/>
        <v>242.1738</v>
      </c>
      <c r="D35" s="77">
        <f t="shared" si="7"/>
        <v>32.50461636</v>
      </c>
      <c r="E35" s="77">
        <f t="shared" si="8"/>
        <v>2.8494153</v>
      </c>
      <c r="F35" s="77">
        <f t="shared" si="9"/>
        <v>15.23178072</v>
      </c>
      <c r="G35" s="77">
        <f t="shared" si="10"/>
        <v>5.2729199999999997E-2</v>
      </c>
      <c r="H35" s="77">
        <f t="shared" si="10"/>
        <v>3.7236600000000002</v>
      </c>
      <c r="I35" s="77">
        <f t="shared" si="10"/>
        <v>0.87247799999999998</v>
      </c>
      <c r="J35" s="77">
        <f t="shared" si="10"/>
        <v>1.1143799999999999E-2</v>
      </c>
      <c r="K35" s="77">
        <f t="shared" si="10"/>
        <v>9.2411999999999998E-3</v>
      </c>
      <c r="L35" s="77">
        <f t="shared" si="10"/>
        <v>0.63873000000000002</v>
      </c>
      <c r="M35" s="77">
        <f t="shared" si="10"/>
        <v>0.23510699999999998</v>
      </c>
      <c r="N35" s="77">
        <f t="shared" si="10"/>
        <v>83.714399999999998</v>
      </c>
      <c r="O35" s="77">
        <f t="shared" si="10"/>
        <v>15030.54</v>
      </c>
      <c r="P35" s="77">
        <f t="shared" si="10"/>
        <v>0</v>
      </c>
      <c r="Q35" s="77">
        <f t="shared" si="11"/>
        <v>485.84249999999997</v>
      </c>
      <c r="R35" s="77">
        <f t="shared" si="12"/>
        <v>0</v>
      </c>
      <c r="S35" s="77">
        <f t="shared" si="12"/>
        <v>0.45934199999999997</v>
      </c>
      <c r="T35" s="77">
        <f t="shared" si="12"/>
        <v>0</v>
      </c>
      <c r="U35" s="77">
        <f t="shared" si="12"/>
        <v>0</v>
      </c>
      <c r="AB35" s="59"/>
      <c r="AC35" s="59"/>
      <c r="AD35" s="59"/>
      <c r="AE35" s="59"/>
      <c r="AF35" s="59"/>
      <c r="AG35" s="59"/>
      <c r="AH35" s="59"/>
      <c r="AI35" s="59"/>
    </row>
    <row r="36" spans="1:35" s="72" customFormat="1" ht="13" x14ac:dyDescent="0.35">
      <c r="A36" s="13">
        <f>H8</f>
        <v>6</v>
      </c>
      <c r="B36" s="15">
        <v>180</v>
      </c>
      <c r="C36" s="77">
        <f t="shared" si="6"/>
        <v>242.1738</v>
      </c>
      <c r="D36" s="77">
        <f t="shared" si="7"/>
        <v>32.50461636</v>
      </c>
      <c r="E36" s="77">
        <f t="shared" si="8"/>
        <v>2.8494153</v>
      </c>
      <c r="F36" s="77">
        <f t="shared" si="9"/>
        <v>15.23178072</v>
      </c>
      <c r="G36" s="77">
        <f t="shared" si="10"/>
        <v>5.2729199999999997E-2</v>
      </c>
      <c r="H36" s="77">
        <f t="shared" si="10"/>
        <v>3.7236600000000002</v>
      </c>
      <c r="I36" s="77">
        <f t="shared" si="10"/>
        <v>0.87247799999999998</v>
      </c>
      <c r="J36" s="77">
        <f t="shared" si="10"/>
        <v>1.1143799999999999E-2</v>
      </c>
      <c r="K36" s="77">
        <f t="shared" si="10"/>
        <v>9.2411999999999998E-3</v>
      </c>
      <c r="L36" s="77">
        <f t="shared" si="10"/>
        <v>0.63873000000000002</v>
      </c>
      <c r="M36" s="77">
        <f t="shared" si="10"/>
        <v>0.23510699999999998</v>
      </c>
      <c r="N36" s="77">
        <f t="shared" si="10"/>
        <v>83.714399999999998</v>
      </c>
      <c r="O36" s="77">
        <f t="shared" si="10"/>
        <v>15030.54</v>
      </c>
      <c r="P36" s="77">
        <f t="shared" si="10"/>
        <v>0</v>
      </c>
      <c r="Q36" s="77">
        <f t="shared" si="11"/>
        <v>485.84249999999997</v>
      </c>
      <c r="R36" s="77">
        <f t="shared" si="12"/>
        <v>0</v>
      </c>
      <c r="S36" s="77">
        <f t="shared" si="12"/>
        <v>0.45934199999999997</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6.6</v>
      </c>
      <c r="C60" s="76">
        <f t="shared" ref="C60:U60" si="14">D10</f>
        <v>5.9</v>
      </c>
      <c r="D60" s="76">
        <f t="shared" si="14"/>
        <v>6.3</v>
      </c>
      <c r="E60" s="76">
        <f t="shared" si="14"/>
        <v>6.8</v>
      </c>
      <c r="F60" s="76">
        <f t="shared" si="14"/>
        <v>6.7</v>
      </c>
      <c r="G60" s="76">
        <f t="shared" si="14"/>
        <v>6.6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180</v>
      </c>
      <c r="C62" s="77">
        <f>B32</f>
        <v>180</v>
      </c>
      <c r="D62" s="77">
        <f>B33</f>
        <v>180</v>
      </c>
      <c r="E62" s="77">
        <f>B34</f>
        <v>180</v>
      </c>
      <c r="F62" s="77">
        <f>B35</f>
        <v>180</v>
      </c>
      <c r="G62" s="77">
        <f>B36</f>
        <v>180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1.7999999999999989</v>
      </c>
      <c r="D64" s="77">
        <f t="shared" si="17"/>
        <v>-0.59999999999999787</v>
      </c>
      <c r="E64" s="77">
        <f t="shared" si="17"/>
        <v>-3.5999999999999979</v>
      </c>
      <c r="F64" s="77">
        <f t="shared" si="17"/>
        <v>-3</v>
      </c>
      <c r="G64" s="77">
        <f t="shared" si="17"/>
        <v>-2.3999999999999968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-1.7999999999999989</v>
      </c>
      <c r="D65" s="77">
        <f t="shared" si="18"/>
        <v>0.59999999999999787</v>
      </c>
      <c r="E65" s="77">
        <f t="shared" si="18"/>
        <v>3.5999999999999979</v>
      </c>
      <c r="F65" s="77">
        <f t="shared" si="18"/>
        <v>3</v>
      </c>
      <c r="G65" s="77">
        <f t="shared" si="18"/>
        <v>2.3999999999999968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251" priority="43" operator="equal">
      <formula>"DECREASE"</formula>
    </cfRule>
    <cfRule type="cellIs" dxfId="250" priority="44" operator="equal">
      <formula>"INCREASE"</formula>
    </cfRule>
  </conditionalFormatting>
  <conditionalFormatting sqref="B31:B50 B62:U66">
    <cfRule type="cellIs" dxfId="249" priority="42" operator="greaterThan">
      <formula>$B$51</formula>
    </cfRule>
  </conditionalFormatting>
  <conditionalFormatting sqref="C31:C50">
    <cfRule type="cellIs" dxfId="248" priority="41" operator="greaterThan">
      <formula>$C$51</formula>
    </cfRule>
  </conditionalFormatting>
  <conditionalFormatting sqref="C18:V18">
    <cfRule type="cellIs" dxfId="247" priority="37" operator="equal">
      <formula>0</formula>
    </cfRule>
  </conditionalFormatting>
  <conditionalFormatting sqref="C17:V17">
    <cfRule type="cellIs" dxfId="246" priority="35" operator="equal">
      <formula>0</formula>
    </cfRule>
  </conditionalFormatting>
  <conditionalFormatting sqref="C19:V19">
    <cfRule type="cellIs" dxfId="245" priority="34"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7" operator="greaterThan">
      <formula>$K$51</formula>
    </cfRule>
  </conditionalFormatting>
  <conditionalFormatting sqref="L31:L50">
    <cfRule type="cellIs" dxfId="240" priority="26" operator="greaterThan">
      <formula>$L$51</formula>
    </cfRule>
  </conditionalFormatting>
  <conditionalFormatting sqref="M31:M50">
    <cfRule type="cellIs" dxfId="239" priority="25" operator="greaterThan">
      <formula>$M$51</formula>
    </cfRule>
  </conditionalFormatting>
  <conditionalFormatting sqref="P31:P50">
    <cfRule type="cellIs" dxfId="238" priority="24" operator="greaterThan">
      <formula>$P$51</formula>
    </cfRule>
  </conditionalFormatting>
  <conditionalFormatting sqref="R31:R50">
    <cfRule type="cellIs" dxfId="237" priority="23" operator="greaterThan">
      <formula>$R$51</formula>
    </cfRule>
  </conditionalFormatting>
  <conditionalFormatting sqref="S31:S50">
    <cfRule type="cellIs" dxfId="236" priority="22" operator="greaterThan">
      <formula>$S$51</formula>
    </cfRule>
  </conditionalFormatting>
  <conditionalFormatting sqref="T31:T50">
    <cfRule type="cellIs" dxfId="235" priority="21" operator="greaterThan">
      <formula>$T$51</formula>
    </cfRule>
  </conditionalFormatting>
  <conditionalFormatting sqref="U31:U50">
    <cfRule type="cellIs" dxfId="234" priority="20" operator="greaterThan">
      <formula>$U$51</formula>
    </cfRule>
  </conditionalFormatting>
  <conditionalFormatting sqref="C22:V22">
    <cfRule type="cellIs" dxfId="233" priority="18" operator="equal">
      <formula>0</formula>
    </cfRule>
  </conditionalFormatting>
  <conditionalFormatting sqref="C24:V24">
    <cfRule type="cellIs" dxfId="232" priority="16" operator="equal">
      <formula>"DECREASE"</formula>
    </cfRule>
    <cfRule type="cellIs" dxfId="231" priority="17" operator="equal">
      <formula>"INCREASE"</formula>
    </cfRule>
  </conditionalFormatting>
  <conditionalFormatting sqref="C23:V23">
    <cfRule type="cellIs" dxfId="230" priority="15" operator="equal">
      <formula>0</formula>
    </cfRule>
  </conditionalFormatting>
  <conditionalFormatting sqref="I1">
    <cfRule type="cellIs" dxfId="229" priority="11" operator="between">
      <formula>0.1</formula>
      <formula>5</formula>
    </cfRule>
  </conditionalFormatting>
  <conditionalFormatting sqref="I2">
    <cfRule type="cellIs" dxfId="228" priority="10" operator="greaterThan">
      <formula>5000.1</formula>
    </cfRule>
  </conditionalFormatting>
  <conditionalFormatting sqref="I3">
    <cfRule type="cellIs" dxfId="227" priority="9" operator="greaterThan">
      <formula>40000.01</formula>
    </cfRule>
  </conditionalFormatting>
  <conditionalFormatting sqref="C21:V21">
    <cfRule type="cellIs" dxfId="226" priority="8" operator="equal">
      <formula>0</formula>
    </cfRule>
  </conditionalFormatting>
  <conditionalFormatting sqref="B66:U66">
    <cfRule type="cellIs" dxfId="225" priority="4" operator="equal">
      <formula>"UNDER"</formula>
    </cfRule>
    <cfRule type="cellIs" dxfId="224" priority="5" operator="equal">
      <formula>"OVER"</formula>
    </cfRule>
  </conditionalFormatting>
  <conditionalFormatting sqref="J31:J50">
    <cfRule type="cellIs" dxfId="223" priority="3"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22" zoomScale="90" zoomScaleNormal="90" workbookViewId="0">
      <selection activeCell="E27" sqref="E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'DCWW Alwen'!C1:D1</f>
        <v>PAN-017486</v>
      </c>
      <c r="D1" s="141"/>
      <c r="E1" s="93" t="s">
        <v>45</v>
      </c>
      <c r="F1" s="39" t="str">
        <f>'DCWW Alwen'!F1</f>
        <v>49.95ha</v>
      </c>
      <c r="G1" s="123" t="s">
        <v>43</v>
      </c>
      <c r="H1" s="124"/>
      <c r="I1" s="118">
        <v>6.6</v>
      </c>
      <c r="J1" s="127" t="s">
        <v>153</v>
      </c>
      <c r="K1" s="127"/>
      <c r="L1" s="97">
        <v>417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'DCWW Alwen'!C2:D2</f>
        <v>EPR/GP3792SK</v>
      </c>
      <c r="D2" s="143"/>
      <c r="E2" s="93" t="s">
        <v>109</v>
      </c>
      <c r="F2" s="96" t="s">
        <v>166</v>
      </c>
      <c r="G2" s="125" t="s">
        <v>110</v>
      </c>
      <c r="H2" s="126"/>
      <c r="I2" s="118"/>
      <c r="J2" s="127" t="s">
        <v>158</v>
      </c>
      <c r="K2" s="127"/>
      <c r="L2" s="97">
        <v>1.1599999999999999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'DCWW Alwen'!C3:D3</f>
        <v>ByProduct Recovery Limited</v>
      </c>
      <c r="D3" s="143"/>
      <c r="E3" s="93" t="s">
        <v>108</v>
      </c>
      <c r="F3" s="31" t="s">
        <v>78</v>
      </c>
      <c r="G3" s="127" t="s">
        <v>159</v>
      </c>
      <c r="H3" s="127"/>
      <c r="I3" s="118"/>
      <c r="J3" s="123" t="s">
        <v>154</v>
      </c>
      <c r="K3" s="124"/>
      <c r="L3" s="97">
        <f>(L1/(L2*10000))*100</f>
        <v>3.5948275862068968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'DCWW Alwen'!C4:D4</f>
        <v>Bod Elith Farm, Bethal, Bala, LL23 7LA</v>
      </c>
      <c r="D4" s="141"/>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'DCWW Alwen'!C5:D5</f>
        <v>Rhiannon Smith</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'DCWW Alwen'!C8</f>
        <v>1</v>
      </c>
      <c r="D8" s="60">
        <f>'DCWW Alwen'!D8</f>
        <v>2</v>
      </c>
      <c r="E8" s="60">
        <f>'DCWW Alwen'!E8</f>
        <v>3</v>
      </c>
      <c r="F8" s="60">
        <f>'DCWW Alwen'!F8</f>
        <v>4</v>
      </c>
      <c r="G8" s="60">
        <f>'DCWW Alwen'!G8</f>
        <v>5</v>
      </c>
      <c r="H8" s="60">
        <f>'DCWW Alwen'!H8</f>
        <v>6</v>
      </c>
      <c r="I8" s="60">
        <f>'DCWW Alwen'!I8</f>
        <v>0</v>
      </c>
      <c r="J8" s="60">
        <f>'DCWW Alwen'!J8</f>
        <v>0</v>
      </c>
      <c r="K8" s="60">
        <f>'DCWW Alwen'!K8</f>
        <v>0</v>
      </c>
      <c r="L8" s="60">
        <f>'DCWW Alwen'!L8</f>
        <v>0</v>
      </c>
      <c r="M8" s="60">
        <f>'DCWW Alwen'!M8</f>
        <v>0</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'DCWW Alwen'!C9</f>
        <v>L</v>
      </c>
      <c r="D9" s="60" t="str">
        <f>'DCWW Alwen'!D9</f>
        <v>L</v>
      </c>
      <c r="E9" s="60" t="str">
        <f>'DCWW Alwen'!E9</f>
        <v>L</v>
      </c>
      <c r="F9" s="60" t="str">
        <f>'DCWW Alwen'!F9</f>
        <v>L</v>
      </c>
      <c r="G9" s="60" t="str">
        <f>'DCWW Alwen'!G9</f>
        <v>L</v>
      </c>
      <c r="H9" s="60" t="str">
        <f>'DCWW Alwen'!H9</f>
        <v>L</v>
      </c>
      <c r="I9" s="60">
        <f>'DCWW Alwen'!I9</f>
        <v>0</v>
      </c>
      <c r="J9" s="60">
        <f>'DCWW Alwen'!J9</f>
        <v>0</v>
      </c>
      <c r="K9" s="60">
        <f>'DCWW Alwen'!K9</f>
        <v>0</v>
      </c>
      <c r="L9" s="60">
        <f>'DCWW Alwen'!L9</f>
        <v>0</v>
      </c>
      <c r="M9" s="60">
        <f>'DCWW Alwen'!M9</f>
        <v>0</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'DCWW Alwen'!C10</f>
        <v>6.6</v>
      </c>
      <c r="D10" s="60">
        <f>'DCWW Alwen'!D10</f>
        <v>5.9</v>
      </c>
      <c r="E10" s="60">
        <f>'DCWW Alwen'!E10</f>
        <v>6.3</v>
      </c>
      <c r="F10" s="60">
        <f>'DCWW Alwen'!F10</f>
        <v>6.8</v>
      </c>
      <c r="G10" s="60">
        <f>'DCWW Alwen'!G10</f>
        <v>6.7</v>
      </c>
      <c r="H10" s="60">
        <f>'DCWW Alwen'!H10</f>
        <v>6.6</v>
      </c>
      <c r="I10" s="60">
        <f>'DCWW Alwen'!I10</f>
        <v>0</v>
      </c>
      <c r="J10" s="60">
        <f>'DCWW Alwen'!J10</f>
        <v>0</v>
      </c>
      <c r="K10" s="60">
        <f>'DCWW Alwen'!K10</f>
        <v>0</v>
      </c>
      <c r="L10" s="60">
        <f>'DCWW Alwen'!L10</f>
        <v>0</v>
      </c>
      <c r="M10" s="60">
        <f>'DCWW Alwen'!M10</f>
        <v>0</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'DCWW Alwen'!C11</f>
        <v>2</v>
      </c>
      <c r="D11" s="60">
        <f>'DCWW Alwen'!D11</f>
        <v>2</v>
      </c>
      <c r="E11" s="60">
        <f>'DCWW Alwen'!E11</f>
        <v>2</v>
      </c>
      <c r="F11" s="60">
        <f>'DCWW Alwen'!F11</f>
        <v>3</v>
      </c>
      <c r="G11" s="60">
        <f>'DCWW Alwen'!G11</f>
        <v>3</v>
      </c>
      <c r="H11" s="60">
        <f>'DCWW Alwen'!H11</f>
        <v>3</v>
      </c>
      <c r="I11" s="60">
        <f>'DCWW Alwen'!I11</f>
        <v>0</v>
      </c>
      <c r="J11" s="60">
        <f>'DCWW Alwen'!J11</f>
        <v>0</v>
      </c>
      <c r="K11" s="60">
        <f>'DCWW Alwen'!K11</f>
        <v>0</v>
      </c>
      <c r="L11" s="60">
        <f>'DCWW Alwen'!L11</f>
        <v>0</v>
      </c>
      <c r="M11" s="60">
        <f>'DCWW Alwen'!M11</f>
        <v>0</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'DCWW Alwen'!C12</f>
        <v>1</v>
      </c>
      <c r="D12" s="60">
        <f>'DCWW Alwen'!D12</f>
        <v>1</v>
      </c>
      <c r="E12" s="60">
        <f>'DCWW Alwen'!E12</f>
        <v>1</v>
      </c>
      <c r="F12" s="60">
        <f>'DCWW Alwen'!F12</f>
        <v>1</v>
      </c>
      <c r="G12" s="60">
        <f>'DCWW Alwen'!G12</f>
        <v>1</v>
      </c>
      <c r="H12" s="60">
        <f>'DCWW Alwen'!H12</f>
        <v>1</v>
      </c>
      <c r="I12" s="60">
        <f>'DCWW Alwen'!I12</f>
        <v>0</v>
      </c>
      <c r="J12" s="60">
        <f>'DCWW Alwen'!J12</f>
        <v>0</v>
      </c>
      <c r="K12" s="60">
        <f>'DCWW Alwen'!K12</f>
        <v>0</v>
      </c>
      <c r="L12" s="60">
        <f>'DCWW Alwen'!L12</f>
        <v>0</v>
      </c>
      <c r="M12" s="60">
        <f>'DCWW Alwen'!M12</f>
        <v>0</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'DCWW Alwen'!C13</f>
        <v>3</v>
      </c>
      <c r="D13" s="60">
        <f>'DCWW Alwen'!D13</f>
        <v>3</v>
      </c>
      <c r="E13" s="60">
        <f>'DCWW Alwen'!E13</f>
        <v>3</v>
      </c>
      <c r="F13" s="60">
        <f>'DCWW Alwen'!F13</f>
        <v>2</v>
      </c>
      <c r="G13" s="60">
        <f>'DCWW Alwen'!G13</f>
        <v>2</v>
      </c>
      <c r="H13" s="60">
        <f>'DCWW Alwen'!H13</f>
        <v>2</v>
      </c>
      <c r="I13" s="60">
        <f>'DCWW Alwen'!I13</f>
        <v>0</v>
      </c>
      <c r="J13" s="60">
        <f>'DCWW Alwen'!J13</f>
        <v>0</v>
      </c>
      <c r="K13" s="60">
        <f>'DCWW Alwen'!K13</f>
        <v>0</v>
      </c>
      <c r="L13" s="60">
        <f>'DCWW Alwen'!L13</f>
        <v>0</v>
      </c>
      <c r="M13" s="60">
        <f>'DCWW Alwen'!M13</f>
        <v>0</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'DCWW Alwen'!C14</f>
        <v xml:space="preserve">Grass Silage (25% DM) </v>
      </c>
      <c r="D14" s="102" t="str">
        <f>'DCWW Alwen'!D14</f>
        <v xml:space="preserve">Grass Silage (25% DM) </v>
      </c>
      <c r="E14" s="102" t="str">
        <f>'DCWW Alwen'!E14</f>
        <v xml:space="preserve">Grass Silage (25% DM) </v>
      </c>
      <c r="F14" s="102" t="str">
        <f>'DCWW Alwen'!F14</f>
        <v xml:space="preserve">Grass Silage (25% DM) </v>
      </c>
      <c r="G14" s="102" t="str">
        <f>'DCWW Alwen'!G14</f>
        <v xml:space="preserve">Grass Silage (25% DM) </v>
      </c>
      <c r="H14" s="102" t="str">
        <f>'DCWW Alwen'!H14</f>
        <v xml:space="preserve">Grass Silage (25% DM) </v>
      </c>
      <c r="I14" s="102">
        <f>'DCWW Alwen'!I14</f>
        <v>0</v>
      </c>
      <c r="J14" s="102">
        <f>'DCWW Alwen'!J14</f>
        <v>0</v>
      </c>
      <c r="K14" s="102">
        <f>'DCWW Alwen'!K14</f>
        <v>0</v>
      </c>
      <c r="L14" s="102">
        <f>'DCWW Alwen'!L14</f>
        <v>0</v>
      </c>
      <c r="M14" s="102">
        <f>'DCWW Alwen'!M14</f>
        <v>0</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ht="13" x14ac:dyDescent="0.25">
      <c r="A15" s="135" t="s">
        <v>9</v>
      </c>
      <c r="B15" s="135"/>
      <c r="C15" s="60">
        <f>'DCWW Alwen'!C15</f>
        <v>37</v>
      </c>
      <c r="D15" s="60">
        <f>'DCWW Alwen'!D15</f>
        <v>37</v>
      </c>
      <c r="E15" s="60">
        <f>'DCWW Alwen'!E15</f>
        <v>37</v>
      </c>
      <c r="F15" s="60">
        <f>'DCWW Alwen'!F15</f>
        <v>37</v>
      </c>
      <c r="G15" s="60">
        <f>'DCWW Alwen'!G15</f>
        <v>37</v>
      </c>
      <c r="H15" s="60">
        <f>'DCWW Alwen'!H15</f>
        <v>37</v>
      </c>
      <c r="I15" s="60">
        <f>'DCWW Alwen'!I15</f>
        <v>0</v>
      </c>
      <c r="J15" s="60">
        <f>'DCWW Alwen'!J15</f>
        <v>0</v>
      </c>
      <c r="K15" s="60">
        <f>'DCWW Alwen'!K15</f>
        <v>0</v>
      </c>
      <c r="L15" s="60">
        <f>'DCWW Alwen'!L15</f>
        <v>0</v>
      </c>
      <c r="M15" s="60">
        <f>'DCWW Alwen'!M15</f>
        <v>0</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f>'DCWW Alwen'!I16</f>
        <v>0</v>
      </c>
      <c r="J16" s="103">
        <f>'DCWW Alwen'!J16</f>
        <v>0</v>
      </c>
      <c r="K16" s="103">
        <f>'DCWW Alwen'!K16</f>
        <v>0</v>
      </c>
      <c r="L16" s="103">
        <f>'DCWW Alwen'!L16</f>
        <v>0</v>
      </c>
      <c r="M16" s="103">
        <f>'DCWW Alwen'!M16</f>
        <v>0</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62.9</v>
      </c>
      <c r="D17" s="28">
        <f t="shared" ref="D17:V17" si="0">(VLOOKUP(D$14,$AI2:$AK26,2,FALSE))*D$15</f>
        <v>62.9</v>
      </c>
      <c r="E17" s="28">
        <f t="shared" si="0"/>
        <v>62.9</v>
      </c>
      <c r="F17" s="28">
        <f t="shared" si="0"/>
        <v>62.9</v>
      </c>
      <c r="G17" s="28">
        <f t="shared" si="0"/>
        <v>62.9</v>
      </c>
      <c r="H17" s="28">
        <f t="shared" si="0"/>
        <v>62.9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12.088461499999999</v>
      </c>
      <c r="D18" s="16">
        <f>$D32</f>
        <v>0</v>
      </c>
      <c r="E18" s="16">
        <f>$D33</f>
        <v>12.088461499999999</v>
      </c>
      <c r="F18" s="16">
        <f>$D34</f>
        <v>12.088461499999999</v>
      </c>
      <c r="G18" s="16">
        <f>$D35</f>
        <v>12.088461499999999</v>
      </c>
      <c r="H18" s="16">
        <f>$D36</f>
        <v>12.088461499999999</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-50.811538499999997</v>
      </c>
      <c r="D19" s="16">
        <f t="shared" ref="D19:V19" si="1">D18-D17</f>
        <v>-62.9</v>
      </c>
      <c r="E19" s="16">
        <f t="shared" si="1"/>
        <v>-50.811538499999997</v>
      </c>
      <c r="F19" s="16">
        <f t="shared" si="1"/>
        <v>-50.811538499999997</v>
      </c>
      <c r="G19" s="16">
        <f t="shared" si="1"/>
        <v>-50.811538499999997</v>
      </c>
      <c r="H19" s="16">
        <f t="shared" si="1"/>
        <v>-50.811538499999997</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222</v>
      </c>
      <c r="D21" s="28">
        <f t="shared" ref="D21:V21" si="2">(VLOOKUP(D$14,$AI2:$AK26,3,FALSE))*D$15</f>
        <v>222</v>
      </c>
      <c r="E21" s="28">
        <f t="shared" si="2"/>
        <v>222</v>
      </c>
      <c r="F21" s="28">
        <f t="shared" si="2"/>
        <v>222</v>
      </c>
      <c r="G21" s="28">
        <f t="shared" si="2"/>
        <v>222</v>
      </c>
      <c r="H21" s="28">
        <f t="shared" si="2"/>
        <v>222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2.1680359999999999</v>
      </c>
      <c r="D22" s="16">
        <f>$E32</f>
        <v>0</v>
      </c>
      <c r="E22" s="16">
        <f>$E33</f>
        <v>2.1680359999999999</v>
      </c>
      <c r="F22" s="16">
        <f>$E34</f>
        <v>2.1680359999999999</v>
      </c>
      <c r="G22" s="16">
        <f>$E35</f>
        <v>2.1680359999999999</v>
      </c>
      <c r="H22" s="16">
        <f>$E36</f>
        <v>2.1680359999999999</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-219.831964</v>
      </c>
      <c r="D23" s="16">
        <f t="shared" ref="D23:V23" si="3">D22-D21</f>
        <v>-222</v>
      </c>
      <c r="E23" s="16">
        <f t="shared" si="3"/>
        <v>-219.831964</v>
      </c>
      <c r="F23" s="16">
        <f t="shared" si="3"/>
        <v>-219.831964</v>
      </c>
      <c r="G23" s="16">
        <f t="shared" si="3"/>
        <v>-219.831964</v>
      </c>
      <c r="H23" s="16">
        <f t="shared" si="3"/>
        <v>-219.831964</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c r="S27" s="107" t="s">
        <v>55</v>
      </c>
      <c r="T27" s="107"/>
      <c r="U27" s="107"/>
    </row>
    <row r="28" spans="1:40" s="57" customFormat="1" x14ac:dyDescent="0.35">
      <c r="A28" s="108"/>
      <c r="B28" s="24">
        <v>3.46</v>
      </c>
      <c r="C28" s="15">
        <v>1.1599999999999999</v>
      </c>
      <c r="D28" s="15">
        <v>6.0999999999999999E-2</v>
      </c>
      <c r="E28" s="15">
        <v>2.0799999999999999E-2</v>
      </c>
      <c r="F28" s="15">
        <v>1720</v>
      </c>
      <c r="G28" s="15">
        <v>19.5</v>
      </c>
      <c r="H28" s="15">
        <v>365</v>
      </c>
      <c r="I28" s="15">
        <v>3.77</v>
      </c>
      <c r="J28" s="15">
        <v>1.18</v>
      </c>
      <c r="K28" s="23">
        <v>0.57999999999999996</v>
      </c>
      <c r="L28" s="15">
        <v>2.5</v>
      </c>
      <c r="M28" s="15">
        <v>14</v>
      </c>
      <c r="N28" s="15">
        <v>161000</v>
      </c>
      <c r="O28" s="15">
        <v>3890</v>
      </c>
      <c r="P28" s="15"/>
      <c r="Q28" s="15">
        <v>7430</v>
      </c>
      <c r="R28" s="15"/>
      <c r="S28" s="15">
        <v>8.6999999999999993</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100.34</v>
      </c>
      <c r="D31" s="77">
        <f>(IF(D$27="%w/w SAR",((D$28*10)*$B31),IF(D$27="%w/w DM",(((D$28*10)*($B$28/100))*$B31),IF(D$27="kg/t SAR",(D$28*$B31),IF(D$27="kg/t DM",((D$28*($B$28/100))*$B31),IF(D$27="mg/kg SAR",((D$28*0.001)*$B31),IF(D$27="mg/kg DM",(((D$28*0.001)*($B$28/100))*$B31),"0")))))))*2.291</f>
        <v>12.088461499999999</v>
      </c>
      <c r="E31" s="77">
        <f>(IF(E$27="%w/w SAR",((E$28*10)*$B31),IF(E$27="%w/w DM",(((E$28*10)*($B$28/100))*$B31),IF(E$27="kg/t SAR",(E$28*$B31),IF(E$27="kg/t DM",((E$28*($B$28/100))*$B31),IF(E$27="mg/kg SAR",((E$28*0.001)*$B31),IF(E$27="mg/kg DM",(((E$28*0.001)*($B$28/100))*$B31),"0")))))))*1.205</f>
        <v>2.1680359999999999</v>
      </c>
      <c r="F31" s="77">
        <f>(IF(F$27="%w/w SAR",((F$28*10)*$B31),IF(F$27="%w/w DM",(((F$28*10)*($B$28/100))*$B31),IF(F$27="kg/t SAR",(F$28*$B31),IF(F$27="kg/t DM",((F$28*($B$28/100))*$B31),IF(F$27="mg/kg SAR",((F$28*0.001)*$B31),IF(F$27="mg/kg DM",(((F$28*0.001)*($B$28/100))*$B31),"0")))))))*1.658</f>
        <v>24.667723999999996</v>
      </c>
      <c r="G31" s="77">
        <f t="shared" ref="G31:P46" si="5">IF(G$27="%w/w SAR",((G$28*10)*$B31),IF(G$27="%w/w DM",(((G$28*10)*($B$28/100))*$B31),IF(G$27="kg/t SAR",(G$28*$B31),IF(G$27="kg/t DM",((G$28*($B$28/100))*$B31),IF(G$27="mg/kg SAR",((G$28*0.001)*$B31),IF(G$27="mg/kg DM",(((G$28*0.001)*($B$28/100))*$B31),0))))))</f>
        <v>0.16867499999999999</v>
      </c>
      <c r="H31" s="77">
        <f t="shared" si="5"/>
        <v>3.1572499999999999</v>
      </c>
      <c r="I31" s="77">
        <f t="shared" si="5"/>
        <v>3.2610499999999994E-2</v>
      </c>
      <c r="J31" s="77">
        <f t="shared" si="5"/>
        <v>1.0207000000000001E-2</v>
      </c>
      <c r="K31" s="77">
        <f t="shared" si="5"/>
        <v>5.0169999999999998E-3</v>
      </c>
      <c r="L31" s="77">
        <f t="shared" si="5"/>
        <v>2.1625000000000002E-2</v>
      </c>
      <c r="M31" s="77">
        <f t="shared" si="5"/>
        <v>0.1211</v>
      </c>
      <c r="N31" s="77">
        <f t="shared" si="5"/>
        <v>1392.6499999999999</v>
      </c>
      <c r="O31" s="77">
        <f t="shared" si="5"/>
        <v>33.648499999999999</v>
      </c>
      <c r="P31" s="77">
        <f t="shared" si="5"/>
        <v>0</v>
      </c>
      <c r="Q31" s="77">
        <f>(IF(Q$27="%w/w SAR",((Q$28*10)*$B31),IF(Q$27="%w/w DM",(((Q$28*10)*($B$28/100))*$B31),IF(Q$27="kg/t SAR",(Q$28*$B31),IF(Q$27="kg/t DM",((Q$28*($B$28/100))*$B31),IF(Q$27="mg/kg SAR",((Q$28*0.001)*$B31),IF(Q$27="mg/kg DM",(((Q$28*0.001)*($B$28/100))*$B31),0)))))))*2.5</f>
        <v>160.67374999999998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7.5255000000000002E-2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100.34</v>
      </c>
      <c r="D33" s="77">
        <f t="shared" si="7"/>
        <v>12.088461499999999</v>
      </c>
      <c r="E33" s="77">
        <f t="shared" si="8"/>
        <v>2.1680359999999999</v>
      </c>
      <c r="F33" s="77">
        <f t="shared" si="9"/>
        <v>24.667723999999996</v>
      </c>
      <c r="G33" s="77">
        <f t="shared" si="5"/>
        <v>0.16867499999999999</v>
      </c>
      <c r="H33" s="77">
        <f t="shared" si="5"/>
        <v>3.1572499999999999</v>
      </c>
      <c r="I33" s="77">
        <f t="shared" si="5"/>
        <v>3.2610499999999994E-2</v>
      </c>
      <c r="J33" s="77">
        <f t="shared" si="5"/>
        <v>1.0207000000000001E-2</v>
      </c>
      <c r="K33" s="77">
        <f t="shared" si="5"/>
        <v>5.0169999999999998E-3</v>
      </c>
      <c r="L33" s="77">
        <f t="shared" si="5"/>
        <v>2.1625000000000002E-2</v>
      </c>
      <c r="M33" s="77">
        <f t="shared" si="5"/>
        <v>0.1211</v>
      </c>
      <c r="N33" s="77">
        <f t="shared" si="5"/>
        <v>1392.6499999999999</v>
      </c>
      <c r="O33" s="77">
        <f t="shared" si="5"/>
        <v>33.648499999999999</v>
      </c>
      <c r="P33" s="77">
        <f t="shared" si="5"/>
        <v>0</v>
      </c>
      <c r="Q33" s="77">
        <f t="shared" si="10"/>
        <v>160.67374999999998</v>
      </c>
      <c r="R33" s="77">
        <f t="shared" si="11"/>
        <v>0</v>
      </c>
      <c r="S33" s="77">
        <f t="shared" si="11"/>
        <v>7.5255000000000002E-2</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100.34</v>
      </c>
      <c r="D34" s="77">
        <f t="shared" si="7"/>
        <v>12.088461499999999</v>
      </c>
      <c r="E34" s="77">
        <f t="shared" si="8"/>
        <v>2.1680359999999999</v>
      </c>
      <c r="F34" s="77">
        <f t="shared" si="9"/>
        <v>24.667723999999996</v>
      </c>
      <c r="G34" s="77">
        <f t="shared" si="5"/>
        <v>0.16867499999999999</v>
      </c>
      <c r="H34" s="77">
        <f t="shared" si="5"/>
        <v>3.1572499999999999</v>
      </c>
      <c r="I34" s="77">
        <f t="shared" si="5"/>
        <v>3.2610499999999994E-2</v>
      </c>
      <c r="J34" s="77">
        <f t="shared" si="5"/>
        <v>1.0207000000000001E-2</v>
      </c>
      <c r="K34" s="77">
        <f t="shared" si="5"/>
        <v>5.0169999999999998E-3</v>
      </c>
      <c r="L34" s="77">
        <f t="shared" si="5"/>
        <v>2.1625000000000002E-2</v>
      </c>
      <c r="M34" s="77">
        <f t="shared" si="5"/>
        <v>0.1211</v>
      </c>
      <c r="N34" s="77">
        <f t="shared" si="5"/>
        <v>1392.6499999999999</v>
      </c>
      <c r="O34" s="77">
        <f t="shared" si="5"/>
        <v>33.648499999999999</v>
      </c>
      <c r="P34" s="77">
        <f t="shared" si="5"/>
        <v>0</v>
      </c>
      <c r="Q34" s="77">
        <f t="shared" si="10"/>
        <v>160.67374999999998</v>
      </c>
      <c r="R34" s="77">
        <f t="shared" si="11"/>
        <v>0</v>
      </c>
      <c r="S34" s="77">
        <f t="shared" si="11"/>
        <v>7.5255000000000002E-2</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100.34</v>
      </c>
      <c r="D35" s="77">
        <f t="shared" si="7"/>
        <v>12.088461499999999</v>
      </c>
      <c r="E35" s="77">
        <f t="shared" si="8"/>
        <v>2.1680359999999999</v>
      </c>
      <c r="F35" s="77">
        <f t="shared" si="9"/>
        <v>24.667723999999996</v>
      </c>
      <c r="G35" s="77">
        <f t="shared" si="5"/>
        <v>0.16867499999999999</v>
      </c>
      <c r="H35" s="77">
        <f t="shared" si="5"/>
        <v>3.1572499999999999</v>
      </c>
      <c r="I35" s="77">
        <f t="shared" si="5"/>
        <v>3.2610499999999994E-2</v>
      </c>
      <c r="J35" s="77">
        <f t="shared" si="5"/>
        <v>1.0207000000000001E-2</v>
      </c>
      <c r="K35" s="77">
        <f t="shared" si="5"/>
        <v>5.0169999999999998E-3</v>
      </c>
      <c r="L35" s="77">
        <f t="shared" si="5"/>
        <v>2.1625000000000002E-2</v>
      </c>
      <c r="M35" s="77">
        <f t="shared" si="5"/>
        <v>0.1211</v>
      </c>
      <c r="N35" s="77">
        <f t="shared" si="5"/>
        <v>1392.6499999999999</v>
      </c>
      <c r="O35" s="77">
        <f t="shared" si="5"/>
        <v>33.648499999999999</v>
      </c>
      <c r="P35" s="77">
        <f t="shared" si="5"/>
        <v>0</v>
      </c>
      <c r="Q35" s="77">
        <f t="shared" si="10"/>
        <v>160.67374999999998</v>
      </c>
      <c r="R35" s="77">
        <f t="shared" si="11"/>
        <v>0</v>
      </c>
      <c r="S35" s="77">
        <f t="shared" si="11"/>
        <v>7.5255000000000002E-2</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100.34</v>
      </c>
      <c r="D36" s="77">
        <f t="shared" si="7"/>
        <v>12.088461499999999</v>
      </c>
      <c r="E36" s="77">
        <f t="shared" si="8"/>
        <v>2.1680359999999999</v>
      </c>
      <c r="F36" s="77">
        <f t="shared" si="9"/>
        <v>24.667723999999996</v>
      </c>
      <c r="G36" s="77">
        <f t="shared" si="5"/>
        <v>0.16867499999999999</v>
      </c>
      <c r="H36" s="77">
        <f t="shared" si="5"/>
        <v>3.1572499999999999</v>
      </c>
      <c r="I36" s="77">
        <f t="shared" si="5"/>
        <v>3.2610499999999994E-2</v>
      </c>
      <c r="J36" s="77">
        <f t="shared" si="5"/>
        <v>1.0207000000000001E-2</v>
      </c>
      <c r="K36" s="77">
        <f t="shared" si="5"/>
        <v>5.0169999999999998E-3</v>
      </c>
      <c r="L36" s="77">
        <f t="shared" si="5"/>
        <v>2.1625000000000002E-2</v>
      </c>
      <c r="M36" s="77">
        <f t="shared" si="5"/>
        <v>0.1211</v>
      </c>
      <c r="N36" s="77">
        <f t="shared" si="5"/>
        <v>1392.6499999999999</v>
      </c>
      <c r="O36" s="77">
        <f t="shared" si="5"/>
        <v>33.648499999999999</v>
      </c>
      <c r="P36" s="77">
        <f t="shared" si="5"/>
        <v>0</v>
      </c>
      <c r="Q36" s="77">
        <f t="shared" si="10"/>
        <v>160.67374999999998</v>
      </c>
      <c r="R36" s="77">
        <f t="shared" si="11"/>
        <v>0</v>
      </c>
      <c r="S36" s="77">
        <f t="shared" si="11"/>
        <v>7.5255000000000002E-2</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6.6</v>
      </c>
      <c r="C60" s="76">
        <f t="shared" ref="C60:U60" si="14">D10</f>
        <v>5.9</v>
      </c>
      <c r="D60" s="76">
        <f t="shared" si="14"/>
        <v>6.3</v>
      </c>
      <c r="E60" s="76">
        <f t="shared" si="14"/>
        <v>6.8</v>
      </c>
      <c r="F60" s="76">
        <f t="shared" si="14"/>
        <v>6.7</v>
      </c>
      <c r="G60" s="76">
        <f t="shared" si="14"/>
        <v>6.6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1.7999999999999989</v>
      </c>
      <c r="D64" s="77">
        <f t="shared" si="17"/>
        <v>-0.59999999999999787</v>
      </c>
      <c r="E64" s="77">
        <f t="shared" si="17"/>
        <v>-3.5999999999999979</v>
      </c>
      <c r="F64" s="77">
        <f t="shared" si="17"/>
        <v>-3</v>
      </c>
      <c r="G64" s="77">
        <f t="shared" si="17"/>
        <v>-2.3999999999999968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-1.7999999999999989</v>
      </c>
      <c r="D65" s="77">
        <f t="shared" si="18"/>
        <v>0.59999999999999787</v>
      </c>
      <c r="E65" s="77">
        <f t="shared" si="18"/>
        <v>3.5999999999999979</v>
      </c>
      <c r="F65" s="77">
        <f t="shared" si="18"/>
        <v>3</v>
      </c>
      <c r="G65" s="77">
        <f t="shared" si="18"/>
        <v>2.3999999999999968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20" zoomScale="90" zoomScaleNormal="90" workbookViewId="0">
      <selection activeCell="E27" sqref="E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'DCWW Alwen'!C1:D1</f>
        <v>PAN-017486</v>
      </c>
      <c r="D1" s="141"/>
      <c r="E1" s="93" t="s">
        <v>45</v>
      </c>
      <c r="F1" s="39" t="str">
        <f>'DCWW Alwen'!F1</f>
        <v>49.95ha</v>
      </c>
      <c r="G1" s="123" t="s">
        <v>43</v>
      </c>
      <c r="H1" s="124"/>
      <c r="I1" s="118">
        <v>6.7</v>
      </c>
      <c r="J1" s="127" t="s">
        <v>153</v>
      </c>
      <c r="K1" s="127"/>
      <c r="L1" s="97">
        <v>128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'DCWW Alwen'!C2:D2</f>
        <v>EPR/GP3792SK</v>
      </c>
      <c r="D2" s="143"/>
      <c r="E2" s="93" t="s">
        <v>109</v>
      </c>
      <c r="F2" s="96" t="s">
        <v>166</v>
      </c>
      <c r="G2" s="125" t="s">
        <v>110</v>
      </c>
      <c r="H2" s="126"/>
      <c r="I2" s="118"/>
      <c r="J2" s="127" t="s">
        <v>158</v>
      </c>
      <c r="K2" s="127"/>
      <c r="L2" s="97">
        <v>0.72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'DCWW Alwen'!C3:D3</f>
        <v>ByProduct Recovery Limited</v>
      </c>
      <c r="D3" s="143"/>
      <c r="E3" s="93" t="s">
        <v>108</v>
      </c>
      <c r="F3" s="31" t="s">
        <v>78</v>
      </c>
      <c r="G3" s="127" t="s">
        <v>159</v>
      </c>
      <c r="H3" s="127"/>
      <c r="I3" s="118"/>
      <c r="J3" s="123" t="s">
        <v>154</v>
      </c>
      <c r="K3" s="124"/>
      <c r="L3" s="97">
        <f>(L1/(L2*10000))*100</f>
        <v>1.7777777777777777</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'DCWW Alwen'!C4:D4</f>
        <v>Bod Elith Farm, Bethal, Bala, LL23 7LA</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'DCWW Alwen'!C5:D5</f>
        <v>Rhiannon Smith</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'DCWW Alwen'!C8</f>
        <v>1</v>
      </c>
      <c r="D8" s="60">
        <f>'DCWW Alwen'!D8</f>
        <v>2</v>
      </c>
      <c r="E8" s="60">
        <f>'DCWW Alwen'!E8</f>
        <v>3</v>
      </c>
      <c r="F8" s="60">
        <f>'DCWW Alwen'!F8</f>
        <v>4</v>
      </c>
      <c r="G8" s="60">
        <f>'DCWW Alwen'!G8</f>
        <v>5</v>
      </c>
      <c r="H8" s="60">
        <f>'DCWW Alwen'!H8</f>
        <v>6</v>
      </c>
      <c r="I8" s="60">
        <f>'DCWW Alwen'!I8</f>
        <v>0</v>
      </c>
      <c r="J8" s="60">
        <f>'DCWW Alwen'!J8</f>
        <v>0</v>
      </c>
      <c r="K8" s="60">
        <f>'DCWW Alwen'!K8</f>
        <v>0</v>
      </c>
      <c r="L8" s="60">
        <f>'DCWW Alwen'!L8</f>
        <v>0</v>
      </c>
      <c r="M8" s="60">
        <f>'DCWW Alwen'!M8</f>
        <v>0</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'DCWW Alwen'!C9</f>
        <v>L</v>
      </c>
      <c r="D9" s="60" t="str">
        <f>'DCWW Alwen'!D9</f>
        <v>L</v>
      </c>
      <c r="E9" s="60" t="str">
        <f>'DCWW Alwen'!E9</f>
        <v>L</v>
      </c>
      <c r="F9" s="60" t="str">
        <f>'DCWW Alwen'!F9</f>
        <v>L</v>
      </c>
      <c r="G9" s="60" t="str">
        <f>'DCWW Alwen'!G9</f>
        <v>L</v>
      </c>
      <c r="H9" s="60" t="str">
        <f>'DCWW Alwen'!H9</f>
        <v>L</v>
      </c>
      <c r="I9" s="60">
        <f>'DCWW Alwen'!I9</f>
        <v>0</v>
      </c>
      <c r="J9" s="60">
        <f>'DCWW Alwen'!J9</f>
        <v>0</v>
      </c>
      <c r="K9" s="60">
        <f>'DCWW Alwen'!K9</f>
        <v>0</v>
      </c>
      <c r="L9" s="60">
        <f>'DCWW Alwen'!L9</f>
        <v>0</v>
      </c>
      <c r="M9" s="60">
        <f>'DCWW Alwen'!M9</f>
        <v>0</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'DCWW Alwen'!C10</f>
        <v>6.6</v>
      </c>
      <c r="D10" s="60">
        <f>'DCWW Alwen'!D10</f>
        <v>5.9</v>
      </c>
      <c r="E10" s="60">
        <f>'DCWW Alwen'!E10</f>
        <v>6.3</v>
      </c>
      <c r="F10" s="60">
        <f>'DCWW Alwen'!F10</f>
        <v>6.8</v>
      </c>
      <c r="G10" s="60">
        <f>'DCWW Alwen'!G10</f>
        <v>6.7</v>
      </c>
      <c r="H10" s="60">
        <f>'DCWW Alwen'!H10</f>
        <v>6.6</v>
      </c>
      <c r="I10" s="60">
        <f>'DCWW Alwen'!I10</f>
        <v>0</v>
      </c>
      <c r="J10" s="60">
        <f>'DCWW Alwen'!J10</f>
        <v>0</v>
      </c>
      <c r="K10" s="60">
        <f>'DCWW Alwen'!K10</f>
        <v>0</v>
      </c>
      <c r="L10" s="60">
        <f>'DCWW Alwen'!L10</f>
        <v>0</v>
      </c>
      <c r="M10" s="60">
        <f>'DCWW Alwen'!M10</f>
        <v>0</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'DCWW Alwen'!C11</f>
        <v>2</v>
      </c>
      <c r="D11" s="60">
        <f>'DCWW Alwen'!D11</f>
        <v>2</v>
      </c>
      <c r="E11" s="60">
        <f>'DCWW Alwen'!E11</f>
        <v>2</v>
      </c>
      <c r="F11" s="60">
        <f>'DCWW Alwen'!F11</f>
        <v>3</v>
      </c>
      <c r="G11" s="60">
        <f>'DCWW Alwen'!G11</f>
        <v>3</v>
      </c>
      <c r="H11" s="60">
        <f>'DCWW Alwen'!H11</f>
        <v>3</v>
      </c>
      <c r="I11" s="60">
        <f>'DCWW Alwen'!I11</f>
        <v>0</v>
      </c>
      <c r="J11" s="60">
        <f>'DCWW Alwen'!J11</f>
        <v>0</v>
      </c>
      <c r="K11" s="60">
        <f>'DCWW Alwen'!K11</f>
        <v>0</v>
      </c>
      <c r="L11" s="60">
        <f>'DCWW Alwen'!L11</f>
        <v>0</v>
      </c>
      <c r="M11" s="60">
        <f>'DCWW Alwen'!M11</f>
        <v>0</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'DCWW Alwen'!C12</f>
        <v>1</v>
      </c>
      <c r="D12" s="60">
        <f>'DCWW Alwen'!D12</f>
        <v>1</v>
      </c>
      <c r="E12" s="60">
        <f>'DCWW Alwen'!E12</f>
        <v>1</v>
      </c>
      <c r="F12" s="60">
        <f>'DCWW Alwen'!F12</f>
        <v>1</v>
      </c>
      <c r="G12" s="60">
        <f>'DCWW Alwen'!G12</f>
        <v>1</v>
      </c>
      <c r="H12" s="60">
        <f>'DCWW Alwen'!H12</f>
        <v>1</v>
      </c>
      <c r="I12" s="60">
        <f>'DCWW Alwen'!I12</f>
        <v>0</v>
      </c>
      <c r="J12" s="60">
        <f>'DCWW Alwen'!J12</f>
        <v>0</v>
      </c>
      <c r="K12" s="60">
        <f>'DCWW Alwen'!K12</f>
        <v>0</v>
      </c>
      <c r="L12" s="60">
        <f>'DCWW Alwen'!L12</f>
        <v>0</v>
      </c>
      <c r="M12" s="60">
        <f>'DCWW Alwen'!M12</f>
        <v>0</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'DCWW Alwen'!C13</f>
        <v>3</v>
      </c>
      <c r="D13" s="60">
        <f>'DCWW Alwen'!D13</f>
        <v>3</v>
      </c>
      <c r="E13" s="60">
        <f>'DCWW Alwen'!E13</f>
        <v>3</v>
      </c>
      <c r="F13" s="60">
        <f>'DCWW Alwen'!F13</f>
        <v>2</v>
      </c>
      <c r="G13" s="60">
        <f>'DCWW Alwen'!G13</f>
        <v>2</v>
      </c>
      <c r="H13" s="60">
        <f>'DCWW Alwen'!H13</f>
        <v>2</v>
      </c>
      <c r="I13" s="60">
        <f>'DCWW Alwen'!I13</f>
        <v>0</v>
      </c>
      <c r="J13" s="60">
        <f>'DCWW Alwen'!J13</f>
        <v>0</v>
      </c>
      <c r="K13" s="60">
        <f>'DCWW Alwen'!K13</f>
        <v>0</v>
      </c>
      <c r="L13" s="60">
        <f>'DCWW Alwen'!L13</f>
        <v>0</v>
      </c>
      <c r="M13" s="60">
        <f>'DCWW Alwen'!M13</f>
        <v>0</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'DCWW Alwen'!C14</f>
        <v xml:space="preserve">Grass Silage (25% DM) </v>
      </c>
      <c r="D14" s="102" t="str">
        <f>'DCWW Alwen'!D14</f>
        <v xml:space="preserve">Grass Silage (25% DM) </v>
      </c>
      <c r="E14" s="102" t="str">
        <f>'DCWW Alwen'!E14</f>
        <v xml:space="preserve">Grass Silage (25% DM) </v>
      </c>
      <c r="F14" s="102" t="str">
        <f>'DCWW Alwen'!F14</f>
        <v xml:space="preserve">Grass Silage (25% DM) </v>
      </c>
      <c r="G14" s="102" t="str">
        <f>'DCWW Alwen'!G14</f>
        <v xml:space="preserve">Grass Silage (25% DM) </v>
      </c>
      <c r="H14" s="102" t="str">
        <f>'DCWW Alwen'!H14</f>
        <v xml:space="preserve">Grass Silage (25% DM) </v>
      </c>
      <c r="I14" s="102">
        <f>'DCWW Alwen'!I14</f>
        <v>0</v>
      </c>
      <c r="J14" s="102">
        <f>'DCWW Alwen'!J14</f>
        <v>0</v>
      </c>
      <c r="K14" s="102">
        <f>'DCWW Alwen'!K14</f>
        <v>0</v>
      </c>
      <c r="L14" s="102">
        <f>'DCWW Alwen'!L14</f>
        <v>0</v>
      </c>
      <c r="M14" s="102">
        <f>'DCWW Alwen'!M14</f>
        <v>0</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ht="13" x14ac:dyDescent="0.25">
      <c r="A15" s="135" t="s">
        <v>9</v>
      </c>
      <c r="B15" s="135"/>
      <c r="C15" s="60">
        <f>'DCWW Alwen'!C15</f>
        <v>37</v>
      </c>
      <c r="D15" s="60">
        <f>'DCWW Alwen'!D15</f>
        <v>37</v>
      </c>
      <c r="E15" s="60">
        <f>'DCWW Alwen'!E15</f>
        <v>37</v>
      </c>
      <c r="F15" s="60">
        <f>'DCWW Alwen'!F15</f>
        <v>37</v>
      </c>
      <c r="G15" s="60">
        <f>'DCWW Alwen'!G15</f>
        <v>37</v>
      </c>
      <c r="H15" s="60">
        <f>'DCWW Alwen'!H15</f>
        <v>37</v>
      </c>
      <c r="I15" s="60">
        <f>'DCWW Alwen'!I15</f>
        <v>0</v>
      </c>
      <c r="J15" s="60">
        <f>'DCWW Alwen'!J15</f>
        <v>0</v>
      </c>
      <c r="K15" s="60">
        <f>'DCWW Alwen'!K15</f>
        <v>0</v>
      </c>
      <c r="L15" s="60">
        <f>'DCWW Alwen'!L15</f>
        <v>0</v>
      </c>
      <c r="M15" s="60">
        <f>'DCWW Alwen'!M15</f>
        <v>0</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f>'DCWW Alwen'!I16</f>
        <v>0</v>
      </c>
      <c r="J16" s="103">
        <f>'DCWW Alwen'!J16</f>
        <v>0</v>
      </c>
      <c r="K16" s="103">
        <f>'DCWW Alwen'!K16</f>
        <v>0</v>
      </c>
      <c r="L16" s="103">
        <f>'DCWW Alwen'!L16</f>
        <v>0</v>
      </c>
      <c r="M16" s="103">
        <f>'DCWW Alwen'!M16</f>
        <v>0</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62.9</v>
      </c>
      <c r="D17" s="28">
        <f t="shared" ref="D17:V17" si="0">(VLOOKUP(D$14,$AI2:$AK26,2,FALSE))*D$15</f>
        <v>62.9</v>
      </c>
      <c r="E17" s="28">
        <f t="shared" si="0"/>
        <v>62.9</v>
      </c>
      <c r="F17" s="28">
        <f t="shared" si="0"/>
        <v>62.9</v>
      </c>
      <c r="G17" s="28">
        <f t="shared" si="0"/>
        <v>62.9</v>
      </c>
      <c r="H17" s="28">
        <f t="shared" si="0"/>
        <v>62.9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10.201822999999997</v>
      </c>
      <c r="D18" s="16">
        <f>$D32</f>
        <v>10.201822999999997</v>
      </c>
      <c r="E18" s="16">
        <f>$D33</f>
        <v>10.201822999999997</v>
      </c>
      <c r="F18" s="16">
        <f>$D34</f>
        <v>10.201822999999997</v>
      </c>
      <c r="G18" s="16">
        <f>$D35</f>
        <v>10.201822999999997</v>
      </c>
      <c r="H18" s="16">
        <f>$D36</f>
        <v>10.201822999999997</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-52.698177000000001</v>
      </c>
      <c r="D19" s="16">
        <f t="shared" ref="D19:V19" si="1">D18-D17</f>
        <v>-52.698177000000001</v>
      </c>
      <c r="E19" s="16">
        <f t="shared" si="1"/>
        <v>-52.698177000000001</v>
      </c>
      <c r="F19" s="16">
        <f t="shared" si="1"/>
        <v>-52.698177000000001</v>
      </c>
      <c r="G19" s="16">
        <f t="shared" si="1"/>
        <v>-52.698177000000001</v>
      </c>
      <c r="H19" s="16">
        <f t="shared" si="1"/>
        <v>-52.698177000000001</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222</v>
      </c>
      <c r="D21" s="28">
        <f t="shared" ref="D21:V21" si="2">(VLOOKUP(D$14,$AI2:$AK24,3,FALSE))*D$15</f>
        <v>222</v>
      </c>
      <c r="E21" s="28">
        <f t="shared" si="2"/>
        <v>222</v>
      </c>
      <c r="F21" s="28">
        <f t="shared" si="2"/>
        <v>222</v>
      </c>
      <c r="G21" s="28">
        <f t="shared" si="2"/>
        <v>222</v>
      </c>
      <c r="H21" s="28">
        <f t="shared" si="2"/>
        <v>222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1.5987337499999998</v>
      </c>
      <c r="D22" s="16">
        <f>$E32</f>
        <v>1.5987337499999998</v>
      </c>
      <c r="E22" s="16">
        <f>$E33</f>
        <v>1.5987337499999998</v>
      </c>
      <c r="F22" s="16">
        <f>$E34</f>
        <v>1.5987337499999998</v>
      </c>
      <c r="G22" s="16">
        <f>$E35</f>
        <v>1.5987337499999998</v>
      </c>
      <c r="H22" s="16">
        <f>$E36</f>
        <v>1.5987337499999998</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-220.40126624999999</v>
      </c>
      <c r="D23" s="16">
        <f t="shared" ref="D23:V23" si="3">D22-D21</f>
        <v>-220.40126624999999</v>
      </c>
      <c r="E23" s="16">
        <f t="shared" si="3"/>
        <v>-220.40126624999999</v>
      </c>
      <c r="F23" s="16">
        <f t="shared" si="3"/>
        <v>-220.40126624999999</v>
      </c>
      <c r="G23" s="16">
        <f t="shared" si="3"/>
        <v>-220.40126624999999</v>
      </c>
      <c r="H23" s="16">
        <f t="shared" si="3"/>
        <v>-220.40126624999999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c r="S27" s="107" t="s">
        <v>55</v>
      </c>
      <c r="T27" s="107"/>
      <c r="U27" s="107"/>
    </row>
    <row r="28" spans="1:40" s="57" customFormat="1" x14ac:dyDescent="0.35">
      <c r="A28" s="108"/>
      <c r="B28" s="24">
        <v>6.1</v>
      </c>
      <c r="C28" s="15">
        <v>0.72</v>
      </c>
      <c r="D28" s="15">
        <v>2.92E-2</v>
      </c>
      <c r="E28" s="15">
        <v>8.6999999999999994E-3</v>
      </c>
      <c r="F28" s="15">
        <v>475</v>
      </c>
      <c r="G28" s="15">
        <v>38.6</v>
      </c>
      <c r="H28" s="15">
        <v>381</v>
      </c>
      <c r="I28" s="15">
        <v>39.5</v>
      </c>
      <c r="J28" s="15">
        <v>1.48</v>
      </c>
      <c r="K28" s="23">
        <v>0.33</v>
      </c>
      <c r="L28" s="15">
        <v>18</v>
      </c>
      <c r="M28" s="15">
        <v>16.7</v>
      </c>
      <c r="N28" s="15">
        <v>4370</v>
      </c>
      <c r="O28" s="15">
        <v>465000</v>
      </c>
      <c r="P28" s="15"/>
      <c r="Q28" s="15">
        <v>2400</v>
      </c>
      <c r="R28" s="15"/>
      <c r="S28" s="15">
        <v>14.9</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109.79999999999998</v>
      </c>
      <c r="D31" s="77">
        <f>(IF(D$27="%w/w SAR",((D$28*10)*$B31),IF(D$27="%w/w DM",(((D$28*10)*($B$28/100))*$B31),IF(D$27="kg/t SAR",(D$28*$B31),IF(D$27="kg/t DM",((D$28*($B$28/100))*$B31),IF(D$27="mg/kg SAR",((D$28*0.001)*$B31),IF(D$27="mg/kg DM",(((D$28*0.001)*($B$28/100))*$B31),"0")))))))*2.291</f>
        <v>10.201822999999997</v>
      </c>
      <c r="E31" s="77">
        <f>(IF(E$27="%w/w SAR",((E$28*10)*$B31),IF(E$27="%w/w DM",(((E$28*10)*($B$28/100))*$B31),IF(E$27="kg/t SAR",(E$28*$B31),IF(E$27="kg/t DM",((E$28*($B$28/100))*$B31),IF(E$27="mg/kg SAR",((E$28*0.001)*$B31),IF(E$27="mg/kg DM",(((E$28*0.001)*($B$28/100))*$B31),"0")))))))*1.205</f>
        <v>1.5987337499999998</v>
      </c>
      <c r="F31" s="77">
        <f>(IF(F$27="%w/w SAR",((F$28*10)*$B31),IF(F$27="%w/w DM",(((F$28*10)*($B$28/100))*$B31),IF(F$27="kg/t SAR",(F$28*$B31),IF(F$27="kg/t DM",((F$28*($B$28/100))*$B31),IF(F$27="mg/kg SAR",((F$28*0.001)*$B31),IF(F$27="mg/kg DM",(((F$28*0.001)*($B$28/100))*$B31),"0")))))))*1.658</f>
        <v>12.010137500000001</v>
      </c>
      <c r="G31" s="77">
        <f t="shared" ref="G31:P46" si="5">IF(G$27="%w/w SAR",((G$28*10)*$B31),IF(G$27="%w/w DM",(((G$28*10)*($B$28/100))*$B31),IF(G$27="kg/t SAR",(G$28*$B31),IF(G$27="kg/t DM",((G$28*($B$28/100))*$B31),IF(G$27="mg/kg SAR",((G$28*0.001)*$B31),IF(G$27="mg/kg DM",(((G$28*0.001)*($B$28/100))*$B31),0))))))</f>
        <v>0.58865000000000001</v>
      </c>
      <c r="H31" s="77">
        <f t="shared" si="5"/>
        <v>5.8102499999999999</v>
      </c>
      <c r="I31" s="77">
        <f t="shared" si="5"/>
        <v>0.60237499999999999</v>
      </c>
      <c r="J31" s="77">
        <f t="shared" si="5"/>
        <v>2.257E-2</v>
      </c>
      <c r="K31" s="77">
        <f t="shared" si="5"/>
        <v>5.0324999999999996E-3</v>
      </c>
      <c r="L31" s="77">
        <f t="shared" si="5"/>
        <v>0.27450000000000002</v>
      </c>
      <c r="M31" s="77">
        <f t="shared" si="5"/>
        <v>0.25467499999999998</v>
      </c>
      <c r="N31" s="77">
        <f t="shared" si="5"/>
        <v>66.642499999999998</v>
      </c>
      <c r="O31" s="77">
        <f t="shared" si="5"/>
        <v>7091.25</v>
      </c>
      <c r="P31" s="77">
        <f t="shared" si="5"/>
        <v>0</v>
      </c>
      <c r="Q31" s="77">
        <f>(IF(Q$27="%w/w SAR",((Q$28*10)*$B31),IF(Q$27="%w/w DM",(((Q$28*10)*($B$28/100))*$B31),IF(Q$27="kg/t SAR",(Q$28*$B31),IF(Q$27="kg/t DM",((Q$28*($B$28/100))*$B31),IF(Q$27="mg/kg SAR",((Q$28*0.001)*$B31),IF(Q$27="mg/kg DM",(((Q$28*0.001)*($B$28/100))*$B31),0)))))))*2.5</f>
        <v>91.5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0.22722500000000001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109.79999999999998</v>
      </c>
      <c r="D32" s="77">
        <f t="shared" ref="D32:D50" si="7">(IF(D$27="%w/w SAR",((D$28*10)*$B32),IF(D$27="%w/w DM",(((D$28*10)*($B$28/100))*$B32),IF(D$27="kg/t SAR",(D$28*$B32),IF(D$27="kg/t DM",((D$28*($B$28/100))*$B32),IF(D$27="mg/kg SAR",((D$28*0.001)*$B32),IF(D$27="mg/kg DM",(((D$28*0.001)*($B$28/100))*$B32),"0")))))))*2.291</f>
        <v>10.201822999999997</v>
      </c>
      <c r="E32" s="77">
        <f t="shared" ref="E32:E50" si="8">(IF(E$27="%w/w SAR",((E$28*10)*$B32),IF(E$27="%w/w DM",(((E$28*10)*($B$28/100))*$B32),IF(E$27="kg/t SAR",(E$28*$B32),IF(E$27="kg/t DM",((E$28*($B$28/100))*$B32),IF(E$27="mg/kg SAR",((E$28*0.001)*$B32),IF(E$27="mg/kg DM",(((E$28*0.001)*($B$28/100))*$B32),"0")))))))*1.205</f>
        <v>1.5987337499999998</v>
      </c>
      <c r="F32" s="77">
        <f t="shared" ref="F32:F50" si="9">(IF(F$27="%w/w SAR",((F$28*10)*$B32),IF(F$27="%w/w DM",(((F$28*10)*($B$28/100))*$B32),IF(F$27="kg/t SAR",(F$28*$B32),IF(F$27="kg/t DM",((F$28*($B$28/100))*$B32),IF(F$27="mg/kg SAR",((F$28*0.001)*$B32),IF(F$27="mg/kg DM",(((F$28*0.001)*($B$28/100))*$B32),"0")))))))*1.658</f>
        <v>12.010137500000001</v>
      </c>
      <c r="G32" s="77">
        <f t="shared" si="5"/>
        <v>0.58865000000000001</v>
      </c>
      <c r="H32" s="77">
        <f t="shared" si="5"/>
        <v>5.8102499999999999</v>
      </c>
      <c r="I32" s="77">
        <f t="shared" si="5"/>
        <v>0.60237499999999999</v>
      </c>
      <c r="J32" s="77">
        <f t="shared" si="5"/>
        <v>2.257E-2</v>
      </c>
      <c r="K32" s="77">
        <f t="shared" si="5"/>
        <v>5.0324999999999996E-3</v>
      </c>
      <c r="L32" s="77">
        <f t="shared" si="5"/>
        <v>0.27450000000000002</v>
      </c>
      <c r="M32" s="77">
        <f t="shared" si="5"/>
        <v>0.25467499999999998</v>
      </c>
      <c r="N32" s="77">
        <f t="shared" si="5"/>
        <v>66.642499999999998</v>
      </c>
      <c r="O32" s="77">
        <f t="shared" si="5"/>
        <v>7091.25</v>
      </c>
      <c r="P32" s="77">
        <f t="shared" si="5"/>
        <v>0</v>
      </c>
      <c r="Q32" s="77">
        <f t="shared" ref="Q32:Q50" si="10">(IF(Q$27="%w/w SAR",((Q$28*10)*$B32),IF(Q$27="%w/w DM",(((Q$28*10)*($B$28/100))*$B32),IF(Q$27="kg/t SAR",(Q$28*$B32),IF(Q$27="kg/t DM",((Q$28*($B$28/100))*$B32),IF(Q$27="mg/kg SAR",((Q$28*0.001)*$B32),IF(Q$27="mg/kg DM",(((Q$28*0.001)*($B$28/100))*$B32),0)))))))*2.5</f>
        <v>91.5</v>
      </c>
      <c r="R32" s="77">
        <f t="shared" ref="R32:U50" si="11">IF(R$27="%w/w SAR",((R$28*10)*$B32),IF(R$27="%w/w DM",(((R$28*10)*($B$28/100))*$B32),IF(R$27="kg/t SAR",(R$28*$B32),IF(R$27="kg/t DM",((R$28*($B$28/100))*$B32),IF(R$27="mg/kg SAR",((R$28*0.001)*$B32),IF(R$27="mg/kg DM",(((R$28*0.001)*($B$28/100))*$B32),0))))))</f>
        <v>0</v>
      </c>
      <c r="S32" s="77">
        <f t="shared" si="11"/>
        <v>0.22722500000000001</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109.79999999999998</v>
      </c>
      <c r="D33" s="77">
        <f t="shared" si="7"/>
        <v>10.201822999999997</v>
      </c>
      <c r="E33" s="77">
        <f t="shared" si="8"/>
        <v>1.5987337499999998</v>
      </c>
      <c r="F33" s="77">
        <f t="shared" si="9"/>
        <v>12.010137500000001</v>
      </c>
      <c r="G33" s="77">
        <f t="shared" si="5"/>
        <v>0.58865000000000001</v>
      </c>
      <c r="H33" s="77">
        <f t="shared" si="5"/>
        <v>5.8102499999999999</v>
      </c>
      <c r="I33" s="77">
        <f t="shared" si="5"/>
        <v>0.60237499999999999</v>
      </c>
      <c r="J33" s="77">
        <f t="shared" si="5"/>
        <v>2.257E-2</v>
      </c>
      <c r="K33" s="77">
        <f t="shared" si="5"/>
        <v>5.0324999999999996E-3</v>
      </c>
      <c r="L33" s="77">
        <f t="shared" si="5"/>
        <v>0.27450000000000002</v>
      </c>
      <c r="M33" s="77">
        <f t="shared" si="5"/>
        <v>0.25467499999999998</v>
      </c>
      <c r="N33" s="77">
        <f t="shared" si="5"/>
        <v>66.642499999999998</v>
      </c>
      <c r="O33" s="77">
        <f t="shared" si="5"/>
        <v>7091.25</v>
      </c>
      <c r="P33" s="77">
        <f t="shared" si="5"/>
        <v>0</v>
      </c>
      <c r="Q33" s="77">
        <f t="shared" si="10"/>
        <v>91.5</v>
      </c>
      <c r="R33" s="77">
        <f t="shared" si="11"/>
        <v>0</v>
      </c>
      <c r="S33" s="77">
        <f t="shared" si="11"/>
        <v>0.22722500000000001</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109.79999999999998</v>
      </c>
      <c r="D34" s="77">
        <f t="shared" si="7"/>
        <v>10.201822999999997</v>
      </c>
      <c r="E34" s="77">
        <f t="shared" si="8"/>
        <v>1.5987337499999998</v>
      </c>
      <c r="F34" s="77">
        <f t="shared" si="9"/>
        <v>12.010137500000001</v>
      </c>
      <c r="G34" s="77">
        <f t="shared" si="5"/>
        <v>0.58865000000000001</v>
      </c>
      <c r="H34" s="77">
        <f t="shared" si="5"/>
        <v>5.8102499999999999</v>
      </c>
      <c r="I34" s="77">
        <f t="shared" si="5"/>
        <v>0.60237499999999999</v>
      </c>
      <c r="J34" s="77">
        <f t="shared" si="5"/>
        <v>2.257E-2</v>
      </c>
      <c r="K34" s="77">
        <f t="shared" si="5"/>
        <v>5.0324999999999996E-3</v>
      </c>
      <c r="L34" s="77">
        <f t="shared" si="5"/>
        <v>0.27450000000000002</v>
      </c>
      <c r="M34" s="77">
        <f t="shared" si="5"/>
        <v>0.25467499999999998</v>
      </c>
      <c r="N34" s="77">
        <f t="shared" si="5"/>
        <v>66.642499999999998</v>
      </c>
      <c r="O34" s="77">
        <f t="shared" si="5"/>
        <v>7091.25</v>
      </c>
      <c r="P34" s="77">
        <f t="shared" si="5"/>
        <v>0</v>
      </c>
      <c r="Q34" s="77">
        <f t="shared" si="10"/>
        <v>91.5</v>
      </c>
      <c r="R34" s="77">
        <f t="shared" si="11"/>
        <v>0</v>
      </c>
      <c r="S34" s="77">
        <f t="shared" si="11"/>
        <v>0.22722500000000001</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109.79999999999998</v>
      </c>
      <c r="D35" s="77">
        <f t="shared" si="7"/>
        <v>10.201822999999997</v>
      </c>
      <c r="E35" s="77">
        <f t="shared" si="8"/>
        <v>1.5987337499999998</v>
      </c>
      <c r="F35" s="77">
        <f t="shared" si="9"/>
        <v>12.010137500000001</v>
      </c>
      <c r="G35" s="77">
        <f t="shared" si="5"/>
        <v>0.58865000000000001</v>
      </c>
      <c r="H35" s="77">
        <f t="shared" si="5"/>
        <v>5.8102499999999999</v>
      </c>
      <c r="I35" s="77">
        <f t="shared" si="5"/>
        <v>0.60237499999999999</v>
      </c>
      <c r="J35" s="77">
        <f t="shared" si="5"/>
        <v>2.257E-2</v>
      </c>
      <c r="K35" s="77">
        <f t="shared" si="5"/>
        <v>5.0324999999999996E-3</v>
      </c>
      <c r="L35" s="77">
        <f t="shared" si="5"/>
        <v>0.27450000000000002</v>
      </c>
      <c r="M35" s="77">
        <f t="shared" si="5"/>
        <v>0.25467499999999998</v>
      </c>
      <c r="N35" s="77">
        <f t="shared" si="5"/>
        <v>66.642499999999998</v>
      </c>
      <c r="O35" s="77">
        <f t="shared" si="5"/>
        <v>7091.25</v>
      </c>
      <c r="P35" s="77">
        <f t="shared" si="5"/>
        <v>0</v>
      </c>
      <c r="Q35" s="77">
        <f t="shared" si="10"/>
        <v>91.5</v>
      </c>
      <c r="R35" s="77">
        <f t="shared" si="11"/>
        <v>0</v>
      </c>
      <c r="S35" s="77">
        <f t="shared" si="11"/>
        <v>0.22722500000000001</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109.79999999999998</v>
      </c>
      <c r="D36" s="77">
        <f t="shared" si="7"/>
        <v>10.201822999999997</v>
      </c>
      <c r="E36" s="77">
        <f t="shared" si="8"/>
        <v>1.5987337499999998</v>
      </c>
      <c r="F36" s="77">
        <f t="shared" si="9"/>
        <v>12.010137500000001</v>
      </c>
      <c r="G36" s="77">
        <f t="shared" si="5"/>
        <v>0.58865000000000001</v>
      </c>
      <c r="H36" s="77">
        <f t="shared" si="5"/>
        <v>5.8102499999999999</v>
      </c>
      <c r="I36" s="77">
        <f t="shared" si="5"/>
        <v>0.60237499999999999</v>
      </c>
      <c r="J36" s="77">
        <f t="shared" si="5"/>
        <v>2.257E-2</v>
      </c>
      <c r="K36" s="77">
        <f t="shared" si="5"/>
        <v>5.0324999999999996E-3</v>
      </c>
      <c r="L36" s="77">
        <f t="shared" si="5"/>
        <v>0.27450000000000002</v>
      </c>
      <c r="M36" s="77">
        <f t="shared" si="5"/>
        <v>0.25467499999999998</v>
      </c>
      <c r="N36" s="77">
        <f t="shared" si="5"/>
        <v>66.642499999999998</v>
      </c>
      <c r="O36" s="77">
        <f t="shared" si="5"/>
        <v>7091.25</v>
      </c>
      <c r="P36" s="77">
        <f t="shared" si="5"/>
        <v>0</v>
      </c>
      <c r="Q36" s="77">
        <f t="shared" si="10"/>
        <v>91.5</v>
      </c>
      <c r="R36" s="77">
        <f t="shared" si="11"/>
        <v>0</v>
      </c>
      <c r="S36" s="77">
        <f t="shared" si="11"/>
        <v>0.22722500000000001</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6.6</v>
      </c>
      <c r="C60" s="76">
        <f t="shared" ref="C60:U60" si="14">D10</f>
        <v>5.9</v>
      </c>
      <c r="D60" s="76">
        <f t="shared" si="14"/>
        <v>6.3</v>
      </c>
      <c r="E60" s="76">
        <f t="shared" si="14"/>
        <v>6.8</v>
      </c>
      <c r="F60" s="76">
        <f t="shared" si="14"/>
        <v>6.7</v>
      </c>
      <c r="G60" s="76">
        <f t="shared" si="14"/>
        <v>6.6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1.7999999999999989</v>
      </c>
      <c r="D64" s="77">
        <f t="shared" si="17"/>
        <v>-0.59999999999999787</v>
      </c>
      <c r="E64" s="77">
        <f t="shared" si="17"/>
        <v>-3.5999999999999979</v>
      </c>
      <c r="F64" s="77">
        <f t="shared" si="17"/>
        <v>-3</v>
      </c>
      <c r="G64" s="77">
        <f t="shared" si="17"/>
        <v>-2.3999999999999968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-1.7999999999999989</v>
      </c>
      <c r="D65" s="77">
        <f t="shared" si="18"/>
        <v>0.59999999999999787</v>
      </c>
      <c r="E65" s="77">
        <f t="shared" si="18"/>
        <v>3.5999999999999979</v>
      </c>
      <c r="F65" s="77">
        <f t="shared" si="18"/>
        <v>3</v>
      </c>
      <c r="G65" s="77">
        <f t="shared" si="18"/>
        <v>2.3999999999999968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15" zoomScale="85" zoomScaleNormal="85" workbookViewId="0">
      <selection activeCell="E27" sqref="E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'DCWW Alwen'!C1:D1</f>
        <v>PAN-017486</v>
      </c>
      <c r="D1" s="141"/>
      <c r="E1" s="93" t="s">
        <v>45</v>
      </c>
      <c r="F1" s="39" t="str">
        <f>'DCWW Alwen'!F1</f>
        <v>49.95ha</v>
      </c>
      <c r="G1" s="123" t="s">
        <v>43</v>
      </c>
      <c r="H1" s="124"/>
      <c r="I1" s="118">
        <v>5.7</v>
      </c>
      <c r="J1" s="127" t="s">
        <v>153</v>
      </c>
      <c r="K1" s="127"/>
      <c r="L1" s="97">
        <v>125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'DCWW Alwen'!C2:D2</f>
        <v>EPR/GP3792SK</v>
      </c>
      <c r="D2" s="143"/>
      <c r="E2" s="93" t="s">
        <v>109</v>
      </c>
      <c r="F2" s="96" t="s">
        <v>166</v>
      </c>
      <c r="G2" s="125" t="s">
        <v>110</v>
      </c>
      <c r="H2" s="126"/>
      <c r="I2" s="118"/>
      <c r="J2" s="127" t="s">
        <v>158</v>
      </c>
      <c r="K2" s="127"/>
      <c r="L2" s="97">
        <v>0.97599999999999998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'DCWW Alwen'!C3:D3</f>
        <v>ByProduct Recovery Limited</v>
      </c>
      <c r="D3" s="143"/>
      <c r="E3" s="93" t="s">
        <v>108</v>
      </c>
      <c r="F3" s="31" t="s">
        <v>104</v>
      </c>
      <c r="G3" s="127" t="s">
        <v>159</v>
      </c>
      <c r="H3" s="127"/>
      <c r="I3" s="118"/>
      <c r="J3" s="123" t="s">
        <v>154</v>
      </c>
      <c r="K3" s="124"/>
      <c r="L3" s="97">
        <f>(L1/(L2*10000))*100</f>
        <v>1.2807377049180328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'DCWW Alwen'!C4:D4</f>
        <v>Bod Elith Farm, Bethal, Bala, LL23 7LA</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'DCWW Alwen'!C5:D5</f>
        <v>Rhiannon Smith</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'DCWW Alwen'!C8</f>
        <v>1</v>
      </c>
      <c r="D8" s="60">
        <f>'DCWW Alwen'!D8</f>
        <v>2</v>
      </c>
      <c r="E8" s="60">
        <f>'DCWW Alwen'!E8</f>
        <v>3</v>
      </c>
      <c r="F8" s="60">
        <f>'DCWW Alwen'!F8</f>
        <v>4</v>
      </c>
      <c r="G8" s="60">
        <f>'DCWW Alwen'!G8</f>
        <v>5</v>
      </c>
      <c r="H8" s="60">
        <f>'DCWW Alwen'!H8</f>
        <v>6</v>
      </c>
      <c r="I8" s="60">
        <f>'DCWW Alwen'!I8</f>
        <v>0</v>
      </c>
      <c r="J8" s="60">
        <f>'DCWW Alwen'!J8</f>
        <v>0</v>
      </c>
      <c r="K8" s="60">
        <f>'DCWW Alwen'!K8</f>
        <v>0</v>
      </c>
      <c r="L8" s="60">
        <f>'DCWW Alwen'!L8</f>
        <v>0</v>
      </c>
      <c r="M8" s="60">
        <f>'DCWW Alwen'!M8</f>
        <v>0</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'DCWW Alwen'!C9</f>
        <v>L</v>
      </c>
      <c r="D9" s="60" t="str">
        <f>'DCWW Alwen'!D9</f>
        <v>L</v>
      </c>
      <c r="E9" s="60" t="str">
        <f>'DCWW Alwen'!E9</f>
        <v>L</v>
      </c>
      <c r="F9" s="60" t="str">
        <f>'DCWW Alwen'!F9</f>
        <v>L</v>
      </c>
      <c r="G9" s="60" t="str">
        <f>'DCWW Alwen'!G9</f>
        <v>L</v>
      </c>
      <c r="H9" s="60" t="str">
        <f>'DCWW Alwen'!H9</f>
        <v>L</v>
      </c>
      <c r="I9" s="60">
        <f>'DCWW Alwen'!I9</f>
        <v>0</v>
      </c>
      <c r="J9" s="60">
        <f>'DCWW Alwen'!J9</f>
        <v>0</v>
      </c>
      <c r="K9" s="60">
        <f>'DCWW Alwen'!K9</f>
        <v>0</v>
      </c>
      <c r="L9" s="60">
        <f>'DCWW Alwen'!L9</f>
        <v>0</v>
      </c>
      <c r="M9" s="60">
        <f>'DCWW Alwen'!M9</f>
        <v>0</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'DCWW Alwen'!C10</f>
        <v>6.6</v>
      </c>
      <c r="D10" s="60">
        <f>'DCWW Alwen'!D10</f>
        <v>5.9</v>
      </c>
      <c r="E10" s="60">
        <f>'DCWW Alwen'!E10</f>
        <v>6.3</v>
      </c>
      <c r="F10" s="60">
        <f>'DCWW Alwen'!F10</f>
        <v>6.8</v>
      </c>
      <c r="G10" s="60">
        <f>'DCWW Alwen'!G10</f>
        <v>6.7</v>
      </c>
      <c r="H10" s="60">
        <f>'DCWW Alwen'!H10</f>
        <v>6.6</v>
      </c>
      <c r="I10" s="60">
        <f>'DCWW Alwen'!I10</f>
        <v>0</v>
      </c>
      <c r="J10" s="60">
        <f>'DCWW Alwen'!J10</f>
        <v>0</v>
      </c>
      <c r="K10" s="60">
        <f>'DCWW Alwen'!K10</f>
        <v>0</v>
      </c>
      <c r="L10" s="60">
        <f>'DCWW Alwen'!L10</f>
        <v>0</v>
      </c>
      <c r="M10" s="60">
        <f>'DCWW Alwen'!M10</f>
        <v>0</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'DCWW Alwen'!C11</f>
        <v>2</v>
      </c>
      <c r="D11" s="60">
        <f>'DCWW Alwen'!D11</f>
        <v>2</v>
      </c>
      <c r="E11" s="60">
        <f>'DCWW Alwen'!E11</f>
        <v>2</v>
      </c>
      <c r="F11" s="60">
        <f>'DCWW Alwen'!F11</f>
        <v>3</v>
      </c>
      <c r="G11" s="60">
        <f>'DCWW Alwen'!G11</f>
        <v>3</v>
      </c>
      <c r="H11" s="60">
        <f>'DCWW Alwen'!H11</f>
        <v>3</v>
      </c>
      <c r="I11" s="60">
        <f>'DCWW Alwen'!I11</f>
        <v>0</v>
      </c>
      <c r="J11" s="60">
        <f>'DCWW Alwen'!J11</f>
        <v>0</v>
      </c>
      <c r="K11" s="60">
        <f>'DCWW Alwen'!K11</f>
        <v>0</v>
      </c>
      <c r="L11" s="60">
        <f>'DCWW Alwen'!L11</f>
        <v>0</v>
      </c>
      <c r="M11" s="60">
        <f>'DCWW Alwen'!M11</f>
        <v>0</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'DCWW Alwen'!C12</f>
        <v>1</v>
      </c>
      <c r="D12" s="60">
        <f>'DCWW Alwen'!D12</f>
        <v>1</v>
      </c>
      <c r="E12" s="60">
        <f>'DCWW Alwen'!E12</f>
        <v>1</v>
      </c>
      <c r="F12" s="60">
        <f>'DCWW Alwen'!F12</f>
        <v>1</v>
      </c>
      <c r="G12" s="60">
        <f>'DCWW Alwen'!G12</f>
        <v>1</v>
      </c>
      <c r="H12" s="60">
        <f>'DCWW Alwen'!H12</f>
        <v>1</v>
      </c>
      <c r="I12" s="60">
        <f>'DCWW Alwen'!I12</f>
        <v>0</v>
      </c>
      <c r="J12" s="60">
        <f>'DCWW Alwen'!J12</f>
        <v>0</v>
      </c>
      <c r="K12" s="60">
        <f>'DCWW Alwen'!K12</f>
        <v>0</v>
      </c>
      <c r="L12" s="60">
        <f>'DCWW Alwen'!L12</f>
        <v>0</v>
      </c>
      <c r="M12" s="60">
        <f>'DCWW Alwen'!M12</f>
        <v>0</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'DCWW Alwen'!C13</f>
        <v>3</v>
      </c>
      <c r="D13" s="60">
        <f>'DCWW Alwen'!D13</f>
        <v>3</v>
      </c>
      <c r="E13" s="60">
        <f>'DCWW Alwen'!E13</f>
        <v>3</v>
      </c>
      <c r="F13" s="60">
        <f>'DCWW Alwen'!F13</f>
        <v>2</v>
      </c>
      <c r="G13" s="60">
        <f>'DCWW Alwen'!G13</f>
        <v>2</v>
      </c>
      <c r="H13" s="60">
        <f>'DCWW Alwen'!H13</f>
        <v>2</v>
      </c>
      <c r="I13" s="60">
        <f>'DCWW Alwen'!I13</f>
        <v>0</v>
      </c>
      <c r="J13" s="60">
        <f>'DCWW Alwen'!J13</f>
        <v>0</v>
      </c>
      <c r="K13" s="60">
        <f>'DCWW Alwen'!K13</f>
        <v>0</v>
      </c>
      <c r="L13" s="60">
        <f>'DCWW Alwen'!L13</f>
        <v>0</v>
      </c>
      <c r="M13" s="60">
        <f>'DCWW Alwen'!M13</f>
        <v>0</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'DCWW Alwen'!C14</f>
        <v xml:space="preserve">Grass Silage (25% DM) </v>
      </c>
      <c r="D14" s="102" t="str">
        <f>'DCWW Alwen'!D14</f>
        <v xml:space="preserve">Grass Silage (25% DM) </v>
      </c>
      <c r="E14" s="102" t="str">
        <f>'DCWW Alwen'!E14</f>
        <v xml:space="preserve">Grass Silage (25% DM) </v>
      </c>
      <c r="F14" s="102" t="str">
        <f>'DCWW Alwen'!F14</f>
        <v xml:space="preserve">Grass Silage (25% DM) </v>
      </c>
      <c r="G14" s="102" t="str">
        <f>'DCWW Alwen'!G14</f>
        <v xml:space="preserve">Grass Silage (25% DM) </v>
      </c>
      <c r="H14" s="102" t="str">
        <f>'DCWW Alwen'!H14</f>
        <v xml:space="preserve">Grass Silage (25% DM) </v>
      </c>
      <c r="I14" s="102">
        <f>'DCWW Alwen'!I14</f>
        <v>0</v>
      </c>
      <c r="J14" s="102">
        <f>'DCWW Alwen'!J14</f>
        <v>0</v>
      </c>
      <c r="K14" s="102">
        <f>'DCWW Alwen'!K14</f>
        <v>0</v>
      </c>
      <c r="L14" s="102">
        <f>'DCWW Alwen'!L14</f>
        <v>0</v>
      </c>
      <c r="M14" s="102">
        <f>'DCWW Alwen'!M14</f>
        <v>0</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ht="13" x14ac:dyDescent="0.25">
      <c r="A15" s="135" t="s">
        <v>9</v>
      </c>
      <c r="B15" s="135"/>
      <c r="C15" s="60">
        <f>'DCWW Alwen'!C15</f>
        <v>37</v>
      </c>
      <c r="D15" s="60">
        <f>'DCWW Alwen'!D15</f>
        <v>37</v>
      </c>
      <c r="E15" s="60">
        <f>'DCWW Alwen'!E15</f>
        <v>37</v>
      </c>
      <c r="F15" s="60">
        <f>'DCWW Alwen'!F15</f>
        <v>37</v>
      </c>
      <c r="G15" s="60">
        <f>'DCWW Alwen'!G15</f>
        <v>37</v>
      </c>
      <c r="H15" s="60">
        <f>'DCWW Alwen'!H15</f>
        <v>37</v>
      </c>
      <c r="I15" s="60">
        <f>'DCWW Alwen'!I15</f>
        <v>0</v>
      </c>
      <c r="J15" s="60">
        <f>'DCWW Alwen'!J15</f>
        <v>0</v>
      </c>
      <c r="K15" s="60">
        <f>'DCWW Alwen'!K15</f>
        <v>0</v>
      </c>
      <c r="L15" s="60">
        <f>'DCWW Alwen'!L15</f>
        <v>0</v>
      </c>
      <c r="M15" s="60">
        <f>'DCWW Alwen'!M15</f>
        <v>0</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f>'DCWW Alwen'!I16</f>
        <v>0</v>
      </c>
      <c r="J16" s="103">
        <f>'DCWW Alwen'!J16</f>
        <v>0</v>
      </c>
      <c r="K16" s="103">
        <f>'DCWW Alwen'!K16</f>
        <v>0</v>
      </c>
      <c r="L16" s="103">
        <f>'DCWW Alwen'!L16</f>
        <v>0</v>
      </c>
      <c r="M16" s="103">
        <f>'DCWW Alwen'!M16</f>
        <v>0</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62.9</v>
      </c>
      <c r="D17" s="28">
        <f t="shared" ref="D17:V17" si="0">(VLOOKUP(D$14,$AI2:$AK26,2,FALSE))*D$15</f>
        <v>62.9</v>
      </c>
      <c r="E17" s="28">
        <f t="shared" si="0"/>
        <v>62.9</v>
      </c>
      <c r="F17" s="28">
        <f t="shared" si="0"/>
        <v>62.9</v>
      </c>
      <c r="G17" s="28">
        <f t="shared" si="0"/>
        <v>62.9</v>
      </c>
      <c r="H17" s="28">
        <f t="shared" si="0"/>
        <v>62.9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62.943621299999997</v>
      </c>
      <c r="D18" s="16">
        <f>$D32</f>
        <v>62.943621299999997</v>
      </c>
      <c r="E18" s="16">
        <f>$D33</f>
        <v>62.943621299999997</v>
      </c>
      <c r="F18" s="16">
        <f>$D34</f>
        <v>62.943621299999997</v>
      </c>
      <c r="G18" s="16">
        <f>$D35</f>
        <v>62.943621299999997</v>
      </c>
      <c r="H18" s="16">
        <f>$D36</f>
        <v>62.943621299999997</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4.3621299999998087E-2</v>
      </c>
      <c r="D19" s="16">
        <f t="shared" ref="D19:V19" si="1">D18-D17</f>
        <v>4.3621299999998087E-2</v>
      </c>
      <c r="E19" s="16">
        <f t="shared" si="1"/>
        <v>4.3621299999998087E-2</v>
      </c>
      <c r="F19" s="16">
        <f t="shared" si="1"/>
        <v>4.3621299999998087E-2</v>
      </c>
      <c r="G19" s="16">
        <f t="shared" si="1"/>
        <v>4.3621299999998087E-2</v>
      </c>
      <c r="H19" s="16">
        <f t="shared" si="1"/>
        <v>4.3621299999998087E-2</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222</v>
      </c>
      <c r="D21" s="28">
        <f t="shared" ref="D21:V21" si="2">(VLOOKUP(D$14,$AI2:$AK26,3,FALSE))*D$15</f>
        <v>222</v>
      </c>
      <c r="E21" s="28">
        <f t="shared" si="2"/>
        <v>222</v>
      </c>
      <c r="F21" s="28">
        <f t="shared" si="2"/>
        <v>222</v>
      </c>
      <c r="G21" s="28">
        <f t="shared" si="2"/>
        <v>222</v>
      </c>
      <c r="H21" s="28">
        <f t="shared" si="2"/>
        <v>222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2.9728314000000005</v>
      </c>
      <c r="D22" s="16">
        <f>$E32</f>
        <v>2.9728314000000005</v>
      </c>
      <c r="E22" s="16">
        <f>$E33</f>
        <v>2.9728314000000005</v>
      </c>
      <c r="F22" s="16">
        <f>$E34</f>
        <v>2.9728314000000005</v>
      </c>
      <c r="G22" s="16">
        <f>$E35</f>
        <v>2.9728314000000005</v>
      </c>
      <c r="H22" s="16">
        <f>$E36</f>
        <v>2.9728314000000005</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-219.02716860000001</v>
      </c>
      <c r="D23" s="16">
        <f t="shared" ref="D23:V23" si="3">D22-D21</f>
        <v>-219.02716860000001</v>
      </c>
      <c r="E23" s="16">
        <f t="shared" si="3"/>
        <v>-219.02716860000001</v>
      </c>
      <c r="F23" s="16">
        <f t="shared" si="3"/>
        <v>-219.02716860000001</v>
      </c>
      <c r="G23" s="16">
        <f t="shared" si="3"/>
        <v>-219.02716860000001</v>
      </c>
      <c r="H23" s="16">
        <f t="shared" si="3"/>
        <v>-219.02716860000001</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17.8</v>
      </c>
      <c r="C28" s="15">
        <v>0.97599999999999998</v>
      </c>
      <c r="D28" s="15">
        <v>0.14699999999999999</v>
      </c>
      <c r="E28" s="15">
        <v>1.32E-2</v>
      </c>
      <c r="F28" s="15">
        <v>516</v>
      </c>
      <c r="G28" s="15">
        <v>12</v>
      </c>
      <c r="H28" s="15">
        <v>119</v>
      </c>
      <c r="I28" s="15">
        <v>27.4</v>
      </c>
      <c r="J28" s="15">
        <v>0.19</v>
      </c>
      <c r="K28" s="23">
        <v>0.28999999999999998</v>
      </c>
      <c r="L28" s="15">
        <v>30.7</v>
      </c>
      <c r="M28" s="15">
        <v>7.67</v>
      </c>
      <c r="N28" s="15">
        <v>1750</v>
      </c>
      <c r="O28" s="15">
        <v>471000</v>
      </c>
      <c r="P28" s="15"/>
      <c r="Q28" s="15">
        <v>4440</v>
      </c>
      <c r="R28" s="15"/>
      <c r="S28" s="15">
        <v>9.6999999999999993</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105</v>
      </c>
      <c r="C31" s="77">
        <f>IF(C$27="%w/w SAR",((C$28*10)*$B31),IF(C$27="%w/w DM",(((C$28*10)*($B$28/100))*$B31),IF(C$27="kg/t SAR",(C$28*$B31),IF(C$27="kg/t DM",((C$28*($B$28/100))*$B31),IF(C$27="mg/kg SAR",((C$28*0.001)*$B31),IF(C$27="mg/kg DM",(((C$28*0.001)*($B$28/100))*$B31),0))))))</f>
        <v>182.41440000000003</v>
      </c>
      <c r="D31" s="77">
        <f>(IF(D$27="%w/w SAR",((D$28*10)*$B31),IF(D$27="%w/w DM",(((D$28*10)*($B$28/100))*$B31),IF(D$27="kg/t SAR",(D$28*$B31),IF(D$27="kg/t DM",((D$28*($B$28/100))*$B31),IF(D$27="mg/kg SAR",((D$28*0.001)*$B31),IF(D$27="mg/kg DM",(((D$28*0.001)*($B$28/100))*$B31),"0")))))))*2.291</f>
        <v>62.943621299999997</v>
      </c>
      <c r="E31" s="77">
        <f>(IF(E$27="%w/w SAR",((E$28*10)*$B31),IF(E$27="%w/w DM",(((E$28*10)*($B$28/100))*$B31),IF(E$27="kg/t SAR",(E$28*$B31),IF(E$27="kg/t DM",((E$28*($B$28/100))*$B31),IF(E$27="mg/kg SAR",((E$28*0.001)*$B31),IF(E$27="mg/kg DM",(((E$28*0.001)*($B$28/100))*$B31),"0")))))))*1.205</f>
        <v>2.9728314000000005</v>
      </c>
      <c r="F31" s="77">
        <f>(IF(F$27="%w/w SAR",((F$28*10)*$B31),IF(F$27="%w/w DM",(((F$28*10)*($B$28/100))*$B31),IF(F$27="kg/t SAR",(F$28*$B31),IF(F$27="kg/t DM",((F$28*($B$28/100))*$B31),IF(F$27="mg/kg SAR",((F$28*0.001)*$B31),IF(F$27="mg/kg DM",(((F$28*0.001)*($B$28/100))*$B31),"0")))))))*1.658</f>
        <v>15.989818320000003</v>
      </c>
      <c r="G31" s="77">
        <f t="shared" ref="G31:P46" si="5">IF(G$27="%w/w SAR",((G$28*10)*$B31),IF(G$27="%w/w DM",(((G$28*10)*($B$28/100))*$B31),IF(G$27="kg/t SAR",(G$28*$B31),IF(G$27="kg/t DM",((G$28*($B$28/100))*$B31),IF(G$27="mg/kg SAR",((G$28*0.001)*$B31),IF(G$27="mg/kg DM",(((G$28*0.001)*($B$28/100))*$B31),0))))))</f>
        <v>0.22428000000000003</v>
      </c>
      <c r="H31" s="77">
        <f t="shared" si="5"/>
        <v>2.2241100000000005</v>
      </c>
      <c r="I31" s="77">
        <f t="shared" si="5"/>
        <v>0.51210600000000006</v>
      </c>
      <c r="J31" s="77">
        <f t="shared" si="5"/>
        <v>3.5511000000000006E-3</v>
      </c>
      <c r="K31" s="77">
        <f t="shared" si="5"/>
        <v>5.4201000000000006E-3</v>
      </c>
      <c r="L31" s="77">
        <f t="shared" si="5"/>
        <v>0.57378300000000004</v>
      </c>
      <c r="M31" s="77">
        <f t="shared" si="5"/>
        <v>0.14335230000000002</v>
      </c>
      <c r="N31" s="77">
        <f t="shared" si="5"/>
        <v>32.707500000000003</v>
      </c>
      <c r="O31" s="77">
        <f t="shared" si="5"/>
        <v>8802.9900000000016</v>
      </c>
      <c r="P31" s="77">
        <f t="shared" si="5"/>
        <v>0</v>
      </c>
      <c r="Q31" s="77">
        <f>(IF(Q$27="%w/w SAR",((Q$28*10)*$B31),IF(Q$27="%w/w DM",(((Q$28*10)*($B$28/100))*$B31),IF(Q$27="kg/t SAR",(Q$28*$B31),IF(Q$27="kg/t DM",((Q$28*($B$28/100))*$B31),IF(Q$27="mg/kg SAR",((Q$28*0.001)*$B31),IF(Q$27="mg/kg DM",(((Q$28*0.001)*($B$28/100))*$B31),0)))))))*2.5</f>
        <v>207.45900000000003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0.18129300000000004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105</v>
      </c>
      <c r="C32" s="77">
        <f t="shared" ref="C32:C50" si="6">IF(C$27="%w/w SAR",((C$28*10)*$B32),IF(C$27="%w/w DM",(((C$28*10)*($B$28/100))*$B32),IF(C$27="kg/t SAR",(C$28*$B32),IF(C$27="kg/t DM",((C$28*($B$28/100))*$B32),IF(C$27="mg/kg SAR",((C$28*0.001)*$B32),IF(C$27="mg/kg DM",(((C$28*0.001)*($B$28/100))*$B32),0))))))</f>
        <v>182.41440000000003</v>
      </c>
      <c r="D32" s="77">
        <f t="shared" ref="D32:D50" si="7">(IF(D$27="%w/w SAR",((D$28*10)*$B32),IF(D$27="%w/w DM",(((D$28*10)*($B$28/100))*$B32),IF(D$27="kg/t SAR",(D$28*$B32),IF(D$27="kg/t DM",((D$28*($B$28/100))*$B32),IF(D$27="mg/kg SAR",((D$28*0.001)*$B32),IF(D$27="mg/kg DM",(((D$28*0.001)*($B$28/100))*$B32),"0")))))))*2.291</f>
        <v>62.943621299999997</v>
      </c>
      <c r="E32" s="77">
        <f t="shared" ref="E32:E50" si="8">(IF(E$27="%w/w SAR",((E$28*10)*$B32),IF(E$27="%w/w DM",(((E$28*10)*($B$28/100))*$B32),IF(E$27="kg/t SAR",(E$28*$B32),IF(E$27="kg/t DM",((E$28*($B$28/100))*$B32),IF(E$27="mg/kg SAR",((E$28*0.001)*$B32),IF(E$27="mg/kg DM",(((E$28*0.001)*($B$28/100))*$B32),"0")))))))*1.205</f>
        <v>2.9728314000000005</v>
      </c>
      <c r="F32" s="77">
        <f t="shared" ref="F32:F50" si="9">(IF(F$27="%w/w SAR",((F$28*10)*$B32),IF(F$27="%w/w DM",(((F$28*10)*($B$28/100))*$B32),IF(F$27="kg/t SAR",(F$28*$B32),IF(F$27="kg/t DM",((F$28*($B$28/100))*$B32),IF(F$27="mg/kg SAR",((F$28*0.001)*$B32),IF(F$27="mg/kg DM",(((F$28*0.001)*($B$28/100))*$B32),"0")))))))*1.658</f>
        <v>15.989818320000003</v>
      </c>
      <c r="G32" s="77">
        <f t="shared" si="5"/>
        <v>0.22428000000000003</v>
      </c>
      <c r="H32" s="77">
        <f t="shared" si="5"/>
        <v>2.2241100000000005</v>
      </c>
      <c r="I32" s="77">
        <f t="shared" si="5"/>
        <v>0.51210600000000006</v>
      </c>
      <c r="J32" s="77">
        <f t="shared" si="5"/>
        <v>3.5511000000000006E-3</v>
      </c>
      <c r="K32" s="77">
        <f t="shared" si="5"/>
        <v>5.4201000000000006E-3</v>
      </c>
      <c r="L32" s="77">
        <f t="shared" si="5"/>
        <v>0.57378300000000004</v>
      </c>
      <c r="M32" s="77">
        <f t="shared" si="5"/>
        <v>0.14335230000000002</v>
      </c>
      <c r="N32" s="77">
        <f t="shared" si="5"/>
        <v>32.707500000000003</v>
      </c>
      <c r="O32" s="77">
        <f t="shared" si="5"/>
        <v>8802.9900000000016</v>
      </c>
      <c r="P32" s="77">
        <f t="shared" si="5"/>
        <v>0</v>
      </c>
      <c r="Q32" s="77">
        <f t="shared" ref="Q32:Q50" si="10">(IF(Q$27="%w/w SAR",((Q$28*10)*$B32),IF(Q$27="%w/w DM",(((Q$28*10)*($B$28/100))*$B32),IF(Q$27="kg/t SAR",(Q$28*$B32),IF(Q$27="kg/t DM",((Q$28*($B$28/100))*$B32),IF(Q$27="mg/kg SAR",((Q$28*0.001)*$B32),IF(Q$27="mg/kg DM",(((Q$28*0.001)*($B$28/100))*$B32),0)))))))*2.5</f>
        <v>207.45900000000003</v>
      </c>
      <c r="R32" s="77">
        <f t="shared" ref="R32:U50" si="11">IF(R$27="%w/w SAR",((R$28*10)*$B32),IF(R$27="%w/w DM",(((R$28*10)*($B$28/100))*$B32),IF(R$27="kg/t SAR",(R$28*$B32),IF(R$27="kg/t DM",((R$28*($B$28/100))*$B32),IF(R$27="mg/kg SAR",((R$28*0.001)*$B32),IF(R$27="mg/kg DM",(((R$28*0.001)*($B$28/100))*$B32),0))))))</f>
        <v>0</v>
      </c>
      <c r="S32" s="77">
        <f t="shared" si="11"/>
        <v>0.18129300000000004</v>
      </c>
      <c r="T32" s="77">
        <f t="shared" si="11"/>
        <v>0</v>
      </c>
      <c r="U32" s="77">
        <f t="shared" si="11"/>
        <v>0</v>
      </c>
      <c r="AB32" s="59"/>
      <c r="AC32" s="59"/>
      <c r="AD32" s="59"/>
      <c r="AE32" s="59"/>
      <c r="AF32" s="59"/>
      <c r="AG32" s="59"/>
      <c r="AH32" s="59"/>
      <c r="AI32" s="59"/>
    </row>
    <row r="33" spans="1:35" s="72" customFormat="1" ht="13" x14ac:dyDescent="0.35">
      <c r="A33" s="13">
        <f>E8</f>
        <v>3</v>
      </c>
      <c r="B33" s="15">
        <v>105</v>
      </c>
      <c r="C33" s="77">
        <f t="shared" si="6"/>
        <v>182.41440000000003</v>
      </c>
      <c r="D33" s="77">
        <f t="shared" si="7"/>
        <v>62.943621299999997</v>
      </c>
      <c r="E33" s="77">
        <f t="shared" si="8"/>
        <v>2.9728314000000005</v>
      </c>
      <c r="F33" s="77">
        <f t="shared" si="9"/>
        <v>15.989818320000003</v>
      </c>
      <c r="G33" s="77">
        <f t="shared" si="5"/>
        <v>0.22428000000000003</v>
      </c>
      <c r="H33" s="77">
        <f t="shared" si="5"/>
        <v>2.2241100000000005</v>
      </c>
      <c r="I33" s="77">
        <f t="shared" si="5"/>
        <v>0.51210600000000006</v>
      </c>
      <c r="J33" s="77">
        <f t="shared" si="5"/>
        <v>3.5511000000000006E-3</v>
      </c>
      <c r="K33" s="77">
        <f t="shared" si="5"/>
        <v>5.4201000000000006E-3</v>
      </c>
      <c r="L33" s="77">
        <f t="shared" si="5"/>
        <v>0.57378300000000004</v>
      </c>
      <c r="M33" s="77">
        <f t="shared" si="5"/>
        <v>0.14335230000000002</v>
      </c>
      <c r="N33" s="77">
        <f t="shared" si="5"/>
        <v>32.707500000000003</v>
      </c>
      <c r="O33" s="77">
        <f t="shared" si="5"/>
        <v>8802.9900000000016</v>
      </c>
      <c r="P33" s="77">
        <f t="shared" si="5"/>
        <v>0</v>
      </c>
      <c r="Q33" s="77">
        <f t="shared" si="10"/>
        <v>207.45900000000003</v>
      </c>
      <c r="R33" s="77">
        <f t="shared" si="11"/>
        <v>0</v>
      </c>
      <c r="S33" s="77">
        <f t="shared" si="11"/>
        <v>0.18129300000000004</v>
      </c>
      <c r="T33" s="77">
        <f t="shared" si="11"/>
        <v>0</v>
      </c>
      <c r="U33" s="77">
        <f t="shared" si="11"/>
        <v>0</v>
      </c>
      <c r="AB33" s="59"/>
      <c r="AC33" s="59"/>
      <c r="AD33" s="59"/>
      <c r="AE33" s="59"/>
      <c r="AF33" s="59"/>
      <c r="AG33" s="59"/>
      <c r="AH33" s="59"/>
      <c r="AI33" s="59"/>
    </row>
    <row r="34" spans="1:35" s="72" customFormat="1" ht="13" x14ac:dyDescent="0.35">
      <c r="A34" s="13">
        <f>F8</f>
        <v>4</v>
      </c>
      <c r="B34" s="15">
        <v>105</v>
      </c>
      <c r="C34" s="77">
        <f t="shared" si="6"/>
        <v>182.41440000000003</v>
      </c>
      <c r="D34" s="77">
        <f t="shared" si="7"/>
        <v>62.943621299999997</v>
      </c>
      <c r="E34" s="77">
        <f t="shared" si="8"/>
        <v>2.9728314000000005</v>
      </c>
      <c r="F34" s="77">
        <f t="shared" si="9"/>
        <v>15.989818320000003</v>
      </c>
      <c r="G34" s="77">
        <f t="shared" si="5"/>
        <v>0.22428000000000003</v>
      </c>
      <c r="H34" s="77">
        <f t="shared" si="5"/>
        <v>2.2241100000000005</v>
      </c>
      <c r="I34" s="77">
        <f t="shared" si="5"/>
        <v>0.51210600000000006</v>
      </c>
      <c r="J34" s="77">
        <f t="shared" si="5"/>
        <v>3.5511000000000006E-3</v>
      </c>
      <c r="K34" s="77">
        <f t="shared" si="5"/>
        <v>5.4201000000000006E-3</v>
      </c>
      <c r="L34" s="77">
        <f t="shared" si="5"/>
        <v>0.57378300000000004</v>
      </c>
      <c r="M34" s="77">
        <f t="shared" si="5"/>
        <v>0.14335230000000002</v>
      </c>
      <c r="N34" s="77">
        <f t="shared" si="5"/>
        <v>32.707500000000003</v>
      </c>
      <c r="O34" s="77">
        <f t="shared" si="5"/>
        <v>8802.9900000000016</v>
      </c>
      <c r="P34" s="77">
        <f t="shared" si="5"/>
        <v>0</v>
      </c>
      <c r="Q34" s="77">
        <f t="shared" si="10"/>
        <v>207.45900000000003</v>
      </c>
      <c r="R34" s="77">
        <f t="shared" si="11"/>
        <v>0</v>
      </c>
      <c r="S34" s="77">
        <f t="shared" si="11"/>
        <v>0.18129300000000004</v>
      </c>
      <c r="T34" s="77">
        <f t="shared" si="11"/>
        <v>0</v>
      </c>
      <c r="U34" s="77">
        <f t="shared" si="11"/>
        <v>0</v>
      </c>
      <c r="AB34" s="59"/>
      <c r="AC34" s="59"/>
      <c r="AD34" s="59"/>
      <c r="AE34" s="59"/>
      <c r="AF34" s="59"/>
      <c r="AG34" s="59"/>
      <c r="AH34" s="59"/>
      <c r="AI34" s="59"/>
    </row>
    <row r="35" spans="1:35" s="72" customFormat="1" ht="13" x14ac:dyDescent="0.35">
      <c r="A35" s="13">
        <f>G8</f>
        <v>5</v>
      </c>
      <c r="B35" s="15">
        <v>105</v>
      </c>
      <c r="C35" s="77">
        <f t="shared" si="6"/>
        <v>182.41440000000003</v>
      </c>
      <c r="D35" s="77">
        <f t="shared" si="7"/>
        <v>62.943621299999997</v>
      </c>
      <c r="E35" s="77">
        <f t="shared" si="8"/>
        <v>2.9728314000000005</v>
      </c>
      <c r="F35" s="77">
        <f t="shared" si="9"/>
        <v>15.989818320000003</v>
      </c>
      <c r="G35" s="77">
        <f t="shared" si="5"/>
        <v>0.22428000000000003</v>
      </c>
      <c r="H35" s="77">
        <f t="shared" si="5"/>
        <v>2.2241100000000005</v>
      </c>
      <c r="I35" s="77">
        <f t="shared" si="5"/>
        <v>0.51210600000000006</v>
      </c>
      <c r="J35" s="77">
        <f t="shared" si="5"/>
        <v>3.5511000000000006E-3</v>
      </c>
      <c r="K35" s="77">
        <f t="shared" si="5"/>
        <v>5.4201000000000006E-3</v>
      </c>
      <c r="L35" s="77">
        <f t="shared" si="5"/>
        <v>0.57378300000000004</v>
      </c>
      <c r="M35" s="77">
        <f t="shared" si="5"/>
        <v>0.14335230000000002</v>
      </c>
      <c r="N35" s="77">
        <f t="shared" si="5"/>
        <v>32.707500000000003</v>
      </c>
      <c r="O35" s="77">
        <f t="shared" si="5"/>
        <v>8802.9900000000016</v>
      </c>
      <c r="P35" s="77">
        <f t="shared" si="5"/>
        <v>0</v>
      </c>
      <c r="Q35" s="77">
        <f t="shared" si="10"/>
        <v>207.45900000000003</v>
      </c>
      <c r="R35" s="77">
        <f t="shared" si="11"/>
        <v>0</v>
      </c>
      <c r="S35" s="77">
        <f t="shared" si="11"/>
        <v>0.18129300000000004</v>
      </c>
      <c r="T35" s="77">
        <f t="shared" si="11"/>
        <v>0</v>
      </c>
      <c r="U35" s="77">
        <f t="shared" si="11"/>
        <v>0</v>
      </c>
      <c r="AB35" s="59"/>
      <c r="AC35" s="59"/>
      <c r="AD35" s="59"/>
      <c r="AE35" s="59"/>
      <c r="AF35" s="59"/>
      <c r="AG35" s="59"/>
      <c r="AH35" s="59"/>
      <c r="AI35" s="59"/>
    </row>
    <row r="36" spans="1:35" s="72" customFormat="1" ht="13" x14ac:dyDescent="0.35">
      <c r="A36" s="13">
        <f>H8</f>
        <v>6</v>
      </c>
      <c r="B36" s="15">
        <v>105</v>
      </c>
      <c r="C36" s="77">
        <f t="shared" si="6"/>
        <v>182.41440000000003</v>
      </c>
      <c r="D36" s="77">
        <f t="shared" si="7"/>
        <v>62.943621299999997</v>
      </c>
      <c r="E36" s="77">
        <f t="shared" si="8"/>
        <v>2.9728314000000005</v>
      </c>
      <c r="F36" s="77">
        <f t="shared" si="9"/>
        <v>15.989818320000003</v>
      </c>
      <c r="G36" s="77">
        <f t="shared" si="5"/>
        <v>0.22428000000000003</v>
      </c>
      <c r="H36" s="77">
        <f t="shared" si="5"/>
        <v>2.2241100000000005</v>
      </c>
      <c r="I36" s="77">
        <f t="shared" si="5"/>
        <v>0.51210600000000006</v>
      </c>
      <c r="J36" s="77">
        <f t="shared" si="5"/>
        <v>3.5511000000000006E-3</v>
      </c>
      <c r="K36" s="77">
        <f t="shared" si="5"/>
        <v>5.4201000000000006E-3</v>
      </c>
      <c r="L36" s="77">
        <f t="shared" si="5"/>
        <v>0.57378300000000004</v>
      </c>
      <c r="M36" s="77">
        <f t="shared" si="5"/>
        <v>0.14335230000000002</v>
      </c>
      <c r="N36" s="77">
        <f t="shared" si="5"/>
        <v>32.707500000000003</v>
      </c>
      <c r="O36" s="77">
        <f t="shared" si="5"/>
        <v>8802.9900000000016</v>
      </c>
      <c r="P36" s="77">
        <f t="shared" si="5"/>
        <v>0</v>
      </c>
      <c r="Q36" s="77">
        <f t="shared" si="10"/>
        <v>207.45900000000003</v>
      </c>
      <c r="R36" s="77">
        <f t="shared" si="11"/>
        <v>0</v>
      </c>
      <c r="S36" s="77">
        <f t="shared" si="11"/>
        <v>0.18129300000000004</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6.6</v>
      </c>
      <c r="C60" s="76">
        <f t="shared" ref="C60:U60" si="14">D10</f>
        <v>5.9</v>
      </c>
      <c r="D60" s="76">
        <f t="shared" si="14"/>
        <v>6.3</v>
      </c>
      <c r="E60" s="76">
        <f t="shared" si="14"/>
        <v>6.8</v>
      </c>
      <c r="F60" s="76">
        <f t="shared" si="14"/>
        <v>6.7</v>
      </c>
      <c r="G60" s="76">
        <f t="shared" si="14"/>
        <v>6.6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105</v>
      </c>
      <c r="C62" s="77">
        <f>B32</f>
        <v>105</v>
      </c>
      <c r="D62" s="77">
        <f>B33</f>
        <v>105</v>
      </c>
      <c r="E62" s="77">
        <f>B34</f>
        <v>105</v>
      </c>
      <c r="F62" s="77">
        <f>B35</f>
        <v>105</v>
      </c>
      <c r="G62" s="77">
        <f>B36</f>
        <v>105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1.7999999999999989</v>
      </c>
      <c r="D64" s="77">
        <f t="shared" si="17"/>
        <v>-0.59999999999999787</v>
      </c>
      <c r="E64" s="77">
        <f t="shared" si="17"/>
        <v>-3.5999999999999979</v>
      </c>
      <c r="F64" s="77">
        <f t="shared" si="17"/>
        <v>-3</v>
      </c>
      <c r="G64" s="77">
        <f t="shared" si="17"/>
        <v>-2.3999999999999968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-1.7999999999999989</v>
      </c>
      <c r="D65" s="77">
        <f t="shared" si="18"/>
        <v>0.59999999999999787</v>
      </c>
      <c r="E65" s="77">
        <f t="shared" si="18"/>
        <v>3.5999999999999979</v>
      </c>
      <c r="F65" s="77">
        <f t="shared" si="18"/>
        <v>3</v>
      </c>
      <c r="G65" s="77">
        <f t="shared" si="18"/>
        <v>2.3999999999999968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19" zoomScale="90" zoomScaleNormal="90" workbookViewId="0">
      <selection activeCell="E27" sqref="E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'DCWW Alwen'!C1:D1</f>
        <v>PAN-017486</v>
      </c>
      <c r="D1" s="141"/>
      <c r="E1" s="93" t="s">
        <v>45</v>
      </c>
      <c r="F1" s="39" t="str">
        <f>'DCWW Alwen'!F1</f>
        <v>49.95ha</v>
      </c>
      <c r="G1" s="123" t="s">
        <v>43</v>
      </c>
      <c r="H1" s="124"/>
      <c r="I1" s="118">
        <v>6.9</v>
      </c>
      <c r="J1" s="127" t="s">
        <v>153</v>
      </c>
      <c r="K1" s="127"/>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'DCWW Alwen'!C2:D2</f>
        <v>EPR/GP3792SK</v>
      </c>
      <c r="D2" s="143"/>
      <c r="E2" s="93" t="s">
        <v>109</v>
      </c>
      <c r="F2" s="96" t="s">
        <v>166</v>
      </c>
      <c r="G2" s="125" t="s">
        <v>110</v>
      </c>
      <c r="H2" s="126"/>
      <c r="I2" s="118"/>
      <c r="J2" s="127" t="s">
        <v>158</v>
      </c>
      <c r="K2" s="127"/>
      <c r="L2" s="97">
        <v>1.1100000000000001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'DCWW Alwen'!C3:D3</f>
        <v>ByProduct Recovery Limited</v>
      </c>
      <c r="D3" s="143"/>
      <c r="E3" s="93" t="s">
        <v>108</v>
      </c>
      <c r="F3" s="31" t="s">
        <v>78</v>
      </c>
      <c r="G3" s="127" t="s">
        <v>159</v>
      </c>
      <c r="H3" s="127"/>
      <c r="I3" s="118"/>
      <c r="J3" s="123" t="s">
        <v>154</v>
      </c>
      <c r="K3" s="124"/>
      <c r="L3" s="97">
        <f>(L1/(L2*10000))*100</f>
        <v>5.4054054054054043E-2</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'DCWW Alwen'!C4:D4</f>
        <v>Bod Elith Farm, Bethal, Bala, LL23 7LA</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'DCWW Alwen'!C5:D5</f>
        <v>Rhiannon Smith</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'DCWW Alwen'!C8</f>
        <v>1</v>
      </c>
      <c r="D8" s="60">
        <f>'DCWW Alwen'!D8</f>
        <v>2</v>
      </c>
      <c r="E8" s="60">
        <f>'DCWW Alwen'!E8</f>
        <v>3</v>
      </c>
      <c r="F8" s="60">
        <f>'DCWW Alwen'!F8</f>
        <v>4</v>
      </c>
      <c r="G8" s="60">
        <f>'DCWW Alwen'!G8</f>
        <v>5</v>
      </c>
      <c r="H8" s="60">
        <f>'DCWW Alwen'!H8</f>
        <v>6</v>
      </c>
      <c r="I8" s="60">
        <f>'DCWW Alwen'!I8</f>
        <v>0</v>
      </c>
      <c r="J8" s="60">
        <f>'DCWW Alwen'!J8</f>
        <v>0</v>
      </c>
      <c r="K8" s="60">
        <f>'DCWW Alwen'!K8</f>
        <v>0</v>
      </c>
      <c r="L8" s="60">
        <f>'DCWW Alwen'!L8</f>
        <v>0</v>
      </c>
      <c r="M8" s="60">
        <f>'DCWW Alwen'!M8</f>
        <v>0</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'DCWW Alwen'!C9</f>
        <v>L</v>
      </c>
      <c r="D9" s="60" t="str">
        <f>'DCWW Alwen'!D9</f>
        <v>L</v>
      </c>
      <c r="E9" s="60" t="str">
        <f>'DCWW Alwen'!E9</f>
        <v>L</v>
      </c>
      <c r="F9" s="60" t="str">
        <f>'DCWW Alwen'!F9</f>
        <v>L</v>
      </c>
      <c r="G9" s="60" t="str">
        <f>'DCWW Alwen'!G9</f>
        <v>L</v>
      </c>
      <c r="H9" s="60" t="str">
        <f>'DCWW Alwen'!H9</f>
        <v>L</v>
      </c>
      <c r="I9" s="60">
        <f>'DCWW Alwen'!I9</f>
        <v>0</v>
      </c>
      <c r="J9" s="60">
        <f>'DCWW Alwen'!J9</f>
        <v>0</v>
      </c>
      <c r="K9" s="60">
        <f>'DCWW Alwen'!K9</f>
        <v>0</v>
      </c>
      <c r="L9" s="60">
        <f>'DCWW Alwen'!L9</f>
        <v>0</v>
      </c>
      <c r="M9" s="60">
        <f>'DCWW Alwen'!M9</f>
        <v>0</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'DCWW Alwen'!C10</f>
        <v>6.6</v>
      </c>
      <c r="D10" s="60">
        <f>'DCWW Alwen'!D10</f>
        <v>5.9</v>
      </c>
      <c r="E10" s="60">
        <f>'DCWW Alwen'!E10</f>
        <v>6.3</v>
      </c>
      <c r="F10" s="60">
        <f>'DCWW Alwen'!F10</f>
        <v>6.8</v>
      </c>
      <c r="G10" s="60">
        <f>'DCWW Alwen'!G10</f>
        <v>6.7</v>
      </c>
      <c r="H10" s="60">
        <f>'DCWW Alwen'!H10</f>
        <v>6.6</v>
      </c>
      <c r="I10" s="60">
        <f>'DCWW Alwen'!I10</f>
        <v>0</v>
      </c>
      <c r="J10" s="60">
        <f>'DCWW Alwen'!J10</f>
        <v>0</v>
      </c>
      <c r="K10" s="60">
        <f>'DCWW Alwen'!K10</f>
        <v>0</v>
      </c>
      <c r="L10" s="60">
        <f>'DCWW Alwen'!L10</f>
        <v>0</v>
      </c>
      <c r="M10" s="60">
        <f>'DCWW Alwen'!M10</f>
        <v>0</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'DCWW Alwen'!C11</f>
        <v>2</v>
      </c>
      <c r="D11" s="60">
        <f>'DCWW Alwen'!D11</f>
        <v>2</v>
      </c>
      <c r="E11" s="60">
        <f>'DCWW Alwen'!E11</f>
        <v>2</v>
      </c>
      <c r="F11" s="60">
        <f>'DCWW Alwen'!F11</f>
        <v>3</v>
      </c>
      <c r="G11" s="60">
        <f>'DCWW Alwen'!G11</f>
        <v>3</v>
      </c>
      <c r="H11" s="60">
        <f>'DCWW Alwen'!H11</f>
        <v>3</v>
      </c>
      <c r="I11" s="60">
        <f>'DCWW Alwen'!I11</f>
        <v>0</v>
      </c>
      <c r="J11" s="60">
        <f>'DCWW Alwen'!J11</f>
        <v>0</v>
      </c>
      <c r="K11" s="60">
        <f>'DCWW Alwen'!K11</f>
        <v>0</v>
      </c>
      <c r="L11" s="60">
        <f>'DCWW Alwen'!L11</f>
        <v>0</v>
      </c>
      <c r="M11" s="60">
        <f>'DCWW Alwen'!M11</f>
        <v>0</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'DCWW Alwen'!C12</f>
        <v>1</v>
      </c>
      <c r="D12" s="60">
        <f>'DCWW Alwen'!D12</f>
        <v>1</v>
      </c>
      <c r="E12" s="60">
        <f>'DCWW Alwen'!E12</f>
        <v>1</v>
      </c>
      <c r="F12" s="60">
        <f>'DCWW Alwen'!F12</f>
        <v>1</v>
      </c>
      <c r="G12" s="60">
        <f>'DCWW Alwen'!G12</f>
        <v>1</v>
      </c>
      <c r="H12" s="60">
        <f>'DCWW Alwen'!H12</f>
        <v>1</v>
      </c>
      <c r="I12" s="60">
        <f>'DCWW Alwen'!I12</f>
        <v>0</v>
      </c>
      <c r="J12" s="60">
        <f>'DCWW Alwen'!J12</f>
        <v>0</v>
      </c>
      <c r="K12" s="60">
        <f>'DCWW Alwen'!K12</f>
        <v>0</v>
      </c>
      <c r="L12" s="60">
        <f>'DCWW Alwen'!L12</f>
        <v>0</v>
      </c>
      <c r="M12" s="60">
        <f>'DCWW Alwen'!M12</f>
        <v>0</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'DCWW Alwen'!C13</f>
        <v>3</v>
      </c>
      <c r="D13" s="60">
        <f>'DCWW Alwen'!D13</f>
        <v>3</v>
      </c>
      <c r="E13" s="60">
        <f>'DCWW Alwen'!E13</f>
        <v>3</v>
      </c>
      <c r="F13" s="60">
        <f>'DCWW Alwen'!F13</f>
        <v>2</v>
      </c>
      <c r="G13" s="60">
        <f>'DCWW Alwen'!G13</f>
        <v>2</v>
      </c>
      <c r="H13" s="60">
        <f>'DCWW Alwen'!H13</f>
        <v>2</v>
      </c>
      <c r="I13" s="60">
        <f>'DCWW Alwen'!I13</f>
        <v>0</v>
      </c>
      <c r="J13" s="60">
        <f>'DCWW Alwen'!J13</f>
        <v>0</v>
      </c>
      <c r="K13" s="60">
        <f>'DCWW Alwen'!K13</f>
        <v>0</v>
      </c>
      <c r="L13" s="60">
        <f>'DCWW Alwen'!L13</f>
        <v>0</v>
      </c>
      <c r="M13" s="60">
        <f>'DCWW Alwen'!M13</f>
        <v>0</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'DCWW Alwen'!C14</f>
        <v xml:space="preserve">Grass Silage (25% DM) </v>
      </c>
      <c r="D14" s="102" t="str">
        <f>'DCWW Alwen'!D14</f>
        <v xml:space="preserve">Grass Silage (25% DM) </v>
      </c>
      <c r="E14" s="102" t="str">
        <f>'DCWW Alwen'!E14</f>
        <v xml:space="preserve">Grass Silage (25% DM) </v>
      </c>
      <c r="F14" s="102" t="str">
        <f>'DCWW Alwen'!F14</f>
        <v xml:space="preserve">Grass Silage (25% DM) </v>
      </c>
      <c r="G14" s="102" t="str">
        <f>'DCWW Alwen'!G14</f>
        <v xml:space="preserve">Grass Silage (25% DM) </v>
      </c>
      <c r="H14" s="102" t="str">
        <f>'DCWW Alwen'!H14</f>
        <v xml:space="preserve">Grass Silage (25% DM) </v>
      </c>
      <c r="I14" s="102">
        <f>'DCWW Alwen'!I14</f>
        <v>0</v>
      </c>
      <c r="J14" s="102">
        <f>'DCWW Alwen'!J14</f>
        <v>0</v>
      </c>
      <c r="K14" s="102">
        <f>'DCWW Alwen'!K14</f>
        <v>0</v>
      </c>
      <c r="L14" s="102">
        <f>'DCWW Alwen'!L14</f>
        <v>0</v>
      </c>
      <c r="M14" s="102">
        <f>'DCWW Alwen'!M14</f>
        <v>0</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ht="13" x14ac:dyDescent="0.25">
      <c r="A15" s="135" t="s">
        <v>9</v>
      </c>
      <c r="B15" s="135"/>
      <c r="C15" s="60">
        <f>'DCWW Alwen'!C15</f>
        <v>37</v>
      </c>
      <c r="D15" s="60">
        <f>'DCWW Alwen'!D15</f>
        <v>37</v>
      </c>
      <c r="E15" s="60">
        <f>'DCWW Alwen'!E15</f>
        <v>37</v>
      </c>
      <c r="F15" s="60">
        <f>'DCWW Alwen'!F15</f>
        <v>37</v>
      </c>
      <c r="G15" s="60">
        <f>'DCWW Alwen'!G15</f>
        <v>37</v>
      </c>
      <c r="H15" s="60">
        <f>'DCWW Alwen'!H15</f>
        <v>37</v>
      </c>
      <c r="I15" s="60">
        <f>'DCWW Alwen'!I15</f>
        <v>0</v>
      </c>
      <c r="J15" s="60">
        <f>'DCWW Alwen'!J15</f>
        <v>0</v>
      </c>
      <c r="K15" s="60">
        <f>'DCWW Alwen'!K15</f>
        <v>0</v>
      </c>
      <c r="L15" s="60">
        <f>'DCWW Alwen'!L15</f>
        <v>0</v>
      </c>
      <c r="M15" s="60">
        <f>'DCWW Alwen'!M15</f>
        <v>0</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f>'DCWW Alwen'!I16</f>
        <v>0</v>
      </c>
      <c r="J16" s="103">
        <f>'DCWW Alwen'!J16</f>
        <v>0</v>
      </c>
      <c r="K16" s="103">
        <f>'DCWW Alwen'!K16</f>
        <v>0</v>
      </c>
      <c r="L16" s="103">
        <f>'DCWW Alwen'!L16</f>
        <v>0</v>
      </c>
      <c r="M16" s="103">
        <f>'DCWW Alwen'!M16</f>
        <v>0</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62.9</v>
      </c>
      <c r="D17" s="28">
        <f t="shared" ref="D17:V17" si="0">(VLOOKUP(D$14,$AI2:$AK26,2,FALSE))*D$15</f>
        <v>62.9</v>
      </c>
      <c r="E17" s="28">
        <f t="shared" si="0"/>
        <v>62.9</v>
      </c>
      <c r="F17" s="28">
        <f t="shared" si="0"/>
        <v>62.9</v>
      </c>
      <c r="G17" s="28">
        <f t="shared" si="0"/>
        <v>62.9</v>
      </c>
      <c r="H17" s="28">
        <f t="shared" si="0"/>
        <v>62.9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38.601058999999999</v>
      </c>
      <c r="D18" s="16">
        <f>$D32</f>
        <v>0</v>
      </c>
      <c r="E18" s="16">
        <f>$D33</f>
        <v>38.601058999999999</v>
      </c>
      <c r="F18" s="16">
        <f>$D34</f>
        <v>38.601058999999999</v>
      </c>
      <c r="G18" s="16">
        <f>$D35</f>
        <v>38.601058999999999</v>
      </c>
      <c r="H18" s="16">
        <f>$D36</f>
        <v>38.601058999999999</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-24.298940999999999</v>
      </c>
      <c r="D19" s="16">
        <f t="shared" ref="D19:V19" si="1">D18-D17</f>
        <v>-62.9</v>
      </c>
      <c r="E19" s="16">
        <f t="shared" si="1"/>
        <v>-24.298940999999999</v>
      </c>
      <c r="F19" s="16">
        <f t="shared" si="1"/>
        <v>-24.298940999999999</v>
      </c>
      <c r="G19" s="16">
        <f t="shared" si="1"/>
        <v>-24.298940999999999</v>
      </c>
      <c r="H19" s="16">
        <f t="shared" si="1"/>
        <v>-24.298940999999999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222</v>
      </c>
      <c r="D21" s="28">
        <f t="shared" ref="D21:V21" si="2">(VLOOKUP(D$14,$AI2:$AK26,3,FALSE))*D$15</f>
        <v>222</v>
      </c>
      <c r="E21" s="28">
        <f t="shared" si="2"/>
        <v>222</v>
      </c>
      <c r="F21" s="28">
        <f t="shared" si="2"/>
        <v>222</v>
      </c>
      <c r="G21" s="28">
        <f t="shared" si="2"/>
        <v>222</v>
      </c>
      <c r="H21" s="28">
        <f t="shared" si="2"/>
        <v>222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13.453825</v>
      </c>
      <c r="D22" s="16">
        <f>$E32</f>
        <v>0</v>
      </c>
      <c r="E22" s="16">
        <f>$E33</f>
        <v>13.453825</v>
      </c>
      <c r="F22" s="16">
        <f>$E34</f>
        <v>13.453825</v>
      </c>
      <c r="G22" s="16">
        <f>$E35</f>
        <v>13.453825</v>
      </c>
      <c r="H22" s="16">
        <f>$E36</f>
        <v>13.453825</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-208.54617500000001</v>
      </c>
      <c r="D23" s="16">
        <f t="shared" ref="D23:V23" si="3">D22-D21</f>
        <v>-222</v>
      </c>
      <c r="E23" s="16">
        <f t="shared" si="3"/>
        <v>-208.54617500000001</v>
      </c>
      <c r="F23" s="16">
        <f t="shared" si="3"/>
        <v>-208.54617500000001</v>
      </c>
      <c r="G23" s="16">
        <f t="shared" si="3"/>
        <v>-208.54617500000001</v>
      </c>
      <c r="H23" s="16">
        <f t="shared" si="3"/>
        <v>-208.54617500000001</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2.0299999999999998</v>
      </c>
      <c r="C28" s="15">
        <v>1.1100000000000001</v>
      </c>
      <c r="D28" s="15">
        <v>0.33200000000000002</v>
      </c>
      <c r="E28" s="15">
        <v>0.22</v>
      </c>
      <c r="F28" s="15">
        <v>4460</v>
      </c>
      <c r="G28" s="15">
        <v>34.299999999999997</v>
      </c>
      <c r="H28" s="15">
        <v>131</v>
      </c>
      <c r="I28" s="15">
        <v>22</v>
      </c>
      <c r="J28" s="15">
        <v>0.81</v>
      </c>
      <c r="K28" s="23">
        <v>0.99</v>
      </c>
      <c r="L28" s="15">
        <v>11.8</v>
      </c>
      <c r="M28" s="15">
        <v>14.9</v>
      </c>
      <c r="N28" s="15">
        <v>96800</v>
      </c>
      <c r="O28" s="15">
        <v>19400</v>
      </c>
      <c r="P28" s="15"/>
      <c r="Q28" s="15">
        <v>2380</v>
      </c>
      <c r="R28" s="15"/>
      <c r="S28" s="15">
        <v>16.7</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56.332500000000003</v>
      </c>
      <c r="D31" s="77">
        <f>(IF(D$27="%w/w SAR",((D$28*10)*$B31),IF(D$27="%w/w DM",(((D$28*10)*($B$28/100))*$B31),IF(D$27="kg/t SAR",(D$28*$B31),IF(D$27="kg/t DM",((D$28*($B$28/100))*$B31),IF(D$27="mg/kg SAR",((D$28*0.001)*$B31),IF(D$27="mg/kg DM",(((D$28*0.001)*($B$28/100))*$B31),"0")))))))*2.291</f>
        <v>38.601058999999999</v>
      </c>
      <c r="E31" s="77">
        <f>(IF(E$27="%w/w SAR",((E$28*10)*$B31),IF(E$27="%w/w DM",(((E$28*10)*($B$28/100))*$B31),IF(E$27="kg/t SAR",(E$28*$B31),IF(E$27="kg/t DM",((E$28*($B$28/100))*$B31),IF(E$27="mg/kg SAR",((E$28*0.001)*$B31),IF(E$27="mg/kg DM",(((E$28*0.001)*($B$28/100))*$B31),"0")))))))*1.205</f>
        <v>13.453825</v>
      </c>
      <c r="F31" s="77">
        <f>(IF(F$27="%w/w SAR",((F$28*10)*$B31),IF(F$27="%w/w DM",(((F$28*10)*($B$28/100))*$B31),IF(F$27="kg/t SAR",(F$28*$B31),IF(F$27="kg/t DM",((F$28*($B$28/100))*$B31),IF(F$27="mg/kg SAR",((F$28*0.001)*$B31),IF(F$27="mg/kg DM",(((F$28*0.001)*($B$28/100))*$B31),"0")))))))*1.658</f>
        <v>37.528000999999996</v>
      </c>
      <c r="G31" s="77">
        <f t="shared" ref="G31:P46" si="5">IF(G$27="%w/w SAR",((G$28*10)*$B31),IF(G$27="%w/w DM",(((G$28*10)*($B$28/100))*$B31),IF(G$27="kg/t SAR",(G$28*$B31),IF(G$27="kg/t DM",((G$28*($B$28/100))*$B31),IF(G$27="mg/kg SAR",((G$28*0.001)*$B31),IF(G$27="mg/kg DM",(((G$28*0.001)*($B$28/100))*$B31),0))))))</f>
        <v>0.17407249999999996</v>
      </c>
      <c r="H31" s="77">
        <f t="shared" si="5"/>
        <v>0.664825</v>
      </c>
      <c r="I31" s="77">
        <f t="shared" si="5"/>
        <v>0.11164999999999999</v>
      </c>
      <c r="J31" s="77">
        <f t="shared" si="5"/>
        <v>4.1107500000000007E-3</v>
      </c>
      <c r="K31" s="77">
        <f t="shared" si="5"/>
        <v>5.0242499999999992E-3</v>
      </c>
      <c r="L31" s="77">
        <f t="shared" si="5"/>
        <v>5.9885000000000001E-2</v>
      </c>
      <c r="M31" s="77">
        <f t="shared" si="5"/>
        <v>7.5617500000000004E-2</v>
      </c>
      <c r="N31" s="77">
        <f t="shared" si="5"/>
        <v>491.26</v>
      </c>
      <c r="O31" s="77">
        <f t="shared" si="5"/>
        <v>98.454999999999998</v>
      </c>
      <c r="P31" s="77">
        <f t="shared" si="5"/>
        <v>0</v>
      </c>
      <c r="Q31" s="77">
        <f>(IF(Q$27="%w/w SAR",((Q$28*10)*$B31),IF(Q$27="%w/w DM",(((Q$28*10)*($B$28/100))*$B31),IF(Q$27="kg/t SAR",(Q$28*$B31),IF(Q$27="kg/t DM",((Q$28*($B$28/100))*$B31),IF(Q$27="mg/kg SAR",((Q$28*0.001)*$B31),IF(Q$27="mg/kg DM",(((Q$28*0.001)*($B$28/100))*$B31),0)))))))*2.5</f>
        <v>30.196249999999996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8.4752499999999995E-2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56.332500000000003</v>
      </c>
      <c r="D33" s="77">
        <f t="shared" si="7"/>
        <v>38.601058999999999</v>
      </c>
      <c r="E33" s="77">
        <f t="shared" si="8"/>
        <v>13.453825</v>
      </c>
      <c r="F33" s="77">
        <f t="shared" si="9"/>
        <v>37.528000999999996</v>
      </c>
      <c r="G33" s="77">
        <f t="shared" si="5"/>
        <v>0.17407249999999996</v>
      </c>
      <c r="H33" s="77">
        <f t="shared" si="5"/>
        <v>0.664825</v>
      </c>
      <c r="I33" s="77">
        <f t="shared" si="5"/>
        <v>0.11164999999999999</v>
      </c>
      <c r="J33" s="77">
        <f t="shared" si="5"/>
        <v>4.1107500000000007E-3</v>
      </c>
      <c r="K33" s="77">
        <f t="shared" si="5"/>
        <v>5.0242499999999992E-3</v>
      </c>
      <c r="L33" s="77">
        <f t="shared" si="5"/>
        <v>5.9885000000000001E-2</v>
      </c>
      <c r="M33" s="77">
        <f t="shared" si="5"/>
        <v>7.5617500000000004E-2</v>
      </c>
      <c r="N33" s="77">
        <f t="shared" si="5"/>
        <v>491.26</v>
      </c>
      <c r="O33" s="77">
        <f t="shared" si="5"/>
        <v>98.454999999999998</v>
      </c>
      <c r="P33" s="77">
        <f t="shared" si="5"/>
        <v>0</v>
      </c>
      <c r="Q33" s="77">
        <f t="shared" si="10"/>
        <v>30.196249999999996</v>
      </c>
      <c r="R33" s="77">
        <f t="shared" si="11"/>
        <v>0</v>
      </c>
      <c r="S33" s="77">
        <f t="shared" si="11"/>
        <v>8.4752499999999995E-2</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56.332500000000003</v>
      </c>
      <c r="D34" s="77">
        <f t="shared" si="7"/>
        <v>38.601058999999999</v>
      </c>
      <c r="E34" s="77">
        <f t="shared" si="8"/>
        <v>13.453825</v>
      </c>
      <c r="F34" s="77">
        <f t="shared" si="9"/>
        <v>37.528000999999996</v>
      </c>
      <c r="G34" s="77">
        <f t="shared" si="5"/>
        <v>0.17407249999999996</v>
      </c>
      <c r="H34" s="77">
        <f t="shared" si="5"/>
        <v>0.664825</v>
      </c>
      <c r="I34" s="77">
        <f t="shared" si="5"/>
        <v>0.11164999999999999</v>
      </c>
      <c r="J34" s="77">
        <f t="shared" si="5"/>
        <v>4.1107500000000007E-3</v>
      </c>
      <c r="K34" s="77">
        <f t="shared" si="5"/>
        <v>5.0242499999999992E-3</v>
      </c>
      <c r="L34" s="77">
        <f t="shared" si="5"/>
        <v>5.9885000000000001E-2</v>
      </c>
      <c r="M34" s="77">
        <f t="shared" si="5"/>
        <v>7.5617500000000004E-2</v>
      </c>
      <c r="N34" s="77">
        <f t="shared" si="5"/>
        <v>491.26</v>
      </c>
      <c r="O34" s="77">
        <f t="shared" si="5"/>
        <v>98.454999999999998</v>
      </c>
      <c r="P34" s="77">
        <f t="shared" si="5"/>
        <v>0</v>
      </c>
      <c r="Q34" s="77">
        <f t="shared" si="10"/>
        <v>30.196249999999996</v>
      </c>
      <c r="R34" s="77">
        <f t="shared" si="11"/>
        <v>0</v>
      </c>
      <c r="S34" s="77">
        <f t="shared" si="11"/>
        <v>8.4752499999999995E-2</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56.332500000000003</v>
      </c>
      <c r="D35" s="77">
        <f t="shared" si="7"/>
        <v>38.601058999999999</v>
      </c>
      <c r="E35" s="77">
        <f t="shared" si="8"/>
        <v>13.453825</v>
      </c>
      <c r="F35" s="77">
        <f t="shared" si="9"/>
        <v>37.528000999999996</v>
      </c>
      <c r="G35" s="77">
        <f t="shared" si="5"/>
        <v>0.17407249999999996</v>
      </c>
      <c r="H35" s="77">
        <f t="shared" si="5"/>
        <v>0.664825</v>
      </c>
      <c r="I35" s="77">
        <f t="shared" si="5"/>
        <v>0.11164999999999999</v>
      </c>
      <c r="J35" s="77">
        <f t="shared" si="5"/>
        <v>4.1107500000000007E-3</v>
      </c>
      <c r="K35" s="77">
        <f t="shared" si="5"/>
        <v>5.0242499999999992E-3</v>
      </c>
      <c r="L35" s="77">
        <f t="shared" si="5"/>
        <v>5.9885000000000001E-2</v>
      </c>
      <c r="M35" s="77">
        <f t="shared" si="5"/>
        <v>7.5617500000000004E-2</v>
      </c>
      <c r="N35" s="77">
        <f t="shared" si="5"/>
        <v>491.26</v>
      </c>
      <c r="O35" s="77">
        <f t="shared" si="5"/>
        <v>98.454999999999998</v>
      </c>
      <c r="P35" s="77">
        <f t="shared" si="5"/>
        <v>0</v>
      </c>
      <c r="Q35" s="77">
        <f t="shared" si="10"/>
        <v>30.196249999999996</v>
      </c>
      <c r="R35" s="77">
        <f t="shared" si="11"/>
        <v>0</v>
      </c>
      <c r="S35" s="77">
        <f t="shared" si="11"/>
        <v>8.4752499999999995E-2</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56.332500000000003</v>
      </c>
      <c r="D36" s="77">
        <f t="shared" si="7"/>
        <v>38.601058999999999</v>
      </c>
      <c r="E36" s="77">
        <f t="shared" si="8"/>
        <v>13.453825</v>
      </c>
      <c r="F36" s="77">
        <f t="shared" si="9"/>
        <v>37.528000999999996</v>
      </c>
      <c r="G36" s="77">
        <f t="shared" si="5"/>
        <v>0.17407249999999996</v>
      </c>
      <c r="H36" s="77">
        <f t="shared" si="5"/>
        <v>0.664825</v>
      </c>
      <c r="I36" s="77">
        <f t="shared" si="5"/>
        <v>0.11164999999999999</v>
      </c>
      <c r="J36" s="77">
        <f t="shared" si="5"/>
        <v>4.1107500000000007E-3</v>
      </c>
      <c r="K36" s="77">
        <f t="shared" si="5"/>
        <v>5.0242499999999992E-3</v>
      </c>
      <c r="L36" s="77">
        <f t="shared" si="5"/>
        <v>5.9885000000000001E-2</v>
      </c>
      <c r="M36" s="77">
        <f t="shared" si="5"/>
        <v>7.5617500000000004E-2</v>
      </c>
      <c r="N36" s="77">
        <f t="shared" si="5"/>
        <v>491.26</v>
      </c>
      <c r="O36" s="77">
        <f t="shared" si="5"/>
        <v>98.454999999999998</v>
      </c>
      <c r="P36" s="77">
        <f t="shared" si="5"/>
        <v>0</v>
      </c>
      <c r="Q36" s="77">
        <f t="shared" si="10"/>
        <v>30.196249999999996</v>
      </c>
      <c r="R36" s="77">
        <f t="shared" si="11"/>
        <v>0</v>
      </c>
      <c r="S36" s="77">
        <f t="shared" si="11"/>
        <v>8.4752499999999995E-2</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6.6</v>
      </c>
      <c r="C60" s="76">
        <f t="shared" ref="C60:U60" si="14">D10</f>
        <v>5.9</v>
      </c>
      <c r="D60" s="76">
        <f t="shared" si="14"/>
        <v>6.3</v>
      </c>
      <c r="E60" s="76">
        <f t="shared" si="14"/>
        <v>6.8</v>
      </c>
      <c r="F60" s="76">
        <f t="shared" si="14"/>
        <v>6.7</v>
      </c>
      <c r="G60" s="76">
        <f t="shared" si="14"/>
        <v>6.6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1.7999999999999989</v>
      </c>
      <c r="D64" s="77">
        <f t="shared" si="17"/>
        <v>-0.59999999999999787</v>
      </c>
      <c r="E64" s="77">
        <f t="shared" si="17"/>
        <v>-3.5999999999999979</v>
      </c>
      <c r="F64" s="77">
        <f t="shared" si="17"/>
        <v>-3</v>
      </c>
      <c r="G64" s="77">
        <f t="shared" si="17"/>
        <v>-2.3999999999999968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2.3999999999999968</v>
      </c>
      <c r="C65" s="77">
        <f t="shared" ref="C65:U65" si="18">C63-C64</f>
        <v>-1.7999999999999989</v>
      </c>
      <c r="D65" s="77">
        <f t="shared" si="18"/>
        <v>0.59999999999999787</v>
      </c>
      <c r="E65" s="77">
        <f t="shared" si="18"/>
        <v>3.5999999999999979</v>
      </c>
      <c r="F65" s="77">
        <f t="shared" si="18"/>
        <v>3</v>
      </c>
      <c r="G65" s="77">
        <f t="shared" si="18"/>
        <v>2.3999999999999968</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abSelected="1" topLeftCell="A16" zoomScale="90" zoomScaleNormal="90" workbookViewId="0">
      <selection activeCell="E28" sqref="E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'DCWW Alwen'!C1:D1</f>
        <v>PAN-017486</v>
      </c>
      <c r="D1" s="141"/>
      <c r="E1" s="93" t="s">
        <v>45</v>
      </c>
      <c r="F1" s="39" t="str">
        <f>'DCWW Alwen'!F1</f>
        <v>49.95ha</v>
      </c>
      <c r="G1" s="123" t="s">
        <v>43</v>
      </c>
      <c r="H1" s="124"/>
      <c r="I1" s="118">
        <v>7.88</v>
      </c>
      <c r="J1" s="127" t="s">
        <v>153</v>
      </c>
      <c r="K1" s="127"/>
      <c r="L1" s="97">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'DCWW Alwen'!C2:D2</f>
        <v>EPR/GP3792SK</v>
      </c>
      <c r="D2" s="143"/>
      <c r="E2" s="93" t="s">
        <v>109</v>
      </c>
      <c r="F2" s="96" t="s">
        <v>172</v>
      </c>
      <c r="G2" s="125" t="s">
        <v>110</v>
      </c>
      <c r="H2" s="126"/>
      <c r="I2" s="118"/>
      <c r="J2" s="127" t="s">
        <v>158</v>
      </c>
      <c r="K2" s="127"/>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'DCWW Alwen'!C3:D3</f>
        <v>ByProduct Recovery Limited</v>
      </c>
      <c r="D3" s="143"/>
      <c r="E3" s="93" t="s">
        <v>108</v>
      </c>
      <c r="F3" s="31" t="s">
        <v>76</v>
      </c>
      <c r="G3" s="127" t="s">
        <v>159</v>
      </c>
      <c r="H3" s="127"/>
      <c r="I3" s="118"/>
      <c r="J3" s="123" t="s">
        <v>154</v>
      </c>
      <c r="K3" s="124"/>
      <c r="L3" s="97">
        <f>(L1/(L2*10000))*100</f>
        <v>1.6666666666666667</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'DCWW Alwen'!C4:D4</f>
        <v>Bod Elith Farm, Bethal, Bala, LL23 7LA</v>
      </c>
      <c r="D4" s="141"/>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'DCWW Alwen'!C5:D5</f>
        <v>Rhiannon Smith</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'DCWW Alwen'!C8</f>
        <v>1</v>
      </c>
      <c r="D8" s="60">
        <f>'DCWW Alwen'!D8</f>
        <v>2</v>
      </c>
      <c r="E8" s="60">
        <f>'DCWW Alwen'!E8</f>
        <v>3</v>
      </c>
      <c r="F8" s="60">
        <f>'DCWW Alwen'!F8</f>
        <v>4</v>
      </c>
      <c r="G8" s="60">
        <f>'DCWW Alwen'!G8</f>
        <v>5</v>
      </c>
      <c r="H8" s="60">
        <f>'DCWW Alwen'!H8</f>
        <v>6</v>
      </c>
      <c r="I8" s="60">
        <f>'DCWW Alwen'!I8</f>
        <v>0</v>
      </c>
      <c r="J8" s="60">
        <f>'DCWW Alwen'!J8</f>
        <v>0</v>
      </c>
      <c r="K8" s="60">
        <f>'DCWW Alwen'!K8</f>
        <v>0</v>
      </c>
      <c r="L8" s="60">
        <f>'DCWW Alwen'!L8</f>
        <v>0</v>
      </c>
      <c r="M8" s="60">
        <f>'DCWW Alwen'!M8</f>
        <v>0</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'DCWW Alwen'!C9</f>
        <v>L</v>
      </c>
      <c r="D9" s="60" t="str">
        <f>'DCWW Alwen'!D9</f>
        <v>L</v>
      </c>
      <c r="E9" s="60" t="str">
        <f>'DCWW Alwen'!E9</f>
        <v>L</v>
      </c>
      <c r="F9" s="60" t="str">
        <f>'DCWW Alwen'!F9</f>
        <v>L</v>
      </c>
      <c r="G9" s="60" t="str">
        <f>'DCWW Alwen'!G9</f>
        <v>L</v>
      </c>
      <c r="H9" s="60" t="str">
        <f>'DCWW Alwen'!H9</f>
        <v>L</v>
      </c>
      <c r="I9" s="60">
        <f>'DCWW Alwen'!I9</f>
        <v>0</v>
      </c>
      <c r="J9" s="60">
        <f>'DCWW Alwen'!J9</f>
        <v>0</v>
      </c>
      <c r="K9" s="60">
        <f>'DCWW Alwen'!K9</f>
        <v>0</v>
      </c>
      <c r="L9" s="60">
        <f>'DCWW Alwen'!L9</f>
        <v>0</v>
      </c>
      <c r="M9" s="60">
        <f>'DCWW Alwen'!M9</f>
        <v>0</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'DCWW Alwen'!C10</f>
        <v>6.6</v>
      </c>
      <c r="D10" s="60">
        <f>'DCWW Alwen'!D10</f>
        <v>5.9</v>
      </c>
      <c r="E10" s="60">
        <f>'DCWW Alwen'!E10</f>
        <v>6.3</v>
      </c>
      <c r="F10" s="60">
        <f>'DCWW Alwen'!F10</f>
        <v>6.8</v>
      </c>
      <c r="G10" s="60">
        <f>'DCWW Alwen'!G10</f>
        <v>6.7</v>
      </c>
      <c r="H10" s="60">
        <f>'DCWW Alwen'!H10</f>
        <v>6.6</v>
      </c>
      <c r="I10" s="60">
        <f>'DCWW Alwen'!I10</f>
        <v>0</v>
      </c>
      <c r="J10" s="60">
        <f>'DCWW Alwen'!J10</f>
        <v>0</v>
      </c>
      <c r="K10" s="60">
        <f>'DCWW Alwen'!K10</f>
        <v>0</v>
      </c>
      <c r="L10" s="60">
        <f>'DCWW Alwen'!L10</f>
        <v>0</v>
      </c>
      <c r="M10" s="60">
        <f>'DCWW Alwen'!M10</f>
        <v>0</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'DCWW Alwen'!C11</f>
        <v>2</v>
      </c>
      <c r="D11" s="60">
        <f>'DCWW Alwen'!D11</f>
        <v>2</v>
      </c>
      <c r="E11" s="60">
        <f>'DCWW Alwen'!E11</f>
        <v>2</v>
      </c>
      <c r="F11" s="60">
        <f>'DCWW Alwen'!F11</f>
        <v>3</v>
      </c>
      <c r="G11" s="60">
        <f>'DCWW Alwen'!G11</f>
        <v>3</v>
      </c>
      <c r="H11" s="60">
        <f>'DCWW Alwen'!H11</f>
        <v>3</v>
      </c>
      <c r="I11" s="60">
        <f>'DCWW Alwen'!I11</f>
        <v>0</v>
      </c>
      <c r="J11" s="60">
        <f>'DCWW Alwen'!J11</f>
        <v>0</v>
      </c>
      <c r="K11" s="60">
        <f>'DCWW Alwen'!K11</f>
        <v>0</v>
      </c>
      <c r="L11" s="60">
        <f>'DCWW Alwen'!L11</f>
        <v>0</v>
      </c>
      <c r="M11" s="60">
        <f>'DCWW Alwen'!M11</f>
        <v>0</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'DCWW Alwen'!C12</f>
        <v>1</v>
      </c>
      <c r="D12" s="60">
        <f>'DCWW Alwen'!D12</f>
        <v>1</v>
      </c>
      <c r="E12" s="60">
        <f>'DCWW Alwen'!E12</f>
        <v>1</v>
      </c>
      <c r="F12" s="60">
        <f>'DCWW Alwen'!F12</f>
        <v>1</v>
      </c>
      <c r="G12" s="60">
        <f>'DCWW Alwen'!G12</f>
        <v>1</v>
      </c>
      <c r="H12" s="60">
        <f>'DCWW Alwen'!H12</f>
        <v>1</v>
      </c>
      <c r="I12" s="60">
        <f>'DCWW Alwen'!I12</f>
        <v>0</v>
      </c>
      <c r="J12" s="60">
        <f>'DCWW Alwen'!J12</f>
        <v>0</v>
      </c>
      <c r="K12" s="60">
        <f>'DCWW Alwen'!K12</f>
        <v>0</v>
      </c>
      <c r="L12" s="60">
        <f>'DCWW Alwen'!L12</f>
        <v>0</v>
      </c>
      <c r="M12" s="60">
        <f>'DCWW Alwen'!M12</f>
        <v>0</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'DCWW Alwen'!C13</f>
        <v>3</v>
      </c>
      <c r="D13" s="60">
        <f>'DCWW Alwen'!D13</f>
        <v>3</v>
      </c>
      <c r="E13" s="60">
        <f>'DCWW Alwen'!E13</f>
        <v>3</v>
      </c>
      <c r="F13" s="60">
        <f>'DCWW Alwen'!F13</f>
        <v>2</v>
      </c>
      <c r="G13" s="60">
        <f>'DCWW Alwen'!G13</f>
        <v>2</v>
      </c>
      <c r="H13" s="60">
        <f>'DCWW Alwen'!H13</f>
        <v>2</v>
      </c>
      <c r="I13" s="60">
        <f>'DCWW Alwen'!I13</f>
        <v>0</v>
      </c>
      <c r="J13" s="60">
        <f>'DCWW Alwen'!J13</f>
        <v>0</v>
      </c>
      <c r="K13" s="60">
        <f>'DCWW Alwen'!K13</f>
        <v>0</v>
      </c>
      <c r="L13" s="60">
        <f>'DCWW Alwen'!L13</f>
        <v>0</v>
      </c>
      <c r="M13" s="60">
        <f>'DCWW Alwen'!M13</f>
        <v>0</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'DCWW Alwen'!C14</f>
        <v xml:space="preserve">Grass Silage (25% DM) </v>
      </c>
      <c r="D14" s="102" t="str">
        <f>'DCWW Alwen'!D14</f>
        <v xml:space="preserve">Grass Silage (25% DM) </v>
      </c>
      <c r="E14" s="102" t="str">
        <f>'DCWW Alwen'!E14</f>
        <v xml:space="preserve">Grass Silage (25% DM) </v>
      </c>
      <c r="F14" s="102" t="str">
        <f>'DCWW Alwen'!F14</f>
        <v xml:space="preserve">Grass Silage (25% DM) </v>
      </c>
      <c r="G14" s="102" t="str">
        <f>'DCWW Alwen'!G14</f>
        <v xml:space="preserve">Grass Silage (25% DM) </v>
      </c>
      <c r="H14" s="102" t="str">
        <f>'DCWW Alwen'!H14</f>
        <v xml:space="preserve">Grass Silage (25% DM) </v>
      </c>
      <c r="I14" s="102">
        <f>'DCWW Alwen'!I14</f>
        <v>0</v>
      </c>
      <c r="J14" s="102">
        <f>'DCWW Alwen'!J14</f>
        <v>0</v>
      </c>
      <c r="K14" s="102">
        <f>'DCWW Alwen'!K14</f>
        <v>0</v>
      </c>
      <c r="L14" s="102">
        <f>'DCWW Alwen'!L14</f>
        <v>0</v>
      </c>
      <c r="M14" s="102">
        <f>'DCWW Alwen'!M14</f>
        <v>0</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ht="13" x14ac:dyDescent="0.25">
      <c r="A15" s="135" t="s">
        <v>9</v>
      </c>
      <c r="B15" s="135"/>
      <c r="C15" s="60">
        <f>'DCWW Alwen'!C15</f>
        <v>37</v>
      </c>
      <c r="D15" s="60">
        <f>'DCWW Alwen'!D15</f>
        <v>37</v>
      </c>
      <c r="E15" s="60">
        <f>'DCWW Alwen'!E15</f>
        <v>37</v>
      </c>
      <c r="F15" s="60">
        <f>'DCWW Alwen'!F15</f>
        <v>37</v>
      </c>
      <c r="G15" s="60">
        <f>'DCWW Alwen'!G15</f>
        <v>37</v>
      </c>
      <c r="H15" s="60">
        <f>'DCWW Alwen'!H15</f>
        <v>37</v>
      </c>
      <c r="I15" s="60">
        <f>'DCWW Alwen'!I15</f>
        <v>0</v>
      </c>
      <c r="J15" s="60">
        <f>'DCWW Alwen'!J15</f>
        <v>0</v>
      </c>
      <c r="K15" s="60">
        <f>'DCWW Alwen'!K15</f>
        <v>0</v>
      </c>
      <c r="L15" s="60">
        <f>'DCWW Alwen'!L15</f>
        <v>0</v>
      </c>
      <c r="M15" s="60">
        <f>'DCWW Alwen'!M15</f>
        <v>0</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f>'DCWW Alwen'!I16</f>
        <v>0</v>
      </c>
      <c r="J16" s="103">
        <f>'DCWW Alwen'!J16</f>
        <v>0</v>
      </c>
      <c r="K16" s="103">
        <f>'DCWW Alwen'!K16</f>
        <v>0</v>
      </c>
      <c r="L16" s="103">
        <f>'DCWW Alwen'!L16</f>
        <v>0</v>
      </c>
      <c r="M16" s="103">
        <f>'DCWW Alwen'!M16</f>
        <v>0</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62.9</v>
      </c>
      <c r="D17" s="28">
        <f t="shared" ref="D17:V17" si="0">(VLOOKUP(D$14,$AI2:$AK26,2,FALSE))*D$15</f>
        <v>62.9</v>
      </c>
      <c r="E17" s="28">
        <f t="shared" si="0"/>
        <v>62.9</v>
      </c>
      <c r="F17" s="28">
        <f t="shared" si="0"/>
        <v>62.9</v>
      </c>
      <c r="G17" s="28">
        <f t="shared" si="0"/>
        <v>62.9</v>
      </c>
      <c r="H17" s="28">
        <f t="shared" si="0"/>
        <v>62.9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1.6451212800000001</v>
      </c>
      <c r="D18" s="16">
        <f>$D32</f>
        <v>1.6451212800000001</v>
      </c>
      <c r="E18" s="16">
        <f>$D33</f>
        <v>1.6451212800000001</v>
      </c>
      <c r="F18" s="16">
        <f>$D34</f>
        <v>1.6451212800000001</v>
      </c>
      <c r="G18" s="16">
        <f>$D35</f>
        <v>1.6451212800000001</v>
      </c>
      <c r="H18" s="16">
        <f>$D36</f>
        <v>1.6451212800000001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-61.254878720000001</v>
      </c>
      <c r="D19" s="16">
        <f t="shared" ref="D19:V19" si="1">D18-D17</f>
        <v>-61.254878720000001</v>
      </c>
      <c r="E19" s="16">
        <f t="shared" si="1"/>
        <v>-61.254878720000001</v>
      </c>
      <c r="F19" s="16">
        <f t="shared" si="1"/>
        <v>-61.254878720000001</v>
      </c>
      <c r="G19" s="16">
        <f t="shared" si="1"/>
        <v>-61.254878720000001</v>
      </c>
      <c r="H19" s="16">
        <f t="shared" si="1"/>
        <v>-61.254878720000001</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222</v>
      </c>
      <c r="D21" s="28">
        <f t="shared" ref="D21:V21" si="2">(VLOOKUP(D$14,$AI2:$AK26,3,FALSE))*D$15</f>
        <v>222</v>
      </c>
      <c r="E21" s="28">
        <f t="shared" si="2"/>
        <v>222</v>
      </c>
      <c r="F21" s="28">
        <f t="shared" si="2"/>
        <v>222</v>
      </c>
      <c r="G21" s="28">
        <f t="shared" si="2"/>
        <v>222</v>
      </c>
      <c r="H21" s="28">
        <f t="shared" si="2"/>
        <v>222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1.1197824000000003</v>
      </c>
      <c r="D22" s="16">
        <f>$E32</f>
        <v>1.1197824000000003</v>
      </c>
      <c r="E22" s="16">
        <f>$E33</f>
        <v>1.1197824000000003</v>
      </c>
      <c r="F22" s="16">
        <f>$E34</f>
        <v>1.1197824000000003</v>
      </c>
      <c r="G22" s="16">
        <f>$E35</f>
        <v>1.1197824000000003</v>
      </c>
      <c r="H22" s="16">
        <f>$E36</f>
        <v>1.1197824000000003</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-220.88021760000001</v>
      </c>
      <c r="D23" s="16">
        <f t="shared" ref="D23:V23" si="3">D22-D21</f>
        <v>-220.88021760000001</v>
      </c>
      <c r="E23" s="16">
        <f t="shared" si="3"/>
        <v>-220.88021760000001</v>
      </c>
      <c r="F23" s="16">
        <f t="shared" si="3"/>
        <v>-220.88021760000001</v>
      </c>
      <c r="G23" s="16">
        <f t="shared" si="3"/>
        <v>-220.88021760000001</v>
      </c>
      <c r="H23" s="16">
        <f t="shared" si="3"/>
        <v>-220.88021760000001</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57</v>
      </c>
      <c r="F27" s="107" t="s">
        <v>55</v>
      </c>
      <c r="G27" s="107" t="s">
        <v>55</v>
      </c>
      <c r="H27" s="107" t="s">
        <v>55</v>
      </c>
      <c r="I27" s="107" t="s">
        <v>55</v>
      </c>
      <c r="J27" s="107" t="s">
        <v>55</v>
      </c>
      <c r="K27" s="107" t="s">
        <v>55</v>
      </c>
      <c r="L27" s="107" t="s">
        <v>55</v>
      </c>
      <c r="M27" s="107" t="s">
        <v>55</v>
      </c>
      <c r="N27" s="107"/>
      <c r="O27" s="107"/>
      <c r="P27" s="107" t="s">
        <v>55</v>
      </c>
      <c r="Q27" s="107" t="s">
        <v>55</v>
      </c>
      <c r="R27" s="107" t="s">
        <v>55</v>
      </c>
      <c r="S27" s="107" t="s">
        <v>55</v>
      </c>
      <c r="T27" s="107" t="s">
        <v>55</v>
      </c>
      <c r="U27" s="107" t="s">
        <v>55</v>
      </c>
    </row>
    <row r="28" spans="1:40" s="57" customFormat="1" x14ac:dyDescent="0.35">
      <c r="A28" s="108"/>
      <c r="B28" s="24">
        <v>70.400000000000006</v>
      </c>
      <c r="C28" s="15">
        <v>0.06</v>
      </c>
      <c r="D28" s="15">
        <v>102</v>
      </c>
      <c r="E28" s="15">
        <v>1.32E-2</v>
      </c>
      <c r="F28" s="15">
        <v>6889</v>
      </c>
      <c r="G28" s="15">
        <v>4.84</v>
      </c>
      <c r="H28" s="15">
        <v>45.7</v>
      </c>
      <c r="I28" s="15">
        <v>20</v>
      </c>
      <c r="J28" s="15">
        <v>0.1</v>
      </c>
      <c r="K28" s="23">
        <v>0.12</v>
      </c>
      <c r="L28" s="15">
        <v>5.03</v>
      </c>
      <c r="M28" s="15">
        <v>6.51</v>
      </c>
      <c r="N28" s="15"/>
      <c r="O28" s="15"/>
      <c r="P28" s="15">
        <v>328</v>
      </c>
      <c r="Q28" s="15">
        <v>161191</v>
      </c>
      <c r="R28" s="15">
        <v>0.64</v>
      </c>
      <c r="S28" s="15">
        <v>1.61</v>
      </c>
      <c r="T28" s="15">
        <v>1.05</v>
      </c>
      <c r="U28" s="15">
        <v>99.3</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v>
      </c>
      <c r="C31" s="77">
        <f>IF(C$27="%w/w SAR",((C$28*10)*$B31),IF(C$27="%w/w DM",(((C$28*10)*($B$28/100))*$B31),IF(C$27="kg/t SAR",(C$28*$B31),IF(C$27="kg/t DM",((C$28*($B$28/100))*$B31),IF(C$27="mg/kg SAR",((C$28*0.001)*$B31),IF(C$27="mg/kg DM",(((C$28*0.001)*($B$28/100))*$B31),0))))))</f>
        <v>4.2240000000000002</v>
      </c>
      <c r="D31" s="77">
        <f>(IF(D$27="%w/w SAR",((D$28*10)*$B31),IF(D$27="%w/w DM",(((D$28*10)*($B$28/100))*$B31),IF(D$27="kg/t SAR",(D$28*$B31),IF(D$27="kg/t DM",((D$28*($B$28/100))*$B31),IF(D$27="mg/kg SAR",((D$28*0.001)*$B31),IF(D$27="mg/kg DM",(((D$28*0.001)*($B$28/100))*$B31),"0")))))))*2.291</f>
        <v>1.6451212800000001</v>
      </c>
      <c r="E31" s="77">
        <f>(IF(E$27="%w/w SAR",((E$28*10)*$B31),IF(E$27="%w/w DM",(((E$28*10)*($B$28/100))*$B31),IF(E$27="kg/t SAR",(E$28*$B31),IF(E$27="kg/t DM",((E$28*($B$28/100))*$B31),IF(E$27="mg/kg SAR",((E$28*0.001)*$B31),IF(E$27="mg/kg DM",(((E$28*0.001)*($B$28/100))*$B31),"0")))))))*1.205</f>
        <v>1.1197824000000003</v>
      </c>
      <c r="F31" s="77">
        <f>(IF(F$27="%w/w SAR",((F$28*10)*$B31),IF(F$27="%w/w DM",(((F$28*10)*($B$28/100))*$B31),IF(F$27="kg/t SAR",(F$28*$B31),IF(F$27="kg/t DM",((F$28*($B$28/100))*$B31),IF(F$27="mg/kg SAR",((F$28*0.001)*$B31),IF(F$27="mg/kg DM",(((F$28*0.001)*($B$28/100))*$B31),"0")))))))*1.658</f>
        <v>80.410612480000012</v>
      </c>
      <c r="G31" s="77">
        <f t="shared" ref="G31:P46" si="5">IF(G$27="%w/w SAR",((G$28*10)*$B31),IF(G$27="%w/w DM",(((G$28*10)*($B$28/100))*$B31),IF(G$27="kg/t SAR",(G$28*$B31),IF(G$27="kg/t DM",((G$28*($B$28/100))*$B31),IF(G$27="mg/kg SAR",((G$28*0.001)*$B31),IF(G$27="mg/kg DM",(((G$28*0.001)*($B$28/100))*$B31),0))))))</f>
        <v>3.4073599999999996E-2</v>
      </c>
      <c r="H31" s="77">
        <f t="shared" si="5"/>
        <v>0.32172800000000007</v>
      </c>
      <c r="I31" s="77">
        <f t="shared" si="5"/>
        <v>0.14080000000000004</v>
      </c>
      <c r="J31" s="77">
        <f t="shared" si="5"/>
        <v>7.040000000000002E-4</v>
      </c>
      <c r="K31" s="77">
        <f t="shared" si="5"/>
        <v>8.4480000000000004E-4</v>
      </c>
      <c r="L31" s="77">
        <f t="shared" si="5"/>
        <v>3.5411200000000011E-2</v>
      </c>
      <c r="M31" s="77">
        <f t="shared" si="5"/>
        <v>4.5830400000000007E-2</v>
      </c>
      <c r="N31" s="77">
        <f t="shared" si="5"/>
        <v>0</v>
      </c>
      <c r="O31" s="77">
        <f t="shared" si="5"/>
        <v>0</v>
      </c>
      <c r="P31" s="77">
        <f t="shared" si="5"/>
        <v>2.3091200000000005</v>
      </c>
      <c r="Q31" s="77">
        <f>(IF(Q$27="%w/w SAR",((Q$28*10)*$B31),IF(Q$27="%w/w DM",(((Q$28*10)*($B$28/100))*$B31),IF(Q$27="kg/t SAR",(Q$28*$B31),IF(Q$27="kg/t DM",((Q$28*($B$28/100))*$B31),IF(Q$27="mg/kg SAR",((Q$28*0.001)*$B31),IF(Q$27="mg/kg DM",(((Q$28*0.001)*($B$28/100))*$B31),0)))))))*2.5</f>
        <v>2836.9616000000001</v>
      </c>
      <c r="R31" s="77">
        <f>IF(R$27="%w/w SAR",((R$28*10)*$B31),IF(R$27="%w/w DM",(((R$28*10)*($B$28/100))*$B31),IF(R$27="kg/t SAR",(R$28*$B31),IF(R$27="kg/t DM",((R$28*($B$28/100))*$B31),IF(R$27="mg/kg SAR",((R$28*0.001)*$B31),IF(R$27="mg/kg DM",(((R$28*0.001)*($B$28/100))*$B31),0))))))</f>
        <v>4.5056000000000011E-3</v>
      </c>
      <c r="S31" s="77">
        <f>IF(S$27="%w/w SAR",((S$28*10)*$B31),IF(S$27="%w/w DM",(((S$28*10)*($B$28/100))*$B31),IF(S$27="kg/t SAR",(S$28*$B31),IF(S$27="kg/t DM",((S$28*($B$28/100))*$B31),IF(S$27="mg/kg SAR",((S$28*0.001)*$B31),IF(S$27="mg/kg DM",(((S$28*0.001)*($B$28/100))*$B31),0))))))</f>
        <v>1.1334400000000001E-2</v>
      </c>
      <c r="T31" s="77">
        <f>IF(T$27="%w/w SAR",((T$28*10)*$B31),IF(T$27="%w/w DM",(((T$28*10)*($B$28/100))*$B31),IF(T$27="kg/t SAR",(T$28*$B31),IF(T$27="kg/t DM",((T$28*($B$28/100))*$B31),IF(T$27="mg/kg SAR",((T$28*0.001)*$B31),IF(T$27="mg/kg DM",(((T$28*0.001)*($B$28/100))*$B31),0))))))</f>
        <v>7.3920000000000019E-3</v>
      </c>
      <c r="U31" s="77">
        <f>IF(U$27="%w/w SAR",((U$28*10)*$B31),IF(U$27="%w/w DM",(((U$28*10)*($B$28/100))*$B31),IF(U$27="kg/t SAR",(U$28*$B31),IF(U$27="kg/t DM",((U$28*($B$28/100))*$B31),IF(U$27="mg/kg SAR",((U$28*0.001)*$B31),IF(U$27="mg/kg DM",(((U$28*0.001)*($B$28/100))*$B31),0))))))</f>
        <v>0.69907200000000003</v>
      </c>
      <c r="AB31" s="59"/>
      <c r="AC31" s="59"/>
      <c r="AD31" s="59"/>
      <c r="AE31" s="59"/>
      <c r="AF31" s="59"/>
      <c r="AG31" s="59"/>
      <c r="AH31" s="59"/>
      <c r="AI31" s="59"/>
    </row>
    <row r="32" spans="1:40" s="72" customFormat="1" ht="13" x14ac:dyDescent="0.35">
      <c r="A32" s="13">
        <f>D8</f>
        <v>2</v>
      </c>
      <c r="B32" s="15">
        <v>10</v>
      </c>
      <c r="C32" s="77">
        <f t="shared" ref="C32:C50" si="6">IF(C$27="%w/w SAR",((C$28*10)*$B32),IF(C$27="%w/w DM",(((C$28*10)*($B$28/100))*$B32),IF(C$27="kg/t SAR",(C$28*$B32),IF(C$27="kg/t DM",((C$28*($B$28/100))*$B32),IF(C$27="mg/kg SAR",((C$28*0.001)*$B32),IF(C$27="mg/kg DM",(((C$28*0.001)*($B$28/100))*$B32),0))))))</f>
        <v>4.2240000000000002</v>
      </c>
      <c r="D32" s="77">
        <f t="shared" ref="D32:D50" si="7">(IF(D$27="%w/w SAR",((D$28*10)*$B32),IF(D$27="%w/w DM",(((D$28*10)*($B$28/100))*$B32),IF(D$27="kg/t SAR",(D$28*$B32),IF(D$27="kg/t DM",((D$28*($B$28/100))*$B32),IF(D$27="mg/kg SAR",((D$28*0.001)*$B32),IF(D$27="mg/kg DM",(((D$28*0.001)*($B$28/100))*$B32),"0")))))))*2.291</f>
        <v>1.6451212800000001</v>
      </c>
      <c r="E32" s="77">
        <f t="shared" ref="E32:E50" si="8">(IF(E$27="%w/w SAR",((E$28*10)*$B32),IF(E$27="%w/w DM",(((E$28*10)*($B$28/100))*$B32),IF(E$27="kg/t SAR",(E$28*$B32),IF(E$27="kg/t DM",((E$28*($B$28/100))*$B32),IF(E$27="mg/kg SAR",((E$28*0.001)*$B32),IF(E$27="mg/kg DM",(((E$28*0.001)*($B$28/100))*$B32),"0")))))))*1.205</f>
        <v>1.1197824000000003</v>
      </c>
      <c r="F32" s="77">
        <f t="shared" ref="F32:F50" si="9">(IF(F$27="%w/w SAR",((F$28*10)*$B32),IF(F$27="%w/w DM",(((F$28*10)*($B$28/100))*$B32),IF(F$27="kg/t SAR",(F$28*$B32),IF(F$27="kg/t DM",((F$28*($B$28/100))*$B32),IF(F$27="mg/kg SAR",((F$28*0.001)*$B32),IF(F$27="mg/kg DM",(((F$28*0.001)*($B$28/100))*$B32),"0")))))))*1.658</f>
        <v>80.410612480000012</v>
      </c>
      <c r="G32" s="77">
        <f t="shared" si="5"/>
        <v>3.4073599999999996E-2</v>
      </c>
      <c r="H32" s="77">
        <f t="shared" si="5"/>
        <v>0.32172800000000007</v>
      </c>
      <c r="I32" s="77">
        <f t="shared" si="5"/>
        <v>0.14080000000000004</v>
      </c>
      <c r="J32" s="77">
        <f t="shared" si="5"/>
        <v>7.040000000000002E-4</v>
      </c>
      <c r="K32" s="77">
        <f t="shared" si="5"/>
        <v>8.4480000000000004E-4</v>
      </c>
      <c r="L32" s="77">
        <f t="shared" si="5"/>
        <v>3.5411200000000011E-2</v>
      </c>
      <c r="M32" s="77">
        <f t="shared" si="5"/>
        <v>4.5830400000000007E-2</v>
      </c>
      <c r="N32" s="77">
        <f t="shared" si="5"/>
        <v>0</v>
      </c>
      <c r="O32" s="77">
        <f t="shared" si="5"/>
        <v>0</v>
      </c>
      <c r="P32" s="77">
        <f t="shared" si="5"/>
        <v>2.3091200000000005</v>
      </c>
      <c r="Q32" s="77">
        <f t="shared" ref="Q32:Q50" si="10">(IF(Q$27="%w/w SAR",((Q$28*10)*$B32),IF(Q$27="%w/w DM",(((Q$28*10)*($B$28/100))*$B32),IF(Q$27="kg/t SAR",(Q$28*$B32),IF(Q$27="kg/t DM",((Q$28*($B$28/100))*$B32),IF(Q$27="mg/kg SAR",((Q$28*0.001)*$B32),IF(Q$27="mg/kg DM",(((Q$28*0.001)*($B$28/100))*$B32),0)))))))*2.5</f>
        <v>2836.9616000000001</v>
      </c>
      <c r="R32" s="77">
        <f t="shared" ref="R32:U50" si="11">IF(R$27="%w/w SAR",((R$28*10)*$B32),IF(R$27="%w/w DM",(((R$28*10)*($B$28/100))*$B32),IF(R$27="kg/t SAR",(R$28*$B32),IF(R$27="kg/t DM",((R$28*($B$28/100))*$B32),IF(R$27="mg/kg SAR",((R$28*0.001)*$B32),IF(R$27="mg/kg DM",(((R$28*0.001)*($B$28/100))*$B32),0))))))</f>
        <v>4.5056000000000011E-3</v>
      </c>
      <c r="S32" s="77">
        <f t="shared" si="11"/>
        <v>1.1334400000000001E-2</v>
      </c>
      <c r="T32" s="77">
        <f t="shared" si="11"/>
        <v>7.3920000000000019E-3</v>
      </c>
      <c r="U32" s="77">
        <f t="shared" si="11"/>
        <v>0.69907200000000003</v>
      </c>
      <c r="AB32" s="59"/>
      <c r="AC32" s="59"/>
      <c r="AD32" s="59"/>
      <c r="AE32" s="59"/>
      <c r="AF32" s="59"/>
      <c r="AG32" s="59"/>
      <c r="AH32" s="59"/>
      <c r="AI32" s="59"/>
    </row>
    <row r="33" spans="1:35" s="72" customFormat="1" ht="13" x14ac:dyDescent="0.35">
      <c r="A33" s="13">
        <f>E8</f>
        <v>3</v>
      </c>
      <c r="B33" s="15">
        <v>10</v>
      </c>
      <c r="C33" s="77">
        <f t="shared" si="6"/>
        <v>4.2240000000000002</v>
      </c>
      <c r="D33" s="77">
        <f t="shared" si="7"/>
        <v>1.6451212800000001</v>
      </c>
      <c r="E33" s="77">
        <f t="shared" si="8"/>
        <v>1.1197824000000003</v>
      </c>
      <c r="F33" s="77">
        <f t="shared" si="9"/>
        <v>80.410612480000012</v>
      </c>
      <c r="G33" s="77">
        <f t="shared" si="5"/>
        <v>3.4073599999999996E-2</v>
      </c>
      <c r="H33" s="77">
        <f t="shared" si="5"/>
        <v>0.32172800000000007</v>
      </c>
      <c r="I33" s="77">
        <f t="shared" si="5"/>
        <v>0.14080000000000004</v>
      </c>
      <c r="J33" s="77">
        <f t="shared" si="5"/>
        <v>7.040000000000002E-4</v>
      </c>
      <c r="K33" s="77">
        <f t="shared" si="5"/>
        <v>8.4480000000000004E-4</v>
      </c>
      <c r="L33" s="77">
        <f t="shared" si="5"/>
        <v>3.5411200000000011E-2</v>
      </c>
      <c r="M33" s="77">
        <f t="shared" si="5"/>
        <v>4.5830400000000007E-2</v>
      </c>
      <c r="N33" s="77">
        <f t="shared" si="5"/>
        <v>0</v>
      </c>
      <c r="O33" s="77">
        <f t="shared" si="5"/>
        <v>0</v>
      </c>
      <c r="P33" s="77">
        <f t="shared" si="5"/>
        <v>2.3091200000000005</v>
      </c>
      <c r="Q33" s="77">
        <f t="shared" si="10"/>
        <v>2836.9616000000001</v>
      </c>
      <c r="R33" s="77">
        <f t="shared" si="11"/>
        <v>4.5056000000000011E-3</v>
      </c>
      <c r="S33" s="77">
        <f t="shared" si="11"/>
        <v>1.1334400000000001E-2</v>
      </c>
      <c r="T33" s="77">
        <f t="shared" si="11"/>
        <v>7.3920000000000019E-3</v>
      </c>
      <c r="U33" s="77">
        <f t="shared" si="11"/>
        <v>0.69907200000000003</v>
      </c>
      <c r="AB33" s="59"/>
      <c r="AC33" s="59"/>
      <c r="AD33" s="59"/>
      <c r="AE33" s="59"/>
      <c r="AF33" s="59"/>
      <c r="AG33" s="59"/>
      <c r="AH33" s="59"/>
      <c r="AI33" s="59"/>
    </row>
    <row r="34" spans="1:35" s="72" customFormat="1" ht="13" x14ac:dyDescent="0.35">
      <c r="A34" s="13">
        <f>F8</f>
        <v>4</v>
      </c>
      <c r="B34" s="15">
        <v>10</v>
      </c>
      <c r="C34" s="77">
        <f t="shared" si="6"/>
        <v>4.2240000000000002</v>
      </c>
      <c r="D34" s="77">
        <f t="shared" si="7"/>
        <v>1.6451212800000001</v>
      </c>
      <c r="E34" s="77">
        <f t="shared" si="8"/>
        <v>1.1197824000000003</v>
      </c>
      <c r="F34" s="77">
        <f t="shared" si="9"/>
        <v>80.410612480000012</v>
      </c>
      <c r="G34" s="77">
        <f t="shared" si="5"/>
        <v>3.4073599999999996E-2</v>
      </c>
      <c r="H34" s="77">
        <f t="shared" si="5"/>
        <v>0.32172800000000007</v>
      </c>
      <c r="I34" s="77">
        <f t="shared" si="5"/>
        <v>0.14080000000000004</v>
      </c>
      <c r="J34" s="77">
        <f t="shared" si="5"/>
        <v>7.040000000000002E-4</v>
      </c>
      <c r="K34" s="77">
        <f t="shared" si="5"/>
        <v>8.4480000000000004E-4</v>
      </c>
      <c r="L34" s="77">
        <f t="shared" si="5"/>
        <v>3.5411200000000011E-2</v>
      </c>
      <c r="M34" s="77">
        <f t="shared" si="5"/>
        <v>4.5830400000000007E-2</v>
      </c>
      <c r="N34" s="77">
        <f t="shared" si="5"/>
        <v>0</v>
      </c>
      <c r="O34" s="77">
        <f t="shared" si="5"/>
        <v>0</v>
      </c>
      <c r="P34" s="77">
        <f t="shared" si="5"/>
        <v>2.3091200000000005</v>
      </c>
      <c r="Q34" s="77">
        <f t="shared" si="10"/>
        <v>2836.9616000000001</v>
      </c>
      <c r="R34" s="77">
        <f t="shared" si="11"/>
        <v>4.5056000000000011E-3</v>
      </c>
      <c r="S34" s="77">
        <f t="shared" si="11"/>
        <v>1.1334400000000001E-2</v>
      </c>
      <c r="T34" s="77">
        <f t="shared" si="11"/>
        <v>7.3920000000000019E-3</v>
      </c>
      <c r="U34" s="77">
        <f t="shared" si="11"/>
        <v>0.69907200000000003</v>
      </c>
      <c r="AB34" s="59"/>
      <c r="AC34" s="59"/>
      <c r="AD34" s="59"/>
      <c r="AE34" s="59"/>
      <c r="AF34" s="59"/>
      <c r="AG34" s="59"/>
      <c r="AH34" s="59"/>
      <c r="AI34" s="59"/>
    </row>
    <row r="35" spans="1:35" s="72" customFormat="1" ht="13" x14ac:dyDescent="0.35">
      <c r="A35" s="13">
        <f>G8</f>
        <v>5</v>
      </c>
      <c r="B35" s="15">
        <v>10</v>
      </c>
      <c r="C35" s="77">
        <f t="shared" si="6"/>
        <v>4.2240000000000002</v>
      </c>
      <c r="D35" s="77">
        <f t="shared" si="7"/>
        <v>1.6451212800000001</v>
      </c>
      <c r="E35" s="77">
        <f t="shared" si="8"/>
        <v>1.1197824000000003</v>
      </c>
      <c r="F35" s="77">
        <f t="shared" si="9"/>
        <v>80.410612480000012</v>
      </c>
      <c r="G35" s="77">
        <f t="shared" si="5"/>
        <v>3.4073599999999996E-2</v>
      </c>
      <c r="H35" s="77">
        <f t="shared" si="5"/>
        <v>0.32172800000000007</v>
      </c>
      <c r="I35" s="77">
        <f t="shared" si="5"/>
        <v>0.14080000000000004</v>
      </c>
      <c r="J35" s="77">
        <f t="shared" si="5"/>
        <v>7.040000000000002E-4</v>
      </c>
      <c r="K35" s="77">
        <f t="shared" si="5"/>
        <v>8.4480000000000004E-4</v>
      </c>
      <c r="L35" s="77">
        <f t="shared" si="5"/>
        <v>3.5411200000000011E-2</v>
      </c>
      <c r="M35" s="77">
        <f t="shared" si="5"/>
        <v>4.5830400000000007E-2</v>
      </c>
      <c r="N35" s="77">
        <f t="shared" si="5"/>
        <v>0</v>
      </c>
      <c r="O35" s="77">
        <f t="shared" si="5"/>
        <v>0</v>
      </c>
      <c r="P35" s="77">
        <f t="shared" si="5"/>
        <v>2.3091200000000005</v>
      </c>
      <c r="Q35" s="77">
        <f t="shared" si="10"/>
        <v>2836.9616000000001</v>
      </c>
      <c r="R35" s="77">
        <f t="shared" si="11"/>
        <v>4.5056000000000011E-3</v>
      </c>
      <c r="S35" s="77">
        <f t="shared" si="11"/>
        <v>1.1334400000000001E-2</v>
      </c>
      <c r="T35" s="77">
        <f t="shared" si="11"/>
        <v>7.3920000000000019E-3</v>
      </c>
      <c r="U35" s="77">
        <f t="shared" si="11"/>
        <v>0.69907200000000003</v>
      </c>
      <c r="AB35" s="59"/>
      <c r="AC35" s="59"/>
      <c r="AD35" s="59"/>
      <c r="AE35" s="59"/>
      <c r="AF35" s="59"/>
      <c r="AG35" s="59"/>
      <c r="AH35" s="59"/>
      <c r="AI35" s="59"/>
    </row>
    <row r="36" spans="1:35" s="72" customFormat="1" ht="13" x14ac:dyDescent="0.35">
      <c r="A36" s="13">
        <f>H8</f>
        <v>6</v>
      </c>
      <c r="B36" s="15">
        <v>10</v>
      </c>
      <c r="C36" s="77">
        <f t="shared" si="6"/>
        <v>4.2240000000000002</v>
      </c>
      <c r="D36" s="77">
        <f t="shared" si="7"/>
        <v>1.6451212800000001</v>
      </c>
      <c r="E36" s="77">
        <f t="shared" si="8"/>
        <v>1.1197824000000003</v>
      </c>
      <c r="F36" s="77">
        <f t="shared" si="9"/>
        <v>80.410612480000012</v>
      </c>
      <c r="G36" s="77">
        <f t="shared" si="5"/>
        <v>3.4073599999999996E-2</v>
      </c>
      <c r="H36" s="77">
        <f t="shared" si="5"/>
        <v>0.32172800000000007</v>
      </c>
      <c r="I36" s="77">
        <f t="shared" si="5"/>
        <v>0.14080000000000004</v>
      </c>
      <c r="J36" s="77">
        <f t="shared" si="5"/>
        <v>7.040000000000002E-4</v>
      </c>
      <c r="K36" s="77">
        <f t="shared" si="5"/>
        <v>8.4480000000000004E-4</v>
      </c>
      <c r="L36" s="77">
        <f t="shared" si="5"/>
        <v>3.5411200000000011E-2</v>
      </c>
      <c r="M36" s="77">
        <f t="shared" si="5"/>
        <v>4.5830400000000007E-2</v>
      </c>
      <c r="N36" s="77">
        <f t="shared" si="5"/>
        <v>0</v>
      </c>
      <c r="O36" s="77">
        <f t="shared" si="5"/>
        <v>0</v>
      </c>
      <c r="P36" s="77">
        <f t="shared" si="5"/>
        <v>2.3091200000000005</v>
      </c>
      <c r="Q36" s="77">
        <f t="shared" si="10"/>
        <v>2836.9616000000001</v>
      </c>
      <c r="R36" s="77">
        <f t="shared" si="11"/>
        <v>4.5056000000000011E-3</v>
      </c>
      <c r="S36" s="77">
        <f t="shared" si="11"/>
        <v>1.1334400000000001E-2</v>
      </c>
      <c r="T36" s="77">
        <f t="shared" si="11"/>
        <v>7.3920000000000019E-3</v>
      </c>
      <c r="U36" s="77">
        <f t="shared" si="11"/>
        <v>0.69907200000000003</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70.400000000000006</v>
      </c>
      <c r="C55" s="116">
        <v>3</v>
      </c>
      <c r="D55" s="117">
        <f>(B55/100)*C55</f>
        <v>2.1120000000000001</v>
      </c>
      <c r="E55" s="117">
        <f>G55</f>
        <v>3.7312000000000003</v>
      </c>
      <c r="F55" s="116">
        <v>5.3</v>
      </c>
      <c r="G55" s="117">
        <f>(B55/100)*F55</f>
        <v>3.7312000000000003</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6.6</v>
      </c>
      <c r="C60" s="76">
        <f t="shared" ref="C60:U60" si="14">D10</f>
        <v>5.9</v>
      </c>
      <c r="D60" s="76">
        <f t="shared" si="14"/>
        <v>6.3</v>
      </c>
      <c r="E60" s="76">
        <f t="shared" si="14"/>
        <v>6.8</v>
      </c>
      <c r="F60" s="76">
        <f t="shared" si="14"/>
        <v>6.7</v>
      </c>
      <c r="G60" s="76">
        <f t="shared" si="14"/>
        <v>6.6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v>
      </c>
      <c r="C62" s="77">
        <f>B32</f>
        <v>10</v>
      </c>
      <c r="D62" s="77">
        <f>B33</f>
        <v>10</v>
      </c>
      <c r="E62" s="77">
        <f>B34</f>
        <v>10</v>
      </c>
      <c r="F62" s="77">
        <f>B35</f>
        <v>10</v>
      </c>
      <c r="G62" s="77">
        <f>B36</f>
        <v>10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0.37312000000000006</v>
      </c>
      <c r="C63" s="77">
        <f t="shared" ref="C63:U63" si="16">$E55*(C62/100)</f>
        <v>0.37312000000000006</v>
      </c>
      <c r="D63" s="77">
        <f t="shared" si="16"/>
        <v>0.37312000000000006</v>
      </c>
      <c r="E63" s="77">
        <f t="shared" si="16"/>
        <v>0.37312000000000006</v>
      </c>
      <c r="F63" s="77">
        <f>$E55*(F62/100)</f>
        <v>0.37312000000000006</v>
      </c>
      <c r="G63" s="77">
        <f t="shared" si="16"/>
        <v>0.37312000000000006</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-2.3999999999999968</v>
      </c>
      <c r="C64" s="77">
        <f t="shared" ref="C64:U64" si="17">(C59-C60)*C61</f>
        <v>1.7999999999999989</v>
      </c>
      <c r="D64" s="77">
        <f t="shared" si="17"/>
        <v>-0.59999999999999787</v>
      </c>
      <c r="E64" s="77">
        <f t="shared" si="17"/>
        <v>-3.5999999999999979</v>
      </c>
      <c r="F64" s="77">
        <f t="shared" si="17"/>
        <v>-3</v>
      </c>
      <c r="G64" s="77">
        <f t="shared" si="17"/>
        <v>-2.3999999999999968</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2.7731199999999969</v>
      </c>
      <c r="C65" s="77">
        <f t="shared" ref="C65:U65" si="18">C63-C64</f>
        <v>-1.4268799999999988</v>
      </c>
      <c r="D65" s="77">
        <f t="shared" si="18"/>
        <v>0.97311999999999799</v>
      </c>
      <c r="E65" s="77">
        <f t="shared" si="18"/>
        <v>3.973119999999998</v>
      </c>
      <c r="F65" s="77">
        <f t="shared" si="18"/>
        <v>3.3731200000000001</v>
      </c>
      <c r="G65" s="77">
        <f t="shared" si="18"/>
        <v>2.7731199999999969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'DCWW Alwen'!B29</f>
        <v>Application Rate</v>
      </c>
      <c r="C1" s="38" t="str">
        <f>'DCWW Alwen'!C29</f>
        <v>Nitrogen Addition</v>
      </c>
      <c r="D1" s="38" t="str">
        <f>'DCWW Alwen'!D29</f>
        <v>Phosphate Addition</v>
      </c>
      <c r="E1" s="38" t="str">
        <f>'DCWW Alwen'!E29</f>
        <v>Potash  Addition</v>
      </c>
      <c r="F1" s="38" t="str">
        <f>'DCWW Alwen'!F29</f>
        <v>Mg Oxide Addition</v>
      </c>
      <c r="G1" s="38" t="str">
        <f>'DCWW Alwen'!G29</f>
        <v>Copper Addition</v>
      </c>
      <c r="H1" s="38" t="str">
        <f>'DCWW Alwen'!H29</f>
        <v>Zinc Addition</v>
      </c>
      <c r="I1" s="38" t="str">
        <f>'DCWW Alwen'!I29</f>
        <v>Lead Addition</v>
      </c>
      <c r="J1" s="38" t="str">
        <f>'DCWW Alwen'!J29</f>
        <v>Cadmium Addition</v>
      </c>
      <c r="K1" s="38" t="str">
        <f>'DCWW Alwen'!K29</f>
        <v>Mercury Addition</v>
      </c>
      <c r="L1" s="38" t="str">
        <f>'DCWW Alwen'!L29</f>
        <v>Nickel Addition</v>
      </c>
      <c r="M1" s="38" t="str">
        <f>'DCWW Alwen'!M29</f>
        <v>Chromium Addition</v>
      </c>
      <c r="N1" s="38" t="str">
        <f>'DCWW Alwen'!N29</f>
        <v>Aluminium Addition</v>
      </c>
      <c r="O1" s="38" t="str">
        <f>'DCWW Alwen'!O29</f>
        <v>Iron Addition</v>
      </c>
      <c r="P1" s="38" t="str">
        <f>'DCWW Alwen'!P29</f>
        <v xml:space="preserve">Sodium Addition                 </v>
      </c>
      <c r="Q1" s="38" t="str">
        <f>'DCWW Alwen'!Q29</f>
        <v>SO3  Addition                             kg/ha</v>
      </c>
      <c r="R1" s="38" t="str">
        <f>'DCWW Alwen'!R29</f>
        <v xml:space="preserve">Selenium Addition </v>
      </c>
      <c r="S1" s="38" t="str">
        <f>'DCWW Alwen'!S29</f>
        <v xml:space="preserve">Arsenic  Addition  </v>
      </c>
      <c r="T1" s="38" t="str">
        <f>'DCWW Alwen'!T29</f>
        <v xml:space="preserve">Molybdenum Addition  </v>
      </c>
      <c r="U1" s="38" t="str">
        <f>'DCWW Alwen'!U29</f>
        <v xml:space="preserve">Fluoride Addition </v>
      </c>
    </row>
    <row r="2" spans="1:21" ht="25" x14ac:dyDescent="0.25">
      <c r="A2" s="144"/>
      <c r="B2" s="38" t="str">
        <f>'DCWW Alwen'!B30</f>
        <v>tonnes/ha</v>
      </c>
      <c r="C2" s="38" t="str">
        <f>'DCWW Alwen'!C30</f>
        <v>kg/ha</v>
      </c>
      <c r="D2" s="38" t="str">
        <f>'DCWW Alwen'!D30</f>
        <v>P2O5 
kg/ha</v>
      </c>
      <c r="E2" s="38" t="str">
        <f>'DCWW Alwen'!E30</f>
        <v>K2O 
kg/ha</v>
      </c>
      <c r="F2" s="38" t="str">
        <f>'DCWW Alwen'!F30</f>
        <v>MgO 
kg/ha</v>
      </c>
      <c r="G2" s="38" t="str">
        <f>'DCWW Alwen'!G30</f>
        <v>kg/ha</v>
      </c>
      <c r="H2" s="38" t="str">
        <f>'DCWW Alwen'!H30</f>
        <v>kg/ha</v>
      </c>
      <c r="I2" s="38" t="str">
        <f>'DCWW Alwen'!I30</f>
        <v>kg/ha</v>
      </c>
      <c r="J2" s="38" t="str">
        <f>'DCWW Alwen'!J30</f>
        <v>kg/ha</v>
      </c>
      <c r="K2" s="38" t="str">
        <f>'DCWW Alwen'!K30</f>
        <v>kg/ha</v>
      </c>
      <c r="L2" s="38" t="str">
        <f>'DCWW Alwen'!L30</f>
        <v>kg/ha</v>
      </c>
      <c r="M2" s="38" t="str">
        <f>'DCWW Alwen'!M30</f>
        <v>kg/ha</v>
      </c>
      <c r="N2" s="38" t="str">
        <f>'DCWW Alwen'!N30</f>
        <v>kg/ha</v>
      </c>
      <c r="O2" s="38" t="str">
        <f>'DCWW Alwen'!O30</f>
        <v>kg/ha</v>
      </c>
      <c r="P2" s="38" t="str">
        <f>'DCWW Alwen'!P30</f>
        <v>kg/ha</v>
      </c>
      <c r="Q2" s="38" t="str">
        <f>'DCWW Alwen'!Q30</f>
        <v>kg/ha</v>
      </c>
      <c r="R2" s="38" t="str">
        <f>'DCWW Alwen'!R30</f>
        <v>kg/ha</v>
      </c>
      <c r="S2" s="38" t="str">
        <f>'DCWW Alwen'!S30</f>
        <v>kg/ha</v>
      </c>
      <c r="T2" s="38" t="str">
        <f>'DCWW Alwen'!T30</f>
        <v>kg/ha</v>
      </c>
      <c r="U2" s="38" t="str">
        <f>'DCWW Alwen'!U30</f>
        <v>kg/ha</v>
      </c>
    </row>
    <row r="3" spans="1:21" x14ac:dyDescent="0.25">
      <c r="A3" s="36">
        <v>1</v>
      </c>
      <c r="B3" s="33">
        <f>'DCWW Alwen'!B31</f>
        <v>180</v>
      </c>
      <c r="C3" s="33">
        <f>'DCWW Alwen'!C31</f>
        <v>242.1738</v>
      </c>
      <c r="D3" s="33">
        <f>'DCWW Alwen'!D31</f>
        <v>32.50461636</v>
      </c>
      <c r="E3" s="33">
        <f>'DCWW Alwen'!E31</f>
        <v>2.8494153</v>
      </c>
      <c r="F3" s="33">
        <f>'DCWW Alwen'!F31</f>
        <v>15.23178072</v>
      </c>
      <c r="G3" s="33">
        <f>'DCWW Alwen'!G31</f>
        <v>5.2729199999999997E-2</v>
      </c>
      <c r="H3" s="33">
        <f>'DCWW Alwen'!H31</f>
        <v>3.7236600000000002</v>
      </c>
      <c r="I3" s="33">
        <f>'DCWW Alwen'!I31</f>
        <v>0.87247799999999998</v>
      </c>
      <c r="J3" s="33">
        <f>'DCWW Alwen'!J31</f>
        <v>1.1143799999999999E-2</v>
      </c>
      <c r="K3" s="33">
        <f>'DCWW Alwen'!K31</f>
        <v>9.2411999999999998E-3</v>
      </c>
      <c r="L3" s="33">
        <f>'DCWW Alwen'!L31</f>
        <v>0.63873000000000002</v>
      </c>
      <c r="M3" s="33">
        <f>'DCWW Alwen'!M31</f>
        <v>0.23510699999999998</v>
      </c>
      <c r="N3" s="33">
        <f>'DCWW Alwen'!N31</f>
        <v>83.714399999999998</v>
      </c>
      <c r="O3" s="33">
        <f>'DCWW Alwen'!O31</f>
        <v>15030.54</v>
      </c>
      <c r="P3" s="33">
        <f>'DCWW Alwen'!P31</f>
        <v>0</v>
      </c>
      <c r="Q3" s="33">
        <f>'DCWW Alwen'!Q31</f>
        <v>485.84249999999997</v>
      </c>
      <c r="R3" s="33">
        <f>'DCWW Alwen'!R31</f>
        <v>0</v>
      </c>
      <c r="S3" s="33">
        <f>'DCWW Alwen'!S31</f>
        <v>0.45934199999999997</v>
      </c>
      <c r="T3" s="33">
        <f>'DCWW Alwen'!T31</f>
        <v>0</v>
      </c>
      <c r="U3" s="33">
        <f>'DCWW Alwen'!U31</f>
        <v>0</v>
      </c>
    </row>
    <row r="4" spans="1:21" x14ac:dyDescent="0.25">
      <c r="A4" s="36">
        <v>2</v>
      </c>
      <c r="B4" s="33">
        <f>'DCWW Bala'!B31</f>
        <v>250</v>
      </c>
      <c r="C4" s="33">
        <f>'DCWW Bala'!C31</f>
        <v>100.34</v>
      </c>
      <c r="D4" s="33">
        <f>'DCWW Bala'!D31</f>
        <v>12.088461499999999</v>
      </c>
      <c r="E4" s="33">
        <f>'DCWW Bala'!E31</f>
        <v>2.1680359999999999</v>
      </c>
      <c r="F4" s="33">
        <f>'DCWW Bala'!F31</f>
        <v>24.667723999999996</v>
      </c>
      <c r="G4" s="33">
        <f>'DCWW Bala'!G31</f>
        <v>0.16867499999999999</v>
      </c>
      <c r="H4" s="33">
        <f>'DCWW Bala'!H31</f>
        <v>3.1572499999999999</v>
      </c>
      <c r="I4" s="33">
        <f>'DCWW Bala'!I31</f>
        <v>3.2610499999999994E-2</v>
      </c>
      <c r="J4" s="33">
        <f>'DCWW Bala'!J31</f>
        <v>1.0207000000000001E-2</v>
      </c>
      <c r="K4" s="33">
        <f>'DCWW Bala'!K31</f>
        <v>5.0169999999999998E-3</v>
      </c>
      <c r="L4" s="33">
        <f>'DCWW Bala'!L31</f>
        <v>2.1625000000000002E-2</v>
      </c>
      <c r="M4" s="33">
        <f>'DCWW Bala'!M31</f>
        <v>0.1211</v>
      </c>
      <c r="N4" s="33">
        <f>'DCWW Bala'!N31</f>
        <v>1392.6499999999999</v>
      </c>
      <c r="O4" s="33">
        <f>'DCWW Bala'!O31</f>
        <v>33.648499999999999</v>
      </c>
      <c r="P4" s="33">
        <f>'DCWW Bala'!P31</f>
        <v>0</v>
      </c>
      <c r="Q4" s="33">
        <f>'DCWW Bala'!Q31</f>
        <v>160.67374999999998</v>
      </c>
      <c r="R4" s="33">
        <f>'DCWW Bala'!R31</f>
        <v>0</v>
      </c>
      <c r="S4" s="33">
        <f>'DCWW Bala'!S31</f>
        <v>7.5255000000000002E-2</v>
      </c>
      <c r="T4" s="33">
        <f>'DCWW Bala'!T31</f>
        <v>0</v>
      </c>
      <c r="U4" s="33">
        <f>'DCWW Bala'!U31</f>
        <v>0</v>
      </c>
    </row>
    <row r="5" spans="1:21" x14ac:dyDescent="0.25">
      <c r="A5" s="36">
        <v>3</v>
      </c>
      <c r="B5" s="33">
        <f>'DCWW Gerragllwyd'!B31</f>
        <v>250</v>
      </c>
      <c r="C5" s="33">
        <f>'DCWW Gerragllwyd'!C31</f>
        <v>109.79999999999998</v>
      </c>
      <c r="D5" s="33">
        <f>'DCWW Gerragllwyd'!D31</f>
        <v>10.201822999999997</v>
      </c>
      <c r="E5" s="33">
        <f>'DCWW Gerragllwyd'!E31</f>
        <v>1.5987337499999998</v>
      </c>
      <c r="F5" s="33">
        <f>'DCWW Gerragllwyd'!F31</f>
        <v>12.010137500000001</v>
      </c>
      <c r="G5" s="33">
        <f>'DCWW Gerragllwyd'!G31</f>
        <v>0.58865000000000001</v>
      </c>
      <c r="H5" s="33">
        <f>'DCWW Gerragllwyd'!H31</f>
        <v>5.8102499999999999</v>
      </c>
      <c r="I5" s="33">
        <f>'DCWW Gerragllwyd'!I31</f>
        <v>0.60237499999999999</v>
      </c>
      <c r="J5" s="33">
        <f>'DCWW Gerragllwyd'!J31</f>
        <v>2.257E-2</v>
      </c>
      <c r="K5" s="33">
        <f>'DCWW Gerragllwyd'!K31</f>
        <v>5.0324999999999996E-3</v>
      </c>
      <c r="L5" s="33">
        <f>'DCWW Gerragllwyd'!L31</f>
        <v>0.27450000000000002</v>
      </c>
      <c r="M5" s="33">
        <f>'DCWW Gerragllwyd'!M31</f>
        <v>0.25467499999999998</v>
      </c>
      <c r="N5" s="33">
        <f>'DCWW Gerragllwyd'!N31</f>
        <v>66.642499999999998</v>
      </c>
      <c r="O5" s="33">
        <f>'DCWW Gerragllwyd'!O31</f>
        <v>7091.25</v>
      </c>
      <c r="P5" s="33">
        <f>'DCWW Gerragllwyd'!P31</f>
        <v>0</v>
      </c>
      <c r="Q5" s="33">
        <f>'DCWW Gerragllwyd'!Q31</f>
        <v>91.5</v>
      </c>
      <c r="R5" s="33">
        <f>'DCWW Gerragllwyd'!R31</f>
        <v>0</v>
      </c>
      <c r="S5" s="33">
        <f>'DCWW Gerragllwyd'!S31</f>
        <v>0.22722500000000001</v>
      </c>
      <c r="T5" s="33">
        <f>'DCWW Gerragllwyd'!T31</f>
        <v>0</v>
      </c>
      <c r="U5" s="33">
        <f>'DCWW Gerragllwyd'!U31</f>
        <v>0</v>
      </c>
    </row>
    <row r="6" spans="1:21" x14ac:dyDescent="0.25">
      <c r="A6" s="36">
        <v>4</v>
      </c>
      <c r="B6" s="33">
        <f>'DCWW Glascoed'!B31</f>
        <v>105</v>
      </c>
      <c r="C6" s="33">
        <f>'DCWW Glascoed'!C31</f>
        <v>182.41440000000003</v>
      </c>
      <c r="D6" s="33">
        <f>'DCWW Glascoed'!D31</f>
        <v>62.943621299999997</v>
      </c>
      <c r="E6" s="33">
        <f>'DCWW Glascoed'!E31</f>
        <v>2.9728314000000005</v>
      </c>
      <c r="F6" s="33">
        <f>'DCWW Glascoed'!F31</f>
        <v>15.989818320000003</v>
      </c>
      <c r="G6" s="33">
        <f>'DCWW Glascoed'!G31</f>
        <v>0.22428000000000003</v>
      </c>
      <c r="H6" s="33">
        <f>'DCWW Glascoed'!H31</f>
        <v>2.2241100000000005</v>
      </c>
      <c r="I6" s="33">
        <f>'DCWW Glascoed'!I31</f>
        <v>0.51210600000000006</v>
      </c>
      <c r="J6" s="33">
        <f>'DCWW Glascoed'!J31</f>
        <v>3.5511000000000006E-3</v>
      </c>
      <c r="K6" s="33">
        <f>'DCWW Glascoed'!K31</f>
        <v>5.4201000000000006E-3</v>
      </c>
      <c r="L6" s="33">
        <f>'DCWW Glascoed'!L31</f>
        <v>0.57378300000000004</v>
      </c>
      <c r="M6" s="33">
        <f>'DCWW Glascoed'!M31</f>
        <v>0.14335230000000002</v>
      </c>
      <c r="N6" s="33">
        <f>'DCWW Glascoed'!N31</f>
        <v>32.707500000000003</v>
      </c>
      <c r="O6" s="33">
        <f>'DCWW Glascoed'!O31</f>
        <v>8802.9900000000016</v>
      </c>
      <c r="P6" s="33">
        <f>'DCWW Glascoed'!P31</f>
        <v>0</v>
      </c>
      <c r="Q6" s="33">
        <f>'DCWW Glascoed'!Q31</f>
        <v>207.45900000000003</v>
      </c>
      <c r="R6" s="33">
        <f>'DCWW Glascoed'!R31</f>
        <v>0</v>
      </c>
      <c r="S6" s="33">
        <f>'DCWW Glascoed'!S31</f>
        <v>0.18129300000000004</v>
      </c>
      <c r="T6" s="33">
        <f>'DCWW Glascoed'!T31</f>
        <v>0</v>
      </c>
      <c r="U6" s="33">
        <f>'DCWW Glascoed'!U31</f>
        <v>0</v>
      </c>
    </row>
    <row r="7" spans="1:21" x14ac:dyDescent="0.25">
      <c r="A7" s="36">
        <v>5</v>
      </c>
      <c r="B7" s="33">
        <f>'DCWW Trecastell'!B31</f>
        <v>250</v>
      </c>
      <c r="C7" s="33">
        <f>'DCWW Trecastell'!C31</f>
        <v>56.332500000000003</v>
      </c>
      <c r="D7" s="33">
        <f>'DCWW Trecastell'!D31</f>
        <v>38.601058999999999</v>
      </c>
      <c r="E7" s="33">
        <f>'DCWW Trecastell'!E31</f>
        <v>13.453825</v>
      </c>
      <c r="F7" s="33">
        <f>'DCWW Trecastell'!F31</f>
        <v>37.528000999999996</v>
      </c>
      <c r="G7" s="33">
        <f>'DCWW Trecastell'!G31</f>
        <v>0.17407249999999996</v>
      </c>
      <c r="H7" s="33">
        <f>'DCWW Trecastell'!H31</f>
        <v>0.664825</v>
      </c>
      <c r="I7" s="33">
        <f>'DCWW Trecastell'!I31</f>
        <v>0.11164999999999999</v>
      </c>
      <c r="J7" s="33">
        <f>'DCWW Trecastell'!J31</f>
        <v>4.1107500000000007E-3</v>
      </c>
      <c r="K7" s="33">
        <f>'DCWW Trecastell'!K31</f>
        <v>5.0242499999999992E-3</v>
      </c>
      <c r="L7" s="33">
        <f>'DCWW Trecastell'!L31</f>
        <v>5.9885000000000001E-2</v>
      </c>
      <c r="M7" s="33">
        <f>'DCWW Trecastell'!M31</f>
        <v>7.5617500000000004E-2</v>
      </c>
      <c r="N7" s="33">
        <f>'DCWW Trecastell'!N31</f>
        <v>491.26</v>
      </c>
      <c r="O7" s="33">
        <f>'DCWW Trecastell'!O31</f>
        <v>98.454999999999998</v>
      </c>
      <c r="P7" s="33">
        <f>'DCWW Trecastell'!P31</f>
        <v>0</v>
      </c>
      <c r="Q7" s="33">
        <f>'DCWW Trecastell'!Q31</f>
        <v>30.196249999999996</v>
      </c>
      <c r="R7" s="33">
        <f>'DCWW Trecastell'!R31</f>
        <v>0</v>
      </c>
      <c r="S7" s="33">
        <f>'DCWW Trecastell'!S31</f>
        <v>8.4752499999999995E-2</v>
      </c>
      <c r="T7" s="33">
        <f>'DCWW Trecastell'!T31</f>
        <v>0</v>
      </c>
      <c r="U7" s="33">
        <f>'DCWW Trecastell'!U31</f>
        <v>0</v>
      </c>
    </row>
    <row r="8" spans="1:21" x14ac:dyDescent="0.25">
      <c r="A8" s="36">
        <v>6</v>
      </c>
      <c r="B8" s="33">
        <f>Heatrick!B31</f>
        <v>10</v>
      </c>
      <c r="C8" s="33">
        <f>Heatrick!C31</f>
        <v>4.2240000000000002</v>
      </c>
      <c r="D8" s="33">
        <f>Heatrick!D31</f>
        <v>1.6451212800000001</v>
      </c>
      <c r="E8" s="33">
        <f>Heatrick!E31</f>
        <v>1.1197824000000003</v>
      </c>
      <c r="F8" s="33">
        <f>Heatrick!F31</f>
        <v>80.410612480000012</v>
      </c>
      <c r="G8" s="33">
        <f>Heatrick!G31</f>
        <v>3.4073599999999996E-2</v>
      </c>
      <c r="H8" s="33">
        <f>Heatrick!H31</f>
        <v>0.32172800000000007</v>
      </c>
      <c r="I8" s="33">
        <f>Heatrick!I31</f>
        <v>0.14080000000000004</v>
      </c>
      <c r="J8" s="33">
        <f>Heatrick!J31</f>
        <v>7.040000000000002E-4</v>
      </c>
      <c r="K8" s="33">
        <f>Heatrick!K31</f>
        <v>8.4480000000000004E-4</v>
      </c>
      <c r="L8" s="33">
        <f>Heatrick!L31</f>
        <v>3.5411200000000011E-2</v>
      </c>
      <c r="M8" s="33">
        <f>Heatrick!M31</f>
        <v>4.5830400000000007E-2</v>
      </c>
      <c r="N8" s="33">
        <f>Heatrick!N31</f>
        <v>0</v>
      </c>
      <c r="O8" s="33">
        <f>Heatrick!O31</f>
        <v>0</v>
      </c>
      <c r="P8" s="33">
        <f>Heatrick!P31</f>
        <v>2.3091200000000005</v>
      </c>
      <c r="Q8" s="33">
        <f>Heatrick!Q31</f>
        <v>2836.9616000000001</v>
      </c>
      <c r="R8" s="33">
        <f>Heatrick!R31</f>
        <v>4.5056000000000011E-3</v>
      </c>
      <c r="S8" s="33">
        <f>Heatrick!S31</f>
        <v>1.1334400000000001E-2</v>
      </c>
      <c r="T8" s="33">
        <f>Heatrick!T31</f>
        <v>7.3920000000000019E-3</v>
      </c>
      <c r="U8" s="33">
        <f>Heatrick!U31</f>
        <v>0.69907200000000003</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'DCWW Alwen'!B29</f>
        <v>Application Rate</v>
      </c>
      <c r="D1" s="35" t="str">
        <f>'DCWW Alwen'!C29</f>
        <v>Nitrogen Addition</v>
      </c>
      <c r="E1" s="35" t="str">
        <f>'DCWW Alwen'!D29</f>
        <v>Phosphate Addition</v>
      </c>
      <c r="F1" s="35" t="str">
        <f>'DCWW Alwen'!E29</f>
        <v>Potash  Addition</v>
      </c>
      <c r="G1" s="35" t="str">
        <f>'DCWW Alwen'!F29</f>
        <v>Mg Oxide Addition</v>
      </c>
      <c r="H1" s="35" t="str">
        <f>'DCWW Alwen'!G29</f>
        <v>Copper Addition</v>
      </c>
      <c r="I1" s="35" t="str">
        <f>'DCWW Alwen'!H29</f>
        <v>Zinc Addition</v>
      </c>
      <c r="J1" s="35" t="str">
        <f>'DCWW Alwen'!I29</f>
        <v>Lead Addition</v>
      </c>
      <c r="K1" s="35" t="str">
        <f>'DCWW Alwen'!J29</f>
        <v>Cadmium Addition</v>
      </c>
      <c r="L1" s="35" t="str">
        <f>'DCWW Alwen'!K29</f>
        <v>Mercury Addition</v>
      </c>
      <c r="M1" s="35" t="str">
        <f>'DCWW Alwen'!L29</f>
        <v>Nickel Addition</v>
      </c>
      <c r="N1" s="35" t="str">
        <f>'DCWW Alwen'!M29</f>
        <v>Chromium Addition</v>
      </c>
      <c r="O1" s="35" t="str">
        <f>'DCWW Alwen'!N29</f>
        <v>Aluminium Addition</v>
      </c>
      <c r="P1" s="35" t="str">
        <f>'DCWW Alwen'!O29</f>
        <v>Iron Addition</v>
      </c>
      <c r="Q1" s="35" t="str">
        <f>'DCWW Alwen'!P29</f>
        <v xml:space="preserve">Sodium Addition                 </v>
      </c>
      <c r="R1" s="35" t="str">
        <f>'DCWW Alwen'!Q29</f>
        <v>SO3  Addition                             kg/ha</v>
      </c>
      <c r="S1" s="35" t="str">
        <f>'DCWW Alwen'!R29</f>
        <v xml:space="preserve">Selenium Addition </v>
      </c>
      <c r="T1" s="35" t="str">
        <f>'DCWW Alwen'!S29</f>
        <v xml:space="preserve">Arsenic  Addition  </v>
      </c>
      <c r="U1" s="35" t="str">
        <f>'DCWW Alwen'!T29</f>
        <v xml:space="preserve">Molybdenum Addition  </v>
      </c>
      <c r="V1" s="35" t="str">
        <f>'DCWW Alwen'!U29</f>
        <v xml:space="preserve">Fluoride Addition </v>
      </c>
    </row>
    <row r="2" spans="1:22" s="83" customFormat="1" ht="25" x14ac:dyDescent="0.35">
      <c r="A2" s="145"/>
      <c r="B2" s="32" t="s">
        <v>46</v>
      </c>
      <c r="C2" s="35" t="str">
        <f>'DCWW Alwen'!B30</f>
        <v>tonnes/ha</v>
      </c>
      <c r="D2" s="35" t="str">
        <f>'DCWW Alwen'!C30</f>
        <v>kg/ha</v>
      </c>
      <c r="E2" s="35" t="str">
        <f>'DCWW Alwen'!D30</f>
        <v>P2O5 
kg/ha</v>
      </c>
      <c r="F2" s="35" t="str">
        <f>'DCWW Alwen'!E30</f>
        <v>K2O 
kg/ha</v>
      </c>
      <c r="G2" s="35" t="str">
        <f>'DCWW Alwen'!F30</f>
        <v>MgO 
kg/ha</v>
      </c>
      <c r="H2" s="35" t="str">
        <f>'DCWW Alwen'!G30</f>
        <v>kg/ha</v>
      </c>
      <c r="I2" s="35" t="str">
        <f>'DCWW Alwen'!H30</f>
        <v>kg/ha</v>
      </c>
      <c r="J2" s="35" t="str">
        <f>'DCWW Alwen'!I30</f>
        <v>kg/ha</v>
      </c>
      <c r="K2" s="35" t="str">
        <f>'DCWW Alwen'!J30</f>
        <v>kg/ha</v>
      </c>
      <c r="L2" s="35" t="str">
        <f>'DCWW Alwen'!K30</f>
        <v>kg/ha</v>
      </c>
      <c r="M2" s="35" t="str">
        <f>'DCWW Alwen'!L30</f>
        <v>kg/ha</v>
      </c>
      <c r="N2" s="35" t="str">
        <f>'DCWW Alwen'!M30</f>
        <v>kg/ha</v>
      </c>
      <c r="O2" s="35" t="str">
        <f>'DCWW Alwen'!N30</f>
        <v>kg/ha</v>
      </c>
      <c r="P2" s="35" t="str">
        <f>'DCWW Alwen'!O30</f>
        <v>kg/ha</v>
      </c>
      <c r="Q2" s="35" t="str">
        <f>'DCWW Alwen'!P30</f>
        <v>kg/ha</v>
      </c>
      <c r="R2" s="35" t="str">
        <f>'DCWW Alwen'!Q30</f>
        <v>kg/ha</v>
      </c>
      <c r="S2" s="35" t="str">
        <f>'DCWW Alwen'!R30</f>
        <v>kg/ha</v>
      </c>
      <c r="T2" s="35" t="str">
        <f>'DCWW Alwen'!S30</f>
        <v>kg/ha</v>
      </c>
      <c r="U2" s="35" t="str">
        <f>'DCWW Alwen'!T30</f>
        <v>kg/ha</v>
      </c>
      <c r="V2" s="35" t="str">
        <f>'DCWW Alwen'!U30</f>
        <v>kg/ha</v>
      </c>
    </row>
    <row r="3" spans="1:22" x14ac:dyDescent="0.25">
      <c r="A3" s="36">
        <v>1</v>
      </c>
      <c r="B3" s="91"/>
      <c r="C3" s="33">
        <f>'DCWW Alwen'!B31</f>
        <v>180</v>
      </c>
      <c r="D3" s="33">
        <f>'DCWW Alwen'!C31</f>
        <v>242.1738</v>
      </c>
      <c r="E3" s="33">
        <f>'DCWW Alwen'!D31</f>
        <v>32.50461636</v>
      </c>
      <c r="F3" s="33">
        <f>'DCWW Alwen'!E31</f>
        <v>2.8494153</v>
      </c>
      <c r="G3" s="33">
        <f>'DCWW Alwen'!F31</f>
        <v>15.23178072</v>
      </c>
      <c r="H3" s="33">
        <f>'DCWW Alwen'!G31</f>
        <v>5.2729199999999997E-2</v>
      </c>
      <c r="I3" s="33">
        <f>'DCWW Alwen'!H31</f>
        <v>3.7236600000000002</v>
      </c>
      <c r="J3" s="33">
        <f>'DCWW Alwen'!I31</f>
        <v>0.87247799999999998</v>
      </c>
      <c r="K3" s="33">
        <f>'DCWW Alwen'!J31</f>
        <v>1.1143799999999999E-2</v>
      </c>
      <c r="L3" s="33">
        <f>'DCWW Alwen'!K31</f>
        <v>9.2411999999999998E-3</v>
      </c>
      <c r="M3" s="33">
        <f>'DCWW Alwen'!L31</f>
        <v>0.63873000000000002</v>
      </c>
      <c r="N3" s="33">
        <f>'DCWW Alwen'!M31</f>
        <v>0.23510699999999998</v>
      </c>
      <c r="O3" s="33">
        <f>'DCWW Alwen'!N31</f>
        <v>83.714399999999998</v>
      </c>
      <c r="P3" s="33">
        <f>'DCWW Alwen'!O31</f>
        <v>15030.54</v>
      </c>
      <c r="Q3" s="33">
        <f>'DCWW Alwen'!P31</f>
        <v>0</v>
      </c>
      <c r="R3" s="33">
        <f>'DCWW Alwen'!Q31</f>
        <v>485.84249999999997</v>
      </c>
      <c r="S3" s="33">
        <f>'DCWW Alwen'!R31</f>
        <v>0</v>
      </c>
      <c r="T3" s="33">
        <f>'DCWW Alwen'!S31</f>
        <v>0.45934199999999997</v>
      </c>
      <c r="U3" s="33">
        <f>'DCWW Alwen'!T31</f>
        <v>0</v>
      </c>
      <c r="V3" s="33">
        <f>'DCWW Alwen'!U31</f>
        <v>0</v>
      </c>
    </row>
    <row r="4" spans="1:22" x14ac:dyDescent="0.25">
      <c r="A4" s="36">
        <v>2</v>
      </c>
      <c r="B4" s="91"/>
      <c r="C4" s="33">
        <f>'DCWW Bala'!B31</f>
        <v>250</v>
      </c>
      <c r="D4" s="33">
        <f>'DCWW Bala'!C31</f>
        <v>100.34</v>
      </c>
      <c r="E4" s="33">
        <f>'DCWW Bala'!D31</f>
        <v>12.088461499999999</v>
      </c>
      <c r="F4" s="33">
        <f>'DCWW Bala'!E31</f>
        <v>2.1680359999999999</v>
      </c>
      <c r="G4" s="33">
        <f>'DCWW Bala'!F31</f>
        <v>24.667723999999996</v>
      </c>
      <c r="H4" s="33">
        <f>'DCWW Bala'!G31</f>
        <v>0.16867499999999999</v>
      </c>
      <c r="I4" s="33">
        <f>'DCWW Bala'!H31</f>
        <v>3.1572499999999999</v>
      </c>
      <c r="J4" s="33">
        <f>'DCWW Bala'!I31</f>
        <v>3.2610499999999994E-2</v>
      </c>
      <c r="K4" s="33">
        <f>'DCWW Bala'!J31</f>
        <v>1.0207000000000001E-2</v>
      </c>
      <c r="L4" s="33">
        <f>'DCWW Bala'!K31</f>
        <v>5.0169999999999998E-3</v>
      </c>
      <c r="M4" s="33">
        <f>'DCWW Bala'!L31</f>
        <v>2.1625000000000002E-2</v>
      </c>
      <c r="N4" s="33">
        <f>'DCWW Bala'!M31</f>
        <v>0.1211</v>
      </c>
      <c r="O4" s="33">
        <f>'DCWW Bala'!N31</f>
        <v>1392.6499999999999</v>
      </c>
      <c r="P4" s="33">
        <f>'DCWW Bala'!O31</f>
        <v>33.648499999999999</v>
      </c>
      <c r="Q4" s="33">
        <f>'DCWW Bala'!P31</f>
        <v>0</v>
      </c>
      <c r="R4" s="33">
        <f>'DCWW Bala'!Q31</f>
        <v>160.67374999999998</v>
      </c>
      <c r="S4" s="33">
        <f>'DCWW Bala'!R31</f>
        <v>0</v>
      </c>
      <c r="T4" s="33">
        <f>'DCWW Bala'!S31</f>
        <v>7.5255000000000002E-2</v>
      </c>
      <c r="U4" s="33">
        <f>'DCWW Bala'!T31</f>
        <v>0</v>
      </c>
      <c r="V4" s="33">
        <f>'DCWW Bala'!U31</f>
        <v>0</v>
      </c>
    </row>
    <row r="5" spans="1:22" x14ac:dyDescent="0.25">
      <c r="A5" s="36">
        <v>3</v>
      </c>
      <c r="B5" s="91"/>
      <c r="C5" s="33">
        <f>'DCWW Gerragllwyd'!B31</f>
        <v>250</v>
      </c>
      <c r="D5" s="33">
        <f>'DCWW Gerragllwyd'!C31</f>
        <v>109.79999999999998</v>
      </c>
      <c r="E5" s="33">
        <f>'DCWW Gerragllwyd'!D31</f>
        <v>10.201822999999997</v>
      </c>
      <c r="F5" s="33">
        <f>'DCWW Gerragllwyd'!E31</f>
        <v>1.5987337499999998</v>
      </c>
      <c r="G5" s="33">
        <f>'DCWW Gerragllwyd'!F31</f>
        <v>12.010137500000001</v>
      </c>
      <c r="H5" s="33">
        <f>'DCWW Gerragllwyd'!G31</f>
        <v>0.58865000000000001</v>
      </c>
      <c r="I5" s="33">
        <f>'DCWW Gerragllwyd'!H31</f>
        <v>5.8102499999999999</v>
      </c>
      <c r="J5" s="33">
        <f>'DCWW Gerragllwyd'!I31</f>
        <v>0.60237499999999999</v>
      </c>
      <c r="K5" s="33">
        <f>'DCWW Gerragllwyd'!J31</f>
        <v>2.257E-2</v>
      </c>
      <c r="L5" s="33">
        <f>'DCWW Gerragllwyd'!K31</f>
        <v>5.0324999999999996E-3</v>
      </c>
      <c r="M5" s="33">
        <f>'DCWW Gerragllwyd'!L31</f>
        <v>0.27450000000000002</v>
      </c>
      <c r="N5" s="33">
        <f>'DCWW Gerragllwyd'!M31</f>
        <v>0.25467499999999998</v>
      </c>
      <c r="O5" s="33">
        <f>'DCWW Gerragllwyd'!N31</f>
        <v>66.642499999999998</v>
      </c>
      <c r="P5" s="33">
        <f>'DCWW Gerragllwyd'!O31</f>
        <v>7091.25</v>
      </c>
      <c r="Q5" s="33">
        <f>'DCWW Gerragllwyd'!P31</f>
        <v>0</v>
      </c>
      <c r="R5" s="33">
        <f>'DCWW Gerragllwyd'!Q31</f>
        <v>91.5</v>
      </c>
      <c r="S5" s="33">
        <f>'DCWW Gerragllwyd'!R31</f>
        <v>0</v>
      </c>
      <c r="T5" s="33">
        <f>'DCWW Gerragllwyd'!S31</f>
        <v>0.22722500000000001</v>
      </c>
      <c r="U5" s="33">
        <f>'DCWW Gerragllwyd'!T31</f>
        <v>0</v>
      </c>
      <c r="V5" s="33">
        <f>'DCWW Gerragllwyd'!U31</f>
        <v>0</v>
      </c>
    </row>
    <row r="6" spans="1:22" x14ac:dyDescent="0.25">
      <c r="A6" s="36">
        <v>4</v>
      </c>
      <c r="B6" s="91"/>
      <c r="C6" s="33">
        <f>'DCWW Glascoed'!B31</f>
        <v>105</v>
      </c>
      <c r="D6" s="33">
        <f>'DCWW Glascoed'!C31</f>
        <v>182.41440000000003</v>
      </c>
      <c r="E6" s="33">
        <f>'DCWW Glascoed'!D31</f>
        <v>62.943621299999997</v>
      </c>
      <c r="F6" s="33">
        <f>'DCWW Glascoed'!E31</f>
        <v>2.9728314000000005</v>
      </c>
      <c r="G6" s="33">
        <f>'DCWW Glascoed'!F31</f>
        <v>15.989818320000003</v>
      </c>
      <c r="H6" s="33">
        <f>'DCWW Glascoed'!G31</f>
        <v>0.22428000000000003</v>
      </c>
      <c r="I6" s="33">
        <f>'DCWW Glascoed'!H31</f>
        <v>2.2241100000000005</v>
      </c>
      <c r="J6" s="33">
        <f>'DCWW Glascoed'!I31</f>
        <v>0.51210600000000006</v>
      </c>
      <c r="K6" s="33">
        <f>'DCWW Glascoed'!J31</f>
        <v>3.5511000000000006E-3</v>
      </c>
      <c r="L6" s="33">
        <f>'DCWW Glascoed'!K31</f>
        <v>5.4201000000000006E-3</v>
      </c>
      <c r="M6" s="33">
        <f>'DCWW Glascoed'!L31</f>
        <v>0.57378300000000004</v>
      </c>
      <c r="N6" s="33">
        <f>'DCWW Glascoed'!M31</f>
        <v>0.14335230000000002</v>
      </c>
      <c r="O6" s="33">
        <f>'DCWW Glascoed'!N31</f>
        <v>32.707500000000003</v>
      </c>
      <c r="P6" s="33">
        <f>'DCWW Glascoed'!O31</f>
        <v>8802.9900000000016</v>
      </c>
      <c r="Q6" s="33">
        <f>'DCWW Glascoed'!P31</f>
        <v>0</v>
      </c>
      <c r="R6" s="33">
        <f>'DCWW Glascoed'!Q31</f>
        <v>207.45900000000003</v>
      </c>
      <c r="S6" s="33">
        <f>'DCWW Glascoed'!R31</f>
        <v>0</v>
      </c>
      <c r="T6" s="33">
        <f>'DCWW Glascoed'!S31</f>
        <v>0.18129300000000004</v>
      </c>
      <c r="U6" s="33">
        <f>'DCWW Glascoed'!T31</f>
        <v>0</v>
      </c>
      <c r="V6" s="33">
        <f>'DCWW Glascoed'!U31</f>
        <v>0</v>
      </c>
    </row>
    <row r="7" spans="1:22" x14ac:dyDescent="0.25">
      <c r="A7" s="36">
        <v>5</v>
      </c>
      <c r="B7" s="91"/>
      <c r="C7" s="33">
        <f>'DCWW Trecastell'!B31</f>
        <v>250</v>
      </c>
      <c r="D7" s="33">
        <f>'DCWW Trecastell'!C31</f>
        <v>56.332500000000003</v>
      </c>
      <c r="E7" s="33">
        <f>'DCWW Trecastell'!D31</f>
        <v>38.601058999999999</v>
      </c>
      <c r="F7" s="33">
        <f>'DCWW Trecastell'!E31</f>
        <v>13.453825</v>
      </c>
      <c r="G7" s="33">
        <f>'DCWW Trecastell'!F31</f>
        <v>37.528000999999996</v>
      </c>
      <c r="H7" s="33">
        <f>'DCWW Trecastell'!G31</f>
        <v>0.17407249999999996</v>
      </c>
      <c r="I7" s="33">
        <f>'DCWW Trecastell'!H31</f>
        <v>0.664825</v>
      </c>
      <c r="J7" s="33">
        <f>'DCWW Trecastell'!I31</f>
        <v>0.11164999999999999</v>
      </c>
      <c r="K7" s="33">
        <f>'DCWW Trecastell'!J31</f>
        <v>4.1107500000000007E-3</v>
      </c>
      <c r="L7" s="33">
        <f>'DCWW Trecastell'!K31</f>
        <v>5.0242499999999992E-3</v>
      </c>
      <c r="M7" s="33">
        <f>'DCWW Trecastell'!L31</f>
        <v>5.9885000000000001E-2</v>
      </c>
      <c r="N7" s="33">
        <f>'DCWW Trecastell'!M31</f>
        <v>7.5617500000000004E-2</v>
      </c>
      <c r="O7" s="33">
        <f>'DCWW Trecastell'!N31</f>
        <v>491.26</v>
      </c>
      <c r="P7" s="33">
        <f>'DCWW Trecastell'!O31</f>
        <v>98.454999999999998</v>
      </c>
      <c r="Q7" s="33">
        <f>'DCWW Trecastell'!P31</f>
        <v>0</v>
      </c>
      <c r="R7" s="33">
        <f>'DCWW Trecastell'!Q31</f>
        <v>30.196249999999996</v>
      </c>
      <c r="S7" s="33">
        <f>'DCWW Trecastell'!R31</f>
        <v>0</v>
      </c>
      <c r="T7" s="33">
        <f>'DCWW Trecastell'!S31</f>
        <v>8.4752499999999995E-2</v>
      </c>
      <c r="U7" s="33">
        <f>'DCWW Trecastell'!T31</f>
        <v>0</v>
      </c>
      <c r="V7" s="33">
        <f>'DCWW Trecastell'!U31</f>
        <v>0</v>
      </c>
    </row>
    <row r="8" spans="1:22" x14ac:dyDescent="0.25">
      <c r="A8" s="36">
        <v>6</v>
      </c>
      <c r="B8" s="91"/>
      <c r="C8" s="33">
        <f>Heatrick!B31</f>
        <v>10</v>
      </c>
      <c r="D8" s="33">
        <f>Heatrick!C31</f>
        <v>4.2240000000000002</v>
      </c>
      <c r="E8" s="33">
        <f>Heatrick!D31</f>
        <v>1.6451212800000001</v>
      </c>
      <c r="F8" s="33">
        <f>Heatrick!E31</f>
        <v>1.1197824000000003</v>
      </c>
      <c r="G8" s="33">
        <f>Heatrick!F31</f>
        <v>80.410612480000012</v>
      </c>
      <c r="H8" s="33">
        <f>Heatrick!G31</f>
        <v>3.4073599999999996E-2</v>
      </c>
      <c r="I8" s="33">
        <f>Heatrick!H31</f>
        <v>0.32172800000000007</v>
      </c>
      <c r="J8" s="33">
        <f>Heatrick!I31</f>
        <v>0.14080000000000004</v>
      </c>
      <c r="K8" s="33">
        <f>Heatrick!J31</f>
        <v>7.040000000000002E-4</v>
      </c>
      <c r="L8" s="33">
        <f>Heatrick!K31</f>
        <v>8.4480000000000004E-4</v>
      </c>
      <c r="M8" s="33">
        <f>Heatrick!L31</f>
        <v>3.5411200000000011E-2</v>
      </c>
      <c r="N8" s="33">
        <f>Heatrick!M31</f>
        <v>4.5830400000000007E-2</v>
      </c>
      <c r="O8" s="33">
        <f>Heatrick!N31</f>
        <v>0</v>
      </c>
      <c r="P8" s="33">
        <f>Heatrick!O31</f>
        <v>0</v>
      </c>
      <c r="Q8" s="33">
        <f>Heatrick!P31</f>
        <v>2.3091200000000005</v>
      </c>
      <c r="R8" s="33">
        <f>Heatrick!Q31</f>
        <v>2836.9616000000001</v>
      </c>
      <c r="S8" s="33">
        <f>Heatrick!R31</f>
        <v>4.5056000000000011E-3</v>
      </c>
      <c r="T8" s="33">
        <f>Heatrick!S31</f>
        <v>1.1334400000000001E-2</v>
      </c>
      <c r="U8" s="33">
        <f>Heatrick!T31</f>
        <v>7.3920000000000019E-3</v>
      </c>
      <c r="V8" s="33">
        <f>Heatrick!U31</f>
        <v>0.69907200000000003</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'DCWW Alwen'!B43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'DCWW Alwen'!B44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180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105</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REGU-415-1629742</_dlc_DocId>
    <_dlc_DocIdUrl xmlns="9be56660-2c31-41ef-bc00-23e72f632f2a">
      <Url>https://cyfoethnaturiolcymru.sharepoint.com/teams/Regulatory/Permitting/_layouts/15/DocIdRedir.aspx?ID=REGU-415-1629742</Url>
      <Description>REGU-415-1629742</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2022-05-15T23:00:00+00:00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8EEAA0C8-4949-4163-9F74-038EA685CD0E}"/>
</file>

<file path=customXml/itemProps3.xml><?xml version="1.0" encoding="utf-8"?>
<ds:datastoreItem xmlns:ds="http://schemas.openxmlformats.org/officeDocument/2006/customXml" ds:itemID="{BD36018F-8502-4AAF-B1EB-0D774C0BCE30}"/>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DCWW Alwen</vt:lpstr>
      <vt:lpstr>DCWW Bala</vt:lpstr>
      <vt:lpstr>DCWW Gerragllwyd</vt:lpstr>
      <vt:lpstr>DCWW Glascoed</vt:lpstr>
      <vt:lpstr>DCWW Trecastell</vt:lpstr>
      <vt:lpstr>Heatrick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Rhiannon Smith</dc:creator>
  <cp:keywords>NRW Nutrient Calculator</cp:keywords>
  <cp:lastModifiedBy>Smith, Rhiannon</cp:lastModifiedBy>
  <dcterms:created xsi:type="dcterms:W3CDTF">2016-09-26T10:07:59Z</dcterms:created>
  <dcterms:modified xsi:type="dcterms:W3CDTF">2022-05-13T13:10:40Z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f0139776-e899-4b04-885f-8c609485078a</vt:lpwstr>
  </property>
</Properties>
</file>