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7883 ethan dep/"/>
    </mc:Choice>
  </mc:AlternateContent>
  <xr:revisionPtr revIDLastSave="0" documentId="13_ncr:1_{997CC242-95C9-4309-B3FC-FA381A834369}" xr6:coauthVersionLast="47" xr6:coauthVersionMax="47" xr10:uidLastSave="{00000000-0000-0000-0000-000000000000}"/>
  <bookViews>
    <workbookView xWindow="-120" yWindow="-120" windowWidth="29040" windowHeight="15840" tabRatio="870" xr2:uid="{00000000-000D-0000-FFFF-FFFF00000000}"/>
  </bookViews>
  <sheets>
    <sheet name="DAF sludge" sheetId="1" r:id="rId1"/>
    <sheet name="Heavy Effluent" sheetId="21" r:id="rId2"/>
    <sheet name="Whey" sheetId="27" r:id="rId3"/>
    <sheet name="Balance Tank" sheetId="28"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R7" i="19"/>
  <c r="R21" i="19" s="1"/>
  <c r="J7" i="19"/>
  <c r="J21" i="19" s="1"/>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N24" i="28"/>
  <c r="M24" i="28"/>
  <c r="L24" i="28"/>
  <c r="K24" i="28"/>
  <c r="U22" i="28"/>
  <c r="O22" i="28"/>
  <c r="M22" i="28"/>
  <c r="V20" i="28"/>
  <c r="U20" i="28"/>
  <c r="T20" i="28"/>
  <c r="S20" i="28"/>
  <c r="R20" i="28"/>
  <c r="Q20" i="28"/>
  <c r="P20" i="28"/>
  <c r="O20" i="28"/>
  <c r="N20" i="28"/>
  <c r="M20" i="28"/>
  <c r="L20" i="28"/>
  <c r="K20" i="28"/>
  <c r="R18" i="28"/>
  <c r="P18" i="28"/>
  <c r="N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M5" i="19" s="1"/>
  <c r="M19" i="19" s="1"/>
  <c r="K31" i="27"/>
  <c r="J31" i="27"/>
  <c r="I31" i="27"/>
  <c r="H31" i="27"/>
  <c r="G31" i="27"/>
  <c r="F31" i="27"/>
  <c r="E31" i="27"/>
  <c r="C22" i="27" s="1"/>
  <c r="D31" i="27"/>
  <c r="C18" i="27" s="1"/>
  <c r="C31" i="27"/>
  <c r="V24" i="27"/>
  <c r="U24" i="27"/>
  <c r="T24" i="27"/>
  <c r="S24" i="27"/>
  <c r="R24" i="27"/>
  <c r="Q24" i="27"/>
  <c r="P24" i="27"/>
  <c r="O24" i="27"/>
  <c r="N24" i="27"/>
  <c r="M24" i="27"/>
  <c r="L24" i="27"/>
  <c r="K24" i="27"/>
  <c r="Q22" i="27"/>
  <c r="O22" i="27"/>
  <c r="I22" i="27"/>
  <c r="V20" i="27"/>
  <c r="U20" i="27"/>
  <c r="T20" i="27"/>
  <c r="S20" i="27"/>
  <c r="R20" i="27"/>
  <c r="Q20" i="27"/>
  <c r="P20" i="27"/>
  <c r="O20" i="27"/>
  <c r="N20" i="27"/>
  <c r="M20" i="27"/>
  <c r="L20" i="27"/>
  <c r="K20" i="27"/>
  <c r="T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O20" i="21"/>
  <c r="N20" i="21"/>
  <c r="M20" i="21"/>
  <c r="L20" i="21"/>
  <c r="K20" i="21"/>
  <c r="V18"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P10" i="19"/>
  <c r="P24" i="19" s="1"/>
  <c r="I7" i="19"/>
  <c r="I21" i="19" s="1"/>
  <c r="D8" i="19"/>
  <c r="D22" i="19" s="1"/>
  <c r="L8" i="19"/>
  <c r="L22" i="19" s="1"/>
  <c r="T8" i="19"/>
  <c r="T22" i="19" s="1"/>
  <c r="P4" i="19"/>
  <c r="P18" i="19" s="1"/>
  <c r="H6" i="19"/>
  <c r="H20" i="19" s="1"/>
  <c r="P6" i="19"/>
  <c r="P20" i="19" s="1"/>
  <c r="H4" i="19"/>
  <c r="H18" i="19" s="1"/>
  <c r="G12" i="19"/>
  <c r="G26" i="19" s="1"/>
  <c r="O12" i="19"/>
  <c r="O26" i="19" s="1"/>
  <c r="D59" i="28"/>
  <c r="E17" i="28"/>
  <c r="E21" i="28"/>
  <c r="E23" i="28" s="1"/>
  <c r="E24" i="28" s="1"/>
  <c r="L59" i="28"/>
  <c r="L64" i="28" s="1"/>
  <c r="M17" i="28"/>
  <c r="M21" i="28"/>
  <c r="T59" i="28"/>
  <c r="U17" i="28"/>
  <c r="U21" i="28"/>
  <c r="U23" i="28" s="1"/>
  <c r="J4" i="19"/>
  <c r="J18" i="19" s="1"/>
  <c r="I59" i="21"/>
  <c r="J17" i="21"/>
  <c r="J19" i="21" s="1"/>
  <c r="J20" i="21" s="1"/>
  <c r="J21" i="21"/>
  <c r="J23" i="21" s="1"/>
  <c r="J24" i="21" s="1"/>
  <c r="P12" i="19"/>
  <c r="P26" i="19" s="1"/>
  <c r="R9" i="19"/>
  <c r="R23" i="19" s="1"/>
  <c r="G5" i="19"/>
  <c r="G19" i="19" s="1"/>
  <c r="O5" i="19"/>
  <c r="O19" i="19" s="1"/>
  <c r="R4" i="19"/>
  <c r="R18" i="19" s="1"/>
  <c r="Q59" i="21"/>
  <c r="R21" i="21"/>
  <c r="R17" i="21"/>
  <c r="H12" i="19"/>
  <c r="H26" i="19" s="1"/>
  <c r="K4" i="19"/>
  <c r="K18" i="19" s="1"/>
  <c r="U63" i="21"/>
  <c r="N63" i="21"/>
  <c r="F63" i="21"/>
  <c r="P59" i="21"/>
  <c r="Q21" i="21"/>
  <c r="Q23" i="21" s="1"/>
  <c r="Q24" i="21" s="1"/>
  <c r="Q17" i="21"/>
  <c r="I17" i="21"/>
  <c r="I21" i="21"/>
  <c r="I23" i="21" s="1"/>
  <c r="I24" i="21" s="1"/>
  <c r="D59" i="27"/>
  <c r="E17" i="27"/>
  <c r="E19" i="27" s="1"/>
  <c r="E20" i="27" s="1"/>
  <c r="L59" i="27"/>
  <c r="M17" i="27"/>
  <c r="M19" i="27" s="1"/>
  <c r="T59" i="27"/>
  <c r="U17" i="27"/>
  <c r="J9" i="19"/>
  <c r="J23" i="19" s="1"/>
  <c r="S4" i="19"/>
  <c r="S18" i="19" s="1"/>
  <c r="S11" i="19"/>
  <c r="S25" i="19" s="1"/>
  <c r="M10" i="19"/>
  <c r="M24" i="19" s="1"/>
  <c r="U10" i="19"/>
  <c r="U24" i="19" s="1"/>
  <c r="K11" i="19"/>
  <c r="K25" i="19" s="1"/>
  <c r="E10" i="19"/>
  <c r="E24" i="19" s="1"/>
  <c r="C22" i="21"/>
  <c r="F4" i="19"/>
  <c r="F18" i="19" s="1"/>
  <c r="N4" i="19"/>
  <c r="N18" i="19" s="1"/>
  <c r="V4" i="19"/>
  <c r="V18" i="19" s="1"/>
  <c r="K59" i="21"/>
  <c r="L17" i="21"/>
  <c r="L21" i="21"/>
  <c r="M57" i="21"/>
  <c r="R59" i="21"/>
  <c r="S21" i="21"/>
  <c r="S23" i="21" s="1"/>
  <c r="S24" i="21" s="1"/>
  <c r="S17" i="21"/>
  <c r="J59" i="21"/>
  <c r="K21" i="21"/>
  <c r="K23" i="21" s="1"/>
  <c r="K24" i="21" s="1"/>
  <c r="K17" i="21"/>
  <c r="J59" i="27"/>
  <c r="K17" i="27"/>
  <c r="K19" i="27" s="1"/>
  <c r="R59" i="27"/>
  <c r="S17" i="27"/>
  <c r="S19" i="27" s="1"/>
  <c r="J59" i="28"/>
  <c r="K17" i="28"/>
  <c r="K21" i="28"/>
  <c r="R59" i="28"/>
  <c r="S17" i="28"/>
  <c r="S21" i="28"/>
  <c r="S23" i="28"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E59" i="27"/>
  <c r="F17" i="27"/>
  <c r="F19" i="27" s="1"/>
  <c r="F20" i="27" s="1"/>
  <c r="M59" i="27"/>
  <c r="N17" i="27"/>
  <c r="U59" i="27"/>
  <c r="V17" i="27"/>
  <c r="E59" i="28"/>
  <c r="F17" i="28"/>
  <c r="F21" i="28"/>
  <c r="F23" i="28" s="1"/>
  <c r="F24" i="28" s="1"/>
  <c r="M59" i="28"/>
  <c r="N17" i="28"/>
  <c r="N19" i="28" s="1"/>
  <c r="N21" i="28"/>
  <c r="U59" i="28"/>
  <c r="V17" i="28"/>
  <c r="V21" i="28"/>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23" i="21" s="1"/>
  <c r="G24" i="21" s="1"/>
  <c r="G17" i="21"/>
  <c r="G19" i="21" s="1"/>
  <c r="G20" i="21" s="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H19" i="27" s="1"/>
  <c r="H20" i="27" s="1"/>
  <c r="P17" i="27"/>
  <c r="P19" i="27" s="1"/>
  <c r="H21" i="28"/>
  <c r="H23" i="28" s="1"/>
  <c r="H24" i="28" s="1"/>
  <c r="H17" i="28"/>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17" i="27"/>
  <c r="I19" i="27" s="1"/>
  <c r="I20" i="27" s="1"/>
  <c r="Q17" i="27"/>
  <c r="I21" i="28"/>
  <c r="I23" i="28" s="1"/>
  <c r="I24" i="28" s="1"/>
  <c r="I17" i="28"/>
  <c r="I19" i="28" s="1"/>
  <c r="I20" i="28" s="1"/>
  <c r="Q21" i="28"/>
  <c r="Q23"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C64" i="21" s="1"/>
  <c r="K58" i="21"/>
  <c r="K61" i="21" s="1"/>
  <c r="K64" i="21" s="1"/>
  <c r="I21" i="27"/>
  <c r="I23" i="27" s="1"/>
  <c r="I24" i="27" s="1"/>
  <c r="Q21" i="27"/>
  <c r="R58" i="21"/>
  <c r="R61" i="21" s="1"/>
  <c r="R64" i="21" s="1"/>
  <c r="O57" i="21"/>
  <c r="A43" i="21"/>
  <c r="J58" i="21"/>
  <c r="J61" i="21" s="1"/>
  <c r="G21" i="27"/>
  <c r="G23" i="27" s="1"/>
  <c r="G24" i="27" s="1"/>
  <c r="O21" i="27"/>
  <c r="O23" i="27" s="1"/>
  <c r="H21" i="27"/>
  <c r="H23" i="27" s="1"/>
  <c r="H24" i="27" s="1"/>
  <c r="P21" i="27"/>
  <c r="J58" i="27"/>
  <c r="J61" i="27" s="1"/>
  <c r="J64" i="27" s="1"/>
  <c r="R58" i="27"/>
  <c r="R61" i="27" s="1"/>
  <c r="R64" i="27" s="1"/>
  <c r="R58" i="28"/>
  <c r="R61" i="28" s="1"/>
  <c r="R64" i="28" s="1"/>
  <c r="L21" i="27"/>
  <c r="L23" i="27" s="1"/>
  <c r="T21" i="27"/>
  <c r="P58" i="21"/>
  <c r="P61" i="21" s="1"/>
  <c r="H58" i="21"/>
  <c r="H61" i="21" s="1"/>
  <c r="R57" i="21"/>
  <c r="J58" i="28"/>
  <c r="J61" i="28" s="1"/>
  <c r="J64" i="28" s="1"/>
  <c r="D58" i="27"/>
  <c r="D61" i="27" s="1"/>
  <c r="D64" i="27" s="1"/>
  <c r="L58" i="27"/>
  <c r="L61" i="27" s="1"/>
  <c r="T58" i="27"/>
  <c r="T61" i="27" s="1"/>
  <c r="T64" i="27" s="1"/>
  <c r="J57" i="21"/>
  <c r="H59" i="21"/>
  <c r="R21" i="27"/>
  <c r="R23" i="27" s="1"/>
  <c r="E58" i="27"/>
  <c r="E61"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F58" i="28"/>
  <c r="F61" i="28" s="1"/>
  <c r="N58" i="28"/>
  <c r="N61" i="28" s="1"/>
  <c r="L58" i="28"/>
  <c r="L61" i="28" s="1"/>
  <c r="P19" i="21"/>
  <c r="P23" i="27"/>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G57" i="21"/>
  <c r="P59" i="27"/>
  <c r="I58" i="28"/>
  <c r="I61" i="28" s="1"/>
  <c r="Q58" i="28"/>
  <c r="Q61" i="28" s="1"/>
  <c r="Q64" i="28" s="1"/>
  <c r="P23" i="28"/>
  <c r="B58" i="27"/>
  <c r="B61" i="27" s="1"/>
  <c r="B58" i="28"/>
  <c r="B61" i="28" s="1"/>
  <c r="K19" i="28"/>
  <c r="S19" i="28"/>
  <c r="K23" i="28"/>
  <c r="A31" i="28"/>
  <c r="A33" i="28"/>
  <c r="A37" i="28"/>
  <c r="A39" i="28"/>
  <c r="A41" i="28"/>
  <c r="A45" i="28"/>
  <c r="A47" i="28"/>
  <c r="A49" i="28"/>
  <c r="G57" i="28"/>
  <c r="O57" i="28"/>
  <c r="G59" i="28"/>
  <c r="O59" i="28"/>
  <c r="G63" i="28"/>
  <c r="O63" i="28"/>
  <c r="L19" i="28"/>
  <c r="L23" i="28"/>
  <c r="T23" i="28"/>
  <c r="H59" i="28"/>
  <c r="P59" i="28"/>
  <c r="H63" i="28"/>
  <c r="P63" i="28"/>
  <c r="E19" i="28"/>
  <c r="E20" i="28" s="1"/>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H19" i="28"/>
  <c r="H20" i="28" s="1"/>
  <c r="D63" i="28"/>
  <c r="L63" i="28"/>
  <c r="T63" i="28"/>
  <c r="E63" i="28"/>
  <c r="M63" i="28"/>
  <c r="Q23" i="27"/>
  <c r="T23" i="27"/>
  <c r="R19" i="27"/>
  <c r="J21" i="27"/>
  <c r="J23" i="27" s="1"/>
  <c r="J24" i="27" s="1"/>
  <c r="F63" i="27"/>
  <c r="N63" i="27"/>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D63" i="27"/>
  <c r="L63" i="27"/>
  <c r="T63" i="27"/>
  <c r="H63" i="27"/>
  <c r="Q19" i="27"/>
  <c r="E63" i="27"/>
  <c r="M63" i="27"/>
  <c r="P64" i="2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Q19" i="2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8" l="1"/>
  <c r="D65" i="27"/>
  <c r="C65" i="27"/>
  <c r="C65" i="21"/>
  <c r="C23" i="21"/>
  <c r="C24" i="21" s="1"/>
  <c r="I64" i="28"/>
  <c r="I65" i="28" s="1"/>
  <c r="I64" i="27"/>
  <c r="I65" i="27" s="1"/>
  <c r="E64" i="27"/>
  <c r="E65" i="27" s="1"/>
  <c r="M64" i="28"/>
  <c r="S64" i="28"/>
  <c r="P64" i="27"/>
  <c r="G64" i="21"/>
  <c r="S64" i="21"/>
  <c r="S66" i="21" s="1"/>
  <c r="E64" i="21"/>
  <c r="F64" i="21"/>
  <c r="N64" i="28"/>
  <c r="N66" i="28" s="1"/>
  <c r="J64" i="21"/>
  <c r="J66" i="21" s="1"/>
  <c r="F64" i="28"/>
  <c r="H64" i="21"/>
  <c r="H65" i="21" s="1"/>
  <c r="H64" i="28"/>
  <c r="G64" i="28"/>
  <c r="E64" i="28"/>
  <c r="M64" i="27"/>
  <c r="M66" i="27" s="1"/>
  <c r="H64" i="27"/>
  <c r="O66" i="21"/>
  <c r="C64" i="28"/>
  <c r="L64" i="27"/>
  <c r="L66" i="27" s="1"/>
  <c r="M64" i="21"/>
  <c r="P64" i="28"/>
  <c r="P66" i="28" s="1"/>
  <c r="I64" i="21"/>
  <c r="U64" i="28"/>
  <c r="U66" i="28" s="1"/>
  <c r="U64" i="27"/>
  <c r="U66" i="27" s="1"/>
  <c r="S66" i="27"/>
  <c r="B64" i="28"/>
  <c r="B64" i="27"/>
  <c r="B64" i="21"/>
  <c r="O64" i="27"/>
  <c r="O66" i="27" s="1"/>
  <c r="O64" i="28"/>
  <c r="O66" i="28" s="1"/>
  <c r="N64" i="27"/>
  <c r="N66" i="27" s="1"/>
  <c r="J66" i="28"/>
  <c r="Q66" i="21"/>
  <c r="P66" i="21"/>
  <c r="K66" i="27"/>
  <c r="R66" i="27"/>
  <c r="C66" i="27"/>
  <c r="J66" i="27"/>
  <c r="G64" i="27"/>
  <c r="F64" i="27"/>
  <c r="T66" i="27"/>
  <c r="T66" i="21"/>
  <c r="L66" i="21"/>
  <c r="L66" i="28"/>
  <c r="R66" i="28"/>
  <c r="S64" i="1"/>
  <c r="D66" i="27"/>
  <c r="R64" i="1"/>
  <c r="Q64" i="1"/>
  <c r="U64" i="1"/>
  <c r="P64" i="1"/>
  <c r="T66" i="28"/>
  <c r="D66" i="28"/>
  <c r="M66" i="28"/>
  <c r="Q66" i="28"/>
  <c r="I66" i="28"/>
  <c r="S66" i="28"/>
  <c r="K66" i="28"/>
  <c r="Q66" i="27"/>
  <c r="P66" i="27"/>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F65" i="1" l="1"/>
  <c r="G65" i="1"/>
  <c r="I65" i="1"/>
  <c r="H65" i="1"/>
  <c r="E65" i="1"/>
  <c r="D65" i="1"/>
  <c r="C65" i="1"/>
  <c r="B65" i="1"/>
  <c r="I66" i="27"/>
  <c r="E66" i="27"/>
  <c r="I66" i="21"/>
  <c r="I65" i="21"/>
  <c r="H66" i="28"/>
  <c r="H65" i="28"/>
  <c r="H66" i="27"/>
  <c r="H65" i="27"/>
  <c r="H66" i="21"/>
  <c r="G66" i="27"/>
  <c r="G65" i="27"/>
  <c r="G66" i="28"/>
  <c r="G65" i="28"/>
  <c r="G66" i="21"/>
  <c r="G65" i="21"/>
  <c r="F66" i="21"/>
  <c r="F65" i="21"/>
  <c r="F66" i="27"/>
  <c r="F65" i="27"/>
  <c r="F66" i="28"/>
  <c r="F65" i="28"/>
  <c r="E66" i="28"/>
  <c r="E65" i="28"/>
  <c r="E66" i="21"/>
  <c r="E65" i="21"/>
  <c r="C66" i="28"/>
  <c r="C65" i="28"/>
  <c r="B66" i="27"/>
  <c r="B65" i="27"/>
  <c r="B66" i="21"/>
  <c r="B65" i="21"/>
  <c r="B66" i="28"/>
  <c r="B65" i="28"/>
  <c r="U66" i="1"/>
  <c r="M66" i="1"/>
  <c r="R66" i="1"/>
  <c r="P66" i="1"/>
  <c r="S66" i="1"/>
  <c r="G66" i="1"/>
  <c r="I66" i="1"/>
  <c r="K66" i="1"/>
  <c r="N66" i="1"/>
  <c r="C66" i="1"/>
  <c r="J66" i="1"/>
  <c r="F66" i="1"/>
  <c r="L66" i="1"/>
  <c r="O66" i="1"/>
  <c r="B66" i="1"/>
  <c r="H66" i="1"/>
  <c r="E66" i="1"/>
  <c r="D66" i="1"/>
  <c r="D2" i="19" l="1"/>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L3" i="19" l="1"/>
  <c r="M3" i="19"/>
  <c r="M17" i="19" s="1"/>
  <c r="M27" i="19" s="1"/>
  <c r="P3" i="19"/>
  <c r="I3" i="19"/>
  <c r="Q3" i="19"/>
  <c r="J3" i="19"/>
  <c r="J17" i="19" s="1"/>
  <c r="J27" i="19" s="1"/>
  <c r="R3" i="19"/>
  <c r="U3" i="19"/>
  <c r="N3" i="19"/>
  <c r="H3" i="19"/>
  <c r="K3" i="19"/>
  <c r="S3" i="19"/>
  <c r="V3" i="19"/>
  <c r="T3" i="19"/>
  <c r="T17" i="19" s="1"/>
  <c r="T27" i="19" s="1"/>
  <c r="G3" i="19"/>
  <c r="G17" i="19" s="1"/>
  <c r="O3" i="19"/>
  <c r="D3" i="19"/>
  <c r="D17" i="19" s="1"/>
  <c r="C18" i="1"/>
  <c r="C19" i="1" s="1"/>
  <c r="C20" i="1" s="1"/>
  <c r="C22" i="1"/>
  <c r="C23" i="1" s="1"/>
  <c r="C24" i="1"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<sst xmlns="http://schemas.openxmlformats.org/spreadsheetml/2006/main" count="932" uniqueCount="173">
  <si>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</si>
  <si>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</si>
  <si>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</si>
  <si>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</si>
  <si>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</si>
  <si>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</si>
  <si>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</si>
  <si>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</si>
  <si>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</si>
  <si>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</si>
  <si>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</si>
  <si>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</si>
  <si>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</si>
  <si>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</si>
  <si>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</si>
  <si>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</si>
  <si>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</si>
  <si>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</si>
  <si>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</si>
  <si>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</si>
  <si>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</si>
  <si>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</si>
  <si>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</si>
  <si>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</si>
  <si>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</si>
  <si>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</si>
  <si>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</si>
  <si>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</si>
  <si>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</si>
  <si>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</si>
  <si>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</si>
  <si>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</si>
  <si>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</si>
  <si>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</si>
  <si>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</si>
  <si>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</si>
  <si>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</si>
  <si>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</si>
  <si>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</si>
  <si>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</si>
  <si>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</si>
  <si>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</si>
  <si>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</si>
  <si>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</si>
  <si>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</si>
  <si>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</si>
  <si>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</si>
  <si>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</si>
  <si>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</si>
  <si>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</si>
  <si>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</si>
  <si>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</si>
  <si>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</si>
  <si>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</si>
  <si>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</si>
  <si>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</si>
  <si>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</si>
  <si>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</si>
  <si>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</si>
  <si>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</si>
  <si>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</si>
  <si>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</si>
  <si>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</si>
  <si>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</si>
  <si>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</si>
  <si>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</si>
  <si>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</si>
  <si>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</si>
  <si>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</si>
  <si>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</si>
  <si>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</si>
  <si>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</si>
  <si>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</si>
  <si>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</si>
  <si>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</si>
  <si>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</si>
  <si>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</si>
  <si>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</si>
  <si>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</si>
  <si>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</si>
  <si>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</si>
  <si>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</si>
  <si>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</si>
  <si>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</si>
  <si>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</si>
  <si>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</si>
  <si>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</si>
  <si>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</si>
  <si>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</si>
  <si>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</si>
  <si>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</si>
  <si>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</si>
  <si>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</si>
  <si>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</si>
  <si>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</si>
  <si>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</si>
  <si>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</si>
  <si>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</si>
  <si>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</si>
  <si>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</si>
  <si>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</si>
  <si>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</si>
  <si>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</si>
  <si>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</si>
  <si>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</si>
  <si>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</si>
  <si>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</si>
  <si>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</si>
  <si>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</si>
  <si>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</si>
  <si>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</si>
  <si>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</si>
  <si>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</si>
  <si>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</si>
  <si>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</si>
  <si>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</si>
  <si>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</si>
  <si>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</si>
  <si>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</si>
  <si>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</si>
  <si>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</si>
  <si>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</si>
  <si>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</si>
  <si>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</si>
  <si>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</si>
  <si>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</si>
  <si>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</si>
  <si>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</si>
  <si>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</si>
  <si>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</si>
  <si>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</si>
  <si>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</si>
  <si>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</si>
  <si>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</si>
  <si>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</si>
  <si>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</si>
  <si>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</si>
  <si>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</si>
  <si>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</si>
  <si>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</si>
  <si>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</si>
  <si>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</si>
  <si>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</si>
  <si>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</si>
  <si>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</si>
  <si>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</si>
  <si>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</si>
  <si>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</si>
  <si>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</si>
  <si>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</si>
  <si>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</si>
  <si>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</si>
  <si>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</si>
  <si>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</si>
  <si>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</si>
  <si>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</si>
  <si>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</si>
  <si>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</si>
  <si>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</si>
  <si>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</si>
  <si>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PAN-017883</t>
  </si>
  <si>
    <t>EPR-JB3533RJ</t>
  </si>
  <si>
    <t>Simon Jones</t>
  </si>
  <si>
    <t>Land at Ty Gwyn, Penmynnydd, LL61 5BK</t>
  </si>
  <si>
    <t>Ethan Banfield</t>
  </si>
  <si>
    <t>Moderate</t>
  </si>
  <si>
    <t>02 05 02</t>
  </si>
  <si>
    <t>DAF Sludge</t>
  </si>
  <si>
    <t>Heavy Effluent</t>
  </si>
  <si>
    <t>02 05 01</t>
  </si>
  <si>
    <t>Whey</t>
  </si>
  <si>
    <t>Balance tank</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</si>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</sst>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0"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43" sqref="C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4" t="s">
        <v>41</v>
      </c>
      <c r="B1" s="124"/>
      <c r="C1" s="118" t="s">
        <v>160</v>
      </c>
      <c r="D1" s="119"/>
      <c r="E1" s="90" t="s">
        <v>45</v>
      </c>
      <c r="F1" s="93">
        <v>50</v>
      </c>
      <c r="G1" s="120" t="s">
        <v>43</v>
      </c>
      <c r="H1" s="121"/>
      <c r="I1" s="93">
        <v>6.42</v>
      </c>
      <c r="J1" s="124" t="s">
        <v>153</v>
      </c>
      <c r="K1" s="124"/>
      <c r="L1" s="93">
        <v>301</v>
      </c>
      <c r="AB1" s="18"/>
      <c r="AC1" s="18"/>
      <c r="AD1" s="30" t="s">
        <v>126</v>
      </c>
      <c r="AE1" s="17"/>
      <c r="AF1" s="17"/>
      <c r="AG1" s="18"/>
      <c r="AH1" s="18"/>
      <c r="AI1" s="40" t="s">
        <v>79</v>
      </c>
      <c r="AJ1" s="41" t="s">
        <v>94</v>
      </c>
      <c r="AK1" s="42" t="s">
        <v>95</v>
      </c>
      <c r="AL1" s="43" t="s">
        <v>125</v>
      </c>
      <c r="AM1" s="43" t="s">
        <v>131</v>
      </c>
      <c r="AN1" s="43" t="s">
        <v>111</v>
      </c>
    </row>
    <row r="2" spans="1:40" x14ac:dyDescent="0.2">
      <c r="A2" s="124" t="s">
        <v>87</v>
      </c>
      <c r="B2" s="124"/>
      <c r="C2" s="116" t="s">
        <v>161</v>
      </c>
      <c r="D2" s="117"/>
      <c r="E2" s="90" t="s">
        <v>109</v>
      </c>
      <c r="F2" s="93" t="s">
        <v>166</v>
      </c>
      <c r="G2" s="122" t="s">
        <v>110</v>
      </c>
      <c r="H2" s="123"/>
      <c r="I2" s="93">
        <v>835</v>
      </c>
      <c r="J2" s="124" t="s">
        <v>158</v>
      </c>
      <c r="K2" s="124"/>
      <c r="L2" s="93">
        <v>0.18</v>
      </c>
      <c r="AB2" s="30" t="s">
        <v>56</v>
      </c>
      <c r="AC2" s="17"/>
      <c r="AD2" s="30" t="s">
        <v>70</v>
      </c>
      <c r="AE2" s="17"/>
      <c r="AF2" s="17"/>
      <c r="AG2" s="44" t="s">
        <v>76</v>
      </c>
      <c r="AH2" s="18"/>
      <c r="AI2" s="45" t="s">
        <v>126</v>
      </c>
      <c r="AJ2" s="46">
        <v>0</v>
      </c>
      <c r="AK2" s="47">
        <v>0</v>
      </c>
      <c r="AL2" s="10">
        <v>0</v>
      </c>
      <c r="AM2" s="11">
        <v>0</v>
      </c>
      <c r="AN2" s="11">
        <v>0</v>
      </c>
    </row>
    <row r="3" spans="1:40" x14ac:dyDescent="0.2">
      <c r="A3" s="120" t="s">
        <v>42</v>
      </c>
      <c r="B3" s="121"/>
      <c r="C3" s="116" t="s">
        <v>162</v>
      </c>
      <c r="D3" s="117"/>
      <c r="E3" s="90" t="s">
        <v>108</v>
      </c>
      <c r="F3" s="31" t="s">
        <v>77</v>
      </c>
      <c r="G3" s="124" t="s">
        <v>159</v>
      </c>
      <c r="H3" s="124"/>
      <c r="I3" s="93">
        <v>3640</v>
      </c>
      <c r="J3" s="120" t="s">
        <v>154</v>
      </c>
      <c r="K3" s="121"/>
      <c r="L3" s="93">
        <f>(L1/(L2*10000))*100</f>
        <v>16.722222222222221</v>
      </c>
      <c r="AB3" s="30" t="s">
        <v>57</v>
      </c>
      <c r="AC3" s="17"/>
      <c r="AD3" s="30" t="s">
        <v>71</v>
      </c>
      <c r="AE3" s="17"/>
      <c r="AF3" s="17"/>
      <c r="AG3" s="44" t="s">
        <v>77</v>
      </c>
      <c r="AH3" s="18"/>
      <c r="AI3" s="48" t="s">
        <v>113</v>
      </c>
      <c r="AJ3" s="49">
        <v>1.7</v>
      </c>
      <c r="AK3" s="50">
        <v>6</v>
      </c>
      <c r="AL3" s="51">
        <v>1</v>
      </c>
      <c r="AM3" s="11">
        <v>6.2</v>
      </c>
      <c r="AN3" s="11" t="s">
        <v>112</v>
      </c>
    </row>
    <row r="4" spans="1:40" x14ac:dyDescent="0.2">
      <c r="A4" s="124" t="s">
        <v>0</v>
      </c>
      <c r="B4" s="124"/>
      <c r="C4" s="118" t="s">
        <v>163</v>
      </c>
      <c r="D4" s="119"/>
      <c r="E4" s="91" t="s">
        <v>1</v>
      </c>
      <c r="F4" s="92" t="s">
        <v>167</v>
      </c>
      <c r="G4" s="124"/>
      <c r="H4" s="124"/>
      <c r="I4" s="93"/>
      <c r="J4" s="120"/>
      <c r="K4" s="121"/>
      <c r="L4" s="93"/>
      <c r="AB4" s="30" t="s">
        <v>52</v>
      </c>
      <c r="AC4" s="17"/>
      <c r="AD4" s="52" t="s">
        <v>72</v>
      </c>
      <c r="AE4" s="17"/>
      <c r="AF4" s="17"/>
      <c r="AG4" s="44" t="s">
        <v>78</v>
      </c>
      <c r="AH4" s="18"/>
      <c r="AI4" s="53" t="s">
        <v>124</v>
      </c>
      <c r="AJ4" s="54">
        <v>7</v>
      </c>
      <c r="AK4" s="55">
        <v>10.5</v>
      </c>
      <c r="AL4" s="11">
        <v>2</v>
      </c>
      <c r="AM4" s="11">
        <v>6.7</v>
      </c>
      <c r="AN4" s="11" t="s">
        <v>135</v>
      </c>
    </row>
    <row r="5" spans="1:40" x14ac:dyDescent="0.2">
      <c r="A5" s="124" t="s">
        <v>47</v>
      </c>
      <c r="B5" s="124"/>
      <c r="C5" s="125" t="s">
        <v>164</v>
      </c>
      <c r="D5" s="125"/>
      <c r="E5" s="91"/>
      <c r="F5" s="92"/>
      <c r="G5" s="124"/>
      <c r="H5" s="124"/>
      <c r="I5" s="93"/>
      <c r="J5" s="120"/>
      <c r="K5" s="121"/>
      <c r="L5" s="93"/>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4" t="s">
        <v>2</v>
      </c>
      <c r="B8" s="124"/>
      <c r="C8" s="15">
        <v>13</v>
      </c>
      <c r="D8" s="15">
        <v>14</v>
      </c>
      <c r="E8" s="15">
        <v>15</v>
      </c>
      <c r="F8" s="15">
        <v>16</v>
      </c>
      <c r="G8" s="15">
        <v>17</v>
      </c>
      <c r="H8" s="15">
        <v>18</v>
      </c>
      <c r="I8" s="15">
        <v>19</v>
      </c>
      <c r="J8" s="15">
        <v>20</v>
      </c>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4" t="s">
        <v>3</v>
      </c>
      <c r="B9" s="124"/>
      <c r="C9" s="15" t="s">
        <v>165</v>
      </c>
      <c r="D9" s="15" t="s">
        <v>165</v>
      </c>
      <c r="E9" s="15">
        <v>1</v>
      </c>
      <c r="F9" s="15" t="s">
        <v>165</v>
      </c>
      <c r="G9" s="15" t="s">
        <v>165</v>
      </c>
      <c r="H9" s="15">
        <v>1</v>
      </c>
      <c r="I9" s="15" t="s">
        <v>165</v>
      </c>
      <c r="J9" s="15" t="s">
        <v>165</v>
      </c>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4" t="s">
        <v>4</v>
      </c>
      <c r="B10" s="124"/>
      <c r="C10" s="15">
        <v>5</v>
      </c>
      <c r="D10" s="15">
        <v>5.9</v>
      </c>
      <c r="E10" s="15">
        <v>5.5</v>
      </c>
      <c r="F10" s="15">
        <v>5</v>
      </c>
      <c r="G10" s="15">
        <v>6</v>
      </c>
      <c r="H10" s="15">
        <v>5.0999999999999996</v>
      </c>
      <c r="I10" s="15">
        <v>4.7</v>
      </c>
      <c r="J10" s="15">
        <v>4.7</v>
      </c>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4" t="s">
        <v>5</v>
      </c>
      <c r="B11" s="124"/>
      <c r="C11" s="15">
        <v>2</v>
      </c>
      <c r="D11" s="15">
        <v>1</v>
      </c>
      <c r="E11" s="15">
        <v>1</v>
      </c>
      <c r="F11" s="15">
        <v>2</v>
      </c>
      <c r="G11" s="15">
        <v>2</v>
      </c>
      <c r="H11" s="15">
        <v>2</v>
      </c>
      <c r="I11" s="15">
        <v>1</v>
      </c>
      <c r="J11" s="15">
        <v>2</v>
      </c>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4" t="s">
        <v>6</v>
      </c>
      <c r="B12" s="124"/>
      <c r="C12" s="15">
        <v>0</v>
      </c>
      <c r="D12" s="15">
        <v>1</v>
      </c>
      <c r="E12" s="15" t="s">
        <v>172</v>
      </c>
      <c r="F12" s="15">
        <v>1</v>
      </c>
      <c r="G12" s="15">
        <v>1</v>
      </c>
      <c r="H12" s="15">
        <v>1</v>
      </c>
      <c r="I12" s="15">
        <v>1</v>
      </c>
      <c r="J12" s="15">
        <v>1</v>
      </c>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4" t="s">
        <v>7</v>
      </c>
      <c r="B13" s="124"/>
      <c r="C13" s="15">
        <v>3</v>
      </c>
      <c r="D13" s="15">
        <v>3</v>
      </c>
      <c r="E13" s="15">
        <v>3</v>
      </c>
      <c r="F13" s="15">
        <v>2</v>
      </c>
      <c r="G13" s="15">
        <v>2</v>
      </c>
      <c r="H13" s="15">
        <v>2</v>
      </c>
      <c r="I13" s="15">
        <v>2</v>
      </c>
      <c r="J13" s="15">
        <v>2</v>
      </c>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3" t="s">
        <v>8</v>
      </c>
      <c r="B14" s="133"/>
      <c r="C14" s="97" t="s">
        <v>114</v>
      </c>
      <c r="D14" s="97" t="s">
        <v>114</v>
      </c>
      <c r="E14" s="97" t="s">
        <v>114</v>
      </c>
      <c r="F14" s="97" t="s">
        <v>114</v>
      </c>
      <c r="G14" s="97" t="s">
        <v>114</v>
      </c>
      <c r="H14" s="97" t="s">
        <v>114</v>
      </c>
      <c r="I14" s="97" t="s">
        <v>114</v>
      </c>
      <c r="J14" s="97" t="s">
        <v>114</v>
      </c>
      <c r="K14" s="97"/>
      <c r="L14" s="97"/>
      <c r="M14" s="97"/>
      <c r="N14" s="97"/>
      <c r="O14" s="97"/>
      <c r="P14" s="97"/>
      <c r="Q14" s="97"/>
      <c r="R14" s="97"/>
      <c r="S14" s="97"/>
      <c r="T14" s="97"/>
      <c r="U14" s="97"/>
      <c r="V14" s="97"/>
      <c r="AD14" s="30" t="s">
        <v>138</v>
      </c>
      <c r="AE14" s="30">
        <v>6</v>
      </c>
      <c r="AI14" s="53" t="s">
        <v>119</v>
      </c>
      <c r="AJ14" s="54">
        <v>0.8</v>
      </c>
      <c r="AK14" s="55">
        <v>1.7</v>
      </c>
      <c r="AL14" s="11">
        <v>12</v>
      </c>
      <c r="AM14" s="11">
        <v>6.7</v>
      </c>
      <c r="AN14" s="11" t="s">
        <v>135</v>
      </c>
    </row>
    <row r="15" spans="1:40" x14ac:dyDescent="0.2">
      <c r="A15" s="132" t="s">
        <v>9</v>
      </c>
      <c r="B15" s="132"/>
      <c r="C15" s="15">
        <v>47</v>
      </c>
      <c r="D15" s="15">
        <v>47</v>
      </c>
      <c r="E15" s="15">
        <v>47</v>
      </c>
      <c r="F15" s="15">
        <v>47</v>
      </c>
      <c r="G15" s="15">
        <v>47</v>
      </c>
      <c r="H15" s="15">
        <v>47</v>
      </c>
      <c r="I15" s="15">
        <v>47</v>
      </c>
      <c r="J15" s="15">
        <v>47</v>
      </c>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4" t="s">
        <v>44</v>
      </c>
      <c r="B16" s="134"/>
      <c r="C16" s="98" t="s">
        <v>72</v>
      </c>
      <c r="D16" s="98" t="s">
        <v>126</v>
      </c>
      <c r="E16" s="98" t="s">
        <v>72</v>
      </c>
      <c r="F16" s="98" t="s">
        <v>72</v>
      </c>
      <c r="G16" s="98" t="s">
        <v>72</v>
      </c>
      <c r="H16" s="98" t="s">
        <v>72</v>
      </c>
      <c r="I16" s="98" t="s">
        <v>72</v>
      </c>
      <c r="J16" s="98" t="s">
        <v>72</v>
      </c>
      <c r="K16" s="98"/>
      <c r="L16" s="98"/>
      <c r="M16" s="98"/>
      <c r="N16" s="98"/>
      <c r="O16" s="98"/>
      <c r="P16" s="98"/>
      <c r="Q16" s="98"/>
      <c r="R16" s="98"/>
      <c r="S16" s="98"/>
      <c r="T16" s="98"/>
      <c r="U16" s="98"/>
      <c r="V16" s="98"/>
      <c r="AD16" s="52" t="s">
        <v>145</v>
      </c>
      <c r="AE16" s="30">
        <v>8</v>
      </c>
      <c r="AI16" s="53" t="s">
        <v>118</v>
      </c>
      <c r="AJ16" s="54">
        <v>8</v>
      </c>
      <c r="AK16" s="55">
        <v>5.5</v>
      </c>
      <c r="AL16" s="12">
        <v>14</v>
      </c>
      <c r="AM16" s="11">
        <v>6.7</v>
      </c>
      <c r="AN16" s="11" t="s">
        <v>135</v>
      </c>
    </row>
    <row r="17" spans="1:40" x14ac:dyDescent="0.2">
      <c r="A17" s="130" t="s">
        <v>69</v>
      </c>
      <c r="B17" s="131"/>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8" t="s">
        <v>23</v>
      </c>
      <c r="B18" s="129"/>
      <c r="C18" s="16">
        <f>$D31</f>
        <v>97.367499999999993</v>
      </c>
      <c r="D18" s="16">
        <f>$D32</f>
        <v>194.73499999999999</v>
      </c>
      <c r="E18" s="16">
        <f>$D33</f>
        <v>194.73499999999999</v>
      </c>
      <c r="F18" s="16">
        <f>$D34</f>
        <v>97.367499999999993</v>
      </c>
      <c r="G18" s="16">
        <f>$D35</f>
        <v>97.367499999999993</v>
      </c>
      <c r="H18" s="16">
        <f>$D36</f>
        <v>97.367499999999993</v>
      </c>
      <c r="I18" s="16">
        <f>$D37</f>
        <v>194.73499999999999</v>
      </c>
      <c r="J18" s="16">
        <f>$D38</f>
        <v>97.367499999999993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8" t="s">
        <v>90</v>
      </c>
      <c r="B19" s="129"/>
      <c r="C19" s="16">
        <f>C18-C17</f>
        <v>-1.3325000000000102</v>
      </c>
      <c r="D19" s="16">
        <f t="shared" ref="D19:V19" si="1">D18-D17</f>
        <v>96.034999999999982</v>
      </c>
      <c r="E19" s="16">
        <f t="shared" si="1"/>
        <v>96.034999999999982</v>
      </c>
      <c r="F19" s="16">
        <f t="shared" si="1"/>
        <v>-1.3325000000000102</v>
      </c>
      <c r="G19" s="16">
        <f t="shared" si="1"/>
        <v>-1.3325000000000102</v>
      </c>
      <c r="H19" s="16">
        <f t="shared" si="1"/>
        <v>-1.3325000000000102</v>
      </c>
      <c r="I19" s="16">
        <f t="shared" si="1"/>
        <v>96.034999999999982</v>
      </c>
      <c r="J19" s="16">
        <f t="shared" si="1"/>
        <v>-1.3325000000000102</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0" t="s">
        <v>88</v>
      </c>
      <c r="B21" s="131"/>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8" t="s">
        <v>89</v>
      </c>
      <c r="B22" s="129"/>
      <c r="C22" s="16">
        <f>$E31</f>
        <v>10.122000000000002</v>
      </c>
      <c r="D22" s="16">
        <f>$E32</f>
        <v>20.244000000000003</v>
      </c>
      <c r="E22" s="16">
        <f>$E33</f>
        <v>20.244000000000003</v>
      </c>
      <c r="F22" s="16">
        <f>$E34</f>
        <v>10.122000000000002</v>
      </c>
      <c r="G22" s="16">
        <f>$E35</f>
        <v>10.122000000000002</v>
      </c>
      <c r="H22" s="16">
        <f>$E36</f>
        <v>10.122000000000002</v>
      </c>
      <c r="I22" s="16">
        <f>$E37</f>
        <v>20.244000000000003</v>
      </c>
      <c r="J22" s="16">
        <f>$E38</f>
        <v>10.122000000000002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8" t="s">
        <v>92</v>
      </c>
      <c r="B23" s="129"/>
      <c r="C23" s="16">
        <f>C22-C21</f>
        <v>-328.27800000000002</v>
      </c>
      <c r="D23" s="16">
        <f t="shared" ref="D23:V23" si="3">D22-D21</f>
        <v>-318.15600000000001</v>
      </c>
      <c r="E23" s="16">
        <f t="shared" si="3"/>
        <v>-318.15600000000001</v>
      </c>
      <c r="F23" s="16">
        <f t="shared" si="3"/>
        <v>-328.27800000000002</v>
      </c>
      <c r="G23" s="16">
        <f t="shared" si="3"/>
        <v>-328.27800000000002</v>
      </c>
      <c r="H23" s="16">
        <f t="shared" si="3"/>
        <v>-328.27800000000002</v>
      </c>
      <c r="I23" s="16">
        <f t="shared" si="3"/>
        <v>-318.15600000000001</v>
      </c>
      <c r="J23" s="16">
        <f t="shared" si="3"/>
        <v>-328.27800000000002</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1"/>
      <c r="B26" s="3" t="s">
        <v>10</v>
      </c>
      <c r="C26" s="3" t="s">
        <v>75</v>
      </c>
      <c r="D26" s="102" t="s">
        <v>11</v>
      </c>
      <c r="E26" s="102" t="s">
        <v>12</v>
      </c>
      <c r="F26" s="102" t="s">
        <v>13</v>
      </c>
      <c r="G26" s="3" t="s">
        <v>14</v>
      </c>
      <c r="H26" s="102" t="s">
        <v>15</v>
      </c>
      <c r="I26" s="102" t="s">
        <v>16</v>
      </c>
      <c r="J26" s="3" t="s">
        <v>17</v>
      </c>
      <c r="K26" s="3" t="s">
        <v>18</v>
      </c>
      <c r="L26" s="3" t="s">
        <v>19</v>
      </c>
      <c r="M26" s="3" t="s">
        <v>20</v>
      </c>
      <c r="N26" s="3" t="s">
        <v>61</v>
      </c>
      <c r="O26" s="3" t="s">
        <v>62</v>
      </c>
      <c r="P26" s="102" t="s">
        <v>39</v>
      </c>
      <c r="Q26" s="102" t="s">
        <v>40</v>
      </c>
      <c r="R26" s="102" t="s">
        <v>35</v>
      </c>
      <c r="S26" s="102" t="s">
        <v>36</v>
      </c>
      <c r="T26" s="102" t="s">
        <v>37</v>
      </c>
      <c r="U26" s="102" t="s">
        <v>38</v>
      </c>
      <c r="AI26" s="68" t="s">
        <v>116</v>
      </c>
      <c r="AJ26" s="69">
        <v>0.7</v>
      </c>
      <c r="AK26" s="70">
        <v>2.4</v>
      </c>
      <c r="AL26" s="29">
        <v>24</v>
      </c>
      <c r="AM26" s="10">
        <v>6.7</v>
      </c>
      <c r="AN26" s="11" t="s">
        <v>135</v>
      </c>
    </row>
    <row r="27" spans="1:40" s="57" customFormat="1" x14ac:dyDescent="0.25">
      <c r="A27" s="103"/>
      <c r="B27" s="71" t="s">
        <v>46</v>
      </c>
      <c r="C27" s="104" t="s">
        <v>56</v>
      </c>
      <c r="D27" s="104" t="s">
        <v>54</v>
      </c>
      <c r="E27" s="104" t="s">
        <v>54</v>
      </c>
      <c r="F27" s="104" t="s">
        <v>54</v>
      </c>
      <c r="G27" s="104" t="s">
        <v>54</v>
      </c>
      <c r="H27" s="104" t="s">
        <v>54</v>
      </c>
      <c r="I27" s="104" t="s">
        <v>54</v>
      </c>
      <c r="J27" s="104" t="s">
        <v>54</v>
      </c>
      <c r="K27" s="104" t="s">
        <v>54</v>
      </c>
      <c r="L27" s="104" t="s">
        <v>54</v>
      </c>
      <c r="M27" s="104" t="s">
        <v>54</v>
      </c>
      <c r="N27" s="104" t="s">
        <v>54</v>
      </c>
      <c r="O27" s="104" t="s">
        <v>54</v>
      </c>
      <c r="P27" s="104" t="s">
        <v>54</v>
      </c>
      <c r="Q27" s="104" t="s">
        <v>54</v>
      </c>
      <c r="R27" s="104" t="s">
        <v>54</v>
      </c>
      <c r="S27" s="104" t="s">
        <v>54</v>
      </c>
      <c r="T27" s="104" t="s">
        <v>54</v>
      </c>
      <c r="U27" s="104" t="s">
        <v>54</v>
      </c>
    </row>
    <row r="28" spans="1:40" s="57" customFormat="1" x14ac:dyDescent="0.25">
      <c r="A28" s="105"/>
      <c r="B28" s="24">
        <v>3.07</v>
      </c>
      <c r="C28" s="15">
        <v>0.18</v>
      </c>
      <c r="D28" s="15">
        <v>850</v>
      </c>
      <c r="E28" s="15">
        <v>168</v>
      </c>
      <c r="F28" s="15">
        <v>35.299999999999997</v>
      </c>
      <c r="G28" s="15">
        <v>0.27100000000000002</v>
      </c>
      <c r="H28" s="15">
        <v>0.71399999999999997</v>
      </c>
      <c r="I28" s="15">
        <v>0.5</v>
      </c>
      <c r="J28" s="15">
        <v>0.01</v>
      </c>
      <c r="K28" s="23">
        <v>0.05</v>
      </c>
      <c r="L28" s="15">
        <v>0.2</v>
      </c>
      <c r="M28" s="15">
        <v>0.249</v>
      </c>
      <c r="N28" s="15"/>
      <c r="O28" s="15"/>
      <c r="P28" s="15">
        <v>432</v>
      </c>
      <c r="Q28" s="15">
        <v>98.4</v>
      </c>
      <c r="R28" s="15"/>
      <c r="S28" s="15">
        <v>0.5</v>
      </c>
      <c r="T28" s="15"/>
      <c r="U28" s="15"/>
    </row>
    <row r="29" spans="1:40" s="7" customFormat="1" ht="27" x14ac:dyDescent="0.25">
      <c r="A29" s="13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13</v>
      </c>
      <c r="B31" s="15">
        <v>50</v>
      </c>
      <c r="C31" s="77">
        <f>IF(C$27="%w/w SAR",((C$28*10)*$B31),IF(C$27="%w/w DM",(((C$28*10)*($B$28/100))*$B31),IF(C$27="kg/t SAR",(C$28*$B31),IF(C$27="kg/t DM",((C$28*($B$28/100))*$B31),IF(C$27="mg/kg SAR",((C$28*0.001)*$B31),IF(C$27="mg/kg DM",(((C$28*0.001)*($B$28/100))*$B31),0))))))</f>
        <v>89.999999999999986</v>
      </c>
      <c r="D31" s="77">
        <f>(IF(D$27="%w/w SAR",((D$28*10)*$B31),IF(D$27="%w/w DM",(((D$28*10)*($B$28/100))*$B31),IF(D$27="kg/t SAR",(D$28*$B31),IF(D$27="kg/t DM",((D$28*($B$28/100))*$B31),IF(D$27="mg/kg SAR",((D$28*0.001)*$B31),IF(D$27="mg/kg DM",(((D$28*0.001)*($B$28/100))*$B31),"0")))))))*2.291</f>
        <v>97.367499999999993</v>
      </c>
      <c r="E31" s="77">
        <f>(IF(E$27="%w/w SAR",((E$28*10)*$B31),IF(E$27="%w/w DM",(((E$28*10)*($B$28/100))*$B31),IF(E$27="kg/t SAR",(E$28*$B31),IF(E$27="kg/t DM",((E$28*($B$28/100))*$B31),IF(E$27="mg/kg SAR",((E$28*0.001)*$B31),IF(E$27="mg/kg DM",(((E$28*0.001)*($B$28/100))*$B31),"0")))))))*1.205</f>
        <v>10.122000000000002</v>
      </c>
      <c r="F31" s="77">
        <f>(IF(F$27="%w/w SAR",((F$28*10)*$B31),IF(F$27="%w/w DM",(((F$28*10)*($B$28/100))*$B31),IF(F$27="kg/t SAR",(F$28*$B31),IF(F$27="kg/t DM",((F$28*($B$28/100))*$B31),IF(F$27="mg/kg SAR",((F$28*0.001)*$B31),IF(F$27="mg/kg DM",(((F$28*0.001)*($B$28/100))*$B31),"0")))))))*1.658</f>
        <v>2.9263699999999995</v>
      </c>
      <c r="G31" s="77">
        <f t="shared" ref="G31:P31" si="5">IF(G$27="%w/w SAR",((G$28*10)*$B31),IF(G$27="%w/w DM",(((G$28*10)*($B$28/100))*$B31),IF(G$27="kg/t SAR",(G$28*$B31),IF(G$27="kg/t DM",((G$28*($B$28/100))*$B31),IF(G$27="mg/kg SAR",((G$28*0.001)*$B31),IF(G$27="mg/kg DM",(((G$28*0.001)*($B$28/100))*$B31),0))))))</f>
        <v>1.3550000000000001E-2</v>
      </c>
      <c r="H31" s="77">
        <f t="shared" si="5"/>
        <v>3.5700000000000003E-2</v>
      </c>
      <c r="I31" s="77">
        <f t="shared" si="5"/>
        <v>2.5000000000000001E-2</v>
      </c>
      <c r="J31" s="77">
        <f t="shared" si="5"/>
        <v>5.0000000000000001E-4</v>
      </c>
      <c r="K31" s="77">
        <f t="shared" si="5"/>
        <v>2.5000000000000001E-3</v>
      </c>
      <c r="L31" s="77">
        <f t="shared" si="5"/>
        <v>0.01</v>
      </c>
      <c r="M31" s="77">
        <f t="shared" si="5"/>
        <v>1.2449999999999999E-2</v>
      </c>
      <c r="N31" s="77">
        <f t="shared" si="5"/>
        <v>0</v>
      </c>
      <c r="O31" s="77">
        <f t="shared" si="5"/>
        <v>0</v>
      </c>
      <c r="P31" s="77">
        <f t="shared" si="5"/>
        <v>21.6</v>
      </c>
      <c r="Q31" s="77">
        <f>(IF(Q$27="%w/w SAR",((Q$28*10)*$B31),IF(Q$27="%w/w DM",(((Q$28*10)*($B$28/100))*$B31),IF(Q$27="kg/t SAR",(Q$28*$B31),IF(Q$27="kg/t DM",((Q$28*($B$28/100))*$B31),IF(Q$27="mg/kg SAR",((Q$28*0.001)*$B31),IF(Q$27="mg/kg DM",(((Q$28*0.001)*($B$28/100))*$B31),0)))))))*2.5</f>
        <v>12.3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2.5000000000000001E-2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v>
      </c>
      <c r="B32" s="15">
        <v>100</v>
      </c>
      <c r="C32" s="77">
        <f t="shared" ref="C32:C50" si="6">IF(C$27="%w/w SAR",((C$28*10)*$B32),IF(C$27="%w/w DM",(((C$28*10)*($B$28/100))*$B32),IF(C$27="kg/t SAR",(C$28*$B32),IF(C$27="kg/t DM",((C$28*($B$28/100))*$B32),IF(C$27="mg/kg SAR",((C$28*0.001)*$B32),IF(C$27="mg/kg DM",(((C$28*0.001)*($B$28/100))*$B32),0))))))</f>
        <v>179.99999999999997</v>
      </c>
      <c r="D32" s="77">
        <f t="shared" ref="D32:D50" si="7">(IF(D$27="%w/w SAR",((D$28*10)*$B32),IF(D$27="%w/w DM",(((D$28*10)*($B$28/100))*$B32),IF(D$27="kg/t SAR",(D$28*$B32),IF(D$27="kg/t DM",((D$28*($B$28/100))*$B32),IF(D$27="mg/kg SAR",((D$28*0.001)*$B32),IF(D$27="mg/kg DM",(((D$28*0.001)*($B$28/100))*$B32),"0")))))))*2.291</f>
        <v>194.73499999999999</v>
      </c>
      <c r="E32" s="77">
        <f t="shared" ref="E32:E50" si="8">(IF(E$27="%w/w SAR",((E$28*10)*$B32),IF(E$27="%w/w DM",(((E$28*10)*($B$28/100))*$B32),IF(E$27="kg/t SAR",(E$28*$B32),IF(E$27="kg/t DM",((E$28*($B$28/100))*$B32),IF(E$27="mg/kg SAR",((E$28*0.001)*$B32),IF(E$27="mg/kg DM",(((E$28*0.001)*($B$28/100))*$B32),"0")))))))*1.205</f>
        <v>20.244000000000003</v>
      </c>
      <c r="F32" s="77">
        <f t="shared" ref="F32:F50" si="9">(IF(F$27="%w/w SAR",((F$28*10)*$B32),IF(F$27="%w/w DM",(((F$28*10)*($B$28/100))*$B32),IF(F$27="kg/t SAR",(F$28*$B32),IF(F$27="kg/t DM",((F$28*($B$28/100))*$B32),IF(F$27="mg/kg SAR",((F$28*0.001)*$B32),IF(F$27="mg/kg DM",(((F$28*0.001)*($B$28/100))*$B32),"0")))))))*1.658</f>
        <v>5.8527399999999989</v>
      </c>
      <c r="G32" s="77">
        <f t="shared" ref="G32:P50" si="10">IF(G$27="%w/w SAR",((G$28*10)*$B32),IF(G$27="%w/w DM",(((G$28*10)*($B$28/100))*$B32),IF(G$27="kg/t SAR",(G$28*$B32),IF(G$27="kg/t DM",((G$28*($B$28/100))*$B32),IF(G$27="mg/kg SAR",((G$28*0.001)*$B32),IF(G$27="mg/kg DM",(((G$28*0.001)*($B$28/100))*$B32),0))))))</f>
        <v>2.7100000000000003E-2</v>
      </c>
      <c r="H32" s="77">
        <f t="shared" si="10"/>
        <v>7.1400000000000005E-2</v>
      </c>
      <c r="I32" s="77">
        <f t="shared" si="10"/>
        <v>0.05</v>
      </c>
      <c r="J32" s="77">
        <f t="shared" si="10"/>
        <v>1E-3</v>
      </c>
      <c r="K32" s="77">
        <f t="shared" si="10"/>
        <v>5.0000000000000001E-3</v>
      </c>
      <c r="L32" s="77">
        <f t="shared" si="10"/>
        <v>0.02</v>
      </c>
      <c r="M32" s="77">
        <f t="shared" si="10"/>
        <v>2.4899999999999999E-2</v>
      </c>
      <c r="N32" s="77">
        <f t="shared" si="10"/>
        <v>0</v>
      </c>
      <c r="O32" s="77">
        <f t="shared" si="10"/>
        <v>0</v>
      </c>
      <c r="P32" s="77">
        <f t="shared" si="10"/>
        <v>43.2</v>
      </c>
      <c r="Q32" s="77">
        <f t="shared" ref="Q32:Q50" si="11">(IF(Q$27="%w/w SAR",((Q$28*10)*$B32),IF(Q$27="%w/w DM",(((Q$28*10)*($B$28/100))*$B32),IF(Q$27="kg/t SAR",(Q$28*$B32),IF(Q$27="kg/t DM",((Q$28*($B$28/100))*$B32),IF(Q$27="mg/kg SAR",((Q$28*0.001)*$B32),IF(Q$27="mg/kg DM",(((Q$28*0.001)*($B$28/100))*$B32),0)))))))*2.5</f>
        <v>24.6</v>
      </c>
      <c r="R32" s="77">
        <f t="shared" ref="R32:U50" si="12">IF(R$27="%w/w SAR",((R$28*10)*$B32),IF(R$27="%w/w DM",(((R$28*10)*($B$28/100))*$B32),IF(R$27="kg/t SAR",(R$28*$B32),IF(R$27="kg/t DM",((R$28*($B$28/100))*$B32),IF(R$27="mg/kg SAR",((R$28*0.001)*$B32),IF(R$27="mg/kg DM",(((R$28*0.001)*($B$28/100))*$B32),0))))))</f>
        <v>0</v>
      </c>
      <c r="S32" s="77">
        <f t="shared" si="12"/>
        <v>0.05</v>
      </c>
      <c r="T32" s="77">
        <f t="shared" si="12"/>
        <v>0</v>
      </c>
      <c r="U32" s="77">
        <f t="shared" si="12"/>
        <v>0</v>
      </c>
      <c r="AB32" s="59"/>
      <c r="AC32" s="59"/>
      <c r="AD32" s="59"/>
      <c r="AE32" s="59"/>
      <c r="AF32" s="59"/>
      <c r="AG32" s="59"/>
      <c r="AH32" s="59"/>
      <c r="AI32" s="59"/>
    </row>
    <row r="33" spans="1:35" s="72" customFormat="1" x14ac:dyDescent="0.25">
      <c r="A33" s="13">
        <f>E8</f>
        <v>15</v>
      </c>
      <c r="B33" s="15">
        <v>100</v>
      </c>
      <c r="C33" s="77">
        <f t="shared" si="6"/>
        <v>179.99999999999997</v>
      </c>
      <c r="D33" s="77">
        <f t="shared" si="7"/>
        <v>194.73499999999999</v>
      </c>
      <c r="E33" s="77">
        <f t="shared" si="8"/>
        <v>20.244000000000003</v>
      </c>
      <c r="F33" s="77">
        <f t="shared" si="9"/>
        <v>5.8527399999999989</v>
      </c>
      <c r="G33" s="77">
        <f t="shared" si="10"/>
        <v>2.7100000000000003E-2</v>
      </c>
      <c r="H33" s="77">
        <f t="shared" si="10"/>
        <v>7.1400000000000005E-2</v>
      </c>
      <c r="I33" s="77">
        <f t="shared" si="10"/>
        <v>0.05</v>
      </c>
      <c r="J33" s="77">
        <f t="shared" si="10"/>
        <v>1E-3</v>
      </c>
      <c r="K33" s="77">
        <f t="shared" si="10"/>
        <v>5.0000000000000001E-3</v>
      </c>
      <c r="L33" s="77">
        <f t="shared" si="10"/>
        <v>0.02</v>
      </c>
      <c r="M33" s="77">
        <f t="shared" si="10"/>
        <v>2.4899999999999999E-2</v>
      </c>
      <c r="N33" s="77">
        <f t="shared" si="10"/>
        <v>0</v>
      </c>
      <c r="O33" s="77">
        <f t="shared" si="10"/>
        <v>0</v>
      </c>
      <c r="P33" s="77">
        <f t="shared" si="10"/>
        <v>43.2</v>
      </c>
      <c r="Q33" s="77">
        <f t="shared" si="11"/>
        <v>24.6</v>
      </c>
      <c r="R33" s="77">
        <f t="shared" si="12"/>
        <v>0</v>
      </c>
      <c r="S33" s="77">
        <f t="shared" si="12"/>
        <v>0.05</v>
      </c>
      <c r="T33" s="77">
        <f t="shared" si="12"/>
        <v>0</v>
      </c>
      <c r="U33" s="77">
        <f t="shared" si="12"/>
        <v>0</v>
      </c>
      <c r="AB33" s="59"/>
      <c r="AC33" s="59"/>
      <c r="AD33" s="59"/>
      <c r="AE33" s="59"/>
      <c r="AF33" s="59"/>
      <c r="AG33" s="59"/>
      <c r="AH33" s="59"/>
      <c r="AI33" s="59"/>
    </row>
    <row r="34" spans="1:35" s="72" customFormat="1" x14ac:dyDescent="0.25">
      <c r="A34" s="13">
        <f>F8</f>
        <v>16</v>
      </c>
      <c r="B34" s="15">
        <v>50</v>
      </c>
      <c r="C34" s="77">
        <f t="shared" si="6"/>
        <v>89.999999999999986</v>
      </c>
      <c r="D34" s="77">
        <f t="shared" si="7"/>
        <v>97.367499999999993</v>
      </c>
      <c r="E34" s="77">
        <f t="shared" si="8"/>
        <v>10.122000000000002</v>
      </c>
      <c r="F34" s="77">
        <f t="shared" si="9"/>
        <v>2.9263699999999995</v>
      </c>
      <c r="G34" s="77">
        <f t="shared" si="10"/>
        <v>1.3550000000000001E-2</v>
      </c>
      <c r="H34" s="77">
        <f t="shared" si="10"/>
        <v>3.5700000000000003E-2</v>
      </c>
      <c r="I34" s="77">
        <f t="shared" si="10"/>
        <v>2.5000000000000001E-2</v>
      </c>
      <c r="J34" s="77">
        <f t="shared" si="10"/>
        <v>5.0000000000000001E-4</v>
      </c>
      <c r="K34" s="77">
        <f t="shared" si="10"/>
        <v>2.5000000000000001E-3</v>
      </c>
      <c r="L34" s="77">
        <f t="shared" si="10"/>
        <v>0.01</v>
      </c>
      <c r="M34" s="77">
        <f t="shared" si="10"/>
        <v>1.2449999999999999E-2</v>
      </c>
      <c r="N34" s="77">
        <f t="shared" si="10"/>
        <v>0</v>
      </c>
      <c r="O34" s="77">
        <f t="shared" si="10"/>
        <v>0</v>
      </c>
      <c r="P34" s="77">
        <f t="shared" si="10"/>
        <v>21.6</v>
      </c>
      <c r="Q34" s="77">
        <f t="shared" si="11"/>
        <v>12.3</v>
      </c>
      <c r="R34" s="77">
        <f t="shared" si="12"/>
        <v>0</v>
      </c>
      <c r="S34" s="77">
        <f t="shared" si="12"/>
        <v>2.5000000000000001E-2</v>
      </c>
      <c r="T34" s="77">
        <f t="shared" si="12"/>
        <v>0</v>
      </c>
      <c r="U34" s="77">
        <f t="shared" si="12"/>
        <v>0</v>
      </c>
      <c r="AB34" s="59"/>
      <c r="AC34" s="59"/>
      <c r="AD34" s="59"/>
      <c r="AE34" s="59"/>
      <c r="AF34" s="59"/>
      <c r="AG34" s="59"/>
      <c r="AH34" s="59"/>
      <c r="AI34" s="59"/>
    </row>
    <row r="35" spans="1:35" s="72" customFormat="1" x14ac:dyDescent="0.25">
      <c r="A35" s="13">
        <f>G8</f>
        <v>17</v>
      </c>
      <c r="B35" s="15">
        <v>50</v>
      </c>
      <c r="C35" s="77">
        <f t="shared" si="6"/>
        <v>89.999999999999986</v>
      </c>
      <c r="D35" s="77">
        <f t="shared" si="7"/>
        <v>97.367499999999993</v>
      </c>
      <c r="E35" s="77">
        <f t="shared" si="8"/>
        <v>10.122000000000002</v>
      </c>
      <c r="F35" s="77">
        <f t="shared" si="9"/>
        <v>2.9263699999999995</v>
      </c>
      <c r="G35" s="77">
        <f t="shared" si="10"/>
        <v>1.3550000000000001E-2</v>
      </c>
      <c r="H35" s="77">
        <f t="shared" si="10"/>
        <v>3.5700000000000003E-2</v>
      </c>
      <c r="I35" s="77">
        <f t="shared" si="10"/>
        <v>2.5000000000000001E-2</v>
      </c>
      <c r="J35" s="77">
        <f t="shared" si="10"/>
        <v>5.0000000000000001E-4</v>
      </c>
      <c r="K35" s="77">
        <f t="shared" si="10"/>
        <v>2.5000000000000001E-3</v>
      </c>
      <c r="L35" s="77">
        <f t="shared" si="10"/>
        <v>0.01</v>
      </c>
      <c r="M35" s="77">
        <f t="shared" si="10"/>
        <v>1.2449999999999999E-2</v>
      </c>
      <c r="N35" s="77">
        <f t="shared" si="10"/>
        <v>0</v>
      </c>
      <c r="O35" s="77">
        <f t="shared" si="10"/>
        <v>0</v>
      </c>
      <c r="P35" s="77">
        <f t="shared" si="10"/>
        <v>21.6</v>
      </c>
      <c r="Q35" s="77">
        <f t="shared" si="11"/>
        <v>12.3</v>
      </c>
      <c r="R35" s="77">
        <f t="shared" si="12"/>
        <v>0</v>
      </c>
      <c r="S35" s="77">
        <f t="shared" si="12"/>
        <v>2.5000000000000001E-2</v>
      </c>
      <c r="T35" s="77">
        <f t="shared" si="12"/>
        <v>0</v>
      </c>
      <c r="U35" s="77">
        <f t="shared" si="12"/>
        <v>0</v>
      </c>
      <c r="AB35" s="59"/>
      <c r="AC35" s="59"/>
      <c r="AD35" s="59"/>
      <c r="AE35" s="59"/>
      <c r="AF35" s="59"/>
      <c r="AG35" s="59"/>
      <c r="AH35" s="59"/>
      <c r="AI35" s="59"/>
    </row>
    <row r="36" spans="1:35" s="72" customFormat="1" x14ac:dyDescent="0.25">
      <c r="A36" s="13">
        <f>H8</f>
        <v>18</v>
      </c>
      <c r="B36" s="15">
        <v>50</v>
      </c>
      <c r="C36" s="77">
        <f t="shared" si="6"/>
        <v>89.999999999999986</v>
      </c>
      <c r="D36" s="77">
        <f t="shared" si="7"/>
        <v>97.367499999999993</v>
      </c>
      <c r="E36" s="77">
        <f t="shared" si="8"/>
        <v>10.122000000000002</v>
      </c>
      <c r="F36" s="77">
        <f t="shared" si="9"/>
        <v>2.9263699999999995</v>
      </c>
      <c r="G36" s="77">
        <f t="shared" si="10"/>
        <v>1.3550000000000001E-2</v>
      </c>
      <c r="H36" s="77">
        <f t="shared" si="10"/>
        <v>3.5700000000000003E-2</v>
      </c>
      <c r="I36" s="77">
        <f t="shared" si="10"/>
        <v>2.5000000000000001E-2</v>
      </c>
      <c r="J36" s="77">
        <f t="shared" si="10"/>
        <v>5.0000000000000001E-4</v>
      </c>
      <c r="K36" s="77">
        <f t="shared" si="10"/>
        <v>2.5000000000000001E-3</v>
      </c>
      <c r="L36" s="77">
        <f t="shared" si="10"/>
        <v>0.01</v>
      </c>
      <c r="M36" s="77">
        <f t="shared" si="10"/>
        <v>1.2449999999999999E-2</v>
      </c>
      <c r="N36" s="77">
        <f t="shared" si="10"/>
        <v>0</v>
      </c>
      <c r="O36" s="77">
        <f t="shared" si="10"/>
        <v>0</v>
      </c>
      <c r="P36" s="77">
        <f t="shared" si="10"/>
        <v>21.6</v>
      </c>
      <c r="Q36" s="77">
        <f t="shared" si="11"/>
        <v>12.3</v>
      </c>
      <c r="R36" s="77">
        <f t="shared" si="12"/>
        <v>0</v>
      </c>
      <c r="S36" s="77">
        <f t="shared" si="12"/>
        <v>2.5000000000000001E-2</v>
      </c>
      <c r="T36" s="77">
        <f t="shared" si="12"/>
        <v>0</v>
      </c>
      <c r="U36" s="77">
        <f t="shared" si="12"/>
        <v>0</v>
      </c>
      <c r="AB36" s="59"/>
      <c r="AC36" s="59"/>
      <c r="AD36" s="59"/>
      <c r="AE36" s="59"/>
      <c r="AF36" s="59"/>
      <c r="AG36" s="59"/>
      <c r="AH36" s="59"/>
      <c r="AI36" s="59"/>
    </row>
    <row r="37" spans="1:35" s="72" customFormat="1" x14ac:dyDescent="0.25">
      <c r="A37" s="13">
        <f>I8</f>
        <v>19</v>
      </c>
      <c r="B37" s="15">
        <v>100</v>
      </c>
      <c r="C37" s="77">
        <f t="shared" si="6"/>
        <v>179.99999999999997</v>
      </c>
      <c r="D37" s="77">
        <f t="shared" si="7"/>
        <v>194.73499999999999</v>
      </c>
      <c r="E37" s="77">
        <f t="shared" si="8"/>
        <v>20.244000000000003</v>
      </c>
      <c r="F37" s="77">
        <f t="shared" si="9"/>
        <v>5.8527399999999989</v>
      </c>
      <c r="G37" s="77">
        <f t="shared" si="10"/>
        <v>2.7100000000000003E-2</v>
      </c>
      <c r="H37" s="77">
        <f t="shared" si="10"/>
        <v>7.1400000000000005E-2</v>
      </c>
      <c r="I37" s="77">
        <f t="shared" si="10"/>
        <v>0.05</v>
      </c>
      <c r="J37" s="77">
        <f t="shared" si="10"/>
        <v>1E-3</v>
      </c>
      <c r="K37" s="77">
        <f t="shared" si="10"/>
        <v>5.0000000000000001E-3</v>
      </c>
      <c r="L37" s="77">
        <f t="shared" si="10"/>
        <v>0.02</v>
      </c>
      <c r="M37" s="77">
        <f t="shared" si="10"/>
        <v>2.4899999999999999E-2</v>
      </c>
      <c r="N37" s="77">
        <f t="shared" si="10"/>
        <v>0</v>
      </c>
      <c r="O37" s="77">
        <f t="shared" si="10"/>
        <v>0</v>
      </c>
      <c r="P37" s="77">
        <f t="shared" si="10"/>
        <v>43.2</v>
      </c>
      <c r="Q37" s="77">
        <f t="shared" si="11"/>
        <v>24.6</v>
      </c>
      <c r="R37" s="77">
        <f t="shared" si="12"/>
        <v>0</v>
      </c>
      <c r="S37" s="77">
        <f t="shared" si="12"/>
        <v>0.05</v>
      </c>
      <c r="T37" s="77">
        <f t="shared" si="12"/>
        <v>0</v>
      </c>
      <c r="U37" s="77">
        <f t="shared" si="12"/>
        <v>0</v>
      </c>
      <c r="AB37" s="59"/>
      <c r="AC37" s="59"/>
      <c r="AD37" s="59"/>
      <c r="AE37" s="59"/>
      <c r="AF37" s="59"/>
      <c r="AG37" s="59"/>
      <c r="AH37" s="59"/>
      <c r="AI37" s="59"/>
    </row>
    <row r="38" spans="1:35" s="72" customFormat="1" x14ac:dyDescent="0.25">
      <c r="A38" s="13">
        <f>J8</f>
        <v>20</v>
      </c>
      <c r="B38" s="15">
        <v>50</v>
      </c>
      <c r="C38" s="77">
        <f t="shared" si="6"/>
        <v>89.999999999999986</v>
      </c>
      <c r="D38" s="77">
        <f t="shared" si="7"/>
        <v>97.367499999999993</v>
      </c>
      <c r="E38" s="77">
        <f t="shared" si="8"/>
        <v>10.122000000000002</v>
      </c>
      <c r="F38" s="77">
        <f t="shared" si="9"/>
        <v>2.9263699999999995</v>
      </c>
      <c r="G38" s="77">
        <f t="shared" si="10"/>
        <v>1.3550000000000001E-2</v>
      </c>
      <c r="H38" s="77">
        <f t="shared" si="10"/>
        <v>3.5700000000000003E-2</v>
      </c>
      <c r="I38" s="77">
        <f t="shared" si="10"/>
        <v>2.5000000000000001E-2</v>
      </c>
      <c r="J38" s="77">
        <f t="shared" si="10"/>
        <v>5.0000000000000001E-4</v>
      </c>
      <c r="K38" s="77">
        <f t="shared" si="10"/>
        <v>2.5000000000000001E-3</v>
      </c>
      <c r="L38" s="77">
        <f t="shared" si="10"/>
        <v>0.01</v>
      </c>
      <c r="M38" s="77">
        <f t="shared" si="10"/>
        <v>1.2449999999999999E-2</v>
      </c>
      <c r="N38" s="77">
        <f t="shared" si="10"/>
        <v>0</v>
      </c>
      <c r="O38" s="77">
        <f t="shared" si="10"/>
        <v>0</v>
      </c>
      <c r="P38" s="77">
        <f t="shared" si="10"/>
        <v>21.6</v>
      </c>
      <c r="Q38" s="77">
        <f t="shared" si="11"/>
        <v>12.3</v>
      </c>
      <c r="R38" s="77">
        <f t="shared" si="12"/>
        <v>0</v>
      </c>
      <c r="S38" s="77">
        <f t="shared" si="12"/>
        <v>2.5000000000000001E-2</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5">
        <f t="shared" si="6"/>
        <v>0</v>
      </c>
      <c r="D50" s="95">
        <f t="shared" si="7"/>
        <v>0</v>
      </c>
      <c r="E50" s="95">
        <f t="shared" si="8"/>
        <v>0</v>
      </c>
      <c r="F50" s="95">
        <f t="shared" si="9"/>
        <v>0</v>
      </c>
      <c r="G50" s="95">
        <f t="shared" si="10"/>
        <v>0</v>
      </c>
      <c r="H50" s="95">
        <f t="shared" si="10"/>
        <v>0</v>
      </c>
      <c r="I50" s="95">
        <f t="shared" si="10"/>
        <v>0</v>
      </c>
      <c r="J50" s="95">
        <f t="shared" si="10"/>
        <v>0</v>
      </c>
      <c r="K50" s="95">
        <f t="shared" si="10"/>
        <v>0</v>
      </c>
      <c r="L50" s="95">
        <f t="shared" si="10"/>
        <v>0</v>
      </c>
      <c r="M50" s="95">
        <f t="shared" si="10"/>
        <v>0</v>
      </c>
      <c r="N50" s="95">
        <f t="shared" si="10"/>
        <v>0</v>
      </c>
      <c r="O50" s="95">
        <f t="shared" si="10"/>
        <v>0</v>
      </c>
      <c r="P50" s="95">
        <f t="shared" si="10"/>
        <v>0</v>
      </c>
      <c r="Q50" s="95">
        <f t="shared" si="11"/>
        <v>0</v>
      </c>
      <c r="R50" s="95">
        <f t="shared" si="12"/>
        <v>0</v>
      </c>
      <c r="S50" s="95">
        <f t="shared" si="12"/>
        <v>0</v>
      </c>
      <c r="T50" s="95">
        <f t="shared" si="12"/>
        <v>0</v>
      </c>
      <c r="U50" s="95">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6"/>
      <c r="B54" s="110" t="s">
        <v>149</v>
      </c>
      <c r="C54" s="110" t="s">
        <v>150</v>
      </c>
      <c r="D54" s="110" t="s">
        <v>127</v>
      </c>
      <c r="E54" s="110" t="s">
        <v>128</v>
      </c>
      <c r="F54" s="110" t="s">
        <v>151</v>
      </c>
      <c r="G54" s="110" t="s">
        <v>129</v>
      </c>
      <c r="H54" s="111"/>
      <c r="I54" s="111"/>
      <c r="J54" s="111"/>
      <c r="K54" s="111"/>
      <c r="L54" s="111"/>
      <c r="M54" s="111"/>
      <c r="N54" s="111"/>
      <c r="O54" s="111"/>
      <c r="P54" s="111"/>
      <c r="Q54" s="111"/>
      <c r="R54" s="111"/>
      <c r="S54" s="111"/>
      <c r="T54" s="111"/>
      <c r="U54" s="111"/>
    </row>
    <row r="55" spans="1:35" x14ac:dyDescent="0.2">
      <c r="A55" s="107"/>
      <c r="B55" s="112"/>
      <c r="C55" s="113"/>
      <c r="D55" s="114">
        <f>(B55/100)*C55</f>
        <v>0</v>
      </c>
      <c r="E55" s="114">
        <f>G55</f>
        <v>0</v>
      </c>
      <c r="F55" s="113"/>
      <c r="G55" s="114">
        <f>(B55/100)*F55</f>
        <v>0</v>
      </c>
      <c r="H55" s="111"/>
      <c r="I55" s="111"/>
      <c r="J55" s="111"/>
      <c r="K55" s="111"/>
      <c r="L55" s="111"/>
      <c r="M55" s="111"/>
      <c r="N55" s="111"/>
      <c r="O55" s="111"/>
      <c r="P55" s="111"/>
      <c r="Q55" s="111"/>
      <c r="R55" s="111"/>
      <c r="S55" s="111"/>
      <c r="T55" s="111"/>
      <c r="U55" s="111"/>
    </row>
    <row r="56" spans="1:35" s="19" customFormat="1" x14ac:dyDescent="0.2">
      <c r="A56" s="89"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89"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89" t="s">
        <v>136</v>
      </c>
      <c r="B58" s="13" t="str">
        <f>C16&amp;" I "&amp;(VLOOKUP(C14,Table24[],6,FALSE))</f>
        <v>Medium/Clay I Grass</v>
      </c>
      <c r="C58" s="13" t="str">
        <f>D16&amp;" I "&amp;(VLOOKUP(D14,Table24[],6,FALSE))</f>
        <v>Choose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08"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08" t="s">
        <v>4</v>
      </c>
      <c r="B60" s="76">
        <f>C10</f>
        <v>5</v>
      </c>
      <c r="C60" s="76">
        <f t="shared" ref="C60:U60" si="14">D10</f>
        <v>5.9</v>
      </c>
      <c r="D60" s="76">
        <f t="shared" si="14"/>
        <v>5.5</v>
      </c>
      <c r="E60" s="76">
        <f t="shared" si="14"/>
        <v>5</v>
      </c>
      <c r="F60" s="76">
        <f t="shared" si="14"/>
        <v>6</v>
      </c>
      <c r="G60" s="76">
        <f t="shared" si="14"/>
        <v>5.0999999999999996</v>
      </c>
      <c r="H60" s="76">
        <f t="shared" si="14"/>
        <v>4.7</v>
      </c>
      <c r="I60" s="76">
        <f t="shared" si="14"/>
        <v>4.7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08" t="s">
        <v>133</v>
      </c>
      <c r="B61" s="76">
        <f t="shared" ref="B61:U61" si="15">VLOOKUP(B58,$AD9:$AE18,2,FALSE)</f>
        <v>6</v>
      </c>
      <c r="C61" s="76" t="e">
        <f t="shared" si="15"/>
        <v>#N/A</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08" t="s">
        <v>134</v>
      </c>
      <c r="B62" s="77">
        <f>B31</f>
        <v>50</v>
      </c>
      <c r="C62" s="77">
        <f>B32</f>
        <v>100</v>
      </c>
      <c r="D62" s="77">
        <f>B33</f>
        <v>100</v>
      </c>
      <c r="E62" s="77">
        <f>B34</f>
        <v>50</v>
      </c>
      <c r="F62" s="77">
        <f>B35</f>
        <v>50</v>
      </c>
      <c r="G62" s="77">
        <f>B36</f>
        <v>50</v>
      </c>
      <c r="H62" s="77">
        <f>B37</f>
        <v>100</v>
      </c>
      <c r="I62" s="77">
        <f>B38</f>
        <v>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09"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09" t="s">
        <v>156</v>
      </c>
      <c r="B64" s="77">
        <f>(B59-B60)*B61</f>
        <v>7.2000000000000011</v>
      </c>
      <c r="C64" s="77" t="e">
        <f t="shared" ref="C64:U64" si="17">(C59-C60)*C61</f>
        <v>#N/A</v>
      </c>
      <c r="D64" s="77">
        <f t="shared" si="17"/>
        <v>4.2000000000000011</v>
      </c>
      <c r="E64" s="77">
        <f t="shared" si="17"/>
        <v>7.2000000000000011</v>
      </c>
      <c r="F64" s="77">
        <f t="shared" si="17"/>
        <v>1.2000000000000011</v>
      </c>
      <c r="G64" s="77">
        <f t="shared" si="17"/>
        <v>6.6000000000000032</v>
      </c>
      <c r="H64" s="77">
        <f t="shared" si="17"/>
        <v>9</v>
      </c>
      <c r="I64" s="77">
        <f t="shared" si="17"/>
        <v>9</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09" t="s">
        <v>157</v>
      </c>
      <c r="B65" s="77">
        <f>B63-B64</f>
        <v>-7.2000000000000011</v>
      </c>
      <c r="C65" s="77" t="e">
        <f t="shared" ref="C65:U65" si="18">C63-C64</f>
        <v>#N/A</v>
      </c>
      <c r="D65" s="77">
        <f t="shared" si="18"/>
        <v>-4.2000000000000011</v>
      </c>
      <c r="E65" s="77">
        <f t="shared" si="18"/>
        <v>-7.2000000000000011</v>
      </c>
      <c r="F65" s="77">
        <f t="shared" si="18"/>
        <v>-1.2000000000000011</v>
      </c>
      <c r="G65" s="77">
        <f t="shared" si="18"/>
        <v>-6.6000000000000032</v>
      </c>
      <c r="H65" s="77">
        <f t="shared" si="18"/>
        <v>-9</v>
      </c>
      <c r="I65" s="77">
        <f t="shared" si="18"/>
        <v>-9</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09" t="s">
        <v>148</v>
      </c>
      <c r="B66" s="78" t="str">
        <f>IF(B64&lt;=B63,"OVER","UNDER")</f>
        <v>UNDER</v>
      </c>
      <c r="C66" s="78" t="e">
        <f t="shared" ref="C66:U66" si="19">IF(C64&lt;=C63,"OVER","UNDER")</f>
        <v>#N/A</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9" sqref="E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4" t="s">
        <v>41</v>
      </c>
      <c r="B1" s="124"/>
      <c r="C1" s="137" t="str">
        <f>'DAF sludge'!C1:D1</f>
        <v>PAN-017883</v>
      </c>
      <c r="D1" s="138"/>
      <c r="E1" s="90" t="s">
        <v>45</v>
      </c>
      <c r="F1" s="39">
        <f>'DAF sludge'!F1</f>
        <v>50</v>
      </c>
      <c r="G1" s="120" t="s">
        <v>43</v>
      </c>
      <c r="H1" s="121"/>
      <c r="I1" s="115">
        <v>5.87</v>
      </c>
      <c r="J1" s="124" t="s">
        <v>153</v>
      </c>
      <c r="K1" s="124"/>
      <c r="L1" s="94">
        <v>110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4" t="s">
        <v>87</v>
      </c>
      <c r="B2" s="124"/>
      <c r="C2" s="139" t="str">
        <f>'DAF sludge'!C2:D2</f>
        <v>EPR-JB3533RJ</v>
      </c>
      <c r="D2" s="140"/>
      <c r="E2" s="90" t="s">
        <v>109</v>
      </c>
      <c r="F2" s="93" t="s">
        <v>169</v>
      </c>
      <c r="G2" s="122" t="s">
        <v>110</v>
      </c>
      <c r="H2" s="123"/>
      <c r="I2" s="115">
        <v>816</v>
      </c>
      <c r="J2" s="124" t="s">
        <v>158</v>
      </c>
      <c r="K2" s="124"/>
      <c r="L2" s="94">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39" t="str">
        <f>'DAF sludge'!C3:D3</f>
        <v>Simon Jones</v>
      </c>
      <c r="D3" s="140"/>
      <c r="E3" s="90" t="s">
        <v>108</v>
      </c>
      <c r="F3" s="31" t="s">
        <v>77</v>
      </c>
      <c r="G3" s="124" t="s">
        <v>159</v>
      </c>
      <c r="H3" s="124"/>
      <c r="I3" s="115">
        <v>11380</v>
      </c>
      <c r="J3" s="120" t="s">
        <v>154</v>
      </c>
      <c r="K3" s="121"/>
      <c r="L3" s="94">
        <f>(L1/(L2*10000))*100</f>
        <v>15.714285714285712</v>
      </c>
      <c r="AB3" s="30" t="s">
        <v>57</v>
      </c>
      <c r="AC3" s="17"/>
      <c r="AD3" s="30" t="s">
        <v>71</v>
      </c>
      <c r="AE3" s="17"/>
      <c r="AF3" s="17"/>
      <c r="AG3" s="44" t="s">
        <v>77</v>
      </c>
      <c r="AH3" s="18"/>
      <c r="AI3" s="48" t="s">
        <v>113</v>
      </c>
      <c r="AJ3" s="49">
        <v>1.7</v>
      </c>
      <c r="AK3" s="50">
        <v>6</v>
      </c>
      <c r="AL3" s="51">
        <v>1</v>
      </c>
      <c r="AM3" s="11">
        <v>6.2</v>
      </c>
      <c r="AN3" s="11" t="s">
        <v>112</v>
      </c>
    </row>
    <row r="4" spans="1:41" x14ac:dyDescent="0.2">
      <c r="A4" s="124" t="s">
        <v>0</v>
      </c>
      <c r="B4" s="124"/>
      <c r="C4" s="137" t="str">
        <f>'DAF sludge'!C4:D4</f>
        <v>Land at Ty Gwyn, Penmynnydd, LL61 5BK</v>
      </c>
      <c r="D4" s="138"/>
      <c r="E4" s="91" t="s">
        <v>1</v>
      </c>
      <c r="F4" s="93" t="s">
        <v>168</v>
      </c>
      <c r="G4" s="120"/>
      <c r="H4" s="121"/>
      <c r="I4" s="39"/>
      <c r="J4" s="120"/>
      <c r="K4" s="121"/>
      <c r="L4" s="93"/>
      <c r="AB4" s="30" t="s">
        <v>52</v>
      </c>
      <c r="AC4" s="17"/>
      <c r="AD4" s="52" t="s">
        <v>72</v>
      </c>
      <c r="AE4" s="17"/>
      <c r="AF4" s="17"/>
      <c r="AG4" s="44" t="s">
        <v>78</v>
      </c>
      <c r="AH4" s="18"/>
      <c r="AI4" s="53" t="s">
        <v>124</v>
      </c>
      <c r="AJ4" s="54">
        <v>7</v>
      </c>
      <c r="AK4" s="55">
        <v>10.5</v>
      </c>
      <c r="AL4" s="11">
        <v>2</v>
      </c>
      <c r="AM4" s="11">
        <v>6.7</v>
      </c>
      <c r="AN4" s="11" t="s">
        <v>135</v>
      </c>
    </row>
    <row r="5" spans="1:41" x14ac:dyDescent="0.2">
      <c r="A5" s="124" t="s">
        <v>47</v>
      </c>
      <c r="B5" s="124"/>
      <c r="C5" s="137" t="str">
        <f>'DAF sludge'!C5:D5</f>
        <v>Ethan Banfield</v>
      </c>
      <c r="D5" s="138"/>
      <c r="E5" s="90"/>
      <c r="F5" s="39"/>
      <c r="G5" s="120"/>
      <c r="H5" s="121"/>
      <c r="I5" s="39"/>
      <c r="J5" s="120"/>
      <c r="K5" s="121"/>
      <c r="L5" s="93"/>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6"/>
    </row>
    <row r="8" spans="1:41" x14ac:dyDescent="0.2">
      <c r="A8" s="124" t="s">
        <v>2</v>
      </c>
      <c r="B8" s="124"/>
      <c r="C8" s="60">
        <f>'DAF sludge'!C8</f>
        <v>13</v>
      </c>
      <c r="D8" s="60">
        <f>'DAF sludge'!D8</f>
        <v>14</v>
      </c>
      <c r="E8" s="60">
        <f>'DAF sludge'!E8</f>
        <v>15</v>
      </c>
      <c r="F8" s="60">
        <f>'DAF sludge'!F8</f>
        <v>16</v>
      </c>
      <c r="G8" s="60">
        <f>'DAF sludge'!G8</f>
        <v>17</v>
      </c>
      <c r="H8" s="60">
        <f>'DAF sludge'!H8</f>
        <v>18</v>
      </c>
      <c r="I8" s="60">
        <f>'DAF sludge'!I8</f>
        <v>19</v>
      </c>
      <c r="J8" s="60">
        <f>'DAF sludge'!J8</f>
        <v>20</v>
      </c>
      <c r="K8" s="60">
        <f>'DAF sludge'!K8</f>
        <v>0</v>
      </c>
      <c r="L8" s="60">
        <f>'DAF sludge'!L8</f>
        <v>0</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4" t="s">
        <v>3</v>
      </c>
      <c r="B9" s="124"/>
      <c r="C9" s="60" t="str">
        <f>'DAF sludge'!C9</f>
        <v>Moderate</v>
      </c>
      <c r="D9" s="60" t="str">
        <f>'DAF sludge'!D9</f>
        <v>Moderate</v>
      </c>
      <c r="E9" s="60">
        <f>'DAF sludge'!E9</f>
        <v>1</v>
      </c>
      <c r="F9" s="60" t="str">
        <f>'DAF sludge'!F9</f>
        <v>Moderate</v>
      </c>
      <c r="G9" s="60" t="str">
        <f>'DAF sludge'!G9</f>
        <v>Moderate</v>
      </c>
      <c r="H9" s="60">
        <f>'DAF sludge'!H9</f>
        <v>1</v>
      </c>
      <c r="I9" s="60" t="str">
        <f>'DAF sludge'!I9</f>
        <v>Moderate</v>
      </c>
      <c r="J9" s="60" t="str">
        <f>'DAF sludge'!J9</f>
        <v>Moderate</v>
      </c>
      <c r="K9" s="60">
        <f>'DAF sludge'!K9</f>
        <v>0</v>
      </c>
      <c r="L9" s="60">
        <f>'DAF sludge'!L9</f>
        <v>0</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6"/>
    </row>
    <row r="10" spans="1:41" x14ac:dyDescent="0.2">
      <c r="A10" s="124" t="s">
        <v>4</v>
      </c>
      <c r="B10" s="124"/>
      <c r="C10" s="60">
        <f>'DAF sludge'!C10</f>
        <v>5</v>
      </c>
      <c r="D10" s="60">
        <f>'DAF sludge'!D10</f>
        <v>5.9</v>
      </c>
      <c r="E10" s="60">
        <f>'DAF sludge'!E10</f>
        <v>5.5</v>
      </c>
      <c r="F10" s="60">
        <f>'DAF sludge'!F10</f>
        <v>5</v>
      </c>
      <c r="G10" s="60">
        <f>'DAF sludge'!G10</f>
        <v>6</v>
      </c>
      <c r="H10" s="60">
        <f>'DAF sludge'!H10</f>
        <v>5.0999999999999996</v>
      </c>
      <c r="I10" s="60">
        <f>'DAF sludge'!I10</f>
        <v>4.7</v>
      </c>
      <c r="J10" s="60">
        <f>'DAF sludge'!J10</f>
        <v>4.7</v>
      </c>
      <c r="K10" s="60">
        <f>'DAF sludge'!K10</f>
        <v>0</v>
      </c>
      <c r="L10" s="60">
        <f>'DAF sludge'!L10</f>
        <v>0</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4" t="s">
        <v>5</v>
      </c>
      <c r="B11" s="124"/>
      <c r="C11" s="60">
        <f>'DAF sludge'!C11</f>
        <v>2</v>
      </c>
      <c r="D11" s="60">
        <f>'DAF sludge'!D11</f>
        <v>1</v>
      </c>
      <c r="E11" s="60">
        <f>'DAF sludge'!E11</f>
        <v>1</v>
      </c>
      <c r="F11" s="60">
        <f>'DAF sludge'!F11</f>
        <v>2</v>
      </c>
      <c r="G11" s="60">
        <f>'DAF sludge'!G11</f>
        <v>2</v>
      </c>
      <c r="H11" s="60">
        <f>'DAF sludge'!H11</f>
        <v>2</v>
      </c>
      <c r="I11" s="60">
        <f>'DAF sludge'!I11</f>
        <v>1</v>
      </c>
      <c r="J11" s="60">
        <f>'DAF sludge'!J11</f>
        <v>2</v>
      </c>
      <c r="K11" s="60">
        <f>'DAF sludge'!K11</f>
        <v>0</v>
      </c>
      <c r="L11" s="60">
        <f>'DAF sludge'!L11</f>
        <v>0</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4" t="s">
        <v>6</v>
      </c>
      <c r="B12" s="124"/>
      <c r="C12" s="60">
        <f>'DAF sludge'!C12</f>
        <v>0</v>
      </c>
      <c r="D12" s="60">
        <f>'DAF sludge'!D12</f>
        <v>1</v>
      </c>
      <c r="E12" s="60" t="str">
        <f>'DAF sludge'!E12</f>
        <v>2-</v>
      </c>
      <c r="F12" s="60">
        <f>'DAF sludge'!F12</f>
        <v>1</v>
      </c>
      <c r="G12" s="60">
        <f>'DAF sludge'!G12</f>
        <v>1</v>
      </c>
      <c r="H12" s="60">
        <f>'DAF sludge'!H12</f>
        <v>1</v>
      </c>
      <c r="I12" s="60">
        <f>'DAF sludge'!I12</f>
        <v>1</v>
      </c>
      <c r="J12" s="60">
        <f>'DAF sludge'!J12</f>
        <v>1</v>
      </c>
      <c r="K12" s="60">
        <f>'DAF sludge'!K12</f>
        <v>0</v>
      </c>
      <c r="L12" s="60">
        <f>'DAF sludge'!L12</f>
        <v>0</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4" t="s">
        <v>7</v>
      </c>
      <c r="B13" s="124"/>
      <c r="C13" s="60">
        <f>'DAF sludge'!C13</f>
        <v>3</v>
      </c>
      <c r="D13" s="60">
        <f>'DAF sludge'!D13</f>
        <v>3</v>
      </c>
      <c r="E13" s="60">
        <f>'DAF sludge'!E13</f>
        <v>3</v>
      </c>
      <c r="F13" s="60">
        <f>'DAF sludge'!F13</f>
        <v>2</v>
      </c>
      <c r="G13" s="60">
        <f>'DAF sludge'!G13</f>
        <v>2</v>
      </c>
      <c r="H13" s="60">
        <f>'DAF sludge'!H13</f>
        <v>2</v>
      </c>
      <c r="I13" s="60">
        <f>'DAF sludge'!I13</f>
        <v>2</v>
      </c>
      <c r="J13" s="60">
        <f>'DAF sludge'!J13</f>
        <v>2</v>
      </c>
      <c r="K13" s="60">
        <f>'DAF sludge'!K13</f>
        <v>0</v>
      </c>
      <c r="L13" s="60">
        <f>'DAF sludge'!L13</f>
        <v>0</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99" t="str">
        <f>'DAF sludge'!C14</f>
        <v xml:space="preserve">Grass Silage (30% DM) </v>
      </c>
      <c r="D14" s="99" t="str">
        <f>'DAF sludge'!D14</f>
        <v xml:space="preserve">Grass Silage (30% DM) </v>
      </c>
      <c r="E14" s="99" t="str">
        <f>'DAF sludge'!E14</f>
        <v xml:space="preserve">Grass Silage (30% DM) </v>
      </c>
      <c r="F14" s="99" t="str">
        <f>'DAF sludge'!F14</f>
        <v xml:space="preserve">Grass Silage (30% DM) </v>
      </c>
      <c r="G14" s="99" t="str">
        <f>'DAF sludge'!G14</f>
        <v xml:space="preserve">Grass Silage (30% DM) </v>
      </c>
      <c r="H14" s="99" t="str">
        <f>'DAF sludge'!H14</f>
        <v xml:space="preserve">Grass Silage (30% DM) </v>
      </c>
      <c r="I14" s="99" t="str">
        <f>'DAF sludge'!I14</f>
        <v xml:space="preserve">Grass Silage (30% DM) </v>
      </c>
      <c r="J14" s="99" t="str">
        <f>'DAF sludge'!J14</f>
        <v xml:space="preserve">Grass Silage (30% DM) </v>
      </c>
      <c r="K14" s="99">
        <f>'DAF sludge'!K14</f>
        <v>0</v>
      </c>
      <c r="L14" s="99">
        <f>'DAF sludge'!L14</f>
        <v>0</v>
      </c>
      <c r="M14" s="99">
        <f>'DAF sludge'!M14</f>
        <v>0</v>
      </c>
      <c r="N14" s="99">
        <f>'DAF sludge'!N14</f>
        <v>0</v>
      </c>
      <c r="O14" s="99">
        <f>'DAF sludge'!O14</f>
        <v>0</v>
      </c>
      <c r="P14" s="99">
        <f>'DAF sludge'!P14</f>
        <v>0</v>
      </c>
      <c r="Q14" s="99">
        <f>'DAF sludge'!Q14</f>
        <v>0</v>
      </c>
      <c r="R14" s="99">
        <f>'DAF sludge'!R14</f>
        <v>0</v>
      </c>
      <c r="S14" s="99">
        <f>'DAF sludge'!S14</f>
        <v>0</v>
      </c>
      <c r="T14" s="99">
        <f>'DAF sludge'!T14</f>
        <v>0</v>
      </c>
      <c r="U14" s="99">
        <f>'DAF sludge'!U14</f>
        <v>0</v>
      </c>
      <c r="V14" s="99">
        <f>'DAF sludge'!V14</f>
        <v>0</v>
      </c>
      <c r="AD14" s="30" t="s">
        <v>138</v>
      </c>
      <c r="AE14" s="30">
        <v>6</v>
      </c>
      <c r="AI14" s="53" t="s">
        <v>119</v>
      </c>
      <c r="AJ14" s="54">
        <v>0.8</v>
      </c>
      <c r="AK14" s="55">
        <v>1.7</v>
      </c>
      <c r="AL14" s="11">
        <v>12</v>
      </c>
      <c r="AM14" s="11">
        <v>6.7</v>
      </c>
      <c r="AN14" s="11" t="s">
        <v>135</v>
      </c>
    </row>
    <row r="15" spans="1:41" x14ac:dyDescent="0.2">
      <c r="A15" s="132" t="s">
        <v>9</v>
      </c>
      <c r="B15" s="132"/>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0</v>
      </c>
      <c r="L15" s="60">
        <f>'DAF sludge'!L15</f>
        <v>0</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4" t="s">
        <v>44</v>
      </c>
      <c r="B16" s="134"/>
      <c r="C16" s="100" t="str">
        <f>'DAF sludge'!C16</f>
        <v>Medium/Clay</v>
      </c>
      <c r="D16" s="100" t="str">
        <f>'DAF sludge'!D16</f>
        <v>Choose</v>
      </c>
      <c r="E16" s="100" t="str">
        <f>'DAF sludge'!E16</f>
        <v>Medium/Clay</v>
      </c>
      <c r="F16" s="100" t="str">
        <f>'DAF sludge'!F16</f>
        <v>Medium/Clay</v>
      </c>
      <c r="G16" s="100" t="str">
        <f>'DAF sludge'!G16</f>
        <v>Medium/Clay</v>
      </c>
      <c r="H16" s="100" t="str">
        <f>'DAF sludge'!H16</f>
        <v>Medium/Clay</v>
      </c>
      <c r="I16" s="100" t="str">
        <f>'DAF sludge'!I16</f>
        <v>Medium/Clay</v>
      </c>
      <c r="J16" s="100" t="str">
        <f>'DAF sludge'!J16</f>
        <v>Medium/Clay</v>
      </c>
      <c r="K16" s="100">
        <f>'DAF sludge'!K16</f>
        <v>0</v>
      </c>
      <c r="L16" s="100">
        <f>'DAF sludge'!L16</f>
        <v>0</v>
      </c>
      <c r="M16" s="100">
        <f>'DAF sludge'!M16</f>
        <v>0</v>
      </c>
      <c r="N16" s="100">
        <f>'DAF sludge'!N16</f>
        <v>0</v>
      </c>
      <c r="O16" s="100">
        <f>'DAF sludge'!O16</f>
        <v>0</v>
      </c>
      <c r="P16" s="100">
        <f>'DAF sludge'!P16</f>
        <v>0</v>
      </c>
      <c r="Q16" s="100">
        <f>'DAF sludge'!Q16</f>
        <v>0</v>
      </c>
      <c r="R16" s="100">
        <f>'DAF sludge'!R16</f>
        <v>0</v>
      </c>
      <c r="S16" s="100">
        <f>'DAF sludge'!S16</f>
        <v>0</v>
      </c>
      <c r="T16" s="100">
        <f>'DAF sludge'!T16</f>
        <v>0</v>
      </c>
      <c r="U16" s="100">
        <f>'DAF sludge'!U16</f>
        <v>0</v>
      </c>
      <c r="V16" s="100">
        <f>'DAF sludge'!V16</f>
        <v>0</v>
      </c>
      <c r="AD16" s="52" t="s">
        <v>145</v>
      </c>
      <c r="AE16" s="30">
        <v>8</v>
      </c>
      <c r="AI16" s="53" t="s">
        <v>118</v>
      </c>
      <c r="AJ16" s="54">
        <v>8</v>
      </c>
      <c r="AK16" s="55">
        <v>5.5</v>
      </c>
      <c r="AL16" s="12">
        <v>14</v>
      </c>
      <c r="AM16" s="11">
        <v>6.7</v>
      </c>
      <c r="AN16" s="11" t="s">
        <v>135</v>
      </c>
    </row>
    <row r="17" spans="1:40" x14ac:dyDescent="0.2">
      <c r="A17" s="130" t="s">
        <v>69</v>
      </c>
      <c r="B17" s="131"/>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8" t="s">
        <v>23</v>
      </c>
      <c r="B18" s="129"/>
      <c r="C18" s="16">
        <f>$D31</f>
        <v>94.503749999999997</v>
      </c>
      <c r="D18" s="16">
        <f>$D32</f>
        <v>157.50624999999999</v>
      </c>
      <c r="E18" s="16">
        <f>$D33</f>
        <v>157.50624999999999</v>
      </c>
      <c r="F18" s="16">
        <f>$D34</f>
        <v>94.503749999999997</v>
      </c>
      <c r="G18" s="16">
        <f>$D35</f>
        <v>94.503749999999997</v>
      </c>
      <c r="H18" s="16">
        <f>$D36</f>
        <v>94.503749999999997</v>
      </c>
      <c r="I18" s="16">
        <f>$D37</f>
        <v>157.50624999999999</v>
      </c>
      <c r="J18" s="16">
        <f>$D38</f>
        <v>94.503749999999997</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8" t="s">
        <v>90</v>
      </c>
      <c r="B19" s="129"/>
      <c r="C19" s="16">
        <f>C18-C17</f>
        <v>-4.1962500000000063</v>
      </c>
      <c r="D19" s="16">
        <f t="shared" ref="D19:V19" si="1">D18-D17</f>
        <v>58.806249999999991</v>
      </c>
      <c r="E19" s="16">
        <f t="shared" si="1"/>
        <v>58.806249999999991</v>
      </c>
      <c r="F19" s="16">
        <f t="shared" si="1"/>
        <v>-4.1962500000000063</v>
      </c>
      <c r="G19" s="16">
        <f t="shared" si="1"/>
        <v>-4.1962500000000063</v>
      </c>
      <c r="H19" s="16">
        <f t="shared" si="1"/>
        <v>-4.1962500000000063</v>
      </c>
      <c r="I19" s="16">
        <f t="shared" si="1"/>
        <v>58.806249999999991</v>
      </c>
      <c r="J19" s="16">
        <f t="shared" si="1"/>
        <v>-4.1962500000000063</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0" t="s">
        <v>88</v>
      </c>
      <c r="B21" s="131"/>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8" t="s">
        <v>89</v>
      </c>
      <c r="B22" s="129"/>
      <c r="C22" s="16">
        <f>$E31</f>
        <v>52.056000000000004</v>
      </c>
      <c r="D22" s="16">
        <f>$E32</f>
        <v>86.760000000000019</v>
      </c>
      <c r="E22" s="16">
        <f>$E33</f>
        <v>86.760000000000019</v>
      </c>
      <c r="F22" s="16">
        <f>$E34</f>
        <v>52.056000000000004</v>
      </c>
      <c r="G22" s="16">
        <f>$E35</f>
        <v>52.056000000000004</v>
      </c>
      <c r="H22" s="16">
        <f>$E36</f>
        <v>52.056000000000004</v>
      </c>
      <c r="I22" s="16">
        <f>$E37</f>
        <v>86.760000000000019</v>
      </c>
      <c r="J22" s="16">
        <f>$E38</f>
        <v>52.056000000000004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8" t="s">
        <v>92</v>
      </c>
      <c r="B23" s="129"/>
      <c r="C23" s="16">
        <f>C22-C21</f>
        <v>-286.34400000000005</v>
      </c>
      <c r="D23" s="16">
        <f t="shared" ref="D23:V23" si="3">D22-D21</f>
        <v>-251.64000000000001</v>
      </c>
      <c r="E23" s="16">
        <f t="shared" si="3"/>
        <v>-251.64000000000001</v>
      </c>
      <c r="F23" s="16">
        <f t="shared" si="3"/>
        <v>-286.34400000000005</v>
      </c>
      <c r="G23" s="16">
        <f t="shared" si="3"/>
        <v>-286.34400000000005</v>
      </c>
      <c r="H23" s="16">
        <f t="shared" si="3"/>
        <v>-286.34400000000005</v>
      </c>
      <c r="I23" s="16">
        <f t="shared" si="3"/>
        <v>-251.64000000000001</v>
      </c>
      <c r="J23" s="16">
        <f t="shared" si="3"/>
        <v>-286.34400000000005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1"/>
      <c r="B26" s="3" t="s">
        <v>10</v>
      </c>
      <c r="C26" s="3" t="s">
        <v>75</v>
      </c>
      <c r="D26" s="102" t="s">
        <v>11</v>
      </c>
      <c r="E26" s="102" t="s">
        <v>12</v>
      </c>
      <c r="F26" s="102" t="s">
        <v>13</v>
      </c>
      <c r="G26" s="3" t="s">
        <v>14</v>
      </c>
      <c r="H26" s="102" t="s">
        <v>15</v>
      </c>
      <c r="I26" s="102" t="s">
        <v>16</v>
      </c>
      <c r="J26" s="3" t="s">
        <v>17</v>
      </c>
      <c r="K26" s="3" t="s">
        <v>18</v>
      </c>
      <c r="L26" s="3" t="s">
        <v>19</v>
      </c>
      <c r="M26" s="3" t="s">
        <v>20</v>
      </c>
      <c r="N26" s="3" t="s">
        <v>61</v>
      </c>
      <c r="O26" s="3" t="s">
        <v>62</v>
      </c>
      <c r="P26" s="102" t="s">
        <v>39</v>
      </c>
      <c r="Q26" s="102" t="s">
        <v>40</v>
      </c>
      <c r="R26" s="102" t="s">
        <v>35</v>
      </c>
      <c r="S26" s="102" t="s">
        <v>36</v>
      </c>
      <c r="T26" s="102" t="s">
        <v>37</v>
      </c>
      <c r="U26" s="102" t="s">
        <v>38</v>
      </c>
      <c r="AI26" s="68" t="s">
        <v>116</v>
      </c>
      <c r="AJ26" s="69">
        <v>0.7</v>
      </c>
      <c r="AK26" s="70">
        <v>2.4</v>
      </c>
      <c r="AL26" s="29">
        <v>24</v>
      </c>
      <c r="AM26" s="10">
        <v>6.7</v>
      </c>
      <c r="AN26" s="11" t="s">
        <v>135</v>
      </c>
    </row>
    <row r="27" spans="1:40" s="57" customFormat="1" x14ac:dyDescent="0.25">
      <c r="A27" s="103"/>
      <c r="B27" s="71" t="s">
        <v>46</v>
      </c>
      <c r="C27" s="104" t="s">
        <v>56</v>
      </c>
      <c r="D27" s="104" t="s">
        <v>54</v>
      </c>
      <c r="E27" s="104" t="s">
        <v>54</v>
      </c>
      <c r="F27" s="104" t="s">
        <v>54</v>
      </c>
      <c r="G27" s="104" t="s">
        <v>54</v>
      </c>
      <c r="H27" s="104" t="s">
        <v>54</v>
      </c>
      <c r="I27" s="104" t="s">
        <v>54</v>
      </c>
      <c r="J27" s="104" t="s">
        <v>54</v>
      </c>
      <c r="K27" s="104" t="s">
        <v>54</v>
      </c>
      <c r="L27" s="104" t="s">
        <v>54</v>
      </c>
      <c r="M27" s="104" t="s">
        <v>54</v>
      </c>
      <c r="N27" s="104" t="s">
        <v>54</v>
      </c>
      <c r="O27" s="104" t="s">
        <v>54</v>
      </c>
      <c r="P27" s="104" t="s">
        <v>54</v>
      </c>
      <c r="Q27" s="104" t="s">
        <v>54</v>
      </c>
      <c r="R27" s="104" t="s">
        <v>54</v>
      </c>
      <c r="S27" s="104" t="s">
        <v>54</v>
      </c>
      <c r="T27" s="104" t="s">
        <v>54</v>
      </c>
      <c r="U27" s="104" t="s">
        <v>54</v>
      </c>
    </row>
    <row r="28" spans="1:40" s="57" customFormat="1" x14ac:dyDescent="0.25">
      <c r="A28" s="105"/>
      <c r="B28" s="24">
        <v>1.07</v>
      </c>
      <c r="C28" s="15">
        <v>7.0000000000000007E-2</v>
      </c>
      <c r="D28" s="15">
        <v>275</v>
      </c>
      <c r="E28" s="15">
        <v>288</v>
      </c>
      <c r="F28" s="15">
        <v>37.1</v>
      </c>
      <c r="G28" s="15">
        <v>0.2</v>
      </c>
      <c r="H28" s="15">
        <v>1.37</v>
      </c>
      <c r="I28" s="15">
        <v>0.5</v>
      </c>
      <c r="J28" s="15">
        <v>0.01</v>
      </c>
      <c r="K28" s="23">
        <v>0.05</v>
      </c>
      <c r="L28" s="15">
        <v>0.2</v>
      </c>
      <c r="M28" s="15">
        <v>0.2</v>
      </c>
      <c r="N28" s="15"/>
      <c r="O28" s="15"/>
      <c r="P28" s="15">
        <v>413</v>
      </c>
      <c r="Q28" s="15">
        <v>57.4</v>
      </c>
      <c r="R28" s="15"/>
      <c r="S28" s="15"/>
      <c r="T28" s="15"/>
      <c r="U28" s="15"/>
    </row>
    <row r="29" spans="1:40" s="7" customFormat="1" ht="27" x14ac:dyDescent="0.25">
      <c r="A29" s="13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13</v>
      </c>
      <c r="B31" s="15">
        <v>150</v>
      </c>
      <c r="C31" s="77">
        <f>IF(C$27="%w/w SAR",((C$28*10)*$B31),IF(C$27="%w/w DM",(((C$28*10)*($B$28/100))*$B31),IF(C$27="kg/t SAR",(C$28*$B31),IF(C$27="kg/t DM",((C$28*($B$28/100))*$B31),IF(C$27="mg/kg SAR",((C$28*0.001)*$B31),IF(C$27="mg/kg DM",(((C$28*0.001)*($B$28/100))*$B31),0))))))</f>
        <v>105.00000000000001</v>
      </c>
      <c r="D31" s="77">
        <f>(IF(D$27="%w/w SAR",((D$28*10)*$B31),IF(D$27="%w/w DM",(((D$28*10)*($B$28/100))*$B31),IF(D$27="kg/t SAR",(D$28*$B31),IF(D$27="kg/t DM",((D$28*($B$28/100))*$B31),IF(D$27="mg/kg SAR",((D$28*0.001)*$B31),IF(D$27="mg/kg DM",(((D$28*0.001)*($B$28/100))*$B31),"0")))))))*2.291</f>
        <v>94.503749999999997</v>
      </c>
      <c r="E31" s="77">
        <f>(IF(E$27="%w/w SAR",((E$28*10)*$B31),IF(E$27="%w/w DM",(((E$28*10)*($B$28/100))*$B31),IF(E$27="kg/t SAR",(E$28*$B31),IF(E$27="kg/t DM",((E$28*($B$28/100))*$B31),IF(E$27="mg/kg SAR",((E$28*0.001)*$B31),IF(E$27="mg/kg DM",(((E$28*0.001)*($B$28/100))*$B31),"0")))))))*1.205</f>
        <v>52.056000000000004</v>
      </c>
      <c r="F31" s="77">
        <f>(IF(F$27="%w/w SAR",((F$28*10)*$B31),IF(F$27="%w/w DM",(((F$28*10)*($B$28/100))*$B31),IF(F$27="kg/t SAR",(F$28*$B31),IF(F$27="kg/t DM",((F$28*($B$28/100))*$B31),IF(F$27="mg/kg SAR",((F$28*0.001)*$B31),IF(F$27="mg/kg DM",(((F$28*0.001)*($B$28/100))*$B31),"0")))))))*1.658</f>
        <v>9.2267700000000001</v>
      </c>
      <c r="G31" s="77">
        <f t="shared" ref="G31:P46" si="5">IF(G$27="%w/w SAR",((G$28*10)*$B31),IF(G$27="%w/w DM",(((G$28*10)*($B$28/100))*$B31),IF(G$27="kg/t SAR",(G$28*$B31),IF(G$27="kg/t DM",((G$28*($B$28/100))*$B31),IF(G$27="mg/kg SAR",((G$28*0.001)*$B31),IF(G$27="mg/kg DM",(((G$28*0.001)*($B$28/100))*$B31),0))))))</f>
        <v>3.0000000000000002E-2</v>
      </c>
      <c r="H31" s="77">
        <f t="shared" si="5"/>
        <v>0.20550000000000002</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61.95</v>
      </c>
      <c r="Q31" s="77">
        <f>(IF(Q$27="%w/w SAR",((Q$28*10)*$B31),IF(Q$27="%w/w DM",(((Q$28*10)*($B$28/100))*$B31),IF(Q$27="kg/t SAR",(Q$28*$B31),IF(Q$27="kg/t DM",((Q$28*($B$28/100))*$B31),IF(Q$27="mg/kg SAR",((Q$28*0.001)*$B31),IF(Q$27="mg/kg DM",(((Q$28*0.001)*($B$28/100))*$B31),0)))))))*2.5</f>
        <v>21.524999999999999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v>
      </c>
      <c r="B32" s="15">
        <v>250</v>
      </c>
      <c r="C32" s="77">
        <f t="shared" ref="C32:C50" si="6">IF(C$27="%w/w SAR",((C$28*10)*$B32),IF(C$27="%w/w DM",(((C$28*10)*($B$28/100))*$B32),IF(C$27="kg/t SAR",(C$28*$B32),IF(C$27="kg/t DM",((C$28*($B$28/100))*$B32),IF(C$27="mg/kg SAR",((C$28*0.001)*$B32),IF(C$27="mg/kg DM",(((C$28*0.001)*($B$28/100))*$B32),0))))))</f>
        <v>175.00000000000003</v>
      </c>
      <c r="D32" s="77">
        <f t="shared" ref="D32:D50" si="7">(IF(D$27="%w/w SAR",((D$28*10)*$B32),IF(D$27="%w/w DM",(((D$28*10)*($B$28/100))*$B32),IF(D$27="kg/t SAR",(D$28*$B32),IF(D$27="kg/t DM",((D$28*($B$28/100))*$B32),IF(D$27="mg/kg SAR",((D$28*0.001)*$B32),IF(D$27="mg/kg DM",(((D$28*0.001)*($B$28/100))*$B32),"0")))))))*2.291</f>
        <v>157.50624999999999</v>
      </c>
      <c r="E32" s="77">
        <f t="shared" ref="E32:E50" si="8">(IF(E$27="%w/w SAR",((E$28*10)*$B32),IF(E$27="%w/w DM",(((E$28*10)*($B$28/100))*$B32),IF(E$27="kg/t SAR",(E$28*$B32),IF(E$27="kg/t DM",((E$28*($B$28/100))*$B32),IF(E$27="mg/kg SAR",((E$28*0.001)*$B32),IF(E$27="mg/kg DM",(((E$28*0.001)*($B$28/100))*$B32),"0")))))))*1.205</f>
        <v>86.760000000000019</v>
      </c>
      <c r="F32" s="77">
        <f t="shared" ref="F32:F50" si="9">(IF(F$27="%w/w SAR",((F$28*10)*$B32),IF(F$27="%w/w DM",(((F$28*10)*($B$28/100))*$B32),IF(F$27="kg/t SAR",(F$28*$B32),IF(F$27="kg/t DM",((F$28*($B$28/100))*$B32),IF(F$27="mg/kg SAR",((F$28*0.001)*$B32),IF(F$27="mg/kg DM",(((F$28*0.001)*($B$28/100))*$B32),"0")))))))*1.658</f>
        <v>15.37795</v>
      </c>
      <c r="G32" s="77">
        <f t="shared" si="5"/>
        <v>0.05</v>
      </c>
      <c r="H32" s="77">
        <f t="shared" si="5"/>
        <v>0.34250000000000003</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103.25000000000001</v>
      </c>
      <c r="Q32" s="77">
        <f t="shared" ref="Q32:Q50" si="10">(IF(Q$27="%w/w SAR",((Q$28*10)*$B32),IF(Q$27="%w/w DM",(((Q$28*10)*($B$28/100))*$B32),IF(Q$27="kg/t SAR",(Q$28*$B32),IF(Q$27="kg/t DM",((Q$28*($B$28/100))*$B32),IF(Q$27="mg/kg SAR",((Q$28*0.001)*$B32),IF(Q$27="mg/kg DM",(((Q$28*0.001)*($B$28/100))*$B32),0)))))))*2.5</f>
        <v>35.875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15</v>
      </c>
      <c r="B33" s="15">
        <v>250</v>
      </c>
      <c r="C33" s="77">
        <f t="shared" si="6"/>
        <v>175.00000000000003</v>
      </c>
      <c r="D33" s="77">
        <f t="shared" si="7"/>
        <v>157.50624999999999</v>
      </c>
      <c r="E33" s="77">
        <f t="shared" si="8"/>
        <v>86.760000000000019</v>
      </c>
      <c r="F33" s="77">
        <f t="shared" si="9"/>
        <v>15.37795</v>
      </c>
      <c r="G33" s="77">
        <f t="shared" si="5"/>
        <v>0.05</v>
      </c>
      <c r="H33" s="77">
        <f t="shared" si="5"/>
        <v>0.34250000000000003</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103.25000000000001</v>
      </c>
      <c r="Q33" s="77">
        <f t="shared" si="10"/>
        <v>35.875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16</v>
      </c>
      <c r="B34" s="15">
        <v>150</v>
      </c>
      <c r="C34" s="77">
        <f t="shared" si="6"/>
        <v>105.00000000000001</v>
      </c>
      <c r="D34" s="77">
        <f t="shared" si="7"/>
        <v>94.503749999999997</v>
      </c>
      <c r="E34" s="77">
        <f t="shared" si="8"/>
        <v>52.056000000000004</v>
      </c>
      <c r="F34" s="77">
        <f t="shared" si="9"/>
        <v>9.2267700000000001</v>
      </c>
      <c r="G34" s="77">
        <f t="shared" si="5"/>
        <v>3.0000000000000002E-2</v>
      </c>
      <c r="H34" s="77">
        <f t="shared" si="5"/>
        <v>0.20550000000000002</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61.95</v>
      </c>
      <c r="Q34" s="77">
        <f t="shared" si="10"/>
        <v>21.524999999999999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17</v>
      </c>
      <c r="B35" s="15">
        <v>150</v>
      </c>
      <c r="C35" s="77">
        <f t="shared" si="6"/>
        <v>105.00000000000001</v>
      </c>
      <c r="D35" s="77">
        <f t="shared" si="7"/>
        <v>94.503749999999997</v>
      </c>
      <c r="E35" s="77">
        <f t="shared" si="8"/>
        <v>52.056000000000004</v>
      </c>
      <c r="F35" s="77">
        <f t="shared" si="9"/>
        <v>9.2267700000000001</v>
      </c>
      <c r="G35" s="77">
        <f t="shared" si="5"/>
        <v>3.0000000000000002E-2</v>
      </c>
      <c r="H35" s="77">
        <f t="shared" si="5"/>
        <v>0.20550000000000002</v>
      </c>
      <c r="I35" s="77">
        <f t="shared" si="5"/>
        <v>7.4999999999999997E-2</v>
      </c>
      <c r="J35" s="77">
        <f t="shared" si="5"/>
        <v>1.5E-3</v>
      </c>
      <c r="K35" s="77">
        <f t="shared" si="5"/>
        <v>7.5000000000000006E-3</v>
      </c>
      <c r="L35" s="77">
        <f t="shared" si="5"/>
        <v>3.0000000000000002E-2</v>
      </c>
      <c r="M35" s="77">
        <f t="shared" si="5"/>
        <v>3.0000000000000002E-2</v>
      </c>
      <c r="N35" s="77">
        <f t="shared" si="5"/>
        <v>0</v>
      </c>
      <c r="O35" s="77">
        <f t="shared" si="5"/>
        <v>0</v>
      </c>
      <c r="P35" s="77">
        <f t="shared" si="5"/>
        <v>61.95</v>
      </c>
      <c r="Q35" s="77">
        <f t="shared" si="10"/>
        <v>21.524999999999999</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v>
      </c>
      <c r="B36" s="15">
        <v>150</v>
      </c>
      <c r="C36" s="77">
        <f t="shared" si="6"/>
        <v>105.00000000000001</v>
      </c>
      <c r="D36" s="77">
        <f t="shared" si="7"/>
        <v>94.503749999999997</v>
      </c>
      <c r="E36" s="77">
        <f t="shared" si="8"/>
        <v>52.056000000000004</v>
      </c>
      <c r="F36" s="77">
        <f t="shared" si="9"/>
        <v>9.2267700000000001</v>
      </c>
      <c r="G36" s="77">
        <f t="shared" si="5"/>
        <v>3.0000000000000002E-2</v>
      </c>
      <c r="H36" s="77">
        <f t="shared" si="5"/>
        <v>0.20550000000000002</v>
      </c>
      <c r="I36" s="77">
        <f t="shared" si="5"/>
        <v>7.4999999999999997E-2</v>
      </c>
      <c r="J36" s="77">
        <f t="shared" si="5"/>
        <v>1.5E-3</v>
      </c>
      <c r="K36" s="77">
        <f t="shared" si="5"/>
        <v>7.5000000000000006E-3</v>
      </c>
      <c r="L36" s="77">
        <f t="shared" si="5"/>
        <v>3.0000000000000002E-2</v>
      </c>
      <c r="M36" s="77">
        <f t="shared" si="5"/>
        <v>3.0000000000000002E-2</v>
      </c>
      <c r="N36" s="77">
        <f t="shared" si="5"/>
        <v>0</v>
      </c>
      <c r="O36" s="77">
        <f t="shared" si="5"/>
        <v>0</v>
      </c>
      <c r="P36" s="77">
        <f t="shared" si="5"/>
        <v>61.95</v>
      </c>
      <c r="Q36" s="77">
        <f t="shared" si="10"/>
        <v>21.524999999999999</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19</v>
      </c>
      <c r="B37" s="15">
        <v>250</v>
      </c>
      <c r="C37" s="77">
        <f t="shared" si="6"/>
        <v>175.00000000000003</v>
      </c>
      <c r="D37" s="77">
        <f t="shared" si="7"/>
        <v>157.50624999999999</v>
      </c>
      <c r="E37" s="77">
        <f t="shared" si="8"/>
        <v>86.760000000000019</v>
      </c>
      <c r="F37" s="77">
        <f t="shared" si="9"/>
        <v>15.37795</v>
      </c>
      <c r="G37" s="77">
        <f t="shared" si="5"/>
        <v>0.05</v>
      </c>
      <c r="H37" s="77">
        <f t="shared" si="5"/>
        <v>0.34250000000000003</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103.25000000000001</v>
      </c>
      <c r="Q37" s="77">
        <f t="shared" si="10"/>
        <v>35.875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20</v>
      </c>
      <c r="B38" s="15">
        <v>150</v>
      </c>
      <c r="C38" s="77">
        <f t="shared" si="6"/>
        <v>105.00000000000001</v>
      </c>
      <c r="D38" s="77">
        <f t="shared" si="7"/>
        <v>94.503749999999997</v>
      </c>
      <c r="E38" s="77">
        <f t="shared" si="8"/>
        <v>52.056000000000004</v>
      </c>
      <c r="F38" s="77">
        <f t="shared" si="9"/>
        <v>9.2267700000000001</v>
      </c>
      <c r="G38" s="77">
        <f t="shared" si="5"/>
        <v>3.0000000000000002E-2</v>
      </c>
      <c r="H38" s="77">
        <f t="shared" si="5"/>
        <v>0.20550000000000002</v>
      </c>
      <c r="I38" s="77">
        <f t="shared" si="5"/>
        <v>7.4999999999999997E-2</v>
      </c>
      <c r="J38" s="77">
        <f t="shared" si="5"/>
        <v>1.5E-3</v>
      </c>
      <c r="K38" s="77">
        <f t="shared" si="5"/>
        <v>7.5000000000000006E-3</v>
      </c>
      <c r="L38" s="77">
        <f t="shared" si="5"/>
        <v>3.0000000000000002E-2</v>
      </c>
      <c r="M38" s="77">
        <f t="shared" si="5"/>
        <v>3.0000000000000002E-2</v>
      </c>
      <c r="N38" s="77">
        <f t="shared" si="5"/>
        <v>0</v>
      </c>
      <c r="O38" s="77">
        <f t="shared" si="5"/>
        <v>0</v>
      </c>
      <c r="P38" s="77">
        <f t="shared" si="5"/>
        <v>61.95</v>
      </c>
      <c r="Q38" s="77">
        <f t="shared" si="10"/>
        <v>21.524999999999999</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5">
        <f t="shared" si="6"/>
        <v>0</v>
      </c>
      <c r="D50" s="95">
        <f t="shared" si="7"/>
        <v>0</v>
      </c>
      <c r="E50" s="95">
        <f t="shared" si="8"/>
        <v>0</v>
      </c>
      <c r="F50" s="95">
        <f t="shared" si="9"/>
        <v>0</v>
      </c>
      <c r="G50" s="95">
        <f t="shared" si="12"/>
        <v>0</v>
      </c>
      <c r="H50" s="95">
        <f t="shared" si="12"/>
        <v>0</v>
      </c>
      <c r="I50" s="95">
        <f t="shared" si="12"/>
        <v>0</v>
      </c>
      <c r="J50" s="95">
        <f t="shared" si="12"/>
        <v>0</v>
      </c>
      <c r="K50" s="95">
        <f t="shared" si="12"/>
        <v>0</v>
      </c>
      <c r="L50" s="95">
        <f t="shared" si="12"/>
        <v>0</v>
      </c>
      <c r="M50" s="95">
        <f t="shared" si="12"/>
        <v>0</v>
      </c>
      <c r="N50" s="95">
        <f t="shared" si="12"/>
        <v>0</v>
      </c>
      <c r="O50" s="95">
        <f t="shared" si="12"/>
        <v>0</v>
      </c>
      <c r="P50" s="95">
        <f t="shared" si="12"/>
        <v>0</v>
      </c>
      <c r="Q50" s="95">
        <f t="shared" si="10"/>
        <v>0</v>
      </c>
      <c r="R50" s="95">
        <f t="shared" si="11"/>
        <v>0</v>
      </c>
      <c r="S50" s="95">
        <f t="shared" si="11"/>
        <v>0</v>
      </c>
      <c r="T50" s="95">
        <f t="shared" si="11"/>
        <v>0</v>
      </c>
      <c r="U50" s="95">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6"/>
      <c r="B54" s="110" t="s">
        <v>149</v>
      </c>
      <c r="C54" s="110" t="s">
        <v>150</v>
      </c>
      <c r="D54" s="110" t="s">
        <v>127</v>
      </c>
      <c r="E54" s="110" t="s">
        <v>128</v>
      </c>
      <c r="F54" s="110" t="s">
        <v>151</v>
      </c>
      <c r="G54" s="110" t="s">
        <v>129</v>
      </c>
      <c r="H54" s="111"/>
      <c r="I54" s="111"/>
      <c r="J54" s="111"/>
      <c r="K54" s="111"/>
      <c r="L54" s="111"/>
      <c r="M54" s="111"/>
      <c r="N54" s="111"/>
      <c r="O54" s="111"/>
      <c r="P54" s="111"/>
      <c r="Q54" s="111"/>
      <c r="R54" s="111"/>
      <c r="S54" s="111"/>
      <c r="T54" s="111"/>
      <c r="U54" s="111"/>
    </row>
    <row r="55" spans="1:35" x14ac:dyDescent="0.2">
      <c r="A55" s="107"/>
      <c r="B55" s="112"/>
      <c r="C55" s="113"/>
      <c r="D55" s="114">
        <f>(B55/100)*C55</f>
        <v>0</v>
      </c>
      <c r="E55" s="114">
        <f>G55</f>
        <v>0</v>
      </c>
      <c r="F55" s="113"/>
      <c r="G55" s="114">
        <f>(B55/100)*F55</f>
        <v>0</v>
      </c>
      <c r="H55" s="111"/>
      <c r="I55" s="111"/>
      <c r="J55" s="111"/>
      <c r="K55" s="111"/>
      <c r="L55" s="111"/>
      <c r="M55" s="111"/>
      <c r="N55" s="111"/>
      <c r="O55" s="111"/>
      <c r="P55" s="111"/>
      <c r="Q55" s="111"/>
      <c r="R55" s="111"/>
      <c r="S55" s="111"/>
      <c r="T55" s="111"/>
      <c r="U55" s="111"/>
    </row>
    <row r="56" spans="1:35" s="19" customFormat="1" x14ac:dyDescent="0.2">
      <c r="A56" s="89"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89"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89" t="s">
        <v>136</v>
      </c>
      <c r="B58" s="13" t="str">
        <f>C16&amp;" I "&amp;(VLOOKUP(C14,Table245[],6,FALSE))</f>
        <v>Medium/Clay I Grass</v>
      </c>
      <c r="C58" s="13" t="str">
        <f>D16&amp;" I "&amp;(VLOOKUP(D14,Table245[],6,FALSE))</f>
        <v>Choose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08"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08" t="s">
        <v>4</v>
      </c>
      <c r="B60" s="76">
        <f>C10</f>
        <v>5</v>
      </c>
      <c r="C60" s="76">
        <f t="shared" ref="C60:U60" si="14">D10</f>
        <v>5.9</v>
      </c>
      <c r="D60" s="76">
        <f t="shared" si="14"/>
        <v>5.5</v>
      </c>
      <c r="E60" s="76">
        <f t="shared" si="14"/>
        <v>5</v>
      </c>
      <c r="F60" s="76">
        <f t="shared" si="14"/>
        <v>6</v>
      </c>
      <c r="G60" s="76">
        <f t="shared" si="14"/>
        <v>5.0999999999999996</v>
      </c>
      <c r="H60" s="76">
        <f t="shared" si="14"/>
        <v>4.7</v>
      </c>
      <c r="I60" s="76">
        <f t="shared" si="14"/>
        <v>4.7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08" t="s">
        <v>133</v>
      </c>
      <c r="B61" s="76">
        <f t="shared" ref="B61:U61" si="15">VLOOKUP(B58,$AD9:$AE18,2,FALSE)</f>
        <v>6</v>
      </c>
      <c r="C61" s="76" t="e">
        <f t="shared" si="15"/>
        <v>#N/A</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08" t="s">
        <v>134</v>
      </c>
      <c r="B62" s="77">
        <f>B31</f>
        <v>150</v>
      </c>
      <c r="C62" s="77">
        <f>B32</f>
        <v>250</v>
      </c>
      <c r="D62" s="77">
        <f>B33</f>
        <v>250</v>
      </c>
      <c r="E62" s="77">
        <f>B34</f>
        <v>150</v>
      </c>
      <c r="F62" s="77">
        <f>B35</f>
        <v>150</v>
      </c>
      <c r="G62" s="77">
        <f>B36</f>
        <v>150</v>
      </c>
      <c r="H62" s="77">
        <f>B37</f>
        <v>250</v>
      </c>
      <c r="I62" s="77">
        <f>B38</f>
        <v>150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09"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09" t="s">
        <v>156</v>
      </c>
      <c r="B64" s="77">
        <f>(B59-B60)*B61</f>
        <v>7.2000000000000011</v>
      </c>
      <c r="C64" s="77" t="e">
        <f t="shared" ref="C64:U64" si="17">(C59-C60)*C61</f>
        <v>#N/A</v>
      </c>
      <c r="D64" s="77">
        <f t="shared" si="17"/>
        <v>4.2000000000000011</v>
      </c>
      <c r="E64" s="77">
        <f t="shared" si="17"/>
        <v>7.2000000000000011</v>
      </c>
      <c r="F64" s="77">
        <f t="shared" si="17"/>
        <v>1.2000000000000011</v>
      </c>
      <c r="G64" s="77">
        <f t="shared" si="17"/>
        <v>6.6000000000000032</v>
      </c>
      <c r="H64" s="77">
        <f t="shared" si="17"/>
        <v>9</v>
      </c>
      <c r="I64" s="77">
        <f t="shared" si="17"/>
        <v>9</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09" t="s">
        <v>157</v>
      </c>
      <c r="B65" s="77">
        <f>B63-B64</f>
        <v>-7.2000000000000011</v>
      </c>
      <c r="C65" s="77" t="e">
        <f t="shared" ref="C65:U65" si="18">C63-C64</f>
        <v>#N/A</v>
      </c>
      <c r="D65" s="77">
        <f t="shared" si="18"/>
        <v>-4.2000000000000011</v>
      </c>
      <c r="E65" s="77">
        <f t="shared" si="18"/>
        <v>-7.2000000000000011</v>
      </c>
      <c r="F65" s="77">
        <f t="shared" si="18"/>
        <v>-1.2000000000000011</v>
      </c>
      <c r="G65" s="77">
        <f t="shared" si="18"/>
        <v>-6.6000000000000032</v>
      </c>
      <c r="H65" s="77">
        <f t="shared" si="18"/>
        <v>-9</v>
      </c>
      <c r="I65" s="77">
        <f t="shared" si="18"/>
        <v>-9</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09" t="s">
        <v>148</v>
      </c>
      <c r="B66" s="78" t="str">
        <f>IF(B64&lt;=B63,"OVER","UNDER")</f>
        <v>UNDER</v>
      </c>
      <c r="C66" s="78" t="e">
        <f t="shared" ref="C66:U66" si="19">IF(C64&lt;=C63,"OVER","UNDER")</f>
        <v>#N/A</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2" zoomScale="90" zoomScaleNormal="90" workbookViewId="0">
      <selection activeCell="B39" sqref="B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4" t="s">
        <v>41</v>
      </c>
      <c r="B1" s="124"/>
      <c r="C1" s="137" t="str">
        <f>'DAF sludge'!C1:D1</f>
        <v>PAN-017883</v>
      </c>
      <c r="D1" s="138"/>
      <c r="E1" s="90" t="s">
        <v>45</v>
      </c>
      <c r="F1" s="39">
        <f>'DAF sludge'!F1</f>
        <v>50</v>
      </c>
      <c r="G1" s="120" t="s">
        <v>43</v>
      </c>
      <c r="H1" s="121"/>
      <c r="I1" s="115">
        <v>5.78</v>
      </c>
      <c r="J1" s="124" t="s">
        <v>153</v>
      </c>
      <c r="K1" s="124"/>
      <c r="L1" s="94">
        <v>66</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4" t="s">
        <v>87</v>
      </c>
      <c r="B2" s="124"/>
      <c r="C2" s="139" t="str">
        <f>'DAF sludge'!C2:D2</f>
        <v>EPR-JB3533RJ</v>
      </c>
      <c r="D2" s="140"/>
      <c r="E2" s="90" t="s">
        <v>109</v>
      </c>
      <c r="F2" s="93" t="s">
        <v>169</v>
      </c>
      <c r="G2" s="122" t="s">
        <v>110</v>
      </c>
      <c r="H2" s="123"/>
      <c r="I2" s="115">
        <v>1341</v>
      </c>
      <c r="J2" s="124" t="s">
        <v>158</v>
      </c>
      <c r="K2" s="124"/>
      <c r="L2" s="94">
        <v>0.12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39" t="str">
        <f>'DAF sludge'!C3:D3</f>
        <v>Simon Jones</v>
      </c>
      <c r="D3" s="140"/>
      <c r="E3" s="90" t="s">
        <v>108</v>
      </c>
      <c r="F3" s="31" t="s">
        <v>77</v>
      </c>
      <c r="G3" s="124" t="s">
        <v>159</v>
      </c>
      <c r="H3" s="124"/>
      <c r="I3" s="115">
        <v>1080</v>
      </c>
      <c r="J3" s="120" t="s">
        <v>154</v>
      </c>
      <c r="K3" s="121"/>
      <c r="L3" s="94">
        <f>(L1/(L2*10000))*100</f>
        <v>5.5</v>
      </c>
      <c r="AB3" s="30" t="s">
        <v>57</v>
      </c>
      <c r="AC3" s="17"/>
      <c r="AD3" s="30" t="s">
        <v>71</v>
      </c>
      <c r="AE3" s="17"/>
      <c r="AF3" s="17"/>
      <c r="AG3" s="44" t="s">
        <v>77</v>
      </c>
      <c r="AH3" s="18"/>
      <c r="AI3" s="48" t="s">
        <v>113</v>
      </c>
      <c r="AJ3" s="49">
        <v>1.7</v>
      </c>
      <c r="AK3" s="50">
        <v>6</v>
      </c>
      <c r="AL3" s="51">
        <v>1</v>
      </c>
      <c r="AM3" s="11">
        <v>6.2</v>
      </c>
      <c r="AN3" s="11" t="s">
        <v>112</v>
      </c>
    </row>
    <row r="4" spans="1:41" x14ac:dyDescent="0.2">
      <c r="A4" s="124" t="s">
        <v>0</v>
      </c>
      <c r="B4" s="124"/>
      <c r="C4" s="137" t="str">
        <f>'DAF sludge'!C4:D4</f>
        <v>Land at Ty Gwyn, Penmynnydd, LL61 5BK</v>
      </c>
      <c r="D4" s="138"/>
      <c r="E4" s="91" t="s">
        <v>1</v>
      </c>
      <c r="F4" s="93" t="s">
        <v>170</v>
      </c>
      <c r="G4" s="120"/>
      <c r="H4" s="121"/>
      <c r="I4" s="39"/>
      <c r="J4" s="120"/>
      <c r="K4" s="121"/>
      <c r="L4" s="93"/>
      <c r="AB4" s="30" t="s">
        <v>52</v>
      </c>
      <c r="AC4" s="17"/>
      <c r="AD4" s="52" t="s">
        <v>72</v>
      </c>
      <c r="AE4" s="17"/>
      <c r="AF4" s="17"/>
      <c r="AG4" s="44" t="s">
        <v>78</v>
      </c>
      <c r="AH4" s="18"/>
      <c r="AI4" s="53" t="s">
        <v>124</v>
      </c>
      <c r="AJ4" s="54">
        <v>7</v>
      </c>
      <c r="AK4" s="55">
        <v>10.5</v>
      </c>
      <c r="AL4" s="11">
        <v>2</v>
      </c>
      <c r="AM4" s="11">
        <v>6.7</v>
      </c>
      <c r="AN4" s="11" t="s">
        <v>135</v>
      </c>
    </row>
    <row r="5" spans="1:41" x14ac:dyDescent="0.2">
      <c r="A5" s="124" t="s">
        <v>47</v>
      </c>
      <c r="B5" s="124"/>
      <c r="C5" s="137" t="str">
        <f>'DAF sludge'!C5:D5</f>
        <v>Ethan Banfield</v>
      </c>
      <c r="D5" s="138"/>
      <c r="E5" s="90"/>
      <c r="F5" s="39"/>
      <c r="G5" s="120"/>
      <c r="H5" s="121"/>
      <c r="I5" s="39"/>
      <c r="J5" s="120"/>
      <c r="K5" s="121"/>
      <c r="L5" s="93"/>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6"/>
    </row>
    <row r="8" spans="1:41" x14ac:dyDescent="0.2">
      <c r="A8" s="124" t="s">
        <v>2</v>
      </c>
      <c r="B8" s="124"/>
      <c r="C8" s="60">
        <f>'DAF sludge'!C8</f>
        <v>13</v>
      </c>
      <c r="D8" s="60">
        <f>'DAF sludge'!D8</f>
        <v>14</v>
      </c>
      <c r="E8" s="60">
        <f>'DAF sludge'!E8</f>
        <v>15</v>
      </c>
      <c r="F8" s="60">
        <f>'DAF sludge'!F8</f>
        <v>16</v>
      </c>
      <c r="G8" s="60">
        <f>'DAF sludge'!G8</f>
        <v>17</v>
      </c>
      <c r="H8" s="60">
        <f>'DAF sludge'!H8</f>
        <v>18</v>
      </c>
      <c r="I8" s="60">
        <f>'DAF sludge'!I8</f>
        <v>19</v>
      </c>
      <c r="J8" s="60">
        <f>'DAF sludge'!J8</f>
        <v>20</v>
      </c>
      <c r="K8" s="60">
        <f>'DAF sludge'!K8</f>
        <v>0</v>
      </c>
      <c r="L8" s="60">
        <f>'DAF sludge'!L8</f>
        <v>0</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4" t="s">
        <v>3</v>
      </c>
      <c r="B9" s="124"/>
      <c r="C9" s="60" t="str">
        <f>'DAF sludge'!C9</f>
        <v>Moderate</v>
      </c>
      <c r="D9" s="60" t="str">
        <f>'DAF sludge'!D9</f>
        <v>Moderate</v>
      </c>
      <c r="E9" s="60">
        <f>'DAF sludge'!E9</f>
        <v>1</v>
      </c>
      <c r="F9" s="60" t="str">
        <f>'DAF sludge'!F9</f>
        <v>Moderate</v>
      </c>
      <c r="G9" s="60" t="str">
        <f>'DAF sludge'!G9</f>
        <v>Moderate</v>
      </c>
      <c r="H9" s="60">
        <f>'DAF sludge'!H9</f>
        <v>1</v>
      </c>
      <c r="I9" s="60" t="str">
        <f>'DAF sludge'!I9</f>
        <v>Moderate</v>
      </c>
      <c r="J9" s="60" t="str">
        <f>'DAF sludge'!J9</f>
        <v>Moderate</v>
      </c>
      <c r="K9" s="60">
        <f>'DAF sludge'!K9</f>
        <v>0</v>
      </c>
      <c r="L9" s="60">
        <f>'DAF sludge'!L9</f>
        <v>0</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6"/>
    </row>
    <row r="10" spans="1:41" x14ac:dyDescent="0.2">
      <c r="A10" s="124" t="s">
        <v>4</v>
      </c>
      <c r="B10" s="124"/>
      <c r="C10" s="60">
        <f>'DAF sludge'!C10</f>
        <v>5</v>
      </c>
      <c r="D10" s="60">
        <f>'DAF sludge'!D10</f>
        <v>5.9</v>
      </c>
      <c r="E10" s="60">
        <f>'DAF sludge'!E10</f>
        <v>5.5</v>
      </c>
      <c r="F10" s="60">
        <f>'DAF sludge'!F10</f>
        <v>5</v>
      </c>
      <c r="G10" s="60">
        <f>'DAF sludge'!G10</f>
        <v>6</v>
      </c>
      <c r="H10" s="60">
        <f>'DAF sludge'!H10</f>
        <v>5.0999999999999996</v>
      </c>
      <c r="I10" s="60">
        <f>'DAF sludge'!I10</f>
        <v>4.7</v>
      </c>
      <c r="J10" s="60">
        <f>'DAF sludge'!J10</f>
        <v>4.7</v>
      </c>
      <c r="K10" s="60">
        <f>'DAF sludge'!K10</f>
        <v>0</v>
      </c>
      <c r="L10" s="60">
        <f>'DAF sludge'!L10</f>
        <v>0</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4" t="s">
        <v>5</v>
      </c>
      <c r="B11" s="124"/>
      <c r="C11" s="60">
        <f>'DAF sludge'!C11</f>
        <v>2</v>
      </c>
      <c r="D11" s="60">
        <f>'DAF sludge'!D11</f>
        <v>1</v>
      </c>
      <c r="E11" s="60">
        <f>'DAF sludge'!E11</f>
        <v>1</v>
      </c>
      <c r="F11" s="60">
        <f>'DAF sludge'!F11</f>
        <v>2</v>
      </c>
      <c r="G11" s="60">
        <f>'DAF sludge'!G11</f>
        <v>2</v>
      </c>
      <c r="H11" s="60">
        <f>'DAF sludge'!H11</f>
        <v>2</v>
      </c>
      <c r="I11" s="60">
        <f>'DAF sludge'!I11</f>
        <v>1</v>
      </c>
      <c r="J11" s="60">
        <f>'DAF sludge'!J11</f>
        <v>2</v>
      </c>
      <c r="K11" s="60">
        <f>'DAF sludge'!K11</f>
        <v>0</v>
      </c>
      <c r="L11" s="60">
        <f>'DAF sludge'!L11</f>
        <v>0</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4" t="s">
        <v>6</v>
      </c>
      <c r="B12" s="124"/>
      <c r="C12" s="60">
        <f>'DAF sludge'!C12</f>
        <v>0</v>
      </c>
      <c r="D12" s="60">
        <f>'DAF sludge'!D12</f>
        <v>1</v>
      </c>
      <c r="E12" s="60" t="str">
        <f>'DAF sludge'!E12</f>
        <v>2-</v>
      </c>
      <c r="F12" s="60">
        <f>'DAF sludge'!F12</f>
        <v>1</v>
      </c>
      <c r="G12" s="60">
        <f>'DAF sludge'!G12</f>
        <v>1</v>
      </c>
      <c r="H12" s="60">
        <f>'DAF sludge'!H12</f>
        <v>1</v>
      </c>
      <c r="I12" s="60">
        <f>'DAF sludge'!I12</f>
        <v>1</v>
      </c>
      <c r="J12" s="60">
        <f>'DAF sludge'!J12</f>
        <v>1</v>
      </c>
      <c r="K12" s="60">
        <f>'DAF sludge'!K12</f>
        <v>0</v>
      </c>
      <c r="L12" s="60">
        <f>'DAF sludge'!L12</f>
        <v>0</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4" t="s">
        <v>7</v>
      </c>
      <c r="B13" s="124"/>
      <c r="C13" s="60">
        <f>'DAF sludge'!C13</f>
        <v>3</v>
      </c>
      <c r="D13" s="60">
        <f>'DAF sludge'!D13</f>
        <v>3</v>
      </c>
      <c r="E13" s="60">
        <f>'DAF sludge'!E13</f>
        <v>3</v>
      </c>
      <c r="F13" s="60">
        <f>'DAF sludge'!F13</f>
        <v>2</v>
      </c>
      <c r="G13" s="60">
        <f>'DAF sludge'!G13</f>
        <v>2</v>
      </c>
      <c r="H13" s="60">
        <f>'DAF sludge'!H13</f>
        <v>2</v>
      </c>
      <c r="I13" s="60">
        <f>'DAF sludge'!I13</f>
        <v>2</v>
      </c>
      <c r="J13" s="60">
        <f>'DAF sludge'!J13</f>
        <v>2</v>
      </c>
      <c r="K13" s="60">
        <f>'DAF sludge'!K13</f>
        <v>0</v>
      </c>
      <c r="L13" s="60">
        <f>'DAF sludge'!L13</f>
        <v>0</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99" t="str">
        <f>'DAF sludge'!C14</f>
        <v xml:space="preserve">Grass Silage (30% DM) </v>
      </c>
      <c r="D14" s="99" t="str">
        <f>'DAF sludge'!D14</f>
        <v xml:space="preserve">Grass Silage (30% DM) </v>
      </c>
      <c r="E14" s="99" t="str">
        <f>'DAF sludge'!E14</f>
        <v xml:space="preserve">Grass Silage (30% DM) </v>
      </c>
      <c r="F14" s="99" t="str">
        <f>'DAF sludge'!F14</f>
        <v xml:space="preserve">Grass Silage (30% DM) </v>
      </c>
      <c r="G14" s="99" t="str">
        <f>'DAF sludge'!G14</f>
        <v xml:space="preserve">Grass Silage (30% DM) </v>
      </c>
      <c r="H14" s="99" t="str">
        <f>'DAF sludge'!H14</f>
        <v xml:space="preserve">Grass Silage (30% DM) </v>
      </c>
      <c r="I14" s="99" t="str">
        <f>'DAF sludge'!I14</f>
        <v xml:space="preserve">Grass Silage (30% DM) </v>
      </c>
      <c r="J14" s="99" t="str">
        <f>'DAF sludge'!J14</f>
        <v xml:space="preserve">Grass Silage (30% DM) </v>
      </c>
      <c r="K14" s="99">
        <f>'DAF sludge'!K14</f>
        <v>0</v>
      </c>
      <c r="L14" s="99">
        <f>'DAF sludge'!L14</f>
        <v>0</v>
      </c>
      <c r="M14" s="99">
        <f>'DAF sludge'!M14</f>
        <v>0</v>
      </c>
      <c r="N14" s="99">
        <f>'DAF sludge'!N14</f>
        <v>0</v>
      </c>
      <c r="O14" s="99">
        <f>'DAF sludge'!O14</f>
        <v>0</v>
      </c>
      <c r="P14" s="99">
        <f>'DAF sludge'!P14</f>
        <v>0</v>
      </c>
      <c r="Q14" s="99">
        <f>'DAF sludge'!Q14</f>
        <v>0</v>
      </c>
      <c r="R14" s="99">
        <f>'DAF sludge'!R14</f>
        <v>0</v>
      </c>
      <c r="S14" s="99">
        <f>'DAF sludge'!S14</f>
        <v>0</v>
      </c>
      <c r="T14" s="99">
        <f>'DAF sludge'!T14</f>
        <v>0</v>
      </c>
      <c r="U14" s="99">
        <f>'DAF sludge'!U14</f>
        <v>0</v>
      </c>
      <c r="V14" s="99">
        <f>'DAF sludge'!V14</f>
        <v>0</v>
      </c>
      <c r="AD14" s="30" t="s">
        <v>138</v>
      </c>
      <c r="AE14" s="30">
        <v>6</v>
      </c>
      <c r="AI14" s="53" t="s">
        <v>119</v>
      </c>
      <c r="AJ14" s="54">
        <v>0.8</v>
      </c>
      <c r="AK14" s="55">
        <v>1.7</v>
      </c>
      <c r="AL14" s="11">
        <v>12</v>
      </c>
      <c r="AM14" s="11">
        <v>6.7</v>
      </c>
      <c r="AN14" s="11" t="s">
        <v>135</v>
      </c>
    </row>
    <row r="15" spans="1:41" x14ac:dyDescent="0.2">
      <c r="A15" s="132" t="s">
        <v>9</v>
      </c>
      <c r="B15" s="132"/>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0</v>
      </c>
      <c r="L15" s="60">
        <f>'DAF sludge'!L15</f>
        <v>0</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4" t="s">
        <v>44</v>
      </c>
      <c r="B16" s="134"/>
      <c r="C16" s="100" t="str">
        <f>'DAF sludge'!C16</f>
        <v>Medium/Clay</v>
      </c>
      <c r="D16" s="100" t="str">
        <f>'DAF sludge'!D16</f>
        <v>Choose</v>
      </c>
      <c r="E16" s="100" t="str">
        <f>'DAF sludge'!E16</f>
        <v>Medium/Clay</v>
      </c>
      <c r="F16" s="100" t="str">
        <f>'DAF sludge'!F16</f>
        <v>Medium/Clay</v>
      </c>
      <c r="G16" s="100" t="str">
        <f>'DAF sludge'!G16</f>
        <v>Medium/Clay</v>
      </c>
      <c r="H16" s="100" t="str">
        <f>'DAF sludge'!H16</f>
        <v>Medium/Clay</v>
      </c>
      <c r="I16" s="100" t="str">
        <f>'DAF sludge'!I16</f>
        <v>Medium/Clay</v>
      </c>
      <c r="J16" s="100" t="str">
        <f>'DAF sludge'!J16</f>
        <v>Medium/Clay</v>
      </c>
      <c r="K16" s="100">
        <f>'DAF sludge'!K16</f>
        <v>0</v>
      </c>
      <c r="L16" s="100">
        <f>'DAF sludge'!L16</f>
        <v>0</v>
      </c>
      <c r="M16" s="100">
        <f>'DAF sludge'!M16</f>
        <v>0</v>
      </c>
      <c r="N16" s="100">
        <f>'DAF sludge'!N16</f>
        <v>0</v>
      </c>
      <c r="O16" s="100">
        <f>'DAF sludge'!O16</f>
        <v>0</v>
      </c>
      <c r="P16" s="100">
        <f>'DAF sludge'!P16</f>
        <v>0</v>
      </c>
      <c r="Q16" s="100">
        <f>'DAF sludge'!Q16</f>
        <v>0</v>
      </c>
      <c r="R16" s="100">
        <f>'DAF sludge'!R16</f>
        <v>0</v>
      </c>
      <c r="S16" s="100">
        <f>'DAF sludge'!S16</f>
        <v>0</v>
      </c>
      <c r="T16" s="100">
        <f>'DAF sludge'!T16</f>
        <v>0</v>
      </c>
      <c r="U16" s="100">
        <f>'DAF sludge'!U16</f>
        <v>0</v>
      </c>
      <c r="V16" s="100">
        <f>'DAF sludge'!V16</f>
        <v>0</v>
      </c>
      <c r="AD16" s="52" t="s">
        <v>145</v>
      </c>
      <c r="AE16" s="30">
        <v>8</v>
      </c>
      <c r="AI16" s="53" t="s">
        <v>118</v>
      </c>
      <c r="AJ16" s="54">
        <v>8</v>
      </c>
      <c r="AK16" s="55">
        <v>5.5</v>
      </c>
      <c r="AL16" s="12">
        <v>14</v>
      </c>
      <c r="AM16" s="11">
        <v>6.7</v>
      </c>
      <c r="AN16" s="11" t="s">
        <v>135</v>
      </c>
    </row>
    <row r="17" spans="1:40" x14ac:dyDescent="0.2">
      <c r="A17" s="130" t="s">
        <v>69</v>
      </c>
      <c r="B17" s="131"/>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8" t="s">
        <v>23</v>
      </c>
      <c r="B18" s="129"/>
      <c r="C18" s="16">
        <f>$D31</f>
        <v>97.768425000000008</v>
      </c>
      <c r="D18" s="16">
        <f>$D32</f>
        <v>195.53685000000002</v>
      </c>
      <c r="E18" s="16">
        <f>$D33</f>
        <v>195.53685000000002</v>
      </c>
      <c r="F18" s="16">
        <f>$D34</f>
        <v>97.768425000000008</v>
      </c>
      <c r="G18" s="16">
        <f>$D35</f>
        <v>97.768425000000008</v>
      </c>
      <c r="H18" s="16">
        <f>$D36</f>
        <v>97.768425000000008</v>
      </c>
      <c r="I18" s="16">
        <f>$D37</f>
        <v>195.53685000000002</v>
      </c>
      <c r="J18" s="16">
        <f>$D38</f>
        <v>97.768425000000008</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8" t="s">
        <v>90</v>
      </c>
      <c r="B19" s="129"/>
      <c r="C19" s="16">
        <f>C18-C17</f>
        <v>-0.93157499999999516</v>
      </c>
      <c r="D19" s="16">
        <f t="shared" ref="D19:V19" si="1">D18-D17</f>
        <v>96.836850000000013</v>
      </c>
      <c r="E19" s="16">
        <f t="shared" si="1"/>
        <v>96.836850000000013</v>
      </c>
      <c r="F19" s="16">
        <f t="shared" si="1"/>
        <v>-0.93157499999999516</v>
      </c>
      <c r="G19" s="16">
        <f t="shared" si="1"/>
        <v>-0.93157499999999516</v>
      </c>
      <c r="H19" s="16">
        <f t="shared" si="1"/>
        <v>-0.93157499999999516</v>
      </c>
      <c r="I19" s="16">
        <f t="shared" si="1"/>
        <v>96.836850000000013</v>
      </c>
      <c r="J19" s="16">
        <f t="shared" si="1"/>
        <v>-0.93157499999999516</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0" t="s">
        <v>88</v>
      </c>
      <c r="B21" s="131"/>
      <c r="C21" s="28">
        <f>(VLOOKUP(C$14,$AI2:$AK26,3,FALSE))*C$15</f>
        <v>338.40000000000003</v>
      </c>
      <c r="D21" s="28">
        <f t="shared" ref="D21:V21" si="2">(VLOOKUP(D$14,$AI2:$AK24,3,FALSE))*D$15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8" t="s">
        <v>89</v>
      </c>
      <c r="B22" s="129"/>
      <c r="C22" s="16">
        <f>$E31</f>
        <v>144.69037500000002</v>
      </c>
      <c r="D22" s="16">
        <f>$E32</f>
        <v>289.38075000000003</v>
      </c>
      <c r="E22" s="16">
        <f>$E33</f>
        <v>289.38075000000003</v>
      </c>
      <c r="F22" s="16">
        <f>$E34</f>
        <v>144.69037500000002</v>
      </c>
      <c r="G22" s="16">
        <f>$E35</f>
        <v>144.69037500000002</v>
      </c>
      <c r="H22" s="16">
        <f>$E36</f>
        <v>144.69037500000002</v>
      </c>
      <c r="I22" s="16">
        <f>$E37</f>
        <v>289.38075000000003</v>
      </c>
      <c r="J22" s="16">
        <f>$E38</f>
        <v>144.69037500000002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8" t="s">
        <v>92</v>
      </c>
      <c r="B23" s="129"/>
      <c r="C23" s="16">
        <f>C22-C21</f>
        <v>-193.70962500000002</v>
      </c>
      <c r="D23" s="16">
        <f t="shared" ref="D23:V23" si="3">D22-D21</f>
        <v>-49.01925</v>
      </c>
      <c r="E23" s="16">
        <f t="shared" si="3"/>
        <v>-49.01925</v>
      </c>
      <c r="F23" s="16">
        <f t="shared" si="3"/>
        <v>-193.70962500000002</v>
      </c>
      <c r="G23" s="16">
        <f t="shared" si="3"/>
        <v>-193.70962500000002</v>
      </c>
      <c r="H23" s="16">
        <f t="shared" si="3"/>
        <v>-193.70962500000002</v>
      </c>
      <c r="I23" s="16">
        <f t="shared" si="3"/>
        <v>-49.01925</v>
      </c>
      <c r="J23" s="16">
        <f t="shared" si="3"/>
        <v>-193.70962500000002</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1"/>
      <c r="B26" s="3" t="s">
        <v>10</v>
      </c>
      <c r="C26" s="3" t="s">
        <v>75</v>
      </c>
      <c r="D26" s="102" t="s">
        <v>11</v>
      </c>
      <c r="E26" s="102" t="s">
        <v>12</v>
      </c>
      <c r="F26" s="102" t="s">
        <v>13</v>
      </c>
      <c r="G26" s="3" t="s">
        <v>14</v>
      </c>
      <c r="H26" s="102" t="s">
        <v>15</v>
      </c>
      <c r="I26" s="102" t="s">
        <v>16</v>
      </c>
      <c r="J26" s="3" t="s">
        <v>17</v>
      </c>
      <c r="K26" s="3" t="s">
        <v>18</v>
      </c>
      <c r="L26" s="3" t="s">
        <v>19</v>
      </c>
      <c r="M26" s="3" t="s">
        <v>20</v>
      </c>
      <c r="N26" s="3" t="s">
        <v>61</v>
      </c>
      <c r="O26" s="3" t="s">
        <v>62</v>
      </c>
      <c r="P26" s="102" t="s">
        <v>39</v>
      </c>
      <c r="Q26" s="102" t="s">
        <v>40</v>
      </c>
      <c r="R26" s="102" t="s">
        <v>35</v>
      </c>
      <c r="S26" s="102" t="s">
        <v>36</v>
      </c>
      <c r="T26" s="102" t="s">
        <v>37</v>
      </c>
      <c r="U26" s="102" t="s">
        <v>38</v>
      </c>
      <c r="AI26" s="68" t="s">
        <v>116</v>
      </c>
      <c r="AJ26" s="69">
        <v>0.7</v>
      </c>
      <c r="AK26" s="70">
        <v>2.4</v>
      </c>
      <c r="AL26" s="29">
        <v>24</v>
      </c>
      <c r="AM26" s="10">
        <v>6.7</v>
      </c>
      <c r="AN26" s="11" t="s">
        <v>135</v>
      </c>
    </row>
    <row r="27" spans="1:40" s="57" customFormat="1" x14ac:dyDescent="0.25">
      <c r="A27" s="103"/>
      <c r="B27" s="71" t="s">
        <v>46</v>
      </c>
      <c r="C27" s="104" t="s">
        <v>56</v>
      </c>
      <c r="D27" s="104" t="s">
        <v>54</v>
      </c>
      <c r="E27" s="104" t="s">
        <v>54</v>
      </c>
      <c r="F27" s="104" t="s">
        <v>54</v>
      </c>
      <c r="G27" s="104" t="s">
        <v>54</v>
      </c>
      <c r="H27" s="104" t="s">
        <v>54</v>
      </c>
      <c r="I27" s="104" t="s">
        <v>54</v>
      </c>
      <c r="J27" s="104" t="s">
        <v>54</v>
      </c>
      <c r="K27" s="104" t="s">
        <v>54</v>
      </c>
      <c r="L27" s="104" t="s">
        <v>54</v>
      </c>
      <c r="M27" s="104" t="s">
        <v>54</v>
      </c>
      <c r="N27" s="104" t="s">
        <v>54</v>
      </c>
      <c r="O27" s="104" t="s">
        <v>54</v>
      </c>
      <c r="P27" s="104" t="s">
        <v>54</v>
      </c>
      <c r="Q27" s="104" t="s">
        <v>54</v>
      </c>
      <c r="R27" s="104" t="s">
        <v>54</v>
      </c>
      <c r="S27" s="104" t="s">
        <v>54</v>
      </c>
      <c r="T27" s="104" t="s">
        <v>54</v>
      </c>
      <c r="U27" s="104" t="s">
        <v>54</v>
      </c>
    </row>
    <row r="28" spans="1:40" s="57" customFormat="1" x14ac:dyDescent="0.25">
      <c r="A28" s="105"/>
      <c r="B28" s="24">
        <v>5.14</v>
      </c>
      <c r="C28" s="15">
        <v>0.12</v>
      </c>
      <c r="D28" s="15">
        <v>569</v>
      </c>
      <c r="E28" s="15">
        <v>1601</v>
      </c>
      <c r="F28" s="15">
        <v>90.7</v>
      </c>
      <c r="G28" s="15">
        <v>0.2</v>
      </c>
      <c r="H28" s="15">
        <v>0.5</v>
      </c>
      <c r="I28" s="15">
        <v>0.5</v>
      </c>
      <c r="J28" s="15">
        <v>0.01</v>
      </c>
      <c r="K28" s="23">
        <v>0.05</v>
      </c>
      <c r="L28" s="15">
        <v>0.2</v>
      </c>
      <c r="M28" s="15">
        <v>0.2</v>
      </c>
      <c r="N28" s="15"/>
      <c r="O28" s="15"/>
      <c r="P28" s="15">
        <v>560</v>
      </c>
      <c r="Q28" s="15">
        <v>141</v>
      </c>
      <c r="R28" s="15"/>
      <c r="S28" s="15">
        <v>0.5</v>
      </c>
      <c r="T28" s="15"/>
      <c r="U28" s="15"/>
    </row>
    <row r="29" spans="1:40" s="7" customFormat="1" ht="27" x14ac:dyDescent="0.25">
      <c r="A29" s="13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13</v>
      </c>
      <c r="B31" s="15">
        <v>75</v>
      </c>
      <c r="C31" s="77">
        <f>IF(C$27="%w/w SAR",((C$28*10)*$B31),IF(C$27="%w/w DM",(((C$28*10)*($B$28/100))*$B31),IF(C$27="kg/t SAR",(C$28*$B31),IF(C$27="kg/t DM",((C$28*($B$28/100))*$B31),IF(C$27="mg/kg SAR",((C$28*0.001)*$B31),IF(C$27="mg/kg DM",(((C$28*0.001)*($B$28/100))*$B31),0))))))</f>
        <v>90</v>
      </c>
      <c r="D31" s="77">
        <f>(IF(D$27="%w/w SAR",((D$28*10)*$B31),IF(D$27="%w/w DM",(((D$28*10)*($B$28/100))*$B31),IF(D$27="kg/t SAR",(D$28*$B31),IF(D$27="kg/t DM",((D$28*($B$28/100))*$B31),IF(D$27="mg/kg SAR",((D$28*0.001)*$B31),IF(D$27="mg/kg DM",(((D$28*0.001)*($B$28/100))*$B31),"0")))))))*2.291</f>
        <v>97.768425000000008</v>
      </c>
      <c r="E31" s="77">
        <f>(IF(E$27="%w/w SAR",((E$28*10)*$B31),IF(E$27="%w/w DM",(((E$28*10)*($B$28/100))*$B31),IF(E$27="kg/t SAR",(E$28*$B31),IF(E$27="kg/t DM",((E$28*($B$28/100))*$B31),IF(E$27="mg/kg SAR",((E$28*0.001)*$B31),IF(E$27="mg/kg DM",(((E$28*0.001)*($B$28/100))*$B31),"0")))))))*1.205</f>
        <v>144.69037500000002</v>
      </c>
      <c r="F31" s="77">
        <f>(IF(F$27="%w/w SAR",((F$28*10)*$B31),IF(F$27="%w/w DM",(((F$28*10)*($B$28/100))*$B31),IF(F$27="kg/t SAR",(F$28*$B31),IF(F$27="kg/t DM",((F$28*($B$28/100))*$B31),IF(F$27="mg/kg SAR",((F$28*0.001)*$B31),IF(F$27="mg/kg DM",(((F$28*0.001)*($B$28/100))*$B31),"0")))))))*1.658</f>
        <v>11.278544999999999</v>
      </c>
      <c r="G31" s="77">
        <f t="shared" ref="G31:P46" si="5">IF(G$27="%w/w SAR",((G$28*10)*$B31),IF(G$27="%w/w DM",(((G$28*10)*($B$28/100))*$B31),IF(G$27="kg/t SAR",(G$28*$B31),IF(G$27="kg/t DM",((G$28*($B$28/100))*$B31),IF(G$27="mg/kg SAR",((G$28*0.001)*$B31),IF(G$27="mg/kg DM",(((G$28*0.001)*($B$28/100))*$B31),0))))))</f>
        <v>1.5000000000000001E-2</v>
      </c>
      <c r="H31" s="77">
        <f t="shared" si="5"/>
        <v>3.7499999999999999E-2</v>
      </c>
      <c r="I31" s="77">
        <f t="shared" si="5"/>
        <v>3.7499999999999999E-2</v>
      </c>
      <c r="J31" s="77">
        <f t="shared" si="5"/>
        <v>7.5000000000000002E-4</v>
      </c>
      <c r="K31" s="77">
        <f t="shared" si="5"/>
        <v>3.7500000000000003E-3</v>
      </c>
      <c r="L31" s="77">
        <f t="shared" si="5"/>
        <v>1.5000000000000001E-2</v>
      </c>
      <c r="M31" s="77">
        <f t="shared" si="5"/>
        <v>1.5000000000000001E-2</v>
      </c>
      <c r="N31" s="77">
        <f t="shared" si="5"/>
        <v>0</v>
      </c>
      <c r="O31" s="77">
        <f t="shared" si="5"/>
        <v>0</v>
      </c>
      <c r="P31" s="77">
        <f t="shared" si="5"/>
        <v>42.000000000000007</v>
      </c>
      <c r="Q31" s="77">
        <f>(IF(Q$27="%w/w SAR",((Q$28*10)*$B31),IF(Q$27="%w/w DM",(((Q$28*10)*($B$28/100))*$B31),IF(Q$27="kg/t SAR",(Q$28*$B31),IF(Q$27="kg/t DM",((Q$28*($B$28/100))*$B31),IF(Q$27="mg/kg SAR",((Q$28*0.001)*$B31),IF(Q$27="mg/kg DM",(((Q$28*0.001)*($B$28/100))*$B31),0)))))))*2.5</f>
        <v>26.437500000000004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3.7499999999999999E-2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v>
      </c>
      <c r="B32" s="15">
        <v>150</v>
      </c>
      <c r="C32" s="77">
        <f t="shared" ref="C32:C50" si="6">IF(C$27="%w/w SAR",((C$28*10)*$B32),IF(C$27="%w/w DM",(((C$28*10)*($B$28/100))*$B32),IF(C$27="kg/t SAR",(C$28*$B32),IF(C$27="kg/t DM",((C$28*($B$28/100))*$B32),IF(C$27="mg/kg SAR",((C$28*0.001)*$B32),IF(C$27="mg/kg DM",(((C$28*0.001)*($B$28/100))*$B32),0))))))</f>
        <v>180</v>
      </c>
      <c r="D32" s="77">
        <f t="shared" ref="D32:D50" si="7">(IF(D$27="%w/w SAR",((D$28*10)*$B32),IF(D$27="%w/w DM",(((D$28*10)*($B$28/100))*$B32),IF(D$27="kg/t SAR",(D$28*$B32),IF(D$27="kg/t DM",((D$28*($B$28/100))*$B32),IF(D$27="mg/kg SAR",((D$28*0.001)*$B32),IF(D$27="mg/kg DM",(((D$28*0.001)*($B$28/100))*$B32),"0")))))))*2.291</f>
        <v>195.53685000000002</v>
      </c>
      <c r="E32" s="77">
        <f t="shared" ref="E32:E50" si="8">(IF(E$27="%w/w SAR",((E$28*10)*$B32),IF(E$27="%w/w DM",(((E$28*10)*($B$28/100))*$B32),IF(E$27="kg/t SAR",(E$28*$B32),IF(E$27="kg/t DM",((E$28*($B$28/100))*$B32),IF(E$27="mg/kg SAR",((E$28*0.001)*$B32),IF(E$27="mg/kg DM",(((E$28*0.001)*($B$28/100))*$B32),"0")))))))*1.205</f>
        <v>289.38075000000003</v>
      </c>
      <c r="F32" s="77">
        <f t="shared" ref="F32:F50" si="9">(IF(F$27="%w/w SAR",((F$28*10)*$B32),IF(F$27="%w/w DM",(((F$28*10)*($B$28/100))*$B32),IF(F$27="kg/t SAR",(F$28*$B32),IF(F$27="kg/t DM",((F$28*($B$28/100))*$B32),IF(F$27="mg/kg SAR",((F$28*0.001)*$B32),IF(F$27="mg/kg DM",(((F$28*0.001)*($B$28/100))*$B32),"0")))))))*1.658</f>
        <v>22.557089999999999</v>
      </c>
      <c r="G32" s="77">
        <f t="shared" si="5"/>
        <v>3.0000000000000002E-2</v>
      </c>
      <c r="H32" s="77">
        <f t="shared" si="5"/>
        <v>7.4999999999999997E-2</v>
      </c>
      <c r="I32" s="77">
        <f t="shared" si="5"/>
        <v>7.4999999999999997E-2</v>
      </c>
      <c r="J32" s="77">
        <f t="shared" si="5"/>
        <v>1.5E-3</v>
      </c>
      <c r="K32" s="77">
        <f t="shared" si="5"/>
        <v>7.5000000000000006E-3</v>
      </c>
      <c r="L32" s="77">
        <f t="shared" si="5"/>
        <v>3.0000000000000002E-2</v>
      </c>
      <c r="M32" s="77">
        <f t="shared" si="5"/>
        <v>3.0000000000000002E-2</v>
      </c>
      <c r="N32" s="77">
        <f t="shared" si="5"/>
        <v>0</v>
      </c>
      <c r="O32" s="77">
        <f t="shared" si="5"/>
        <v>0</v>
      </c>
      <c r="P32" s="77">
        <f t="shared" si="5"/>
        <v>84.000000000000014</v>
      </c>
      <c r="Q32" s="77">
        <f t="shared" ref="Q32:Q50" si="10">(IF(Q$27="%w/w SAR",((Q$28*10)*$B32),IF(Q$27="%w/w DM",(((Q$28*10)*($B$28/100))*$B32),IF(Q$27="kg/t SAR",(Q$28*$B32),IF(Q$27="kg/t DM",((Q$28*($B$28/100))*$B32),IF(Q$27="mg/kg SAR",((Q$28*0.001)*$B32),IF(Q$27="mg/kg DM",(((Q$28*0.001)*($B$28/100))*$B32),0)))))))*2.5</f>
        <v>52.875000000000007</v>
      </c>
      <c r="R32" s="77">
        <f t="shared" ref="R32:U50" si="11">IF(R$27="%w/w SAR",((R$28*10)*$B32),IF(R$27="%w/w DM",(((R$28*10)*($B$28/100))*$B32),IF(R$27="kg/t SAR",(R$28*$B32),IF(R$27="kg/t DM",((R$28*($B$28/100))*$B32),IF(R$27="mg/kg SAR",((R$28*0.001)*$B32),IF(R$27="mg/kg DM",(((R$28*0.001)*($B$28/100))*$B32),0))))))</f>
        <v>0</v>
      </c>
      <c r="S32" s="77">
        <f t="shared" si="11"/>
        <v>7.4999999999999997E-2</v>
      </c>
      <c r="T32" s="77">
        <f t="shared" si="11"/>
        <v>0</v>
      </c>
      <c r="U32" s="77">
        <f t="shared" si="11"/>
        <v>0</v>
      </c>
      <c r="AB32" s="59"/>
      <c r="AC32" s="59"/>
      <c r="AD32" s="59"/>
      <c r="AE32" s="59"/>
      <c r="AF32" s="59"/>
      <c r="AG32" s="59"/>
      <c r="AH32" s="59"/>
      <c r="AI32" s="59"/>
    </row>
    <row r="33" spans="1:35" s="72" customFormat="1" x14ac:dyDescent="0.25">
      <c r="A33" s="13">
        <f>E8</f>
        <v>15</v>
      </c>
      <c r="B33" s="15">
        <v>150</v>
      </c>
      <c r="C33" s="77">
        <f t="shared" si="6"/>
        <v>180</v>
      </c>
      <c r="D33" s="77">
        <f t="shared" si="7"/>
        <v>195.53685000000002</v>
      </c>
      <c r="E33" s="77">
        <f t="shared" si="8"/>
        <v>289.38075000000003</v>
      </c>
      <c r="F33" s="77">
        <f t="shared" si="9"/>
        <v>22.557089999999999</v>
      </c>
      <c r="G33" s="77">
        <f t="shared" si="5"/>
        <v>3.0000000000000002E-2</v>
      </c>
      <c r="H33" s="77">
        <f t="shared" si="5"/>
        <v>7.4999999999999997E-2</v>
      </c>
      <c r="I33" s="77">
        <f t="shared" si="5"/>
        <v>7.4999999999999997E-2</v>
      </c>
      <c r="J33" s="77">
        <f t="shared" si="5"/>
        <v>1.5E-3</v>
      </c>
      <c r="K33" s="77">
        <f t="shared" si="5"/>
        <v>7.5000000000000006E-3</v>
      </c>
      <c r="L33" s="77">
        <f t="shared" si="5"/>
        <v>3.0000000000000002E-2</v>
      </c>
      <c r="M33" s="77">
        <f t="shared" si="5"/>
        <v>3.0000000000000002E-2</v>
      </c>
      <c r="N33" s="77">
        <f t="shared" si="5"/>
        <v>0</v>
      </c>
      <c r="O33" s="77">
        <f t="shared" si="5"/>
        <v>0</v>
      </c>
      <c r="P33" s="77">
        <f t="shared" si="5"/>
        <v>84.000000000000014</v>
      </c>
      <c r="Q33" s="77">
        <f t="shared" si="10"/>
        <v>52.875000000000007</v>
      </c>
      <c r="R33" s="77">
        <f t="shared" si="11"/>
        <v>0</v>
      </c>
      <c r="S33" s="77">
        <f t="shared" si="11"/>
        <v>7.4999999999999997E-2</v>
      </c>
      <c r="T33" s="77">
        <f t="shared" si="11"/>
        <v>0</v>
      </c>
      <c r="U33" s="77">
        <f t="shared" si="11"/>
        <v>0</v>
      </c>
      <c r="AB33" s="59"/>
      <c r="AC33" s="59"/>
      <c r="AD33" s="59"/>
      <c r="AE33" s="59"/>
      <c r="AF33" s="59"/>
      <c r="AG33" s="59"/>
      <c r="AH33" s="59"/>
      <c r="AI33" s="59"/>
    </row>
    <row r="34" spans="1:35" s="72" customFormat="1" x14ac:dyDescent="0.25">
      <c r="A34" s="13">
        <f>F8</f>
        <v>16</v>
      </c>
      <c r="B34" s="15">
        <v>75</v>
      </c>
      <c r="C34" s="77">
        <f t="shared" si="6"/>
        <v>90</v>
      </c>
      <c r="D34" s="77">
        <f t="shared" si="7"/>
        <v>97.768425000000008</v>
      </c>
      <c r="E34" s="77">
        <f t="shared" si="8"/>
        <v>144.69037500000002</v>
      </c>
      <c r="F34" s="77">
        <f t="shared" si="9"/>
        <v>11.278544999999999</v>
      </c>
      <c r="G34" s="77">
        <f t="shared" si="5"/>
        <v>1.5000000000000001E-2</v>
      </c>
      <c r="H34" s="77">
        <f t="shared" si="5"/>
        <v>3.7499999999999999E-2</v>
      </c>
      <c r="I34" s="77">
        <f t="shared" si="5"/>
        <v>3.7499999999999999E-2</v>
      </c>
      <c r="J34" s="77">
        <f t="shared" si="5"/>
        <v>7.5000000000000002E-4</v>
      </c>
      <c r="K34" s="77">
        <f t="shared" si="5"/>
        <v>3.7500000000000003E-3</v>
      </c>
      <c r="L34" s="77">
        <f t="shared" si="5"/>
        <v>1.5000000000000001E-2</v>
      </c>
      <c r="M34" s="77">
        <f t="shared" si="5"/>
        <v>1.5000000000000001E-2</v>
      </c>
      <c r="N34" s="77">
        <f t="shared" si="5"/>
        <v>0</v>
      </c>
      <c r="O34" s="77">
        <f t="shared" si="5"/>
        <v>0</v>
      </c>
      <c r="P34" s="77">
        <f t="shared" si="5"/>
        <v>42.000000000000007</v>
      </c>
      <c r="Q34" s="77">
        <f t="shared" si="10"/>
        <v>26.437500000000004</v>
      </c>
      <c r="R34" s="77">
        <f t="shared" si="11"/>
        <v>0</v>
      </c>
      <c r="S34" s="77">
        <f t="shared" si="11"/>
        <v>3.7499999999999999E-2</v>
      </c>
      <c r="T34" s="77">
        <f t="shared" si="11"/>
        <v>0</v>
      </c>
      <c r="U34" s="77">
        <f t="shared" si="11"/>
        <v>0</v>
      </c>
      <c r="AB34" s="59"/>
      <c r="AC34" s="59"/>
      <c r="AD34" s="59"/>
      <c r="AE34" s="59"/>
      <c r="AF34" s="59"/>
      <c r="AG34" s="59"/>
      <c r="AH34" s="59"/>
      <c r="AI34" s="59"/>
    </row>
    <row r="35" spans="1:35" s="72" customFormat="1" x14ac:dyDescent="0.25">
      <c r="A35" s="13">
        <f>G8</f>
        <v>17</v>
      </c>
      <c r="B35" s="15">
        <v>75</v>
      </c>
      <c r="C35" s="77">
        <f t="shared" si="6"/>
        <v>90</v>
      </c>
      <c r="D35" s="77">
        <f t="shared" si="7"/>
        <v>97.768425000000008</v>
      </c>
      <c r="E35" s="77">
        <f t="shared" si="8"/>
        <v>144.69037500000002</v>
      </c>
      <c r="F35" s="77">
        <f t="shared" si="9"/>
        <v>11.278544999999999</v>
      </c>
      <c r="G35" s="77">
        <f t="shared" si="5"/>
        <v>1.5000000000000001E-2</v>
      </c>
      <c r="H35" s="77">
        <f t="shared" si="5"/>
        <v>3.7499999999999999E-2</v>
      </c>
      <c r="I35" s="77">
        <f t="shared" si="5"/>
        <v>3.7499999999999999E-2</v>
      </c>
      <c r="J35" s="77">
        <f t="shared" si="5"/>
        <v>7.5000000000000002E-4</v>
      </c>
      <c r="K35" s="77">
        <f t="shared" si="5"/>
        <v>3.7500000000000003E-3</v>
      </c>
      <c r="L35" s="77">
        <f t="shared" si="5"/>
        <v>1.5000000000000001E-2</v>
      </c>
      <c r="M35" s="77">
        <f t="shared" si="5"/>
        <v>1.5000000000000001E-2</v>
      </c>
      <c r="N35" s="77">
        <f t="shared" si="5"/>
        <v>0</v>
      </c>
      <c r="O35" s="77">
        <f t="shared" si="5"/>
        <v>0</v>
      </c>
      <c r="P35" s="77">
        <f t="shared" si="5"/>
        <v>42.000000000000007</v>
      </c>
      <c r="Q35" s="77">
        <f t="shared" si="10"/>
        <v>26.437500000000004</v>
      </c>
      <c r="R35" s="77">
        <f t="shared" si="11"/>
        <v>0</v>
      </c>
      <c r="S35" s="77">
        <f t="shared" si="11"/>
        <v>3.7499999999999999E-2</v>
      </c>
      <c r="T35" s="77">
        <f t="shared" si="11"/>
        <v>0</v>
      </c>
      <c r="U35" s="77">
        <f t="shared" si="11"/>
        <v>0</v>
      </c>
      <c r="AB35" s="59"/>
      <c r="AC35" s="59"/>
      <c r="AD35" s="59"/>
      <c r="AE35" s="59"/>
      <c r="AF35" s="59"/>
      <c r="AG35" s="59"/>
      <c r="AH35" s="59"/>
      <c r="AI35" s="59"/>
    </row>
    <row r="36" spans="1:35" s="72" customFormat="1" x14ac:dyDescent="0.25">
      <c r="A36" s="13">
        <f>H8</f>
        <v>18</v>
      </c>
      <c r="B36" s="15">
        <v>75</v>
      </c>
      <c r="C36" s="77">
        <f t="shared" si="6"/>
        <v>90</v>
      </c>
      <c r="D36" s="77">
        <f t="shared" si="7"/>
        <v>97.768425000000008</v>
      </c>
      <c r="E36" s="77">
        <f t="shared" si="8"/>
        <v>144.69037500000002</v>
      </c>
      <c r="F36" s="77">
        <f t="shared" si="9"/>
        <v>11.278544999999999</v>
      </c>
      <c r="G36" s="77">
        <f t="shared" si="5"/>
        <v>1.5000000000000001E-2</v>
      </c>
      <c r="H36" s="77">
        <f t="shared" si="5"/>
        <v>3.7499999999999999E-2</v>
      </c>
      <c r="I36" s="77">
        <f t="shared" si="5"/>
        <v>3.7499999999999999E-2</v>
      </c>
      <c r="J36" s="77">
        <f t="shared" si="5"/>
        <v>7.5000000000000002E-4</v>
      </c>
      <c r="K36" s="77">
        <f t="shared" si="5"/>
        <v>3.7500000000000003E-3</v>
      </c>
      <c r="L36" s="77">
        <f t="shared" si="5"/>
        <v>1.5000000000000001E-2</v>
      </c>
      <c r="M36" s="77">
        <f t="shared" si="5"/>
        <v>1.5000000000000001E-2</v>
      </c>
      <c r="N36" s="77">
        <f t="shared" si="5"/>
        <v>0</v>
      </c>
      <c r="O36" s="77">
        <f t="shared" si="5"/>
        <v>0</v>
      </c>
      <c r="P36" s="77">
        <f t="shared" si="5"/>
        <v>42.000000000000007</v>
      </c>
      <c r="Q36" s="77">
        <f t="shared" si="10"/>
        <v>26.437500000000004</v>
      </c>
      <c r="R36" s="77">
        <f t="shared" si="11"/>
        <v>0</v>
      </c>
      <c r="S36" s="77">
        <f t="shared" si="11"/>
        <v>3.7499999999999999E-2</v>
      </c>
      <c r="T36" s="77">
        <f t="shared" si="11"/>
        <v>0</v>
      </c>
      <c r="U36" s="77">
        <f t="shared" si="11"/>
        <v>0</v>
      </c>
      <c r="AB36" s="59"/>
      <c r="AC36" s="59"/>
      <c r="AD36" s="59"/>
      <c r="AE36" s="59"/>
      <c r="AF36" s="59"/>
      <c r="AG36" s="59"/>
      <c r="AH36" s="59"/>
      <c r="AI36" s="59"/>
    </row>
    <row r="37" spans="1:35" s="72" customFormat="1" x14ac:dyDescent="0.25">
      <c r="A37" s="13">
        <f>I8</f>
        <v>19</v>
      </c>
      <c r="B37" s="15">
        <v>150</v>
      </c>
      <c r="C37" s="77">
        <f t="shared" si="6"/>
        <v>180</v>
      </c>
      <c r="D37" s="77">
        <f t="shared" si="7"/>
        <v>195.53685000000002</v>
      </c>
      <c r="E37" s="77">
        <f t="shared" si="8"/>
        <v>289.38075000000003</v>
      </c>
      <c r="F37" s="77">
        <f t="shared" si="9"/>
        <v>22.557089999999999</v>
      </c>
      <c r="G37" s="77">
        <f t="shared" si="5"/>
        <v>3.0000000000000002E-2</v>
      </c>
      <c r="H37" s="77">
        <f t="shared" si="5"/>
        <v>7.4999999999999997E-2</v>
      </c>
      <c r="I37" s="77">
        <f t="shared" si="5"/>
        <v>7.4999999999999997E-2</v>
      </c>
      <c r="J37" s="77">
        <f t="shared" si="5"/>
        <v>1.5E-3</v>
      </c>
      <c r="K37" s="77">
        <f t="shared" si="5"/>
        <v>7.5000000000000006E-3</v>
      </c>
      <c r="L37" s="77">
        <f t="shared" si="5"/>
        <v>3.0000000000000002E-2</v>
      </c>
      <c r="M37" s="77">
        <f t="shared" si="5"/>
        <v>3.0000000000000002E-2</v>
      </c>
      <c r="N37" s="77">
        <f t="shared" si="5"/>
        <v>0</v>
      </c>
      <c r="O37" s="77">
        <f t="shared" si="5"/>
        <v>0</v>
      </c>
      <c r="P37" s="77">
        <f t="shared" si="5"/>
        <v>84.000000000000014</v>
      </c>
      <c r="Q37" s="77">
        <f t="shared" si="10"/>
        <v>52.875000000000007</v>
      </c>
      <c r="R37" s="77">
        <f t="shared" si="11"/>
        <v>0</v>
      </c>
      <c r="S37" s="77">
        <f t="shared" si="11"/>
        <v>7.4999999999999997E-2</v>
      </c>
      <c r="T37" s="77">
        <f t="shared" si="11"/>
        <v>0</v>
      </c>
      <c r="U37" s="77">
        <f t="shared" si="11"/>
        <v>0</v>
      </c>
      <c r="AB37" s="59"/>
      <c r="AC37" s="59"/>
      <c r="AD37" s="59"/>
      <c r="AE37" s="59"/>
      <c r="AF37" s="59"/>
      <c r="AG37" s="59"/>
      <c r="AH37" s="59"/>
      <c r="AI37" s="59"/>
    </row>
    <row r="38" spans="1:35" s="72" customFormat="1" x14ac:dyDescent="0.25">
      <c r="A38" s="13">
        <f>J8</f>
        <v>20</v>
      </c>
      <c r="B38" s="15">
        <v>75</v>
      </c>
      <c r="C38" s="77">
        <f t="shared" si="6"/>
        <v>90</v>
      </c>
      <c r="D38" s="77">
        <f t="shared" si="7"/>
        <v>97.768425000000008</v>
      </c>
      <c r="E38" s="77">
        <f t="shared" si="8"/>
        <v>144.69037500000002</v>
      </c>
      <c r="F38" s="77">
        <f t="shared" si="9"/>
        <v>11.278544999999999</v>
      </c>
      <c r="G38" s="77">
        <f t="shared" si="5"/>
        <v>1.5000000000000001E-2</v>
      </c>
      <c r="H38" s="77">
        <f t="shared" si="5"/>
        <v>3.7499999999999999E-2</v>
      </c>
      <c r="I38" s="77">
        <f t="shared" si="5"/>
        <v>3.7499999999999999E-2</v>
      </c>
      <c r="J38" s="77">
        <f t="shared" si="5"/>
        <v>7.5000000000000002E-4</v>
      </c>
      <c r="K38" s="77">
        <f t="shared" si="5"/>
        <v>3.7500000000000003E-3</v>
      </c>
      <c r="L38" s="77">
        <f t="shared" si="5"/>
        <v>1.5000000000000001E-2</v>
      </c>
      <c r="M38" s="77">
        <f t="shared" si="5"/>
        <v>1.5000000000000001E-2</v>
      </c>
      <c r="N38" s="77">
        <f t="shared" si="5"/>
        <v>0</v>
      </c>
      <c r="O38" s="77">
        <f t="shared" si="5"/>
        <v>0</v>
      </c>
      <c r="P38" s="77">
        <f t="shared" si="5"/>
        <v>42.000000000000007</v>
      </c>
      <c r="Q38" s="77">
        <f t="shared" si="10"/>
        <v>26.437500000000004</v>
      </c>
      <c r="R38" s="77">
        <f t="shared" si="11"/>
        <v>0</v>
      </c>
      <c r="S38" s="77">
        <f t="shared" si="11"/>
        <v>3.7499999999999999E-2</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5">
        <f t="shared" si="6"/>
        <v>0</v>
      </c>
      <c r="D50" s="95">
        <f t="shared" si="7"/>
        <v>0</v>
      </c>
      <c r="E50" s="95">
        <f t="shared" si="8"/>
        <v>0</v>
      </c>
      <c r="F50" s="95">
        <f t="shared" si="9"/>
        <v>0</v>
      </c>
      <c r="G50" s="95">
        <f t="shared" si="12"/>
        <v>0</v>
      </c>
      <c r="H50" s="95">
        <f t="shared" si="12"/>
        <v>0</v>
      </c>
      <c r="I50" s="95">
        <f t="shared" si="12"/>
        <v>0</v>
      </c>
      <c r="J50" s="95">
        <f t="shared" si="12"/>
        <v>0</v>
      </c>
      <c r="K50" s="95">
        <f t="shared" si="12"/>
        <v>0</v>
      </c>
      <c r="L50" s="95">
        <f t="shared" si="12"/>
        <v>0</v>
      </c>
      <c r="M50" s="95">
        <f t="shared" si="12"/>
        <v>0</v>
      </c>
      <c r="N50" s="95">
        <f t="shared" si="12"/>
        <v>0</v>
      </c>
      <c r="O50" s="95">
        <f t="shared" si="12"/>
        <v>0</v>
      </c>
      <c r="P50" s="95">
        <f t="shared" si="12"/>
        <v>0</v>
      </c>
      <c r="Q50" s="95">
        <f t="shared" si="10"/>
        <v>0</v>
      </c>
      <c r="R50" s="95">
        <f t="shared" si="11"/>
        <v>0</v>
      </c>
      <c r="S50" s="95">
        <f t="shared" si="11"/>
        <v>0</v>
      </c>
      <c r="T50" s="95">
        <f t="shared" si="11"/>
        <v>0</v>
      </c>
      <c r="U50" s="95">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6"/>
      <c r="B54" s="110" t="s">
        <v>149</v>
      </c>
      <c r="C54" s="110" t="s">
        <v>150</v>
      </c>
      <c r="D54" s="110" t="s">
        <v>127</v>
      </c>
      <c r="E54" s="110" t="s">
        <v>128</v>
      </c>
      <c r="F54" s="110" t="s">
        <v>151</v>
      </c>
      <c r="G54" s="110" t="s">
        <v>129</v>
      </c>
      <c r="H54" s="111"/>
      <c r="I54" s="111"/>
      <c r="J54" s="111"/>
      <c r="K54" s="111"/>
      <c r="L54" s="111"/>
      <c r="M54" s="111"/>
      <c r="N54" s="111"/>
      <c r="O54" s="111"/>
      <c r="P54" s="111"/>
      <c r="Q54" s="111"/>
      <c r="R54" s="111"/>
      <c r="S54" s="111"/>
      <c r="T54" s="111"/>
      <c r="U54" s="111"/>
    </row>
    <row r="55" spans="1:35" x14ac:dyDescent="0.2">
      <c r="A55" s="107"/>
      <c r="B55" s="112"/>
      <c r="C55" s="113"/>
      <c r="D55" s="114">
        <f>(B55/100)*C55</f>
        <v>0</v>
      </c>
      <c r="E55" s="114">
        <f>G55</f>
        <v>0</v>
      </c>
      <c r="F55" s="113"/>
      <c r="G55" s="114">
        <f>(B55/100)*F55</f>
        <v>0</v>
      </c>
      <c r="H55" s="111"/>
      <c r="I55" s="111"/>
      <c r="J55" s="111"/>
      <c r="K55" s="111"/>
      <c r="L55" s="111"/>
      <c r="M55" s="111"/>
      <c r="N55" s="111"/>
      <c r="O55" s="111"/>
      <c r="P55" s="111"/>
      <c r="Q55" s="111"/>
      <c r="R55" s="111"/>
      <c r="S55" s="111"/>
      <c r="T55" s="111"/>
      <c r="U55" s="111"/>
    </row>
    <row r="56" spans="1:35" s="19" customFormat="1" x14ac:dyDescent="0.2">
      <c r="A56" s="89"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89"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89" t="s">
        <v>136</v>
      </c>
      <c r="B58" s="13" t="str">
        <f>C16&amp;" I "&amp;(VLOOKUP(C14,Table245811[],6,FALSE))</f>
        <v>Medium/Clay I Grass</v>
      </c>
      <c r="C58" s="13" t="str">
        <f>D16&amp;" I "&amp;(VLOOKUP(D14,Table245811[],6,FALSE))</f>
        <v>Choose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08"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08" t="s">
        <v>4</v>
      </c>
      <c r="B60" s="76">
        <f>C10</f>
        <v>5</v>
      </c>
      <c r="C60" s="76">
        <f t="shared" ref="C60:U60" si="14">D10</f>
        <v>5.9</v>
      </c>
      <c r="D60" s="76">
        <f t="shared" si="14"/>
        <v>5.5</v>
      </c>
      <c r="E60" s="76">
        <f t="shared" si="14"/>
        <v>5</v>
      </c>
      <c r="F60" s="76">
        <f t="shared" si="14"/>
        <v>6</v>
      </c>
      <c r="G60" s="76">
        <f t="shared" si="14"/>
        <v>5.0999999999999996</v>
      </c>
      <c r="H60" s="76">
        <f t="shared" si="14"/>
        <v>4.7</v>
      </c>
      <c r="I60" s="76">
        <f t="shared" si="14"/>
        <v>4.7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08" t="s">
        <v>133</v>
      </c>
      <c r="B61" s="76">
        <f t="shared" ref="B61:U61" si="15">VLOOKUP(B58,$AD9:$AE18,2,FALSE)</f>
        <v>6</v>
      </c>
      <c r="C61" s="76" t="e">
        <f t="shared" si="15"/>
        <v>#N/A</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08" t="s">
        <v>134</v>
      </c>
      <c r="B62" s="77">
        <f>B31</f>
        <v>75</v>
      </c>
      <c r="C62" s="77">
        <f>B32</f>
        <v>150</v>
      </c>
      <c r="D62" s="77">
        <f>B33</f>
        <v>150</v>
      </c>
      <c r="E62" s="77">
        <f>B34</f>
        <v>75</v>
      </c>
      <c r="F62" s="77">
        <f>B35</f>
        <v>75</v>
      </c>
      <c r="G62" s="77">
        <f>B36</f>
        <v>75</v>
      </c>
      <c r="H62" s="77">
        <f>B37</f>
        <v>150</v>
      </c>
      <c r="I62" s="77">
        <f>B38</f>
        <v>75</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09"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09" t="s">
        <v>156</v>
      </c>
      <c r="B64" s="77">
        <f>(B59-B60)*B61</f>
        <v>7.2000000000000011</v>
      </c>
      <c r="C64" s="77" t="e">
        <f t="shared" ref="C64:U64" si="17">(C59-C60)*C61</f>
        <v>#N/A</v>
      </c>
      <c r="D64" s="77">
        <f t="shared" si="17"/>
        <v>4.2000000000000011</v>
      </c>
      <c r="E64" s="77">
        <f t="shared" si="17"/>
        <v>7.2000000000000011</v>
      </c>
      <c r="F64" s="77">
        <f t="shared" si="17"/>
        <v>1.2000000000000011</v>
      </c>
      <c r="G64" s="77">
        <f t="shared" si="17"/>
        <v>6.6000000000000032</v>
      </c>
      <c r="H64" s="77">
        <f t="shared" si="17"/>
        <v>9</v>
      </c>
      <c r="I64" s="77">
        <f t="shared" si="17"/>
        <v>9</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09" t="s">
        <v>157</v>
      </c>
      <c r="B65" s="77">
        <f>B63-B64</f>
        <v>-7.2000000000000011</v>
      </c>
      <c r="C65" s="77" t="e">
        <f t="shared" ref="C65:U65" si="18">C63-C64</f>
        <v>#N/A</v>
      </c>
      <c r="D65" s="77">
        <f t="shared" si="18"/>
        <v>-4.2000000000000011</v>
      </c>
      <c r="E65" s="77">
        <f t="shared" si="18"/>
        <v>-7.2000000000000011</v>
      </c>
      <c r="F65" s="77">
        <f t="shared" si="18"/>
        <v>-1.2000000000000011</v>
      </c>
      <c r="G65" s="77">
        <f t="shared" si="18"/>
        <v>-6.6000000000000032</v>
      </c>
      <c r="H65" s="77">
        <f t="shared" si="18"/>
        <v>-9</v>
      </c>
      <c r="I65" s="77">
        <f t="shared" si="18"/>
        <v>-9</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09" t="s">
        <v>148</v>
      </c>
      <c r="B66" s="78" t="str">
        <f>IF(B64&lt;=B63,"OVER","UNDER")</f>
        <v>UNDER</v>
      </c>
      <c r="C66" s="78" t="e">
        <f t="shared" ref="C66:U66" si="19">IF(C64&lt;=C63,"OVER","UNDER")</f>
        <v>#N/A</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3" sqref="B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4" t="s">
        <v>41</v>
      </c>
      <c r="B1" s="124"/>
      <c r="C1" s="137" t="str">
        <f>'DAF sludge'!C1:D1</f>
        <v>PAN-017883</v>
      </c>
      <c r="D1" s="138"/>
      <c r="E1" s="90" t="s">
        <v>45</v>
      </c>
      <c r="F1" s="39">
        <f>'DAF sludge'!F1</f>
        <v>50</v>
      </c>
      <c r="G1" s="120" t="s">
        <v>43</v>
      </c>
      <c r="H1" s="121"/>
      <c r="I1" s="115">
        <v>7.12</v>
      </c>
      <c r="J1" s="124" t="s">
        <v>153</v>
      </c>
      <c r="K1" s="124"/>
      <c r="L1" s="94">
        <v>70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4" t="s">
        <v>87</v>
      </c>
      <c r="B2" s="124"/>
      <c r="C2" s="139" t="str">
        <f>'DAF sludge'!C2:D2</f>
        <v>EPR-JB3533RJ</v>
      </c>
      <c r="D2" s="140"/>
      <c r="E2" s="90" t="s">
        <v>109</v>
      </c>
      <c r="F2" s="93" t="s">
        <v>169</v>
      </c>
      <c r="G2" s="122" t="s">
        <v>110</v>
      </c>
      <c r="H2" s="123"/>
      <c r="I2" s="115">
        <v>727</v>
      </c>
      <c r="J2" s="124" t="s">
        <v>158</v>
      </c>
      <c r="K2" s="124"/>
      <c r="L2" s="94">
        <v>0.01</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39" t="str">
        <f>'DAF sludge'!C3:D3</f>
        <v>Simon Jones</v>
      </c>
      <c r="D3" s="140"/>
      <c r="E3" s="90" t="s">
        <v>108</v>
      </c>
      <c r="F3" s="31" t="s">
        <v>77</v>
      </c>
      <c r="G3" s="124" t="s">
        <v>159</v>
      </c>
      <c r="H3" s="124"/>
      <c r="I3" s="115">
        <v>1020</v>
      </c>
      <c r="J3" s="120" t="s">
        <v>154</v>
      </c>
      <c r="K3" s="121"/>
      <c r="L3" s="94">
        <f>(L1/(L2*10000))*100</f>
        <v>70</v>
      </c>
      <c r="AB3" s="30" t="s">
        <v>57</v>
      </c>
      <c r="AC3" s="17"/>
      <c r="AD3" s="30" t="s">
        <v>71</v>
      </c>
      <c r="AE3" s="17"/>
      <c r="AF3" s="17"/>
      <c r="AG3" s="44" t="s">
        <v>77</v>
      </c>
      <c r="AH3" s="18"/>
      <c r="AI3" s="48" t="s">
        <v>113</v>
      </c>
      <c r="AJ3" s="49">
        <v>1.7</v>
      </c>
      <c r="AK3" s="50">
        <v>6</v>
      </c>
      <c r="AL3" s="51">
        <v>1</v>
      </c>
      <c r="AM3" s="11">
        <v>6.2</v>
      </c>
      <c r="AN3" s="11" t="s">
        <v>112</v>
      </c>
    </row>
    <row r="4" spans="1:41" x14ac:dyDescent="0.2">
      <c r="A4" s="124" t="s">
        <v>0</v>
      </c>
      <c r="B4" s="124"/>
      <c r="C4" s="137" t="str">
        <f>'DAF sludge'!C4:D4</f>
        <v>Land at Ty Gwyn, Penmynnydd, LL61 5BK</v>
      </c>
      <c r="D4" s="138"/>
      <c r="E4" s="91" t="s">
        <v>1</v>
      </c>
      <c r="F4" s="93" t="s">
        <v>171</v>
      </c>
      <c r="G4" s="120"/>
      <c r="H4" s="121"/>
      <c r="I4" s="39"/>
      <c r="J4" s="120"/>
      <c r="K4" s="121"/>
      <c r="L4" s="93"/>
      <c r="AB4" s="30" t="s">
        <v>52</v>
      </c>
      <c r="AC4" s="17"/>
      <c r="AD4" s="52" t="s">
        <v>72</v>
      </c>
      <c r="AE4" s="17"/>
      <c r="AF4" s="17"/>
      <c r="AG4" s="44" t="s">
        <v>78</v>
      </c>
      <c r="AH4" s="18"/>
      <c r="AI4" s="53" t="s">
        <v>124</v>
      </c>
      <c r="AJ4" s="54">
        <v>7</v>
      </c>
      <c r="AK4" s="55">
        <v>10.5</v>
      </c>
      <c r="AL4" s="11">
        <v>2</v>
      </c>
      <c r="AM4" s="11">
        <v>6.7</v>
      </c>
      <c r="AN4" s="11" t="s">
        <v>135</v>
      </c>
    </row>
    <row r="5" spans="1:41" x14ac:dyDescent="0.2">
      <c r="A5" s="124" t="s">
        <v>47</v>
      </c>
      <c r="B5" s="124"/>
      <c r="C5" s="137" t="str">
        <f>'DAF sludge'!C5:D5</f>
        <v>Ethan Banfield</v>
      </c>
      <c r="D5" s="138"/>
      <c r="E5" s="90"/>
      <c r="F5" s="39"/>
      <c r="G5" s="120"/>
      <c r="H5" s="121"/>
      <c r="I5" s="39"/>
      <c r="J5" s="120"/>
      <c r="K5" s="121"/>
      <c r="L5" s="93"/>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9" t="s">
        <v>63</v>
      </c>
      <c r="B7" s="129"/>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6"/>
    </row>
    <row r="8" spans="1:41" x14ac:dyDescent="0.2">
      <c r="A8" s="124" t="s">
        <v>2</v>
      </c>
      <c r="B8" s="124"/>
      <c r="C8" s="60">
        <f>'DAF sludge'!C8</f>
        <v>13</v>
      </c>
      <c r="D8" s="60">
        <f>'DAF sludge'!D8</f>
        <v>14</v>
      </c>
      <c r="E8" s="60">
        <f>'DAF sludge'!E8</f>
        <v>15</v>
      </c>
      <c r="F8" s="60">
        <f>'DAF sludge'!F8</f>
        <v>16</v>
      </c>
      <c r="G8" s="60">
        <f>'DAF sludge'!G8</f>
        <v>17</v>
      </c>
      <c r="H8" s="60">
        <f>'DAF sludge'!H8</f>
        <v>18</v>
      </c>
      <c r="I8" s="60">
        <f>'DAF sludge'!I8</f>
        <v>19</v>
      </c>
      <c r="J8" s="60">
        <f>'DAF sludge'!J8</f>
        <v>20</v>
      </c>
      <c r="K8" s="60">
        <f>'DAF sludge'!K8</f>
        <v>0</v>
      </c>
      <c r="L8" s="60">
        <f>'DAF sludge'!L8</f>
        <v>0</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4" t="s">
        <v>3</v>
      </c>
      <c r="B9" s="124"/>
      <c r="C9" s="60" t="str">
        <f>'DAF sludge'!C9</f>
        <v>Moderate</v>
      </c>
      <c r="D9" s="60" t="str">
        <f>'DAF sludge'!D9</f>
        <v>Moderate</v>
      </c>
      <c r="E9" s="60">
        <f>'DAF sludge'!E9</f>
        <v>1</v>
      </c>
      <c r="F9" s="60" t="str">
        <f>'DAF sludge'!F9</f>
        <v>Moderate</v>
      </c>
      <c r="G9" s="60" t="str">
        <f>'DAF sludge'!G9</f>
        <v>Moderate</v>
      </c>
      <c r="H9" s="60">
        <f>'DAF sludge'!H9</f>
        <v>1</v>
      </c>
      <c r="I9" s="60" t="str">
        <f>'DAF sludge'!I9</f>
        <v>Moderate</v>
      </c>
      <c r="J9" s="60" t="str">
        <f>'DAF sludge'!J9</f>
        <v>Moderate</v>
      </c>
      <c r="K9" s="60">
        <f>'DAF sludge'!K9</f>
        <v>0</v>
      </c>
      <c r="L9" s="60">
        <f>'DAF sludge'!L9</f>
        <v>0</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6"/>
    </row>
    <row r="10" spans="1:41" x14ac:dyDescent="0.2">
      <c r="A10" s="124" t="s">
        <v>4</v>
      </c>
      <c r="B10" s="124"/>
      <c r="C10" s="60">
        <f>'DAF sludge'!C10</f>
        <v>5</v>
      </c>
      <c r="D10" s="60">
        <f>'DAF sludge'!D10</f>
        <v>5.9</v>
      </c>
      <c r="E10" s="60">
        <f>'DAF sludge'!E10</f>
        <v>5.5</v>
      </c>
      <c r="F10" s="60">
        <f>'DAF sludge'!F10</f>
        <v>5</v>
      </c>
      <c r="G10" s="60">
        <f>'DAF sludge'!G10</f>
        <v>6</v>
      </c>
      <c r="H10" s="60">
        <f>'DAF sludge'!H10</f>
        <v>5.0999999999999996</v>
      </c>
      <c r="I10" s="60">
        <f>'DAF sludge'!I10</f>
        <v>4.7</v>
      </c>
      <c r="J10" s="60">
        <f>'DAF sludge'!J10</f>
        <v>4.7</v>
      </c>
      <c r="K10" s="60">
        <f>'DAF sludge'!K10</f>
        <v>0</v>
      </c>
      <c r="L10" s="60">
        <f>'DAF sludge'!L10</f>
        <v>0</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4" t="s">
        <v>5</v>
      </c>
      <c r="B11" s="124"/>
      <c r="C11" s="60">
        <f>'DAF sludge'!C11</f>
        <v>2</v>
      </c>
      <c r="D11" s="60">
        <f>'DAF sludge'!D11</f>
        <v>1</v>
      </c>
      <c r="E11" s="60">
        <f>'DAF sludge'!E11</f>
        <v>1</v>
      </c>
      <c r="F11" s="60">
        <f>'DAF sludge'!F11</f>
        <v>2</v>
      </c>
      <c r="G11" s="60">
        <f>'DAF sludge'!G11</f>
        <v>2</v>
      </c>
      <c r="H11" s="60">
        <f>'DAF sludge'!H11</f>
        <v>2</v>
      </c>
      <c r="I11" s="60">
        <f>'DAF sludge'!I11</f>
        <v>1</v>
      </c>
      <c r="J11" s="60">
        <f>'DAF sludge'!J11</f>
        <v>2</v>
      </c>
      <c r="K11" s="60">
        <f>'DAF sludge'!K11</f>
        <v>0</v>
      </c>
      <c r="L11" s="60">
        <f>'DAF sludge'!L11</f>
        <v>0</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4" t="s">
        <v>6</v>
      </c>
      <c r="B12" s="124"/>
      <c r="C12" s="60">
        <f>'DAF sludge'!C12</f>
        <v>0</v>
      </c>
      <c r="D12" s="60">
        <f>'DAF sludge'!D12</f>
        <v>1</v>
      </c>
      <c r="E12" s="60" t="str">
        <f>'DAF sludge'!E12</f>
        <v>2-</v>
      </c>
      <c r="F12" s="60">
        <f>'DAF sludge'!F12</f>
        <v>1</v>
      </c>
      <c r="G12" s="60">
        <f>'DAF sludge'!G12</f>
        <v>1</v>
      </c>
      <c r="H12" s="60">
        <f>'DAF sludge'!H12</f>
        <v>1</v>
      </c>
      <c r="I12" s="60">
        <f>'DAF sludge'!I12</f>
        <v>1</v>
      </c>
      <c r="J12" s="60">
        <f>'DAF sludge'!J12</f>
        <v>1</v>
      </c>
      <c r="K12" s="60">
        <f>'DAF sludge'!K12</f>
        <v>0</v>
      </c>
      <c r="L12" s="60">
        <f>'DAF sludge'!L12</f>
        <v>0</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4" t="s">
        <v>7</v>
      </c>
      <c r="B13" s="124"/>
      <c r="C13" s="60">
        <f>'DAF sludge'!C13</f>
        <v>3</v>
      </c>
      <c r="D13" s="60">
        <f>'DAF sludge'!D13</f>
        <v>3</v>
      </c>
      <c r="E13" s="60">
        <f>'DAF sludge'!E13</f>
        <v>3</v>
      </c>
      <c r="F13" s="60">
        <f>'DAF sludge'!F13</f>
        <v>2</v>
      </c>
      <c r="G13" s="60">
        <f>'DAF sludge'!G13</f>
        <v>2</v>
      </c>
      <c r="H13" s="60">
        <f>'DAF sludge'!H13</f>
        <v>2</v>
      </c>
      <c r="I13" s="60">
        <f>'DAF sludge'!I13</f>
        <v>2</v>
      </c>
      <c r="J13" s="60">
        <f>'DAF sludge'!J13</f>
        <v>2</v>
      </c>
      <c r="K13" s="60">
        <f>'DAF sludge'!K13</f>
        <v>0</v>
      </c>
      <c r="L13" s="60">
        <f>'DAF sludge'!L13</f>
        <v>0</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99" t="str">
        <f>'DAF sludge'!C14</f>
        <v xml:space="preserve">Grass Silage (30% DM) </v>
      </c>
      <c r="D14" s="99" t="str">
        <f>'DAF sludge'!D14</f>
        <v xml:space="preserve">Grass Silage (30% DM) </v>
      </c>
      <c r="E14" s="99" t="str">
        <f>'DAF sludge'!E14</f>
        <v xml:space="preserve">Grass Silage (30% DM) </v>
      </c>
      <c r="F14" s="99" t="str">
        <f>'DAF sludge'!F14</f>
        <v xml:space="preserve">Grass Silage (30% DM) </v>
      </c>
      <c r="G14" s="99" t="str">
        <f>'DAF sludge'!G14</f>
        <v xml:space="preserve">Grass Silage (30% DM) </v>
      </c>
      <c r="H14" s="99" t="str">
        <f>'DAF sludge'!H14</f>
        <v xml:space="preserve">Grass Silage (30% DM) </v>
      </c>
      <c r="I14" s="99" t="str">
        <f>'DAF sludge'!I14</f>
        <v xml:space="preserve">Grass Silage (30% DM) </v>
      </c>
      <c r="J14" s="99" t="str">
        <f>'DAF sludge'!J14</f>
        <v xml:space="preserve">Grass Silage (30% DM) </v>
      </c>
      <c r="K14" s="99">
        <f>'DAF sludge'!K14</f>
        <v>0</v>
      </c>
      <c r="L14" s="99">
        <f>'DAF sludge'!L14</f>
        <v>0</v>
      </c>
      <c r="M14" s="99">
        <f>'DAF sludge'!M14</f>
        <v>0</v>
      </c>
      <c r="N14" s="99">
        <f>'DAF sludge'!N14</f>
        <v>0</v>
      </c>
      <c r="O14" s="99">
        <f>'DAF sludge'!O14</f>
        <v>0</v>
      </c>
      <c r="P14" s="99">
        <f>'DAF sludge'!P14</f>
        <v>0</v>
      </c>
      <c r="Q14" s="99">
        <f>'DAF sludge'!Q14</f>
        <v>0</v>
      </c>
      <c r="R14" s="99">
        <f>'DAF sludge'!R14</f>
        <v>0</v>
      </c>
      <c r="S14" s="99">
        <f>'DAF sludge'!S14</f>
        <v>0</v>
      </c>
      <c r="T14" s="99">
        <f>'DAF sludge'!T14</f>
        <v>0</v>
      </c>
      <c r="U14" s="99">
        <f>'DAF sludge'!U14</f>
        <v>0</v>
      </c>
      <c r="V14" s="99">
        <f>'DAF sludge'!V14</f>
        <v>0</v>
      </c>
      <c r="AD14" s="30" t="s">
        <v>138</v>
      </c>
      <c r="AE14" s="30">
        <v>6</v>
      </c>
      <c r="AI14" s="53" t="s">
        <v>119</v>
      </c>
      <c r="AJ14" s="54">
        <v>0.8</v>
      </c>
      <c r="AK14" s="55">
        <v>1.7</v>
      </c>
      <c r="AL14" s="11">
        <v>12</v>
      </c>
      <c r="AM14" s="11">
        <v>6.7</v>
      </c>
      <c r="AN14" s="11" t="s">
        <v>135</v>
      </c>
    </row>
    <row r="15" spans="1:41" x14ac:dyDescent="0.2">
      <c r="A15" s="132" t="s">
        <v>9</v>
      </c>
      <c r="B15" s="132"/>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0</v>
      </c>
      <c r="L15" s="60">
        <f>'DAF sludge'!L15</f>
        <v>0</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4" t="s">
        <v>44</v>
      </c>
      <c r="B16" s="134"/>
      <c r="C16" s="100" t="str">
        <f>'DAF sludge'!C16</f>
        <v>Medium/Clay</v>
      </c>
      <c r="D16" s="100" t="str">
        <f>'DAF sludge'!D16</f>
        <v>Choose</v>
      </c>
      <c r="E16" s="100" t="str">
        <f>'DAF sludge'!E16</f>
        <v>Medium/Clay</v>
      </c>
      <c r="F16" s="100" t="str">
        <f>'DAF sludge'!F16</f>
        <v>Medium/Clay</v>
      </c>
      <c r="G16" s="100" t="str">
        <f>'DAF sludge'!G16</f>
        <v>Medium/Clay</v>
      </c>
      <c r="H16" s="100" t="str">
        <f>'DAF sludge'!H16</f>
        <v>Medium/Clay</v>
      </c>
      <c r="I16" s="100" t="str">
        <f>'DAF sludge'!I16</f>
        <v>Medium/Clay</v>
      </c>
      <c r="J16" s="100" t="str">
        <f>'DAF sludge'!J16</f>
        <v>Medium/Clay</v>
      </c>
      <c r="K16" s="100">
        <f>'DAF sludge'!K16</f>
        <v>0</v>
      </c>
      <c r="L16" s="100">
        <f>'DAF sludge'!L16</f>
        <v>0</v>
      </c>
      <c r="M16" s="100">
        <f>'DAF sludge'!M16</f>
        <v>0</v>
      </c>
      <c r="N16" s="100">
        <f>'DAF sludge'!N16</f>
        <v>0</v>
      </c>
      <c r="O16" s="100">
        <f>'DAF sludge'!O16</f>
        <v>0</v>
      </c>
      <c r="P16" s="100">
        <f>'DAF sludge'!P16</f>
        <v>0</v>
      </c>
      <c r="Q16" s="100">
        <f>'DAF sludge'!Q16</f>
        <v>0</v>
      </c>
      <c r="R16" s="100">
        <f>'DAF sludge'!R16</f>
        <v>0</v>
      </c>
      <c r="S16" s="100">
        <f>'DAF sludge'!S16</f>
        <v>0</v>
      </c>
      <c r="T16" s="100">
        <f>'DAF sludge'!T16</f>
        <v>0</v>
      </c>
      <c r="U16" s="100">
        <f>'DAF sludge'!U16</f>
        <v>0</v>
      </c>
      <c r="V16" s="100">
        <f>'DAF sludge'!V16</f>
        <v>0</v>
      </c>
      <c r="AD16" s="52" t="s">
        <v>145</v>
      </c>
      <c r="AE16" s="30">
        <v>8</v>
      </c>
      <c r="AI16" s="53" t="s">
        <v>118</v>
      </c>
      <c r="AJ16" s="54">
        <v>8</v>
      </c>
      <c r="AK16" s="55">
        <v>5.5</v>
      </c>
      <c r="AL16" s="12">
        <v>14</v>
      </c>
      <c r="AM16" s="11">
        <v>6.7</v>
      </c>
      <c r="AN16" s="11" t="s">
        <v>135</v>
      </c>
    </row>
    <row r="17" spans="1:40" x14ac:dyDescent="0.2">
      <c r="A17" s="130" t="s">
        <v>69</v>
      </c>
      <c r="B17" s="131"/>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8" t="s">
        <v>23</v>
      </c>
      <c r="B18" s="129"/>
      <c r="C18" s="16">
        <f>$D31</f>
        <v>45.934550000000002</v>
      </c>
      <c r="D18" s="16">
        <f>$D32</f>
        <v>45.934550000000002</v>
      </c>
      <c r="E18" s="16">
        <f>$D33</f>
        <v>45.934550000000002</v>
      </c>
      <c r="F18" s="16">
        <f>$D34</f>
        <v>45.934550000000002</v>
      </c>
      <c r="G18" s="16">
        <f>$D35</f>
        <v>45.934550000000002</v>
      </c>
      <c r="H18" s="16">
        <f>$D36</f>
        <v>45.934550000000002</v>
      </c>
      <c r="I18" s="16">
        <f>$D37</f>
        <v>45.934550000000002</v>
      </c>
      <c r="J18" s="16">
        <f>$D38</f>
        <v>45.934550000000002</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8" t="s">
        <v>90</v>
      </c>
      <c r="B19" s="129"/>
      <c r="C19" s="16">
        <f>C18-C17</f>
        <v>-52.765450000000001</v>
      </c>
      <c r="D19" s="16">
        <f t="shared" ref="D19:V19" si="1">D18-D17</f>
        <v>-52.765450000000001</v>
      </c>
      <c r="E19" s="16">
        <f t="shared" si="1"/>
        <v>-52.765450000000001</v>
      </c>
      <c r="F19" s="16">
        <f t="shared" si="1"/>
        <v>-52.765450000000001</v>
      </c>
      <c r="G19" s="16">
        <f t="shared" si="1"/>
        <v>-52.765450000000001</v>
      </c>
      <c r="H19" s="16">
        <f t="shared" si="1"/>
        <v>-52.765450000000001</v>
      </c>
      <c r="I19" s="16">
        <f t="shared" si="1"/>
        <v>-52.765450000000001</v>
      </c>
      <c r="J19" s="16">
        <f t="shared" si="1"/>
        <v>-52.765450000000001</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0" t="s">
        <v>88</v>
      </c>
      <c r="B21" s="131"/>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8" t="s">
        <v>89</v>
      </c>
      <c r="B22" s="129"/>
      <c r="C22" s="16">
        <f>$E31</f>
        <v>23.889125</v>
      </c>
      <c r="D22" s="16">
        <f>$E32</f>
        <v>23.889125</v>
      </c>
      <c r="E22" s="16">
        <f>$E33</f>
        <v>23.889125</v>
      </c>
      <c r="F22" s="16">
        <f>$E34</f>
        <v>23.889125</v>
      </c>
      <c r="G22" s="16">
        <f>$E35</f>
        <v>23.889125</v>
      </c>
      <c r="H22" s="16">
        <f>$E36</f>
        <v>23.889125</v>
      </c>
      <c r="I22" s="16">
        <f>$E37</f>
        <v>23.889125</v>
      </c>
      <c r="J22" s="16">
        <f>$E38</f>
        <v>23.889125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8" t="s">
        <v>92</v>
      </c>
      <c r="B23" s="129"/>
      <c r="C23" s="16">
        <f>C22-C21</f>
        <v>-314.51087500000006</v>
      </c>
      <c r="D23" s="16">
        <f t="shared" ref="D23:V23" si="3">D22-D21</f>
        <v>-314.51087500000006</v>
      </c>
      <c r="E23" s="16">
        <f t="shared" si="3"/>
        <v>-314.51087500000006</v>
      </c>
      <c r="F23" s="16">
        <f t="shared" si="3"/>
        <v>-314.51087500000006</v>
      </c>
      <c r="G23" s="16">
        <f t="shared" si="3"/>
        <v>-314.51087500000006</v>
      </c>
      <c r="H23" s="16">
        <f t="shared" si="3"/>
        <v>-314.51087500000006</v>
      </c>
      <c r="I23" s="16">
        <f t="shared" si="3"/>
        <v>-314.51087500000006</v>
      </c>
      <c r="J23" s="16">
        <f t="shared" si="3"/>
        <v>-314.51087500000006</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1"/>
      <c r="B26" s="3" t="s">
        <v>10</v>
      </c>
      <c r="C26" s="3" t="s">
        <v>75</v>
      </c>
      <c r="D26" s="102" t="s">
        <v>11</v>
      </c>
      <c r="E26" s="102" t="s">
        <v>12</v>
      </c>
      <c r="F26" s="102" t="s">
        <v>13</v>
      </c>
      <c r="G26" s="3" t="s">
        <v>14</v>
      </c>
      <c r="H26" s="102" t="s">
        <v>15</v>
      </c>
      <c r="I26" s="102" t="s">
        <v>16</v>
      </c>
      <c r="J26" s="3" t="s">
        <v>17</v>
      </c>
      <c r="K26" s="3" t="s">
        <v>18</v>
      </c>
      <c r="L26" s="3" t="s">
        <v>19</v>
      </c>
      <c r="M26" s="3" t="s">
        <v>20</v>
      </c>
      <c r="N26" s="3" t="s">
        <v>61</v>
      </c>
      <c r="O26" s="3" t="s">
        <v>62</v>
      </c>
      <c r="P26" s="102" t="s">
        <v>39</v>
      </c>
      <c r="Q26" s="102" t="s">
        <v>40</v>
      </c>
      <c r="R26" s="102" t="s">
        <v>35</v>
      </c>
      <c r="S26" s="102" t="s">
        <v>36</v>
      </c>
      <c r="T26" s="102" t="s">
        <v>37</v>
      </c>
      <c r="U26" s="102" t="s">
        <v>38</v>
      </c>
      <c r="AI26" s="68" t="s">
        <v>116</v>
      </c>
      <c r="AJ26" s="69">
        <v>0.7</v>
      </c>
      <c r="AK26" s="70">
        <v>2.4</v>
      </c>
      <c r="AL26" s="29">
        <v>24</v>
      </c>
      <c r="AM26" s="10">
        <v>6.7</v>
      </c>
      <c r="AN26" s="11" t="s">
        <v>135</v>
      </c>
    </row>
    <row r="27" spans="1:40" s="57" customFormat="1" x14ac:dyDescent="0.25">
      <c r="A27" s="103"/>
      <c r="B27" s="71" t="s">
        <v>46</v>
      </c>
      <c r="C27" s="104" t="s">
        <v>56</v>
      </c>
      <c r="D27" s="104" t="s">
        <v>54</v>
      </c>
      <c r="E27" s="104" t="s">
        <v>54</v>
      </c>
      <c r="F27" s="104" t="s">
        <v>54</v>
      </c>
      <c r="G27" s="104" t="s">
        <v>54</v>
      </c>
      <c r="H27" s="104" t="s">
        <v>54</v>
      </c>
      <c r="I27" s="104" t="s">
        <v>54</v>
      </c>
      <c r="J27" s="104" t="s">
        <v>54</v>
      </c>
      <c r="K27" s="104" t="s">
        <v>54</v>
      </c>
      <c r="L27" s="104" t="s">
        <v>54</v>
      </c>
      <c r="M27" s="104" t="s">
        <v>54</v>
      </c>
      <c r="N27" s="104" t="s">
        <v>54</v>
      </c>
      <c r="O27" s="104" t="s">
        <v>54</v>
      </c>
      <c r="P27" s="104" t="s">
        <v>54</v>
      </c>
      <c r="Q27" s="104" t="s">
        <v>54</v>
      </c>
      <c r="R27" s="104" t="s">
        <v>54</v>
      </c>
      <c r="S27" s="104" t="s">
        <v>54</v>
      </c>
      <c r="T27" s="104" t="s">
        <v>54</v>
      </c>
      <c r="U27" s="104" t="s">
        <v>54</v>
      </c>
    </row>
    <row r="28" spans="1:40" s="57" customFormat="1" x14ac:dyDescent="0.25">
      <c r="A28" s="105"/>
      <c r="B28" s="24">
        <v>0.42</v>
      </c>
      <c r="C28" s="15">
        <v>0.01</v>
      </c>
      <c r="D28" s="15">
        <v>80.2</v>
      </c>
      <c r="E28" s="15">
        <v>79.3</v>
      </c>
      <c r="F28" s="15">
        <v>13.1</v>
      </c>
      <c r="G28" s="15">
        <v>0.2</v>
      </c>
      <c r="H28" s="15">
        <v>0.5</v>
      </c>
      <c r="I28" s="15">
        <v>0.5</v>
      </c>
      <c r="J28" s="15">
        <v>0.01</v>
      </c>
      <c r="K28" s="23">
        <v>0.05</v>
      </c>
      <c r="L28" s="15">
        <v>0.2</v>
      </c>
      <c r="M28" s="15">
        <v>0.2</v>
      </c>
      <c r="N28" s="15"/>
      <c r="O28" s="15"/>
      <c r="P28" s="15">
        <v>887</v>
      </c>
      <c r="Q28" s="15">
        <v>26.6</v>
      </c>
      <c r="R28" s="15"/>
      <c r="S28" s="15">
        <v>0.5</v>
      </c>
      <c r="T28" s="15"/>
      <c r="U28" s="15"/>
    </row>
    <row r="29" spans="1:40" s="7" customFormat="1" ht="27" x14ac:dyDescent="0.25">
      <c r="A29" s="13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13</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45.934550000000002</v>
      </c>
      <c r="E31" s="77">
        <f>(IF(E$27="%w/w SAR",((E$28*10)*$B31),IF(E$27="%w/w DM",(((E$28*10)*($B$28/100))*$B31),IF(E$27="kg/t SAR",(E$28*$B31),IF(E$27="kg/t DM",((E$28*($B$28/100))*$B31),IF(E$27="mg/kg SAR",((E$28*0.001)*$B31),IF(E$27="mg/kg DM",(((E$28*0.001)*($B$28/100))*$B31),"0")))))))*1.205</f>
        <v>23.889125</v>
      </c>
      <c r="F31" s="77">
        <f>(IF(F$27="%w/w SAR",((F$28*10)*$B31),IF(F$27="%w/w DM",(((F$28*10)*($B$28/100))*$B31),IF(F$27="kg/t SAR",(F$28*$B31),IF(F$27="kg/t DM",((F$28*($B$28/100))*$B31),IF(F$27="mg/kg SAR",((F$28*0.001)*$B31),IF(F$27="mg/kg DM",(((F$28*0.001)*($B$28/100))*$B31),"0")))))))*1.658</f>
        <v>5.4299500000000007</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221.75</v>
      </c>
      <c r="Q31" s="77">
        <f>(IF(Q$27="%w/w SAR",((Q$28*10)*$B31),IF(Q$27="%w/w DM",(((Q$28*10)*($B$28/100))*$B31),IF(Q$27="kg/t SAR",(Q$28*$B31),IF(Q$27="kg/t DM",((Q$28*($B$28/100))*$B31),IF(Q$27="mg/kg SAR",((Q$28*0.001)*$B31),IF(Q$27="mg/kg DM",(((Q$28*0.001)*($B$28/100))*$B31),0)))))))*2.5</f>
        <v>16.625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45.934550000000002</v>
      </c>
      <c r="E32" s="77">
        <f t="shared" ref="E32:E50" si="8">(IF(E$27="%w/w SAR",((E$28*10)*$B32),IF(E$27="%w/w DM",(((E$28*10)*($B$28/100))*$B32),IF(E$27="kg/t SAR",(E$28*$B32),IF(E$27="kg/t DM",((E$28*($B$28/100))*$B32),IF(E$27="mg/kg SAR",((E$28*0.001)*$B32),IF(E$27="mg/kg DM",(((E$28*0.001)*($B$28/100))*$B32),"0")))))))*1.205</f>
        <v>23.889125</v>
      </c>
      <c r="F32" s="77">
        <f t="shared" ref="F32:F50" si="9">(IF(F$27="%w/w SAR",((F$28*10)*$B32),IF(F$27="%w/w DM",(((F$28*10)*($B$28/100))*$B32),IF(F$27="kg/t SAR",(F$28*$B32),IF(F$27="kg/t DM",((F$28*($B$28/100))*$B32),IF(F$27="mg/kg SAR",((F$28*0.001)*$B32),IF(F$27="mg/kg DM",(((F$28*0.001)*($B$28/100))*$B32),"0")))))))*1.658</f>
        <v>5.4299500000000007</v>
      </c>
      <c r="G32" s="77">
        <f t="shared" si="5"/>
        <v>0.05</v>
      </c>
      <c r="H32" s="77">
        <f t="shared" si="5"/>
        <v>0.125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221.75</v>
      </c>
      <c r="Q32" s="77">
        <f t="shared" ref="Q32:Q50" si="10">(IF(Q$27="%w/w SAR",((Q$28*10)*$B32),IF(Q$27="%w/w DM",(((Q$28*10)*($B$28/100))*$B32),IF(Q$27="kg/t SAR",(Q$28*$B32),IF(Q$27="kg/t DM",((Q$28*($B$28/100))*$B32),IF(Q$27="mg/kg SAR",((Q$28*0.001)*$B32),IF(Q$27="mg/kg DM",(((Q$28*0.001)*($B$28/100))*$B32),0)))))))*2.5</f>
        <v>16.625</v>
      </c>
      <c r="R32" s="77">
        <f t="shared" ref="R32:U50" si="11">IF(R$27="%w/w SAR",((R$28*10)*$B32),IF(R$27="%w/w DM",(((R$28*10)*($B$28/100))*$B32),IF(R$27="kg/t SAR",(R$28*$B32),IF(R$27="kg/t DM",((R$28*($B$28/100))*$B32),IF(R$27="mg/kg SAR",((R$28*0.001)*$B32),IF(R$27="mg/kg DM",(((R$28*0.001)*($B$28/100))*$B32),0))))))</f>
        <v>0</v>
      </c>
      <c r="S32" s="77">
        <f t="shared" si="11"/>
        <v>0.125</v>
      </c>
      <c r="T32" s="77">
        <f t="shared" si="11"/>
        <v>0</v>
      </c>
      <c r="U32" s="77">
        <f t="shared" si="11"/>
        <v>0</v>
      </c>
      <c r="AB32" s="59"/>
      <c r="AC32" s="59"/>
      <c r="AD32" s="59"/>
      <c r="AE32" s="59"/>
      <c r="AF32" s="59"/>
      <c r="AG32" s="59"/>
      <c r="AH32" s="59"/>
      <c r="AI32" s="59"/>
    </row>
    <row r="33" spans="1:35" s="72" customFormat="1" x14ac:dyDescent="0.25">
      <c r="A33" s="13">
        <f>E8</f>
        <v>15</v>
      </c>
      <c r="B33" s="15">
        <v>250</v>
      </c>
      <c r="C33" s="77">
        <f t="shared" si="6"/>
        <v>25</v>
      </c>
      <c r="D33" s="77">
        <f t="shared" si="7"/>
        <v>45.934550000000002</v>
      </c>
      <c r="E33" s="77">
        <f t="shared" si="8"/>
        <v>23.889125</v>
      </c>
      <c r="F33" s="77">
        <f t="shared" si="9"/>
        <v>5.4299500000000007</v>
      </c>
      <c r="G33" s="77">
        <f t="shared" si="5"/>
        <v>0.05</v>
      </c>
      <c r="H33" s="77">
        <f t="shared" si="5"/>
        <v>0.125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221.75</v>
      </c>
      <c r="Q33" s="77">
        <f t="shared" si="10"/>
        <v>16.625</v>
      </c>
      <c r="R33" s="77">
        <f t="shared" si="11"/>
        <v>0</v>
      </c>
      <c r="S33" s="77">
        <f t="shared" si="11"/>
        <v>0.125</v>
      </c>
      <c r="T33" s="77">
        <f t="shared" si="11"/>
        <v>0</v>
      </c>
      <c r="U33" s="77">
        <f t="shared" si="11"/>
        <v>0</v>
      </c>
      <c r="AB33" s="59"/>
      <c r="AC33" s="59"/>
      <c r="AD33" s="59"/>
      <c r="AE33" s="59"/>
      <c r="AF33" s="59"/>
      <c r="AG33" s="59"/>
      <c r="AH33" s="59"/>
      <c r="AI33" s="59"/>
    </row>
    <row r="34" spans="1:35" s="72" customFormat="1" x14ac:dyDescent="0.25">
      <c r="A34" s="13">
        <f>F8</f>
        <v>16</v>
      </c>
      <c r="B34" s="15">
        <v>250</v>
      </c>
      <c r="C34" s="77">
        <f t="shared" si="6"/>
        <v>25</v>
      </c>
      <c r="D34" s="77">
        <f t="shared" si="7"/>
        <v>45.934550000000002</v>
      </c>
      <c r="E34" s="77">
        <f t="shared" si="8"/>
        <v>23.889125</v>
      </c>
      <c r="F34" s="77">
        <f t="shared" si="9"/>
        <v>5.4299500000000007</v>
      </c>
      <c r="G34" s="77">
        <f t="shared" si="5"/>
        <v>0.05</v>
      </c>
      <c r="H34" s="77">
        <f t="shared" si="5"/>
        <v>0.125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221.75</v>
      </c>
      <c r="Q34" s="77">
        <f t="shared" si="10"/>
        <v>16.625</v>
      </c>
      <c r="R34" s="77">
        <f t="shared" si="11"/>
        <v>0</v>
      </c>
      <c r="S34" s="77">
        <f t="shared" si="11"/>
        <v>0.125</v>
      </c>
      <c r="T34" s="77">
        <f t="shared" si="11"/>
        <v>0</v>
      </c>
      <c r="U34" s="77">
        <f t="shared" si="11"/>
        <v>0</v>
      </c>
      <c r="AB34" s="59"/>
      <c r="AC34" s="59"/>
      <c r="AD34" s="59"/>
      <c r="AE34" s="59"/>
      <c r="AF34" s="59"/>
      <c r="AG34" s="59"/>
      <c r="AH34" s="59"/>
      <c r="AI34" s="59"/>
    </row>
    <row r="35" spans="1:35" s="72" customFormat="1" x14ac:dyDescent="0.25">
      <c r="A35" s="13">
        <f>G8</f>
        <v>17</v>
      </c>
      <c r="B35" s="15">
        <v>250</v>
      </c>
      <c r="C35" s="77">
        <f t="shared" si="6"/>
        <v>25</v>
      </c>
      <c r="D35" s="77">
        <f t="shared" si="7"/>
        <v>45.934550000000002</v>
      </c>
      <c r="E35" s="77">
        <f t="shared" si="8"/>
        <v>23.889125</v>
      </c>
      <c r="F35" s="77">
        <f t="shared" si="9"/>
        <v>5.4299500000000007</v>
      </c>
      <c r="G35" s="77">
        <f t="shared" si="5"/>
        <v>0.05</v>
      </c>
      <c r="H35" s="77">
        <f t="shared" si="5"/>
        <v>0.125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221.75</v>
      </c>
      <c r="Q35" s="77">
        <f t="shared" si="10"/>
        <v>16.625</v>
      </c>
      <c r="R35" s="77">
        <f t="shared" si="11"/>
        <v>0</v>
      </c>
      <c r="S35" s="77">
        <f t="shared" si="11"/>
        <v>0.125</v>
      </c>
      <c r="T35" s="77">
        <f t="shared" si="11"/>
        <v>0</v>
      </c>
      <c r="U35" s="77">
        <f t="shared" si="11"/>
        <v>0</v>
      </c>
      <c r="AB35" s="59"/>
      <c r="AC35" s="59"/>
      <c r="AD35" s="59"/>
      <c r="AE35" s="59"/>
      <c r="AF35" s="59"/>
      <c r="AG35" s="59"/>
      <c r="AH35" s="59"/>
      <c r="AI35" s="59"/>
    </row>
    <row r="36" spans="1:35" s="72" customFormat="1" x14ac:dyDescent="0.25">
      <c r="A36" s="13">
        <f>H8</f>
        <v>18</v>
      </c>
      <c r="B36" s="15">
        <v>250</v>
      </c>
      <c r="C36" s="77">
        <f t="shared" si="6"/>
        <v>25</v>
      </c>
      <c r="D36" s="77">
        <f t="shared" si="7"/>
        <v>45.934550000000002</v>
      </c>
      <c r="E36" s="77">
        <f t="shared" si="8"/>
        <v>23.889125</v>
      </c>
      <c r="F36" s="77">
        <f t="shared" si="9"/>
        <v>5.4299500000000007</v>
      </c>
      <c r="G36" s="77">
        <f t="shared" si="5"/>
        <v>0.05</v>
      </c>
      <c r="H36" s="77">
        <f t="shared" si="5"/>
        <v>0.125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221.75</v>
      </c>
      <c r="Q36" s="77">
        <f t="shared" si="10"/>
        <v>16.625</v>
      </c>
      <c r="R36" s="77">
        <f t="shared" si="11"/>
        <v>0</v>
      </c>
      <c r="S36" s="77">
        <f t="shared" si="11"/>
        <v>0.125</v>
      </c>
      <c r="T36" s="77">
        <f t="shared" si="11"/>
        <v>0</v>
      </c>
      <c r="U36" s="77">
        <f t="shared" si="11"/>
        <v>0</v>
      </c>
      <c r="AB36" s="59"/>
      <c r="AC36" s="59"/>
      <c r="AD36" s="59"/>
      <c r="AE36" s="59"/>
      <c r="AF36" s="59"/>
      <c r="AG36" s="59"/>
      <c r="AH36" s="59"/>
      <c r="AI36" s="59"/>
    </row>
    <row r="37" spans="1:35" s="72" customFormat="1" x14ac:dyDescent="0.25">
      <c r="A37" s="13">
        <f>I8</f>
        <v>19</v>
      </c>
      <c r="B37" s="15">
        <v>250</v>
      </c>
      <c r="C37" s="77">
        <f t="shared" si="6"/>
        <v>25</v>
      </c>
      <c r="D37" s="77">
        <f t="shared" si="7"/>
        <v>45.934550000000002</v>
      </c>
      <c r="E37" s="77">
        <f t="shared" si="8"/>
        <v>23.889125</v>
      </c>
      <c r="F37" s="77">
        <f t="shared" si="9"/>
        <v>5.4299500000000007</v>
      </c>
      <c r="G37" s="77">
        <f t="shared" si="5"/>
        <v>0.05</v>
      </c>
      <c r="H37" s="77">
        <f t="shared" si="5"/>
        <v>0.125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221.75</v>
      </c>
      <c r="Q37" s="77">
        <f t="shared" si="10"/>
        <v>16.625</v>
      </c>
      <c r="R37" s="77">
        <f t="shared" si="11"/>
        <v>0</v>
      </c>
      <c r="S37" s="77">
        <f t="shared" si="11"/>
        <v>0.125</v>
      </c>
      <c r="T37" s="77">
        <f t="shared" si="11"/>
        <v>0</v>
      </c>
      <c r="U37" s="77">
        <f t="shared" si="11"/>
        <v>0</v>
      </c>
      <c r="AB37" s="59"/>
      <c r="AC37" s="59"/>
      <c r="AD37" s="59"/>
      <c r="AE37" s="59"/>
      <c r="AF37" s="59"/>
      <c r="AG37" s="59"/>
      <c r="AH37" s="59"/>
      <c r="AI37" s="59"/>
    </row>
    <row r="38" spans="1:35" s="72" customFormat="1" x14ac:dyDescent="0.25">
      <c r="A38" s="13">
        <f>J8</f>
        <v>20</v>
      </c>
      <c r="B38" s="15">
        <v>250</v>
      </c>
      <c r="C38" s="77">
        <f t="shared" si="6"/>
        <v>25</v>
      </c>
      <c r="D38" s="77">
        <f t="shared" si="7"/>
        <v>45.934550000000002</v>
      </c>
      <c r="E38" s="77">
        <f t="shared" si="8"/>
        <v>23.889125</v>
      </c>
      <c r="F38" s="77">
        <f t="shared" si="9"/>
        <v>5.4299500000000007</v>
      </c>
      <c r="G38" s="77">
        <f t="shared" si="5"/>
        <v>0.05</v>
      </c>
      <c r="H38" s="77">
        <f t="shared" si="5"/>
        <v>0.125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221.75</v>
      </c>
      <c r="Q38" s="77">
        <f t="shared" si="10"/>
        <v>16.625</v>
      </c>
      <c r="R38" s="77">
        <f t="shared" si="11"/>
        <v>0</v>
      </c>
      <c r="S38" s="77">
        <f t="shared" si="11"/>
        <v>0.125</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5">
        <f t="shared" si="6"/>
        <v>0</v>
      </c>
      <c r="D50" s="95">
        <f t="shared" si="7"/>
        <v>0</v>
      </c>
      <c r="E50" s="95">
        <f t="shared" si="8"/>
        <v>0</v>
      </c>
      <c r="F50" s="95">
        <f t="shared" si="9"/>
        <v>0</v>
      </c>
      <c r="G50" s="95">
        <f t="shared" si="12"/>
        <v>0</v>
      </c>
      <c r="H50" s="95">
        <f t="shared" si="12"/>
        <v>0</v>
      </c>
      <c r="I50" s="95">
        <f t="shared" si="12"/>
        <v>0</v>
      </c>
      <c r="J50" s="95">
        <f t="shared" si="12"/>
        <v>0</v>
      </c>
      <c r="K50" s="95">
        <f t="shared" si="12"/>
        <v>0</v>
      </c>
      <c r="L50" s="95">
        <f t="shared" si="12"/>
        <v>0</v>
      </c>
      <c r="M50" s="95">
        <f t="shared" si="12"/>
        <v>0</v>
      </c>
      <c r="N50" s="95">
        <f t="shared" si="12"/>
        <v>0</v>
      </c>
      <c r="O50" s="95">
        <f t="shared" si="12"/>
        <v>0</v>
      </c>
      <c r="P50" s="95">
        <f t="shared" si="12"/>
        <v>0</v>
      </c>
      <c r="Q50" s="95">
        <f t="shared" si="10"/>
        <v>0</v>
      </c>
      <c r="R50" s="95">
        <f t="shared" si="11"/>
        <v>0</v>
      </c>
      <c r="S50" s="95">
        <f t="shared" si="11"/>
        <v>0</v>
      </c>
      <c r="T50" s="95">
        <f t="shared" si="11"/>
        <v>0</v>
      </c>
      <c r="U50" s="95">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6"/>
      <c r="B54" s="110" t="s">
        <v>149</v>
      </c>
      <c r="C54" s="110" t="s">
        <v>150</v>
      </c>
      <c r="D54" s="110" t="s">
        <v>127</v>
      </c>
      <c r="E54" s="110" t="s">
        <v>128</v>
      </c>
      <c r="F54" s="110" t="s">
        <v>151</v>
      </c>
      <c r="G54" s="110" t="s">
        <v>129</v>
      </c>
      <c r="H54" s="111"/>
      <c r="I54" s="111"/>
      <c r="J54" s="111"/>
      <c r="K54" s="111"/>
      <c r="L54" s="111"/>
      <c r="M54" s="111"/>
      <c r="N54" s="111"/>
      <c r="O54" s="111"/>
      <c r="P54" s="111"/>
      <c r="Q54" s="111"/>
      <c r="R54" s="111"/>
      <c r="S54" s="111"/>
      <c r="T54" s="111"/>
      <c r="U54" s="111"/>
    </row>
    <row r="55" spans="1:35" x14ac:dyDescent="0.2">
      <c r="A55" s="107"/>
      <c r="B55" s="112"/>
      <c r="C55" s="113"/>
      <c r="D55" s="114">
        <f>(B55/100)*C55</f>
        <v>0</v>
      </c>
      <c r="E55" s="114">
        <f>G55</f>
        <v>0</v>
      </c>
      <c r="F55" s="113"/>
      <c r="G55" s="114">
        <f>(B55/100)*F55</f>
        <v>0</v>
      </c>
      <c r="H55" s="111"/>
      <c r="I55" s="111"/>
      <c r="J55" s="111"/>
      <c r="K55" s="111"/>
      <c r="L55" s="111"/>
      <c r="M55" s="111"/>
      <c r="N55" s="111"/>
      <c r="O55" s="111"/>
      <c r="P55" s="111"/>
      <c r="Q55" s="111"/>
      <c r="R55" s="111"/>
      <c r="S55" s="111"/>
      <c r="T55" s="111"/>
      <c r="U55" s="111"/>
    </row>
    <row r="56" spans="1:35" s="19" customFormat="1" x14ac:dyDescent="0.2">
      <c r="A56" s="89"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89"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89" t="s">
        <v>136</v>
      </c>
      <c r="B58" s="13" t="str">
        <f>C16&amp;" I "&amp;(VLOOKUP(C14,Table24581112[],6,FALSE))</f>
        <v>Medium/Clay I Grass</v>
      </c>
      <c r="C58" s="13" t="str">
        <f>D16&amp;" I "&amp;(VLOOKUP(D14,Table24581112[],6,FALSE))</f>
        <v>Choose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08"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08" t="s">
        <v>4</v>
      </c>
      <c r="B60" s="76">
        <f>C10</f>
        <v>5</v>
      </c>
      <c r="C60" s="76">
        <f t="shared" ref="C60:U60" si="14">D10</f>
        <v>5.9</v>
      </c>
      <c r="D60" s="76">
        <f t="shared" si="14"/>
        <v>5.5</v>
      </c>
      <c r="E60" s="76">
        <f t="shared" si="14"/>
        <v>5</v>
      </c>
      <c r="F60" s="76">
        <f t="shared" si="14"/>
        <v>6</v>
      </c>
      <c r="G60" s="76">
        <f t="shared" si="14"/>
        <v>5.0999999999999996</v>
      </c>
      <c r="H60" s="76">
        <f t="shared" si="14"/>
        <v>4.7</v>
      </c>
      <c r="I60" s="76">
        <f t="shared" si="14"/>
        <v>4.7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08" t="s">
        <v>133</v>
      </c>
      <c r="B61" s="76">
        <f t="shared" ref="B61:U61" si="15">VLOOKUP(B58,$AD9:$AE18,2,FALSE)</f>
        <v>6</v>
      </c>
      <c r="C61" s="76" t="e">
        <f t="shared" si="15"/>
        <v>#N/A</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08"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09"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09" t="s">
        <v>156</v>
      </c>
      <c r="B64" s="77">
        <f>(B59-B60)*B61</f>
        <v>7.2000000000000011</v>
      </c>
      <c r="C64" s="77" t="e">
        <f t="shared" ref="C64:U64" si="17">(C59-C60)*C61</f>
        <v>#N/A</v>
      </c>
      <c r="D64" s="77">
        <f t="shared" si="17"/>
        <v>4.2000000000000011</v>
      </c>
      <c r="E64" s="77">
        <f t="shared" si="17"/>
        <v>7.2000000000000011</v>
      </c>
      <c r="F64" s="77">
        <f t="shared" si="17"/>
        <v>1.2000000000000011</v>
      </c>
      <c r="G64" s="77">
        <f t="shared" si="17"/>
        <v>6.6000000000000032</v>
      </c>
      <c r="H64" s="77">
        <f t="shared" si="17"/>
        <v>9</v>
      </c>
      <c r="I64" s="77">
        <f t="shared" si="17"/>
        <v>9</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09" t="s">
        <v>157</v>
      </c>
      <c r="B65" s="77">
        <f>B63-B64</f>
        <v>-7.2000000000000011</v>
      </c>
      <c r="C65" s="77" t="e">
        <f t="shared" ref="C65:U65" si="18">C63-C64</f>
        <v>#N/A</v>
      </c>
      <c r="D65" s="77">
        <f t="shared" si="18"/>
        <v>-4.2000000000000011</v>
      </c>
      <c r="E65" s="77">
        <f t="shared" si="18"/>
        <v>-7.2000000000000011</v>
      </c>
      <c r="F65" s="77">
        <f t="shared" si="18"/>
        <v>-1.2000000000000011</v>
      </c>
      <c r="G65" s="77">
        <f t="shared" si="18"/>
        <v>-6.6000000000000032</v>
      </c>
      <c r="H65" s="77">
        <f t="shared" si="18"/>
        <v>-9</v>
      </c>
      <c r="I65" s="77">
        <f t="shared" si="18"/>
        <v>-9</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09" t="s">
        <v>148</v>
      </c>
      <c r="B66" s="78" t="str">
        <f>IF(B64&lt;=B63,"OVER","UNDER")</f>
        <v>UNDER</v>
      </c>
      <c r="C66" s="78" t="e">
        <f t="shared" ref="C66:U66" si="19">IF(C64&lt;=C63,"OVER","UNDER")</f>
        <v>#N/A</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I1" sqref="G1:I3"/>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0" customFormat="1" ht="38.25" x14ac:dyDescent="0.25">
      <c r="A1" s="142" t="s">
        <v>84</v>
      </c>
      <c r="B1" s="34" t="s">
        <v>152</v>
      </c>
      <c r="C1" s="35" t="str">
        <f>'DAF sludge'!B29</f>
        <v>Application Rate</v>
      </c>
      <c r="D1" s="35" t="str">
        <f>'DAF sludge'!C29</f>
        <v>Nitrogen Addition</v>
      </c>
      <c r="E1" s="35" t="str">
        <f>'DAF sludge'!D29</f>
        <v>Phosphate Addition</v>
      </c>
      <c r="F1" s="35" t="str">
        <f>'DAF sludge'!E29</f>
        <v>Potash  Addition</v>
      </c>
      <c r="G1" s="35" t="str">
        <f>'DAF sludge'!F29</f>
        <v>Mg Oxide Addition</v>
      </c>
      <c r="H1" s="35" t="str">
        <f>'DAF sludge'!G29</f>
        <v>Copper Addition</v>
      </c>
      <c r="I1" s="35" t="str">
        <f>'DAF sludge'!H29</f>
        <v>Zinc Addition</v>
      </c>
      <c r="J1" s="35" t="str">
        <f>'DAF sludge'!I29</f>
        <v>Lead Addition</v>
      </c>
      <c r="K1" s="35" t="str">
        <f>'DAF sludge'!J29</f>
        <v>Cadmium Addition</v>
      </c>
      <c r="L1" s="35" t="str">
        <f>'DAF sludge'!K29</f>
        <v>Mercury Addition</v>
      </c>
      <c r="M1" s="35" t="str">
        <f>'DAF sludge'!L29</f>
        <v>Nickel Addition</v>
      </c>
      <c r="N1" s="35" t="str">
        <f>'DAF sludge'!M29</f>
        <v>Chromium Addition</v>
      </c>
      <c r="O1" s="35" t="str">
        <f>'DAF sludge'!N29</f>
        <v>Aluminium Addition</v>
      </c>
      <c r="P1" s="35" t="str">
        <f>'DAF sludge'!O29</f>
        <v>Iron Addition</v>
      </c>
      <c r="Q1" s="35" t="str">
        <f>'DAF sludge'!P29</f>
        <v xml:space="preserve">Sodium Addition                 </v>
      </c>
      <c r="R1" s="35" t="str">
        <f>'DAF sludge'!Q29</f>
        <v>SO3  Addition                             kg/ha</v>
      </c>
      <c r="S1" s="35" t="str">
        <f>'DAF sludge'!R29</f>
        <v xml:space="preserve">Selenium Addition </v>
      </c>
      <c r="T1" s="35" t="str">
        <f>'DAF sludge'!S29</f>
        <v xml:space="preserve">Arsenic  Addition  </v>
      </c>
      <c r="U1" s="35" t="str">
        <f>'DAF sludge'!T29</f>
        <v xml:space="preserve">Molybdenum Addition  </v>
      </c>
      <c r="V1" s="35" t="str">
        <f>'DAF sludge'!U29</f>
        <v xml:space="preserve">Fluoride Addition </v>
      </c>
    </row>
    <row r="2" spans="1:22" s="80" customFormat="1" ht="25.5" x14ac:dyDescent="0.25">
      <c r="A2" s="142"/>
      <c r="B2" s="32" t="s">
        <v>46</v>
      </c>
      <c r="C2" s="35" t="str">
        <f>'DAF sludge'!B30</f>
        <v>tonnes/ha</v>
      </c>
      <c r="D2" s="35" t="str">
        <f>'DAF sludge'!C30</f>
        <v>kg/ha</v>
      </c>
      <c r="E2" s="35" t="str">
        <f>'DAF sludge'!D30</f>
        <v>P2O5 
kg/ha</v>
      </c>
      <c r="F2" s="35" t="str">
        <f>'DAF sludge'!E30</f>
        <v>K2O 
kg/ha</v>
      </c>
      <c r="G2" s="35" t="str">
        <f>'DAF sludge'!F30</f>
        <v>MgO 
kg/ha</v>
      </c>
      <c r="H2" s="35" t="str">
        <f>'DAF sludge'!G30</f>
        <v>kg/ha</v>
      </c>
      <c r="I2" s="35" t="str">
        <f>'DAF sludge'!H30</f>
        <v>kg/ha</v>
      </c>
      <c r="J2" s="35" t="str">
        <f>'DAF sludge'!I30</f>
        <v>kg/ha</v>
      </c>
      <c r="K2" s="35" t="str">
        <f>'DAF sludge'!J30</f>
        <v>kg/ha</v>
      </c>
      <c r="L2" s="35" t="str">
        <f>'DAF sludge'!K30</f>
        <v>kg/ha</v>
      </c>
      <c r="M2" s="35" t="str">
        <f>'DAF sludge'!L30</f>
        <v>kg/ha</v>
      </c>
      <c r="N2" s="35" t="str">
        <f>'DAF sludge'!M30</f>
        <v>kg/ha</v>
      </c>
      <c r="O2" s="35" t="str">
        <f>'DAF sludge'!N30</f>
        <v>kg/ha</v>
      </c>
      <c r="P2" s="35" t="str">
        <f>'DAF sludge'!O30</f>
        <v>kg/ha</v>
      </c>
      <c r="Q2" s="35" t="str">
        <f>'DAF sludge'!P30</f>
        <v>kg/ha</v>
      </c>
      <c r="R2" s="35" t="str">
        <f>'DAF sludge'!Q30</f>
        <v>kg/ha</v>
      </c>
      <c r="S2" s="35" t="str">
        <f>'DAF sludge'!R30</f>
        <v>kg/ha</v>
      </c>
      <c r="T2" s="35" t="str">
        <f>'DAF sludge'!S30</f>
        <v>kg/ha</v>
      </c>
      <c r="U2" s="35" t="str">
        <f>'DAF sludge'!T30</f>
        <v>kg/ha</v>
      </c>
      <c r="V2" s="35" t="str">
        <f>'DAF sludge'!U30</f>
        <v>kg/ha</v>
      </c>
    </row>
    <row r="3" spans="1:22" x14ac:dyDescent="0.2">
      <c r="A3" s="36">
        <v>1</v>
      </c>
      <c r="B3" s="88"/>
      <c r="C3" s="33">
        <f>'DAF sludge'!B31</f>
        <v>50</v>
      </c>
      <c r="D3" s="33">
        <f>'DAF sludge'!C31</f>
        <v>89.999999999999986</v>
      </c>
      <c r="E3" s="33">
        <f>'DAF sludge'!D31</f>
        <v>97.367499999999993</v>
      </c>
      <c r="F3" s="33">
        <f>'DAF sludge'!E31</f>
        <v>10.122000000000002</v>
      </c>
      <c r="G3" s="33">
        <f>'DAF sludge'!F31</f>
        <v>2.9263699999999995</v>
      </c>
      <c r="H3" s="33">
        <f>'DAF sludge'!G31</f>
        <v>1.3550000000000001E-2</v>
      </c>
      <c r="I3" s="33">
        <f>'DAF sludge'!H31</f>
        <v>3.5700000000000003E-2</v>
      </c>
      <c r="J3" s="33">
        <f>'DAF sludge'!I31</f>
        <v>2.5000000000000001E-2</v>
      </c>
      <c r="K3" s="33">
        <f>'DAF sludge'!J31</f>
        <v>5.0000000000000001E-4</v>
      </c>
      <c r="L3" s="33">
        <f>'DAF sludge'!K31</f>
        <v>2.5000000000000001E-3</v>
      </c>
      <c r="M3" s="33">
        <f>'DAF sludge'!L31</f>
        <v>0.01</v>
      </c>
      <c r="N3" s="33">
        <f>'DAF sludge'!M31</f>
        <v>1.2449999999999999E-2</v>
      </c>
      <c r="O3" s="33">
        <f>'DAF sludge'!N31</f>
        <v>0</v>
      </c>
      <c r="P3" s="33">
        <f>'DAF sludge'!O31</f>
        <v>0</v>
      </c>
      <c r="Q3" s="33">
        <f>'DAF sludge'!P31</f>
        <v>21.6</v>
      </c>
      <c r="R3" s="33">
        <f>'DAF sludge'!Q31</f>
        <v>12.3</v>
      </c>
      <c r="S3" s="33">
        <f>'DAF sludge'!R31</f>
        <v>0</v>
      </c>
      <c r="T3" s="33">
        <f>'DAF sludge'!S31</f>
        <v>2.5000000000000001E-2</v>
      </c>
      <c r="U3" s="33">
        <f>'DAF sludge'!T31</f>
        <v>0</v>
      </c>
      <c r="V3" s="33">
        <f>'DAF sludge'!U31</f>
        <v>0</v>
      </c>
    </row>
    <row r="4" spans="1:22" x14ac:dyDescent="0.2">
      <c r="A4" s="36">
        <v>2</v>
      </c>
      <c r="B4" s="88"/>
      <c r="C4" s="33">
        <f>'Heavy Effluent'!B31</f>
        <v>150</v>
      </c>
      <c r="D4" s="33">
        <f>'Heavy Effluent'!C31</f>
        <v>105.00000000000001</v>
      </c>
      <c r="E4" s="33">
        <f>'Heavy Effluent'!D31</f>
        <v>94.503749999999997</v>
      </c>
      <c r="F4" s="33">
        <f>'Heavy Effluent'!E31</f>
        <v>52.056000000000004</v>
      </c>
      <c r="G4" s="33">
        <f>'Heavy Effluent'!F31</f>
        <v>9.2267700000000001</v>
      </c>
      <c r="H4" s="33">
        <f>'Heavy Effluent'!G31</f>
        <v>3.0000000000000002E-2</v>
      </c>
      <c r="I4" s="33">
        <f>'Heavy Effluent'!H31</f>
        <v>0.20550000000000002</v>
      </c>
      <c r="J4" s="33">
        <f>'Heavy Effluent'!I31</f>
        <v>7.4999999999999997E-2</v>
      </c>
      <c r="K4" s="33">
        <f>'Heavy Effluent'!J31</f>
        <v>1.5E-3</v>
      </c>
      <c r="L4" s="33">
        <f>'Heavy Effluent'!K31</f>
        <v>7.5000000000000006E-3</v>
      </c>
      <c r="M4" s="33">
        <f>'Heavy Effluent'!L31</f>
        <v>3.0000000000000002E-2</v>
      </c>
      <c r="N4" s="33">
        <f>'Heavy Effluent'!M31</f>
        <v>3.0000000000000002E-2</v>
      </c>
      <c r="O4" s="33">
        <f>'Heavy Effluent'!N31</f>
        <v>0</v>
      </c>
      <c r="P4" s="33">
        <f>'Heavy Effluent'!O31</f>
        <v>0</v>
      </c>
      <c r="Q4" s="33">
        <f>'Heavy Effluent'!P31</f>
        <v>61.95</v>
      </c>
      <c r="R4" s="33">
        <f>'Heavy Effluent'!Q31</f>
        <v>21.524999999999999</v>
      </c>
      <c r="S4" s="33">
        <f>'Heavy Effluent'!R31</f>
        <v>0</v>
      </c>
      <c r="T4" s="33">
        <f>'Heavy Effluent'!S31</f>
        <v>0</v>
      </c>
      <c r="U4" s="33">
        <f>'Heavy Effluent'!T31</f>
        <v>0</v>
      </c>
      <c r="V4" s="33">
        <f>'Heavy Effluent'!U31</f>
        <v>0</v>
      </c>
    </row>
    <row r="5" spans="1:22" x14ac:dyDescent="0.2">
      <c r="A5" s="36">
        <v>3</v>
      </c>
      <c r="B5" s="88"/>
      <c r="C5" s="33">
        <f>Whey!B31</f>
        <v>75</v>
      </c>
      <c r="D5" s="33">
        <f>Whey!C31</f>
        <v>90</v>
      </c>
      <c r="E5" s="33">
        <f>Whey!D31</f>
        <v>97.768425000000008</v>
      </c>
      <c r="F5" s="33">
        <f>Whey!E31</f>
        <v>144.69037500000002</v>
      </c>
      <c r="G5" s="33">
        <f>Whey!F31</f>
        <v>11.278544999999999</v>
      </c>
      <c r="H5" s="33">
        <f>Whey!G31</f>
        <v>1.5000000000000001E-2</v>
      </c>
      <c r="I5" s="33">
        <f>Whey!H31</f>
        <v>3.7499999999999999E-2</v>
      </c>
      <c r="J5" s="33">
        <f>Whey!I31</f>
        <v>3.7499999999999999E-2</v>
      </c>
      <c r="K5" s="33">
        <f>Whey!J31</f>
        <v>7.5000000000000002E-4</v>
      </c>
      <c r="L5" s="33">
        <f>Whey!K31</f>
        <v>3.7500000000000003E-3</v>
      </c>
      <c r="M5" s="33">
        <f>Whey!L31</f>
        <v>1.5000000000000001E-2</v>
      </c>
      <c r="N5" s="33">
        <f>Whey!M31</f>
        <v>1.5000000000000001E-2</v>
      </c>
      <c r="O5" s="33">
        <f>Whey!N31</f>
        <v>0</v>
      </c>
      <c r="P5" s="33">
        <f>Whey!O31</f>
        <v>0</v>
      </c>
      <c r="Q5" s="33">
        <f>Whey!P31</f>
        <v>42.000000000000007</v>
      </c>
      <c r="R5" s="33">
        <f>Whey!Q31</f>
        <v>26.437500000000004</v>
      </c>
      <c r="S5" s="33">
        <f>Whey!R31</f>
        <v>0</v>
      </c>
      <c r="T5" s="33">
        <f>Whey!S31</f>
        <v>3.7499999999999999E-2</v>
      </c>
      <c r="U5" s="33">
        <f>Whey!T31</f>
        <v>0</v>
      </c>
      <c r="V5" s="33">
        <f>Whey!U31</f>
        <v>0</v>
      </c>
    </row>
    <row r="6" spans="1:22" x14ac:dyDescent="0.2">
      <c r="A6" s="36">
        <v>4</v>
      </c>
      <c r="B6" s="88"/>
      <c r="C6" s="33">
        <f>'Balance Tank'!B31</f>
        <v>250</v>
      </c>
      <c r="D6" s="33">
        <f>'Balance Tank'!C31</f>
        <v>25</v>
      </c>
      <c r="E6" s="33">
        <f>'Balance Tank'!D31</f>
        <v>45.934550000000002</v>
      </c>
      <c r="F6" s="33">
        <f>'Balance Tank'!E31</f>
        <v>23.889125</v>
      </c>
      <c r="G6" s="33">
        <f>'Balance Tank'!F31</f>
        <v>5.4299500000000007</v>
      </c>
      <c r="H6" s="33">
        <f>'Balance Tank'!G31</f>
        <v>0.05</v>
      </c>
      <c r="I6" s="33">
        <f>'Balance Tank'!H31</f>
        <v>0.125</v>
      </c>
      <c r="J6" s="33">
        <f>'Balance Tank'!I31</f>
        <v>0.125</v>
      </c>
      <c r="K6" s="33">
        <f>'Balance Tank'!J31</f>
        <v>2.5000000000000001E-3</v>
      </c>
      <c r="L6" s="33">
        <f>'Balance Tank'!K31</f>
        <v>1.2500000000000001E-2</v>
      </c>
      <c r="M6" s="33">
        <f>'Balance Tank'!L31</f>
        <v>0.05</v>
      </c>
      <c r="N6" s="33">
        <f>'Balance Tank'!M31</f>
        <v>0.05</v>
      </c>
      <c r="O6" s="33">
        <f>'Balance Tank'!N31</f>
        <v>0</v>
      </c>
      <c r="P6" s="33">
        <f>'Balance Tank'!O31</f>
        <v>0</v>
      </c>
      <c r="Q6" s="33">
        <f>'Balance Tank'!P31</f>
        <v>221.75</v>
      </c>
      <c r="R6" s="33">
        <f>'Balance Tank'!Q31</f>
        <v>16.625</v>
      </c>
      <c r="S6" s="33">
        <f>'Balance Tank'!R31</f>
        <v>0</v>
      </c>
      <c r="T6" s="33">
        <f>'Balance Tank'!S31</f>
        <v>0.125</v>
      </c>
      <c r="U6" s="33">
        <f>'Balance Tank'!T31</f>
        <v>0</v>
      </c>
      <c r="V6" s="33">
        <f>'Balance Tank'!U31</f>
        <v>0</v>
      </c>
    </row>
    <row r="7" spans="1:22" x14ac:dyDescent="0.2">
      <c r="A7" s="36">
        <v>5</v>
      </c>
      <c r="B7" s="88"/>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
      <c r="A8" s="36">
        <v>6</v>
      </c>
      <c r="B8" s="88"/>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
      <c r="A9" s="36">
        <v>7</v>
      </c>
      <c r="B9" s="88"/>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
      <c r="A10" s="36">
        <v>8</v>
      </c>
      <c r="B10" s="88"/>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
      <c r="A11" s="36">
        <v>9</v>
      </c>
      <c r="B11" s="88"/>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
      <c r="A12" s="36">
        <v>10</v>
      </c>
      <c r="B12" s="88"/>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1" t="s">
        <v>86</v>
      </c>
      <c r="C14" s="81"/>
      <c r="D14" s="81"/>
      <c r="E14" s="81"/>
      <c r="F14" s="81"/>
      <c r="G14" s="81"/>
      <c r="H14" s="81"/>
      <c r="I14" s="81"/>
      <c r="J14" s="81"/>
      <c r="K14" s="81"/>
      <c r="L14" s="81"/>
      <c r="M14" s="81"/>
      <c r="N14" s="81"/>
    </row>
    <row r="15" spans="1:22" ht="38.25" x14ac:dyDescent="0.2">
      <c r="A15" s="141" t="s">
        <v>84</v>
      </c>
      <c r="B15" s="35" t="s">
        <v>152</v>
      </c>
      <c r="C15" s="35">
        <f>'DAF sludge'!B43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1"/>
      <c r="B16" s="32" t="s">
        <v>46</v>
      </c>
      <c r="C16" s="35">
        <f>'DAF sludge'!B44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2">
        <v>1</v>
      </c>
      <c r="B17" s="83">
        <f>B3</f>
        <v>0</v>
      </c>
      <c r="C17" s="84">
        <f>C3</f>
        <v>50</v>
      </c>
      <c r="D17" s="85">
        <f>D3*$B$3</f>
        <v>0</v>
      </c>
      <c r="E17" s="85">
        <f t="shared" ref="E17:V17" si="2">E3*$B$3</f>
        <v>0</v>
      </c>
      <c r="F17" s="85">
        <f t="shared" si="2"/>
        <v>0</v>
      </c>
      <c r="G17" s="85">
        <f t="shared" si="2"/>
        <v>0</v>
      </c>
      <c r="H17" s="85">
        <f t="shared" si="2"/>
        <v>0</v>
      </c>
      <c r="I17" s="85">
        <f t="shared" si="2"/>
        <v>0</v>
      </c>
      <c r="J17" s="85">
        <f t="shared" si="2"/>
        <v>0</v>
      </c>
      <c r="K17" s="85">
        <f t="shared" si="2"/>
        <v>0</v>
      </c>
      <c r="L17" s="85">
        <f t="shared" si="2"/>
        <v>0</v>
      </c>
      <c r="M17" s="85">
        <f t="shared" si="2"/>
        <v>0</v>
      </c>
      <c r="N17" s="85">
        <f t="shared" si="2"/>
        <v>0</v>
      </c>
      <c r="O17" s="85">
        <f t="shared" si="2"/>
        <v>0</v>
      </c>
      <c r="P17" s="85">
        <f t="shared" si="2"/>
        <v>0</v>
      </c>
      <c r="Q17" s="85">
        <f t="shared" si="2"/>
        <v>0</v>
      </c>
      <c r="R17" s="85">
        <f t="shared" si="2"/>
        <v>0</v>
      </c>
      <c r="S17" s="85">
        <f t="shared" si="2"/>
        <v>0</v>
      </c>
      <c r="T17" s="85">
        <f t="shared" si="2"/>
        <v>0</v>
      </c>
      <c r="U17" s="85">
        <f t="shared" si="2"/>
        <v>0</v>
      </c>
      <c r="V17" s="85">
        <f t="shared" si="2"/>
        <v>0</v>
      </c>
    </row>
    <row r="18" spans="1:22" x14ac:dyDescent="0.2">
      <c r="A18" s="82">
        <v>2</v>
      </c>
      <c r="B18" s="83">
        <f t="shared" ref="B18:C18" si="3">B4</f>
        <v>0</v>
      </c>
      <c r="C18" s="84">
        <f t="shared" si="3"/>
        <v>150</v>
      </c>
      <c r="D18" s="85">
        <f>D4*$B$4</f>
        <v>0</v>
      </c>
      <c r="E18" s="85">
        <f t="shared" ref="E18:V18" si="4">E4*$B$4</f>
        <v>0</v>
      </c>
      <c r="F18" s="85">
        <f t="shared" si="4"/>
        <v>0</v>
      </c>
      <c r="G18" s="85">
        <f t="shared" si="4"/>
        <v>0</v>
      </c>
      <c r="H18" s="85">
        <f t="shared" si="4"/>
        <v>0</v>
      </c>
      <c r="I18" s="85">
        <f t="shared" si="4"/>
        <v>0</v>
      </c>
      <c r="J18" s="85">
        <f t="shared" si="4"/>
        <v>0</v>
      </c>
      <c r="K18" s="85">
        <f t="shared" si="4"/>
        <v>0</v>
      </c>
      <c r="L18" s="85">
        <f t="shared" si="4"/>
        <v>0</v>
      </c>
      <c r="M18" s="85">
        <f t="shared" si="4"/>
        <v>0</v>
      </c>
      <c r="N18" s="85">
        <f t="shared" si="4"/>
        <v>0</v>
      </c>
      <c r="O18" s="85">
        <f t="shared" si="4"/>
        <v>0</v>
      </c>
      <c r="P18" s="85">
        <f t="shared" si="4"/>
        <v>0</v>
      </c>
      <c r="Q18" s="85">
        <f t="shared" si="4"/>
        <v>0</v>
      </c>
      <c r="R18" s="85">
        <f t="shared" si="4"/>
        <v>0</v>
      </c>
      <c r="S18" s="85">
        <f t="shared" si="4"/>
        <v>0</v>
      </c>
      <c r="T18" s="85">
        <f t="shared" si="4"/>
        <v>0</v>
      </c>
      <c r="U18" s="85">
        <f t="shared" si="4"/>
        <v>0</v>
      </c>
      <c r="V18" s="85">
        <f t="shared" si="4"/>
        <v>0</v>
      </c>
    </row>
    <row r="19" spans="1:22" x14ac:dyDescent="0.2">
      <c r="A19" s="82">
        <v>3</v>
      </c>
      <c r="B19" s="83">
        <f t="shared" ref="B19:C19" si="5">B5</f>
        <v>0</v>
      </c>
      <c r="C19" s="84">
        <f t="shared" si="5"/>
        <v>75</v>
      </c>
      <c r="D19" s="85">
        <f>D5*$B$5</f>
        <v>0</v>
      </c>
      <c r="E19" s="85">
        <f t="shared" ref="E19:V19" si="6">E5*$B$5</f>
        <v>0</v>
      </c>
      <c r="F19" s="85">
        <f t="shared" si="6"/>
        <v>0</v>
      </c>
      <c r="G19" s="85">
        <f t="shared" si="6"/>
        <v>0</v>
      </c>
      <c r="H19" s="85">
        <f t="shared" si="6"/>
        <v>0</v>
      </c>
      <c r="I19" s="85">
        <f t="shared" si="6"/>
        <v>0</v>
      </c>
      <c r="J19" s="85">
        <f t="shared" si="6"/>
        <v>0</v>
      </c>
      <c r="K19" s="85">
        <f t="shared" si="6"/>
        <v>0</v>
      </c>
      <c r="L19" s="85">
        <f t="shared" si="6"/>
        <v>0</v>
      </c>
      <c r="M19" s="85">
        <f t="shared" si="6"/>
        <v>0</v>
      </c>
      <c r="N19" s="85">
        <f t="shared" si="6"/>
        <v>0</v>
      </c>
      <c r="O19" s="85">
        <f t="shared" si="6"/>
        <v>0</v>
      </c>
      <c r="P19" s="85">
        <f t="shared" si="6"/>
        <v>0</v>
      </c>
      <c r="Q19" s="85">
        <f t="shared" si="6"/>
        <v>0</v>
      </c>
      <c r="R19" s="85">
        <f t="shared" si="6"/>
        <v>0</v>
      </c>
      <c r="S19" s="85">
        <f t="shared" si="6"/>
        <v>0</v>
      </c>
      <c r="T19" s="85">
        <f t="shared" si="6"/>
        <v>0</v>
      </c>
      <c r="U19" s="85">
        <f t="shared" si="6"/>
        <v>0</v>
      </c>
      <c r="V19" s="85">
        <f t="shared" si="6"/>
        <v>0</v>
      </c>
    </row>
    <row r="20" spans="1:22" x14ac:dyDescent="0.2">
      <c r="A20" s="82">
        <v>4</v>
      </c>
      <c r="B20" s="83">
        <f t="shared" ref="B20:C20" si="7">B6</f>
        <v>0</v>
      </c>
      <c r="C20" s="84">
        <f t="shared" si="7"/>
        <v>250</v>
      </c>
      <c r="D20" s="85">
        <f>D6*$B$6</f>
        <v>0</v>
      </c>
      <c r="E20" s="85">
        <f t="shared" ref="E20:V20" si="8">E6*$B$6</f>
        <v>0</v>
      </c>
      <c r="F20" s="85">
        <f t="shared" si="8"/>
        <v>0</v>
      </c>
      <c r="G20" s="85">
        <f t="shared" si="8"/>
        <v>0</v>
      </c>
      <c r="H20" s="85">
        <f t="shared" si="8"/>
        <v>0</v>
      </c>
      <c r="I20" s="85">
        <f t="shared" si="8"/>
        <v>0</v>
      </c>
      <c r="J20" s="85">
        <f t="shared" si="8"/>
        <v>0</v>
      </c>
      <c r="K20" s="85">
        <f t="shared" si="8"/>
        <v>0</v>
      </c>
      <c r="L20" s="85">
        <f t="shared" si="8"/>
        <v>0</v>
      </c>
      <c r="M20" s="85">
        <f t="shared" si="8"/>
        <v>0</v>
      </c>
      <c r="N20" s="85">
        <f t="shared" si="8"/>
        <v>0</v>
      </c>
      <c r="O20" s="85">
        <f t="shared" si="8"/>
        <v>0</v>
      </c>
      <c r="P20" s="85">
        <f t="shared" si="8"/>
        <v>0</v>
      </c>
      <c r="Q20" s="85">
        <f t="shared" si="8"/>
        <v>0</v>
      </c>
      <c r="R20" s="85">
        <f t="shared" si="8"/>
        <v>0</v>
      </c>
      <c r="S20" s="85">
        <f t="shared" si="8"/>
        <v>0</v>
      </c>
      <c r="T20" s="85">
        <f t="shared" si="8"/>
        <v>0</v>
      </c>
      <c r="U20" s="85">
        <f t="shared" si="8"/>
        <v>0</v>
      </c>
      <c r="V20" s="85">
        <f t="shared" si="8"/>
        <v>0</v>
      </c>
    </row>
    <row r="21" spans="1:22" x14ac:dyDescent="0.2">
      <c r="A21" s="82">
        <v>5</v>
      </c>
      <c r="B21" s="83">
        <f t="shared" ref="B21:C21" si="9">B7</f>
        <v>0</v>
      </c>
      <c r="C21" s="84" t="e">
        <f t="shared" si="9"/>
        <v>#REF!</v>
      </c>
      <c r="D21" s="85" t="e">
        <f>D7*$B$7</f>
        <v>#REF!</v>
      </c>
      <c r="E21" s="85" t="e">
        <f t="shared" ref="E21:V21" si="10">E7*$B$7</f>
        <v>#REF!</v>
      </c>
      <c r="F21" s="85" t="e">
        <f t="shared" si="10"/>
        <v>#REF!</v>
      </c>
      <c r="G21" s="85" t="e">
        <f t="shared" si="10"/>
        <v>#REF!</v>
      </c>
      <c r="H21" s="85" t="e">
        <f t="shared" si="10"/>
        <v>#REF!</v>
      </c>
      <c r="I21" s="85" t="e">
        <f t="shared" si="10"/>
        <v>#REF!</v>
      </c>
      <c r="J21" s="85" t="e">
        <f t="shared" si="10"/>
        <v>#REF!</v>
      </c>
      <c r="K21" s="85" t="e">
        <f t="shared" si="10"/>
        <v>#REF!</v>
      </c>
      <c r="L21" s="85" t="e">
        <f t="shared" si="10"/>
        <v>#REF!</v>
      </c>
      <c r="M21" s="85" t="e">
        <f t="shared" si="10"/>
        <v>#REF!</v>
      </c>
      <c r="N21" s="85" t="e">
        <f t="shared" si="10"/>
        <v>#REF!</v>
      </c>
      <c r="O21" s="85" t="e">
        <f t="shared" si="10"/>
        <v>#REF!</v>
      </c>
      <c r="P21" s="85" t="e">
        <f t="shared" si="10"/>
        <v>#REF!</v>
      </c>
      <c r="Q21" s="85" t="e">
        <f t="shared" si="10"/>
        <v>#REF!</v>
      </c>
      <c r="R21" s="85" t="e">
        <f t="shared" si="10"/>
        <v>#REF!</v>
      </c>
      <c r="S21" s="85" t="e">
        <f t="shared" si="10"/>
        <v>#REF!</v>
      </c>
      <c r="T21" s="85" t="e">
        <f t="shared" si="10"/>
        <v>#REF!</v>
      </c>
      <c r="U21" s="85" t="e">
        <f t="shared" si="10"/>
        <v>#REF!</v>
      </c>
      <c r="V21" s="85" t="e">
        <f t="shared" si="10"/>
        <v>#REF!</v>
      </c>
    </row>
    <row r="22" spans="1:22" x14ac:dyDescent="0.2">
      <c r="A22" s="82">
        <v>6</v>
      </c>
      <c r="B22" s="83">
        <f t="shared" ref="B22:C22" si="11">B8</f>
        <v>0</v>
      </c>
      <c r="C22" s="84" t="e">
        <f t="shared" si="11"/>
        <v>#REF!</v>
      </c>
      <c r="D22" s="85" t="e">
        <f>D8*$B$8</f>
        <v>#REF!</v>
      </c>
      <c r="E22" s="85" t="e">
        <f t="shared" ref="E22:V22" si="12">E8*$B$8</f>
        <v>#REF!</v>
      </c>
      <c r="F22" s="85" t="e">
        <f t="shared" si="12"/>
        <v>#REF!</v>
      </c>
      <c r="G22" s="85" t="e">
        <f t="shared" si="12"/>
        <v>#REF!</v>
      </c>
      <c r="H22" s="85" t="e">
        <f t="shared" si="12"/>
        <v>#REF!</v>
      </c>
      <c r="I22" s="85" t="e">
        <f t="shared" si="12"/>
        <v>#REF!</v>
      </c>
      <c r="J22" s="85" t="e">
        <f t="shared" si="12"/>
        <v>#REF!</v>
      </c>
      <c r="K22" s="85" t="e">
        <f t="shared" si="12"/>
        <v>#REF!</v>
      </c>
      <c r="L22" s="85" t="e">
        <f t="shared" si="12"/>
        <v>#REF!</v>
      </c>
      <c r="M22" s="85" t="e">
        <f t="shared" si="12"/>
        <v>#REF!</v>
      </c>
      <c r="N22" s="85" t="e">
        <f t="shared" si="12"/>
        <v>#REF!</v>
      </c>
      <c r="O22" s="85" t="e">
        <f t="shared" si="12"/>
        <v>#REF!</v>
      </c>
      <c r="P22" s="85" t="e">
        <f t="shared" si="12"/>
        <v>#REF!</v>
      </c>
      <c r="Q22" s="85" t="e">
        <f t="shared" si="12"/>
        <v>#REF!</v>
      </c>
      <c r="R22" s="85" t="e">
        <f t="shared" si="12"/>
        <v>#REF!</v>
      </c>
      <c r="S22" s="85" t="e">
        <f t="shared" si="12"/>
        <v>#REF!</v>
      </c>
      <c r="T22" s="85" t="e">
        <f t="shared" si="12"/>
        <v>#REF!</v>
      </c>
      <c r="U22" s="85" t="e">
        <f t="shared" si="12"/>
        <v>#REF!</v>
      </c>
      <c r="V22" s="85" t="e">
        <f t="shared" si="12"/>
        <v>#REF!</v>
      </c>
    </row>
    <row r="23" spans="1:22" x14ac:dyDescent="0.2">
      <c r="A23" s="82">
        <v>7</v>
      </c>
      <c r="B23" s="83">
        <f t="shared" ref="B23:C23" si="13">B9</f>
        <v>0</v>
      </c>
      <c r="C23" s="84" t="e">
        <f t="shared" si="13"/>
        <v>#REF!</v>
      </c>
      <c r="D23" s="85" t="e">
        <f>D9*$B$9</f>
        <v>#REF!</v>
      </c>
      <c r="E23" s="85" t="e">
        <f t="shared" ref="E23:V23" si="14">E9*$B$9</f>
        <v>#REF!</v>
      </c>
      <c r="F23" s="85" t="e">
        <f t="shared" si="14"/>
        <v>#REF!</v>
      </c>
      <c r="G23" s="85" t="e">
        <f t="shared" si="14"/>
        <v>#REF!</v>
      </c>
      <c r="H23" s="85" t="e">
        <f t="shared" si="14"/>
        <v>#REF!</v>
      </c>
      <c r="I23" s="85" t="e">
        <f t="shared" si="14"/>
        <v>#REF!</v>
      </c>
      <c r="J23" s="85" t="e">
        <f t="shared" si="14"/>
        <v>#REF!</v>
      </c>
      <c r="K23" s="85" t="e">
        <f t="shared" si="14"/>
        <v>#REF!</v>
      </c>
      <c r="L23" s="85" t="e">
        <f t="shared" si="14"/>
        <v>#REF!</v>
      </c>
      <c r="M23" s="85" t="e">
        <f t="shared" si="14"/>
        <v>#REF!</v>
      </c>
      <c r="N23" s="85" t="e">
        <f t="shared" si="14"/>
        <v>#REF!</v>
      </c>
      <c r="O23" s="85" t="e">
        <f t="shared" si="14"/>
        <v>#REF!</v>
      </c>
      <c r="P23" s="85" t="e">
        <f t="shared" si="14"/>
        <v>#REF!</v>
      </c>
      <c r="Q23" s="85" t="e">
        <f t="shared" si="14"/>
        <v>#REF!</v>
      </c>
      <c r="R23" s="85" t="e">
        <f t="shared" si="14"/>
        <v>#REF!</v>
      </c>
      <c r="S23" s="85" t="e">
        <f t="shared" si="14"/>
        <v>#REF!</v>
      </c>
      <c r="T23" s="85" t="e">
        <f t="shared" si="14"/>
        <v>#REF!</v>
      </c>
      <c r="U23" s="85" t="e">
        <f t="shared" si="14"/>
        <v>#REF!</v>
      </c>
      <c r="V23" s="85" t="e">
        <f t="shared" si="14"/>
        <v>#REF!</v>
      </c>
    </row>
    <row r="24" spans="1:22" x14ac:dyDescent="0.2">
      <c r="A24" s="82">
        <v>8</v>
      </c>
      <c r="B24" s="83">
        <f t="shared" ref="B24:C24" si="15">B10</f>
        <v>0</v>
      </c>
      <c r="C24" s="84" t="e">
        <f t="shared" si="15"/>
        <v>#REF!</v>
      </c>
      <c r="D24" s="85" t="e">
        <f>D10*$B$10</f>
        <v>#REF!</v>
      </c>
      <c r="E24" s="85" t="e">
        <f t="shared" ref="E24:V24" si="16">E10*$B$10</f>
        <v>#REF!</v>
      </c>
      <c r="F24" s="85" t="e">
        <f t="shared" si="16"/>
        <v>#REF!</v>
      </c>
      <c r="G24" s="85" t="e">
        <f t="shared" si="16"/>
        <v>#REF!</v>
      </c>
      <c r="H24" s="85" t="e">
        <f t="shared" si="16"/>
        <v>#REF!</v>
      </c>
      <c r="I24" s="85" t="e">
        <f t="shared" si="16"/>
        <v>#REF!</v>
      </c>
      <c r="J24" s="85" t="e">
        <f t="shared" si="16"/>
        <v>#REF!</v>
      </c>
      <c r="K24" s="85" t="e">
        <f t="shared" si="16"/>
        <v>#REF!</v>
      </c>
      <c r="L24" s="85" t="e">
        <f t="shared" si="16"/>
        <v>#REF!</v>
      </c>
      <c r="M24" s="85" t="e">
        <f t="shared" si="16"/>
        <v>#REF!</v>
      </c>
      <c r="N24" s="85" t="e">
        <f t="shared" si="16"/>
        <v>#REF!</v>
      </c>
      <c r="O24" s="85" t="e">
        <f t="shared" si="16"/>
        <v>#REF!</v>
      </c>
      <c r="P24" s="85" t="e">
        <f t="shared" si="16"/>
        <v>#REF!</v>
      </c>
      <c r="Q24" s="85" t="e">
        <f t="shared" si="16"/>
        <v>#REF!</v>
      </c>
      <c r="R24" s="85" t="e">
        <f t="shared" si="16"/>
        <v>#REF!</v>
      </c>
      <c r="S24" s="85" t="e">
        <f t="shared" si="16"/>
        <v>#REF!</v>
      </c>
      <c r="T24" s="85" t="e">
        <f t="shared" si="16"/>
        <v>#REF!</v>
      </c>
      <c r="U24" s="85" t="e">
        <f t="shared" si="16"/>
        <v>#REF!</v>
      </c>
      <c r="V24" s="85" t="e">
        <f t="shared" si="16"/>
        <v>#REF!</v>
      </c>
    </row>
    <row r="25" spans="1:22" x14ac:dyDescent="0.2">
      <c r="A25" s="82">
        <v>9</v>
      </c>
      <c r="B25" s="83">
        <f t="shared" ref="B25:C25" si="17">B11</f>
        <v>0</v>
      </c>
      <c r="C25" s="84" t="e">
        <f t="shared" si="17"/>
        <v>#REF!</v>
      </c>
      <c r="D25" s="85" t="e">
        <f>D11*$B$11</f>
        <v>#REF!</v>
      </c>
      <c r="E25" s="85" t="e">
        <f t="shared" ref="E25:V25" si="18">E11*$B$11</f>
        <v>#REF!</v>
      </c>
      <c r="F25" s="85" t="e">
        <f t="shared" si="18"/>
        <v>#REF!</v>
      </c>
      <c r="G25" s="85" t="e">
        <f t="shared" si="18"/>
        <v>#REF!</v>
      </c>
      <c r="H25" s="85" t="e">
        <f t="shared" si="18"/>
        <v>#REF!</v>
      </c>
      <c r="I25" s="85" t="e">
        <f t="shared" si="18"/>
        <v>#REF!</v>
      </c>
      <c r="J25" s="85" t="e">
        <f t="shared" si="18"/>
        <v>#REF!</v>
      </c>
      <c r="K25" s="85" t="e">
        <f t="shared" si="18"/>
        <v>#REF!</v>
      </c>
      <c r="L25" s="85" t="e">
        <f t="shared" si="18"/>
        <v>#REF!</v>
      </c>
      <c r="M25" s="85" t="e">
        <f t="shared" si="18"/>
        <v>#REF!</v>
      </c>
      <c r="N25" s="85" t="e">
        <f t="shared" si="18"/>
        <v>#REF!</v>
      </c>
      <c r="O25" s="85" t="e">
        <f t="shared" si="18"/>
        <v>#REF!</v>
      </c>
      <c r="P25" s="85" t="e">
        <f t="shared" si="18"/>
        <v>#REF!</v>
      </c>
      <c r="Q25" s="85" t="e">
        <f t="shared" si="18"/>
        <v>#REF!</v>
      </c>
      <c r="R25" s="85" t="e">
        <f t="shared" si="18"/>
        <v>#REF!</v>
      </c>
      <c r="S25" s="85" t="e">
        <f t="shared" si="18"/>
        <v>#REF!</v>
      </c>
      <c r="T25" s="85" t="e">
        <f t="shared" si="18"/>
        <v>#REF!</v>
      </c>
      <c r="U25" s="85" t="e">
        <f t="shared" si="18"/>
        <v>#REF!</v>
      </c>
      <c r="V25" s="85" t="e">
        <f t="shared" si="18"/>
        <v>#REF!</v>
      </c>
    </row>
    <row r="26" spans="1:22" x14ac:dyDescent="0.2">
      <c r="A26" s="82">
        <v>10</v>
      </c>
      <c r="B26" s="83">
        <f t="shared" ref="B26:C26" si="19">B12</f>
        <v>0</v>
      </c>
      <c r="C26" s="84" t="e">
        <f t="shared" si="19"/>
        <v>#REF!</v>
      </c>
      <c r="D26" s="85" t="e">
        <f>D12*$B$12</f>
        <v>#REF!</v>
      </c>
      <c r="E26" s="85" t="e">
        <f t="shared" ref="E26:V26" si="20">E12*$B$12</f>
        <v>#REF!</v>
      </c>
      <c r="F26" s="85" t="e">
        <f t="shared" si="20"/>
        <v>#REF!</v>
      </c>
      <c r="G26" s="85" t="e">
        <f t="shared" si="20"/>
        <v>#REF!</v>
      </c>
      <c r="H26" s="85" t="e">
        <f t="shared" si="20"/>
        <v>#REF!</v>
      </c>
      <c r="I26" s="85" t="e">
        <f t="shared" si="20"/>
        <v>#REF!</v>
      </c>
      <c r="J26" s="85" t="e">
        <f t="shared" si="20"/>
        <v>#REF!</v>
      </c>
      <c r="K26" s="85" t="e">
        <f t="shared" si="20"/>
        <v>#REF!</v>
      </c>
      <c r="L26" s="85" t="e">
        <f t="shared" si="20"/>
        <v>#REF!</v>
      </c>
      <c r="M26" s="85" t="e">
        <f t="shared" si="20"/>
        <v>#REF!</v>
      </c>
      <c r="N26" s="85" t="e">
        <f t="shared" si="20"/>
        <v>#REF!</v>
      </c>
      <c r="O26" s="85" t="e">
        <f t="shared" si="20"/>
        <v>#REF!</v>
      </c>
      <c r="P26" s="85" t="e">
        <f t="shared" si="20"/>
        <v>#REF!</v>
      </c>
      <c r="Q26" s="85" t="e">
        <f t="shared" si="20"/>
        <v>#REF!</v>
      </c>
      <c r="R26" s="85" t="e">
        <f t="shared" si="20"/>
        <v>#REF!</v>
      </c>
      <c r="S26" s="85" t="e">
        <f t="shared" si="20"/>
        <v>#REF!</v>
      </c>
      <c r="T26" s="85" t="e">
        <f t="shared" si="20"/>
        <v>#REF!</v>
      </c>
      <c r="U26" s="85" t="e">
        <f t="shared" si="20"/>
        <v>#REF!</v>
      </c>
      <c r="V26" s="85" t="e">
        <f t="shared" si="20"/>
        <v>#REF!</v>
      </c>
    </row>
    <row r="27" spans="1:22" s="87" customFormat="1" ht="15.75" x14ac:dyDescent="0.25">
      <c r="A27" s="143" t="s">
        <v>85</v>
      </c>
      <c r="B27" s="143"/>
      <c r="C27" s="143"/>
      <c r="D27" s="86" t="e">
        <f>SUM(D17:D26)</f>
        <v>#REF!</v>
      </c>
      <c r="E27" s="86" t="e">
        <f t="shared" ref="E27:V27" si="21">SUM(E17:E26)</f>
        <v>#REF!</v>
      </c>
      <c r="F27" s="86" t="e">
        <f t="shared" si="21"/>
        <v>#REF!</v>
      </c>
      <c r="G27" s="86" t="e">
        <f t="shared" si="21"/>
        <v>#REF!</v>
      </c>
      <c r="H27" s="86" t="e">
        <f t="shared" si="21"/>
        <v>#REF!</v>
      </c>
      <c r="I27" s="86" t="e">
        <f t="shared" si="21"/>
        <v>#REF!</v>
      </c>
      <c r="J27" s="86" t="e">
        <f t="shared" si="21"/>
        <v>#REF!</v>
      </c>
      <c r="K27" s="86" t="e">
        <f t="shared" si="21"/>
        <v>#REF!</v>
      </c>
      <c r="L27" s="86" t="e">
        <f t="shared" si="21"/>
        <v>#REF!</v>
      </c>
      <c r="M27" s="86" t="e">
        <f t="shared" si="21"/>
        <v>#REF!</v>
      </c>
      <c r="N27" s="86" t="e">
        <f t="shared" si="21"/>
        <v>#REF!</v>
      </c>
      <c r="O27" s="86" t="e">
        <f t="shared" si="21"/>
        <v>#REF!</v>
      </c>
      <c r="P27" s="86" t="e">
        <f t="shared" si="21"/>
        <v>#REF!</v>
      </c>
      <c r="Q27" s="86" t="e">
        <f t="shared" si="21"/>
        <v>#REF!</v>
      </c>
      <c r="R27" s="86" t="e">
        <f t="shared" si="21"/>
        <v>#REF!</v>
      </c>
      <c r="S27" s="86" t="e">
        <f t="shared" si="21"/>
        <v>#REF!</v>
      </c>
      <c r="T27" s="86" t="e">
        <f t="shared" si="21"/>
        <v>#REF!</v>
      </c>
      <c r="U27" s="86" t="e">
        <f t="shared" si="21"/>
        <v>#REF!</v>
      </c>
      <c r="V27" s="8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REGU-204-2745061</_dlc_DocId>
    <_dlc_DocIdUrl xmlns="9be56660-2c31-41ef-bc00-23e72f632f2a">
      <Url>https://cyfoethnaturiolcymru.sharepoint.com/teams/Regulatory/Permitting/_layouts/15/DocIdRedir.aspx?ID=REGU-204-2745061</Url>
      <Description>REGU-204-2745061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2022-05-30T23:00:00+00:00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Simon Jones</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FF3DF17C-1C9F-4429-88D3-0904A12E8C98}"/>
</file>

<file path=customXml/itemProps3.xml><?xml version="1.0" encoding="utf-8"?>
<ds:datastoreItem xmlns:ds="http://schemas.openxmlformats.org/officeDocument/2006/customXml" ds:itemID="{B61AB05A-1237-4BE5-8CBD-A7C085BED0DD}"/>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DAF sludge</vt:lpstr>
      <vt:lpstr>Heavy Effluent</vt:lpstr>
      <vt:lpstr>Whey</vt:lpstr>
      <vt:lpstr>Balance Tank</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2022-05-31T09:48:27Z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d9ceb116-4585-436e-9216-f32fb38a8faf</vt:lpwstr>
  </property>
</Properties>
</file>