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17546 dep/"/>
    </mc:Choice>
  </mc:AlternateContent>
  <xr:revisionPtr revIDLastSave="0" documentId="13_ncr:1_{77B88CB3-3167-45FD-BD08-39D0813FDAFC}" xr6:coauthVersionLast="47" xr6:coauthVersionMax="47" xr10:uidLastSave="{00000000-0000-0000-0000-000000000000}"/>
  <bookViews>
    <workbookView xWindow="-120" yWindow="-120" windowWidth="29040" windowHeight="15840" tabRatio="870" xr2:uid="{00000000-000D-0000-FFFF-FFFF00000000}"/>
  </bookViews>
  <sheets>
    <sheet name="DAF Sludge Cake" sheetId="1" r:id="rId1"/>
    <sheet name="Liquid DAF sludge" sheetId="21" r:id="rId2"/>
    <sheet name="Lairage" sheetId="27" r:id="rId3"/>
    <sheet name="Bwlchmawr FYM"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8" l="1"/>
  <c r="T62" i="28"/>
  <c r="S62" i="28"/>
  <c r="R62" i="28"/>
  <c r="Q62" i="28"/>
  <c r="P62" i="28"/>
  <c r="O62" i="28"/>
  <c r="N62" i="28"/>
  <c r="M62" i="28"/>
  <c r="L62" i="28"/>
  <c r="K62" i="28"/>
  <c r="J62" i="28"/>
  <c r="I62" i="28"/>
  <c r="H62" i="28"/>
  <c r="G62" i="28"/>
  <c r="F62" i="28"/>
  <c r="E62" i="28"/>
  <c r="D62" i="28"/>
  <c r="C62" i="28"/>
  <c r="B62" i="28"/>
  <c r="G55" i="28"/>
  <c r="E55" i="28" s="1"/>
  <c r="U63" i="28" s="1"/>
  <c r="U65"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U22" i="28"/>
  <c r="M22" i="28"/>
  <c r="V20" i="28"/>
  <c r="U20" i="28"/>
  <c r="T20" i="28"/>
  <c r="S20" i="28"/>
  <c r="R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U6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2" i="27"/>
  <c r="O22" i="27"/>
  <c r="G22" i="27"/>
  <c r="V20" i="27"/>
  <c r="U20" i="27"/>
  <c r="T20" i="27"/>
  <c r="S20" i="27"/>
  <c r="R20" i="27"/>
  <c r="U18" i="27"/>
  <c r="T18" i="27"/>
  <c r="S18" i="27"/>
  <c r="R18" i="27"/>
  <c r="O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U20" i="21"/>
  <c r="T20" i="21"/>
  <c r="S20" i="21"/>
  <c r="R20" i="21"/>
  <c r="V18" i="21"/>
  <c r="F63" i="28" l="1"/>
  <c r="N63" i="28"/>
  <c r="N58" i="21"/>
  <c r="N61" i="21" s="1"/>
  <c r="F58" i="21"/>
  <c r="F61" i="21" s="1"/>
  <c r="U57" i="21"/>
  <c r="F57" i="21"/>
  <c r="O58" i="21"/>
  <c r="O61" i="21" s="1"/>
  <c r="G58" i="21"/>
  <c r="G61" i="21" s="1"/>
  <c r="T58" i="21"/>
  <c r="T61" i="21" s="1"/>
  <c r="L58" i="21"/>
  <c r="L61" i="21" s="1"/>
  <c r="D58" i="21"/>
  <c r="D61" i="21" s="1"/>
  <c r="G17" i="27"/>
  <c r="O17" i="27"/>
  <c r="O19" i="27" s="1"/>
  <c r="O20" i="27" s="1"/>
  <c r="D59" i="28"/>
  <c r="E17" i="28"/>
  <c r="E21" i="28"/>
  <c r="E23" i="28" s="1"/>
  <c r="E24" i="28" s="1"/>
  <c r="L59" i="28"/>
  <c r="M17" i="28"/>
  <c r="M21" i="28"/>
  <c r="T59" i="28"/>
  <c r="U17" i="28"/>
  <c r="U21" i="28"/>
  <c r="U23" i="28" s="1"/>
  <c r="I59" i="21"/>
  <c r="J17" i="21"/>
  <c r="J19" i="21" s="1"/>
  <c r="J20" i="21" s="1"/>
  <c r="J21" i="21"/>
  <c r="Q59" i="21"/>
  <c r="R21" i="21"/>
  <c r="R17" i="21"/>
  <c r="U63" i="21"/>
  <c r="U65" i="21" s="1"/>
  <c r="N63" i="21"/>
  <c r="F63" i="21"/>
  <c r="P59" i="21"/>
  <c r="Q21" i="21"/>
  <c r="Q23" i="21" s="1"/>
  <c r="Q24" i="21" s="1"/>
  <c r="Q17" i="21"/>
  <c r="I17" i="21"/>
  <c r="I21" i="21"/>
  <c r="D59" i="27"/>
  <c r="E17" i="27"/>
  <c r="E19" i="27" s="1"/>
  <c r="E20" i="27" s="1"/>
  <c r="L59" i="27"/>
  <c r="M17" i="27"/>
  <c r="M19" i="27" s="1"/>
  <c r="M20" i="27" s="1"/>
  <c r="T59" i="27"/>
  <c r="U17" i="27"/>
  <c r="C22" i="21"/>
  <c r="K59" i="21"/>
  <c r="L17" i="21"/>
  <c r="L21" i="21"/>
  <c r="M57" i="21"/>
  <c r="R59" i="21"/>
  <c r="S21" i="21"/>
  <c r="S23" i="21" s="1"/>
  <c r="S24" i="21" s="1"/>
  <c r="S17" i="21"/>
  <c r="J59" i="21"/>
  <c r="K21" i="21"/>
  <c r="K23" i="21" s="1"/>
  <c r="K24" i="21" s="1"/>
  <c r="K17" i="21"/>
  <c r="J59" i="27"/>
  <c r="K17" i="27"/>
  <c r="K19" i="27" s="1"/>
  <c r="K20" i="27" s="1"/>
  <c r="R59" i="27"/>
  <c r="S17" i="27"/>
  <c r="S19" i="27" s="1"/>
  <c r="J59" i="28"/>
  <c r="K17" i="28"/>
  <c r="K21" i="28"/>
  <c r="R59" i="28"/>
  <c r="S17" i="28"/>
  <c r="S21" i="28"/>
  <c r="S23" i="28" s="1"/>
  <c r="C59" i="27"/>
  <c r="D17" i="27"/>
  <c r="D19" i="27" s="1"/>
  <c r="D20" i="27" s="1"/>
  <c r="K59" i="27"/>
  <c r="L17" i="27"/>
  <c r="S59" i="27"/>
  <c r="T17" i="27"/>
  <c r="T19" i="27" s="1"/>
  <c r="C59" i="28"/>
  <c r="D21" i="28"/>
  <c r="D23" i="28" s="1"/>
  <c r="D24" i="28" s="1"/>
  <c r="D17" i="28"/>
  <c r="K59" i="28"/>
  <c r="L21" i="28"/>
  <c r="L23" i="28" s="1"/>
  <c r="L24" i="28" s="1"/>
  <c r="L17" i="28"/>
  <c r="S59" i="28"/>
  <c r="T21" i="28"/>
  <c r="T17" i="28"/>
  <c r="T19" i="28" s="1"/>
  <c r="O59" i="21"/>
  <c r="O64" i="21" s="1"/>
  <c r="P21" i="21"/>
  <c r="P23" i="21" s="1"/>
  <c r="P24" i="21" s="1"/>
  <c r="P17" i="21"/>
  <c r="H21" i="21"/>
  <c r="H17" i="21"/>
  <c r="H19" i="21" s="1"/>
  <c r="H20" i="21" s="1"/>
  <c r="E59" i="27"/>
  <c r="F17" i="27"/>
  <c r="F19" i="27" s="1"/>
  <c r="F20" i="27" s="1"/>
  <c r="M59" i="27"/>
  <c r="N17" i="27"/>
  <c r="U59" i="27"/>
  <c r="V17" i="27"/>
  <c r="E59" i="28"/>
  <c r="F17" i="28"/>
  <c r="F21" i="28"/>
  <c r="M59" i="28"/>
  <c r="N17" i="28"/>
  <c r="N19" i="28" s="1"/>
  <c r="N20" i="28" s="1"/>
  <c r="N21" i="28"/>
  <c r="U59" i="28"/>
  <c r="V17" i="28"/>
  <c r="V21" i="28"/>
  <c r="A34" i="21"/>
  <c r="N59" i="21"/>
  <c r="O21" i="21"/>
  <c r="O23" i="21" s="1"/>
  <c r="O24" i="21" s="1"/>
  <c r="O17" i="21"/>
  <c r="O19" i="21" s="1"/>
  <c r="O20" i="21" s="1"/>
  <c r="F59" i="21"/>
  <c r="G21" i="21"/>
  <c r="G17" i="21"/>
  <c r="F59" i="28"/>
  <c r="G17" i="28"/>
  <c r="G19" i="28" s="1"/>
  <c r="G20" i="28" s="1"/>
  <c r="G21" i="28"/>
  <c r="G23" i="28" s="1"/>
  <c r="G24" i="28" s="1"/>
  <c r="N59" i="28"/>
  <c r="O17" i="28"/>
  <c r="O19" i="28" s="1"/>
  <c r="O20" i="28" s="1"/>
  <c r="O21" i="28"/>
  <c r="M59" i="21"/>
  <c r="N17" i="21"/>
  <c r="N19" i="21" s="1"/>
  <c r="N20" i="21" s="1"/>
  <c r="N21" i="21"/>
  <c r="H17" i="27"/>
  <c r="P17" i="27"/>
  <c r="P19" i="27" s="1"/>
  <c r="P20" i="27" s="1"/>
  <c r="H21" i="28"/>
  <c r="H23" i="28" s="1"/>
  <c r="H24" i="28" s="1"/>
  <c r="H17" i="28"/>
  <c r="P21" i="28"/>
  <c r="P17" i="28"/>
  <c r="P19" i="28" s="1"/>
  <c r="P20" i="28" s="1"/>
  <c r="U59" i="21"/>
  <c r="V17" i="21"/>
  <c r="V19" i="21" s="1"/>
  <c r="V21" i="21"/>
  <c r="V23" i="21" s="1"/>
  <c r="V24" i="21" s="1"/>
  <c r="E59" i="21"/>
  <c r="F17" i="21"/>
  <c r="F19" i="21" s="1"/>
  <c r="F20" i="21" s="1"/>
  <c r="F21" i="21"/>
  <c r="T59" i="21"/>
  <c r="T64" i="21" s="1"/>
  <c r="U17" i="21"/>
  <c r="U19" i="21" s="1"/>
  <c r="U21" i="21"/>
  <c r="U23" i="21" s="1"/>
  <c r="U24" i="21" s="1"/>
  <c r="M17" i="21"/>
  <c r="M19" i="21" s="1"/>
  <c r="M20" i="21" s="1"/>
  <c r="M21" i="21"/>
  <c r="E17" i="21"/>
  <c r="E19" i="21" s="1"/>
  <c r="E20" i="21" s="1"/>
  <c r="E21" i="21"/>
  <c r="E23" i="21" s="1"/>
  <c r="E24" i="21" s="1"/>
  <c r="I17" i="27"/>
  <c r="I19" i="27" s="1"/>
  <c r="I20" i="27" s="1"/>
  <c r="Q17" i="27"/>
  <c r="I21" i="28"/>
  <c r="I23" i="28" s="1"/>
  <c r="I24" i="28" s="1"/>
  <c r="I17" i="28"/>
  <c r="Q21" i="28"/>
  <c r="Q23" i="28" s="1"/>
  <c r="Q24" i="28" s="1"/>
  <c r="Q17" i="28"/>
  <c r="Q19" i="28" s="1"/>
  <c r="Q20" i="28" s="1"/>
  <c r="S59" i="21"/>
  <c r="T17" i="21"/>
  <c r="T19" i="21" s="1"/>
  <c r="T21" i="21"/>
  <c r="T23" i="21" s="1"/>
  <c r="T24" i="21" s="1"/>
  <c r="C59" i="21"/>
  <c r="D17" i="21"/>
  <c r="D19" i="21" s="1"/>
  <c r="D20" i="21" s="1"/>
  <c r="D21" i="21"/>
  <c r="I59" i="27"/>
  <c r="J17" i="27"/>
  <c r="Q59" i="27"/>
  <c r="R17" i="27"/>
  <c r="I59" i="28"/>
  <c r="J17" i="28"/>
  <c r="J19" i="28" s="1"/>
  <c r="J20" i="28" s="1"/>
  <c r="J21" i="28"/>
  <c r="J23" i="28" s="1"/>
  <c r="J24" i="28" s="1"/>
  <c r="Q59" i="28"/>
  <c r="R21" i="28"/>
  <c r="R23" i="28" s="1"/>
  <c r="R17" i="28"/>
  <c r="B59" i="27"/>
  <c r="C17" i="27"/>
  <c r="C19" i="27" s="1"/>
  <c r="C20" i="27" s="1"/>
  <c r="C21" i="27"/>
  <c r="C23" i="27" s="1"/>
  <c r="C24" i="27" s="1"/>
  <c r="B59" i="28"/>
  <c r="C21" i="28"/>
  <c r="C23" i="28" s="1"/>
  <c r="C24" i="28" s="1"/>
  <c r="C17" i="28"/>
  <c r="C19" i="28" s="1"/>
  <c r="C20" i="28" s="1"/>
  <c r="B59" i="21"/>
  <c r="C21" i="21"/>
  <c r="C23" i="21" s="1"/>
  <c r="C24" i="21" s="1"/>
  <c r="C17" i="21"/>
  <c r="C19" i="21" s="1"/>
  <c r="C20" i="21" s="1"/>
  <c r="D23" i="21"/>
  <c r="D24" i="21" s="1"/>
  <c r="S58" i="21"/>
  <c r="S61" i="21" s="1"/>
  <c r="C58" i="21"/>
  <c r="C61" i="21" s="1"/>
  <c r="C64" i="21" s="1"/>
  <c r="K58" i="21"/>
  <c r="K61"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R58" i="28"/>
  <c r="R61" i="28" s="1"/>
  <c r="R64" i="28" s="1"/>
  <c r="L21" i="27"/>
  <c r="L23" i="27" s="1"/>
  <c r="L24" i="27" s="1"/>
  <c r="T21" i="27"/>
  <c r="P58" i="21"/>
  <c r="P61" i="21" s="1"/>
  <c r="H58" i="21"/>
  <c r="H61" i="21" s="1"/>
  <c r="R57" i="21"/>
  <c r="J58" i="28"/>
  <c r="J61" i="28" s="1"/>
  <c r="J64" i="28" s="1"/>
  <c r="D58" i="27"/>
  <c r="D61" i="27" s="1"/>
  <c r="D64" i="27" s="1"/>
  <c r="L58" i="27"/>
  <c r="L61" i="27" s="1"/>
  <c r="T58" i="27"/>
  <c r="T61" i="27" s="1"/>
  <c r="T64" i="27" s="1"/>
  <c r="J57" i="21"/>
  <c r="H59" i="21"/>
  <c r="J19" i="27"/>
  <c r="J20" i="27" s="1"/>
  <c r="R21" i="27"/>
  <c r="R23" i="27" s="1"/>
  <c r="E58" i="27"/>
  <c r="E61" i="27" s="1"/>
  <c r="E64" i="27" s="1"/>
  <c r="E65" i="27" s="1"/>
  <c r="M58" i="27"/>
  <c r="M61" i="27" s="1"/>
  <c r="U58" i="27"/>
  <c r="U61" i="27" s="1"/>
  <c r="G59" i="21"/>
  <c r="F58" i="27"/>
  <c r="F61" i="27" s="1"/>
  <c r="N58" i="27"/>
  <c r="N61" i="27" s="1"/>
  <c r="C58" i="28"/>
  <c r="C61" i="28" s="1"/>
  <c r="K58" i="28"/>
  <c r="K61" i="28" s="1"/>
  <c r="K64"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O23" i="28"/>
  <c r="O24" i="28" s="1"/>
  <c r="F58" i="28"/>
  <c r="F61" i="28" s="1"/>
  <c r="N58" i="28"/>
  <c r="N61" i="28" s="1"/>
  <c r="L58" i="28"/>
  <c r="L61" i="28" s="1"/>
  <c r="P19" i="21"/>
  <c r="P20" i="21" s="1"/>
  <c r="P23" i="27"/>
  <c r="P24" i="27" s="1"/>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G57" i="21"/>
  <c r="P59" i="27"/>
  <c r="I58" i="28"/>
  <c r="I61" i="28" s="1"/>
  <c r="I64" i="28" s="1"/>
  <c r="Q58" i="28"/>
  <c r="Q61" i="28" s="1"/>
  <c r="Q64" i="28" s="1"/>
  <c r="P23" i="28"/>
  <c r="P24" i="28" s="1"/>
  <c r="B58" i="27"/>
  <c r="B61" i="27" s="1"/>
  <c r="B58" i="28"/>
  <c r="B61" i="28" s="1"/>
  <c r="K19" i="28"/>
  <c r="K20" i="28" s="1"/>
  <c r="S19" i="28"/>
  <c r="K23" i="28"/>
  <c r="K24" i="28" s="1"/>
  <c r="A31" i="28"/>
  <c r="A33" i="28"/>
  <c r="A37" i="28"/>
  <c r="A39" i="28"/>
  <c r="A41" i="28"/>
  <c r="A45" i="28"/>
  <c r="A47" i="28"/>
  <c r="A49" i="28"/>
  <c r="G57" i="28"/>
  <c r="O57" i="28"/>
  <c r="G59" i="28"/>
  <c r="O59" i="28"/>
  <c r="G63" i="28"/>
  <c r="O63" i="28"/>
  <c r="D19" i="28"/>
  <c r="D20" i="28" s="1"/>
  <c r="L19" i="28"/>
  <c r="L20" i="28" s="1"/>
  <c r="T23" i="28"/>
  <c r="H59" i="28"/>
  <c r="P59" i="28"/>
  <c r="H63" i="28"/>
  <c r="P63" i="28"/>
  <c r="E19" i="28"/>
  <c r="E20" i="28" s="1"/>
  <c r="M19" i="28"/>
  <c r="M20" i="28" s="1"/>
  <c r="U19" i="28"/>
  <c r="M23" i="28"/>
  <c r="M24" i="28" s="1"/>
  <c r="I57" i="28"/>
  <c r="Q57" i="28"/>
  <c r="I63" i="28"/>
  <c r="Q63" i="28"/>
  <c r="Q65" i="28" s="1"/>
  <c r="R19" i="28"/>
  <c r="F19" i="28"/>
  <c r="F20" i="28" s="1"/>
  <c r="V19" i="28"/>
  <c r="F23" i="28"/>
  <c r="F24" i="28" s="1"/>
  <c r="N23" i="28"/>
  <c r="N24" i="28" s="1"/>
  <c r="V23" i="28"/>
  <c r="B63" i="28"/>
  <c r="J63" i="28"/>
  <c r="R63" i="28"/>
  <c r="R65" i="28" s="1"/>
  <c r="A32" i="28"/>
  <c r="A34" i="28"/>
  <c r="A40" i="28"/>
  <c r="A42" i="28"/>
  <c r="A48" i="28"/>
  <c r="A50" i="28"/>
  <c r="C63" i="28"/>
  <c r="K63" i="28"/>
  <c r="S63" i="28"/>
  <c r="S65" i="28" s="1"/>
  <c r="H19" i="28"/>
  <c r="H20" i="28" s="1"/>
  <c r="D63" i="28"/>
  <c r="L63" i="28"/>
  <c r="T63" i="28"/>
  <c r="T65" i="28" s="1"/>
  <c r="I19" i="28"/>
  <c r="I20" i="28" s="1"/>
  <c r="E63" i="28"/>
  <c r="M63" i="28"/>
  <c r="Q23" i="27"/>
  <c r="Q24" i="27" s="1"/>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Q65" i="27" s="1"/>
  <c r="N19" i="27"/>
  <c r="N20" i="27" s="1"/>
  <c r="V19" i="27"/>
  <c r="F21" i="27"/>
  <c r="F23" i="27" s="1"/>
  <c r="F24" i="27" s="1"/>
  <c r="N21" i="27"/>
  <c r="N23" i="27" s="1"/>
  <c r="N24" i="27" s="1"/>
  <c r="V21" i="27"/>
  <c r="V23" i="27" s="1"/>
  <c r="B63" i="27"/>
  <c r="J63" i="27"/>
  <c r="R63" i="27"/>
  <c r="R65" i="27" s="1"/>
  <c r="G19" i="27"/>
  <c r="G20" i="27" s="1"/>
  <c r="A32" i="27"/>
  <c r="A34" i="27"/>
  <c r="A40" i="27"/>
  <c r="A42" i="27"/>
  <c r="A48" i="27"/>
  <c r="A50" i="27"/>
  <c r="C63" i="27"/>
  <c r="K63" i="27"/>
  <c r="S63" i="27"/>
  <c r="S65" i="27" s="1"/>
  <c r="L19" i="27"/>
  <c r="L20" i="27" s="1"/>
  <c r="H19" i="27"/>
  <c r="H20" i="27" s="1"/>
  <c r="D63" i="27"/>
  <c r="L63" i="27"/>
  <c r="T63" i="27"/>
  <c r="T65" i="27" s="1"/>
  <c r="H63" i="27"/>
  <c r="Q19" i="27"/>
  <c r="Q20" i="27" s="1"/>
  <c r="E63" i="27"/>
  <c r="M63" i="27"/>
  <c r="P64" i="21"/>
  <c r="P65" i="21" s="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Q20" i="21" s="1"/>
  <c r="J23" i="21"/>
  <c r="J24" i="21" s="1"/>
  <c r="R23" i="21"/>
  <c r="R24" i="21" s="1"/>
  <c r="I19" i="21"/>
  <c r="I20" i="21" s="1"/>
  <c r="L19" i="21"/>
  <c r="L20" i="21" s="1"/>
  <c r="R19" i="21"/>
  <c r="A31" i="21"/>
  <c r="D64" i="21"/>
  <c r="D65" i="21" s="1"/>
  <c r="L64" i="21"/>
  <c r="L65" i="21" s="1"/>
  <c r="G63" i="21"/>
  <c r="O63" i="21"/>
  <c r="H63" i="21"/>
  <c r="P63" i="21"/>
  <c r="I63" i="21"/>
  <c r="Q63" i="21"/>
  <c r="Q65" i="21" s="1"/>
  <c r="B63" i="21"/>
  <c r="J63" i="21"/>
  <c r="R63" i="21"/>
  <c r="R65" i="21" s="1"/>
  <c r="C63" i="21"/>
  <c r="K63" i="21"/>
  <c r="S63" i="21"/>
  <c r="S65" i="21" s="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8" l="1"/>
  <c r="K64" i="21"/>
  <c r="I65" i="28"/>
  <c r="J65" i="28"/>
  <c r="D65" i="28"/>
  <c r="J65" i="27"/>
  <c r="I65" i="27"/>
  <c r="D65" i="27"/>
  <c r="K65" i="27"/>
  <c r="C65" i="27"/>
  <c r="O65" i="21"/>
  <c r="K65" i="21"/>
  <c r="C65" i="21"/>
  <c r="N64" i="21"/>
  <c r="N66" i="21" s="1"/>
  <c r="N65" i="21"/>
  <c r="L64" i="28"/>
  <c r="L65" i="28" s="1"/>
  <c r="M64" i="28"/>
  <c r="M65" i="28" s="1"/>
  <c r="S64" i="28"/>
  <c r="P64" i="27"/>
  <c r="P65" i="27" s="1"/>
  <c r="G64" i="21"/>
  <c r="S64" i="21"/>
  <c r="S66" i="21" s="1"/>
  <c r="E64" i="21"/>
  <c r="F64" i="21"/>
  <c r="N64" i="28"/>
  <c r="J64" i="21"/>
  <c r="F64" i="28"/>
  <c r="H64" i="21"/>
  <c r="H65" i="21" s="1"/>
  <c r="H64" i="28"/>
  <c r="G64" i="28"/>
  <c r="E64" i="28"/>
  <c r="M64" i="27"/>
  <c r="H64" i="27"/>
  <c r="O66" i="21"/>
  <c r="C64" i="28"/>
  <c r="L64" i="27"/>
  <c r="M64" i="21"/>
  <c r="M65" i="21" s="1"/>
  <c r="P64" i="28"/>
  <c r="I64" i="21"/>
  <c r="U64" i="28"/>
  <c r="U66" i="28" s="1"/>
  <c r="U64" i="27"/>
  <c r="U66" i="27" s="1"/>
  <c r="S66" i="27"/>
  <c r="B64" i="28"/>
  <c r="B64" i="27"/>
  <c r="B64" i="21"/>
  <c r="O64" i="27"/>
  <c r="O64" i="28"/>
  <c r="N64" i="27"/>
  <c r="J66" i="28"/>
  <c r="Q66" i="21"/>
  <c r="P66" i="21"/>
  <c r="K66" i="27"/>
  <c r="R66" i="27"/>
  <c r="C66" i="27"/>
  <c r="J66" i="27"/>
  <c r="G64" i="27"/>
  <c r="F64" i="27"/>
  <c r="T66" i="27"/>
  <c r="T66" i="21"/>
  <c r="L66" i="21"/>
  <c r="R66" i="28"/>
  <c r="S64" i="1"/>
  <c r="D66" i="27"/>
  <c r="R64" i="1"/>
  <c r="Q64" i="1"/>
  <c r="U64" i="1"/>
  <c r="P64" i="1"/>
  <c r="E66" i="27"/>
  <c r="T66" i="28"/>
  <c r="D66" i="28"/>
  <c r="Q66" i="28"/>
  <c r="I66" i="28"/>
  <c r="S66" i="28"/>
  <c r="K66" i="28"/>
  <c r="Q66" i="27"/>
  <c r="I66" i="27"/>
  <c r="H66" i="21"/>
  <c r="K66" i="21"/>
  <c r="C66" i="21"/>
  <c r="D66" i="21"/>
  <c r="R66" i="21"/>
  <c r="N64" i="1"/>
  <c r="N65" i="1" s="1"/>
  <c r="M64" i="1"/>
  <c r="T64" i="1"/>
  <c r="L64" i="1"/>
  <c r="J64" i="1"/>
  <c r="K64" i="1"/>
  <c r="O64" i="1"/>
  <c r="O65" i="1" s="1"/>
  <c r="C64" i="1"/>
  <c r="I64" i="1"/>
  <c r="I65" i="1" s="1"/>
  <c r="H64" i="1"/>
  <c r="G64" i="1"/>
  <c r="F64" i="1"/>
  <c r="E64" i="1"/>
  <c r="D64" i="1"/>
  <c r="B64" i="1"/>
  <c r="D63" i="1"/>
  <c r="L63" i="1"/>
  <c r="F63" i="1"/>
  <c r="R63" i="1"/>
  <c r="R65" i="1" s="1"/>
  <c r="J63" i="1"/>
  <c r="Q63" i="1"/>
  <c r="I63" i="1"/>
  <c r="C63" i="1"/>
  <c r="K63" i="1"/>
  <c r="P63" i="1"/>
  <c r="H63" i="1"/>
  <c r="T63" i="1"/>
  <c r="S63" i="1"/>
  <c r="S65" i="1" s="1"/>
  <c r="O63" i="1"/>
  <c r="G63" i="1"/>
  <c r="N63" i="1"/>
  <c r="E63" i="1"/>
  <c r="B63" i="1"/>
  <c r="U63" i="1"/>
  <c r="U65" i="1" s="1"/>
  <c r="M63" i="1"/>
  <c r="C65" i="1" l="1"/>
  <c r="F65" i="1"/>
  <c r="B65" i="1"/>
  <c r="D65" i="1"/>
  <c r="K65" i="1"/>
  <c r="P65" i="1"/>
  <c r="Q66" i="1"/>
  <c r="Q65" i="1"/>
  <c r="E65" i="1"/>
  <c r="J65" i="1"/>
  <c r="G65" i="1"/>
  <c r="L65" i="1"/>
  <c r="T66" i="1"/>
  <c r="T65" i="1"/>
  <c r="H65" i="1"/>
  <c r="M65" i="1"/>
  <c r="M66" i="21"/>
  <c r="M66" i="28"/>
  <c r="G66" i="21"/>
  <c r="G65" i="21"/>
  <c r="L66" i="28"/>
  <c r="I66" i="21"/>
  <c r="I65" i="21"/>
  <c r="F66" i="28"/>
  <c r="F65" i="28"/>
  <c r="G66" i="27"/>
  <c r="G65" i="27"/>
  <c r="P66" i="28"/>
  <c r="P65" i="28"/>
  <c r="C66" i="28"/>
  <c r="C65" i="28"/>
  <c r="P66" i="27"/>
  <c r="E66" i="28"/>
  <c r="E65" i="28"/>
  <c r="J66" i="21"/>
  <c r="J65" i="21"/>
  <c r="N66" i="28"/>
  <c r="N65" i="28"/>
  <c r="N66" i="27"/>
  <c r="N65" i="27"/>
  <c r="G66" i="28"/>
  <c r="G65" i="28"/>
  <c r="F66" i="21"/>
  <c r="F65" i="21"/>
  <c r="O66" i="28"/>
  <c r="O65" i="28"/>
  <c r="H66" i="27"/>
  <c r="H65" i="27"/>
  <c r="H66" i="28"/>
  <c r="H65" i="28"/>
  <c r="E66" i="21"/>
  <c r="E65" i="21"/>
  <c r="F66" i="27"/>
  <c r="F65" i="27"/>
  <c r="O66" i="27"/>
  <c r="O65" i="27"/>
  <c r="M66" i="27"/>
  <c r="M65" i="27"/>
  <c r="L66" i="27"/>
  <c r="L65" i="27"/>
  <c r="B66" i="21"/>
  <c r="B65" i="21"/>
  <c r="B66" i="27"/>
  <c r="B65" i="27"/>
  <c r="B66" i="28"/>
  <c r="B65" i="28"/>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<sst xmlns="http://schemas.openxmlformats.org/spreadsheetml/2006/main" count="940" uniqueCount="169">
  <si>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</si>
  <si>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</si>
  <si>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</si>
  <si>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</si>
  <si>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</si>
  <si>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</si>
  <si>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</si>
  <si>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</si>
  <si>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</si>
  <si>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</si>
  <si>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</si>
  <si>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</si>
  <si>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</si>
  <si>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</si>
  <si>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</si>
  <si>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</si>
  <si>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</si>
  <si>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</si>
  <si>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</si>
  <si>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</si>
  <si>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</si>
  <si>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</si>
  <si>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</si>
  <si>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</si>
  <si>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</si>
  <si>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</si>
  <si>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</si>
  <si>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</si>
  <si>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</si>
  <si>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</si>
  <si>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</si>
  <si>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</si>
  <si>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</si>
  <si>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</si>
  <si>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</si>
  <si>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</si>
  <si>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</si>
  <si>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</si>
  <si>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</si>
  <si>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</si>
  <si>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</si>
  <si>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</si>
  <si>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</si>
  <si>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</si>
  <si>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</si>
  <si>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</si>
  <si>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</si>
  <si>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</si>
  <si>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</si>
  <si>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</si>
  <si>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</si>
  <si>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</si>
  <si>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</si>
  <si>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</si>
  <si>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</si>
  <si>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</si>
  <si>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</si>
  <si>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</si>
  <si>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</si>
  <si>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</si>
  <si>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</si>
  <si>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</si>
  <si>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</si>
  <si>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</si>
  <si>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</si>
  <si>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</si>
  <si>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</si>
  <si>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</si>
  <si>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</si>
  <si>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</si>
  <si>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</si>
  <si>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</si>
  <si>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</si>
  <si>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</si>
  <si>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</si>
  <si>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</si>
  <si>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</si>
  <si>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</si>
  <si>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</si>
  <si>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</si>
  <si>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</si>
  <si>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</si>
  <si>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</si>
  <si>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</si>
  <si>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</si>
  <si>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</si>
  <si>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</si>
  <si>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</si>
  <si>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</si>
  <si>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</si>
  <si>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</si>
  <si>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</si>
  <si>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</si>
  <si>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</si>
  <si>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</si>
  <si>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</si>
  <si>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</si>
  <si>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</si>
  <si>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</si>
  <si>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</si>
  <si>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</si>
  <si>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</si>
  <si>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</si>
  <si>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</si>
  <si>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</si>
  <si>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</si>
  <si>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</si>
  <si>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</si>
  <si>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</si>
  <si>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</si>
  <si>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</si>
  <si>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</si>
  <si>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</si>
  <si>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</si>
  <si>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</si>
  <si>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</si>
  <si>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</si>
  <si>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</si>
  <si>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</si>
  <si>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</si>
  <si>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</si>
  <si>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</si>
  <si>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</si>
  <si>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</si>
  <si>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</si>
  <si>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</si>
  <si>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</si>
  <si>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</si>
  <si>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</si>
  <si>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</si>
  <si>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</si>
  <si>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</si>
  <si>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</si>
  <si>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</si>
  <si>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</si>
  <si>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</si>
  <si>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</si>
  <si>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</si>
  <si>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</si>
  <si>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</si>
  <si>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</si>
  <si>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</si>
  <si>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</si>
  <si>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</si>
  <si>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</si>
  <si>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</si>
  <si>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</si>
  <si>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</si>
  <si>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</si>
  <si>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</si>
  <si>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</si>
  <si>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</si>
  <si>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</si>
  <si>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</si>
  <si>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</si>
  <si>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</si>
  <si>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PAN-017546</t>
  </si>
  <si>
    <t>EPR-GP3792SK</t>
  </si>
  <si>
    <t>Byproduct</t>
  </si>
  <si>
    <t>Bwlchmawr farm, Brynteg, Llanybydder, Carmarthenshire SA40 9XA</t>
  </si>
  <si>
    <t>Ethan Banfield</t>
  </si>
  <si>
    <t xml:space="preserve">Moderate </t>
  </si>
  <si>
    <t>Dunbia Daf Cake Sludge</t>
  </si>
  <si>
    <t>02 02 04</t>
  </si>
  <si>
    <t>02 02 01</t>
  </si>
  <si>
    <t xml:space="preserve">Dunbia </t>
  </si>
  <si>
    <t>Dunbia Lairage</t>
  </si>
  <si>
    <t>02 01 06</t>
  </si>
  <si>
    <t>Bwlchmawr farm yard muck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</si>
</sst>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43" sqref="D4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99" t="s">
        <v>41</v>
      </c>
      <c r="B1" s="99"/>
      <c r="C1" s="115" t="s">
        <v>156</v>
      </c>
      <c r="D1" s="116"/>
      <c r="E1" s="73" t="s">
        <v>45</v>
      </c>
      <c r="F1" s="76">
        <v>44.2</v>
      </c>
      <c r="G1" s="100" t="s">
        <v>43</v>
      </c>
      <c r="H1" s="101"/>
      <c r="I1" s="76">
        <v>7.32</v>
      </c>
      <c r="J1" s="99" t="s">
        <v>149</v>
      </c>
      <c r="K1" s="99"/>
      <c r="L1" s="76">
        <v>15760</v>
      </c>
      <c r="AB1" s="18"/>
      <c r="AC1" s="18"/>
      <c r="AD1" s="29" t="s">
        <v>123</v>
      </c>
      <c r="AE1" s="17"/>
      <c r="AF1" s="17"/>
      <c r="AG1" s="18"/>
      <c r="AH1" s="18"/>
      <c r="AI1" s="32" t="s">
        <v>79</v>
      </c>
      <c r="AJ1" s="33" t="s">
        <v>91</v>
      </c>
      <c r="AK1" s="34" t="s">
        <v>92</v>
      </c>
      <c r="AL1" s="35" t="s">
        <v>122</v>
      </c>
      <c r="AM1" s="35" t="s">
        <v>128</v>
      </c>
      <c r="AN1" s="35" t="s">
        <v>108</v>
      </c>
    </row>
    <row r="2" spans="1:40" x14ac:dyDescent="0.2">
      <c r="A2" s="99" t="s">
        <v>84</v>
      </c>
      <c r="B2" s="99"/>
      <c r="C2" s="113" t="s">
        <v>157</v>
      </c>
      <c r="D2" s="114"/>
      <c r="E2" s="73" t="s">
        <v>106</v>
      </c>
      <c r="F2" s="76" t="s">
        <v>163</v>
      </c>
      <c r="G2" s="118" t="s">
        <v>107</v>
      </c>
      <c r="H2" s="119"/>
      <c r="I2" s="76">
        <v>1916</v>
      </c>
      <c r="J2" s="99" t="s">
        <v>154</v>
      </c>
      <c r="K2" s="99"/>
      <c r="L2" s="76">
        <v>5.92</v>
      </c>
      <c r="AB2" s="29" t="s">
        <v>56</v>
      </c>
      <c r="AC2" s="17"/>
      <c r="AD2" s="29" t="s">
        <v>70</v>
      </c>
      <c r="AE2" s="17"/>
      <c r="AF2" s="17"/>
      <c r="AG2" s="36" t="s">
        <v>76</v>
      </c>
      <c r="AH2" s="18"/>
      <c r="AI2" s="37" t="s">
        <v>123</v>
      </c>
      <c r="AJ2" s="38">
        <v>0</v>
      </c>
      <c r="AK2" s="39">
        <v>0</v>
      </c>
      <c r="AL2" s="10">
        <v>0</v>
      </c>
      <c r="AM2" s="11">
        <v>0</v>
      </c>
      <c r="AN2" s="11">
        <v>0</v>
      </c>
    </row>
    <row r="3" spans="1:40" x14ac:dyDescent="0.2">
      <c r="A3" s="100" t="s">
        <v>42</v>
      </c>
      <c r="B3" s="101"/>
      <c r="C3" s="113" t="s">
        <v>158</v>
      </c>
      <c r="D3" s="114"/>
      <c r="E3" s="73" t="s">
        <v>105</v>
      </c>
      <c r="F3" s="30" t="s">
        <v>101</v>
      </c>
      <c r="G3" s="99" t="s">
        <v>155</v>
      </c>
      <c r="H3" s="99"/>
      <c r="I3" s="76">
        <v>6085</v>
      </c>
      <c r="J3" s="100" t="s">
        <v>150</v>
      </c>
      <c r="K3" s="101"/>
      <c r="L3" s="76">
        <f>(L1/(L2*10000))*100</f>
        <v>26.621621621621621</v>
      </c>
      <c r="AB3" s="29" t="s">
        <v>57</v>
      </c>
      <c r="AC3" s="17"/>
      <c r="AD3" s="29" t="s">
        <v>71</v>
      </c>
      <c r="AE3" s="17"/>
      <c r="AF3" s="17"/>
      <c r="AG3" s="36" t="s">
        <v>77</v>
      </c>
      <c r="AH3" s="18"/>
      <c r="AI3" s="40" t="s">
        <v>110</v>
      </c>
      <c r="AJ3" s="41">
        <v>1.7</v>
      </c>
      <c r="AK3" s="42">
        <v>6</v>
      </c>
      <c r="AL3" s="43">
        <v>1</v>
      </c>
      <c r="AM3" s="11">
        <v>6.2</v>
      </c>
      <c r="AN3" s="11" t="s">
        <v>109</v>
      </c>
    </row>
    <row r="4" spans="1:40" x14ac:dyDescent="0.2">
      <c r="A4" s="99" t="s">
        <v>0</v>
      </c>
      <c r="B4" s="99"/>
      <c r="C4" s="115" t="s">
        <v>159</v>
      </c>
      <c r="D4" s="116"/>
      <c r="E4" s="74" t="s">
        <v>1</v>
      </c>
      <c r="F4" s="75" t="s">
        <v>162</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x14ac:dyDescent="0.2">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x14ac:dyDescent="0.2">
      <c r="A8" s="99" t="s">
        <v>2</v>
      </c>
      <c r="B8" s="99"/>
      <c r="C8" s="15">
        <v>5569</v>
      </c>
      <c r="D8" s="15">
        <v>6858</v>
      </c>
      <c r="E8" s="15">
        <v>8153</v>
      </c>
      <c r="F8" s="15">
        <v>9748</v>
      </c>
      <c r="G8" s="15">
        <v>1057</v>
      </c>
      <c r="H8" s="15">
        <v>3854</v>
      </c>
      <c r="I8" s="15">
        <v>6042</v>
      </c>
      <c r="J8" s="15">
        <v>2345</v>
      </c>
      <c r="K8" s="15">
        <v>9808</v>
      </c>
      <c r="L8" s="15">
        <v>1325</v>
      </c>
      <c r="M8" s="15">
        <v>4105</v>
      </c>
      <c r="N8" s="15">
        <v>6810</v>
      </c>
      <c r="O8" s="15">
        <v>8614</v>
      </c>
      <c r="P8" s="15">
        <v>4289</v>
      </c>
      <c r="Q8" s="15">
        <v>3901</v>
      </c>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x14ac:dyDescent="0.2">
      <c r="A9" s="99" t="s">
        <v>3</v>
      </c>
      <c r="B9" s="99"/>
      <c r="C9" s="15" t="s">
        <v>161</v>
      </c>
      <c r="D9" s="15" t="s">
        <v>161</v>
      </c>
      <c r="E9" s="15" t="s">
        <v>161</v>
      </c>
      <c r="F9" s="15" t="s">
        <v>161</v>
      </c>
      <c r="G9" s="15" t="s">
        <v>161</v>
      </c>
      <c r="H9" s="15" t="s">
        <v>161</v>
      </c>
      <c r="I9" s="15" t="s">
        <v>161</v>
      </c>
      <c r="J9" s="15" t="s">
        <v>161</v>
      </c>
      <c r="K9" s="15"/>
      <c r="L9" s="15"/>
      <c r="M9" s="15" t="s">
        <v>161</v>
      </c>
      <c r="N9" s="15" t="s">
        <v>161</v>
      </c>
      <c r="O9" s="15" t="s">
        <v>161</v>
      </c>
      <c r="P9" s="15" t="s">
        <v>161</v>
      </c>
      <c r="Q9" s="15" t="s">
        <v>161</v>
      </c>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x14ac:dyDescent="0.2">
      <c r="A10" s="99" t="s">
        <v>4</v>
      </c>
      <c r="B10" s="99"/>
      <c r="C10" s="15">
        <v>5.7</v>
      </c>
      <c r="D10" s="15">
        <v>6</v>
      </c>
      <c r="E10" s="15">
        <v>5.7</v>
      </c>
      <c r="F10" s="15">
        <v>5.6</v>
      </c>
      <c r="G10" s="15">
        <v>5.7</v>
      </c>
      <c r="H10" s="15">
        <v>5.7</v>
      </c>
      <c r="I10" s="15">
        <v>5.9</v>
      </c>
      <c r="J10" s="15">
        <v>5.8</v>
      </c>
      <c r="K10" s="15"/>
      <c r="L10" s="15"/>
      <c r="M10" s="15">
        <v>6.2</v>
      </c>
      <c r="N10" s="15">
        <v>6.2</v>
      </c>
      <c r="O10" s="15">
        <v>7</v>
      </c>
      <c r="P10" s="15">
        <v>5.2</v>
      </c>
      <c r="Q10" s="15">
        <v>5</v>
      </c>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x14ac:dyDescent="0.2">
      <c r="A11" s="99" t="s">
        <v>5</v>
      </c>
      <c r="B11" s="99"/>
      <c r="C11" s="15">
        <v>2</v>
      </c>
      <c r="D11" s="15">
        <v>2</v>
      </c>
      <c r="E11" s="15">
        <v>2</v>
      </c>
      <c r="F11" s="15">
        <v>1</v>
      </c>
      <c r="G11" s="15">
        <v>2</v>
      </c>
      <c r="H11" s="15">
        <v>3</v>
      </c>
      <c r="I11" s="15">
        <v>2</v>
      </c>
      <c r="J11" s="15">
        <v>3</v>
      </c>
      <c r="K11" s="15"/>
      <c r="L11" s="15"/>
      <c r="M11" s="15">
        <v>2</v>
      </c>
      <c r="N11" s="15">
        <v>2</v>
      </c>
      <c r="O11" s="15">
        <v>3</v>
      </c>
      <c r="P11" s="15">
        <v>1</v>
      </c>
      <c r="Q11" s="15">
        <v>1</v>
      </c>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x14ac:dyDescent="0.2">
      <c r="A12" s="99" t="s">
        <v>6</v>
      </c>
      <c r="B12" s="99"/>
      <c r="C12" s="15">
        <v>1</v>
      </c>
      <c r="D12" s="15">
        <v>0</v>
      </c>
      <c r="E12" s="15">
        <v>0</v>
      </c>
      <c r="F12" s="15">
        <v>2</v>
      </c>
      <c r="G12" s="15">
        <v>1</v>
      </c>
      <c r="H12" s="15">
        <v>1</v>
      </c>
      <c r="I12" s="15">
        <v>1</v>
      </c>
      <c r="J12" s="15">
        <v>1</v>
      </c>
      <c r="K12" s="15"/>
      <c r="L12" s="15"/>
      <c r="M12" s="15">
        <v>1</v>
      </c>
      <c r="N12" s="15">
        <v>0</v>
      </c>
      <c r="O12" s="15">
        <v>0</v>
      </c>
      <c r="P12" s="15">
        <v>1</v>
      </c>
      <c r="Q12" s="15">
        <v>1</v>
      </c>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x14ac:dyDescent="0.2">
      <c r="A13" s="99" t="s">
        <v>7</v>
      </c>
      <c r="B13" s="99"/>
      <c r="C13" s="15">
        <v>2</v>
      </c>
      <c r="D13" s="15">
        <v>3</v>
      </c>
      <c r="E13" s="15">
        <v>2</v>
      </c>
      <c r="F13" s="15">
        <v>2</v>
      </c>
      <c r="G13" s="15">
        <v>2</v>
      </c>
      <c r="H13" s="15">
        <v>2</v>
      </c>
      <c r="I13" s="15">
        <v>2</v>
      </c>
      <c r="J13" s="15">
        <v>2</v>
      </c>
      <c r="K13" s="15"/>
      <c r="L13" s="15"/>
      <c r="M13" s="15">
        <v>3</v>
      </c>
      <c r="N13" s="15">
        <v>2</v>
      </c>
      <c r="O13" s="15">
        <v>3</v>
      </c>
      <c r="P13" s="15">
        <v>2</v>
      </c>
      <c r="Q13" s="15">
        <v>3</v>
      </c>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x14ac:dyDescent="0.2">
      <c r="A14" s="111" t="s">
        <v>8</v>
      </c>
      <c r="B14" s="111"/>
      <c r="C14" s="80" t="s">
        <v>110</v>
      </c>
      <c r="D14" s="80" t="s">
        <v>110</v>
      </c>
      <c r="E14" s="80" t="s">
        <v>110</v>
      </c>
      <c r="F14" s="80" t="s">
        <v>110</v>
      </c>
      <c r="G14" s="80" t="s">
        <v>110</v>
      </c>
      <c r="H14" s="80" t="s">
        <v>110</v>
      </c>
      <c r="I14" s="80" t="s">
        <v>110</v>
      </c>
      <c r="J14" s="80" t="s">
        <v>110</v>
      </c>
      <c r="K14" s="80"/>
      <c r="L14" s="80"/>
      <c r="M14" s="80" t="s">
        <v>110</v>
      </c>
      <c r="N14" s="80" t="s">
        <v>110</v>
      </c>
      <c r="O14" s="80" t="s">
        <v>110</v>
      </c>
      <c r="P14" s="80" t="s">
        <v>110</v>
      </c>
      <c r="Q14" s="80" t="s">
        <v>110</v>
      </c>
      <c r="R14" s="80"/>
      <c r="S14" s="80"/>
      <c r="T14" s="80"/>
      <c r="U14" s="80"/>
      <c r="V14" s="80"/>
      <c r="AD14" s="29" t="s">
        <v>135</v>
      </c>
      <c r="AE14" s="29">
        <v>6</v>
      </c>
      <c r="AI14" s="45" t="s">
        <v>116</v>
      </c>
      <c r="AJ14" s="46">
        <v>0.8</v>
      </c>
      <c r="AK14" s="47">
        <v>1.7</v>
      </c>
      <c r="AL14" s="11">
        <v>12</v>
      </c>
      <c r="AM14" s="11">
        <v>6.7</v>
      </c>
      <c r="AN14" s="11" t="s">
        <v>132</v>
      </c>
    </row>
    <row r="15" spans="1:40" x14ac:dyDescent="0.2">
      <c r="A15" s="110" t="s">
        <v>9</v>
      </c>
      <c r="B15" s="110"/>
      <c r="C15" s="15">
        <v>38</v>
      </c>
      <c r="D15" s="15">
        <v>38</v>
      </c>
      <c r="E15" s="15">
        <v>38</v>
      </c>
      <c r="F15" s="15">
        <v>38</v>
      </c>
      <c r="G15" s="15">
        <v>38</v>
      </c>
      <c r="H15" s="15">
        <v>38</v>
      </c>
      <c r="I15" s="15">
        <v>38</v>
      </c>
      <c r="J15" s="15">
        <v>38</v>
      </c>
      <c r="K15" s="15"/>
      <c r="L15" s="15"/>
      <c r="M15" s="15">
        <v>38</v>
      </c>
      <c r="N15" s="15">
        <v>38</v>
      </c>
      <c r="O15" s="15">
        <v>38</v>
      </c>
      <c r="P15" s="15">
        <v>38</v>
      </c>
      <c r="Q15" s="15">
        <v>38</v>
      </c>
      <c r="R15" s="15"/>
      <c r="S15" s="15"/>
      <c r="T15" s="15"/>
      <c r="U15" s="15"/>
      <c r="V15" s="15"/>
      <c r="AD15" s="29" t="s">
        <v>141</v>
      </c>
      <c r="AE15" s="29">
        <v>7</v>
      </c>
      <c r="AI15" s="45" t="s">
        <v>98</v>
      </c>
      <c r="AJ15" s="54">
        <v>1.8</v>
      </c>
      <c r="AK15" s="47">
        <v>5.4</v>
      </c>
      <c r="AL15" s="11">
        <v>13</v>
      </c>
      <c r="AM15" s="11">
        <v>6.7</v>
      </c>
      <c r="AN15" s="11" t="s">
        <v>132</v>
      </c>
    </row>
    <row r="16" spans="1:40" ht="13.5" thickBot="1" x14ac:dyDescent="0.25">
      <c r="A16" s="112" t="s">
        <v>44</v>
      </c>
      <c r="B16" s="112"/>
      <c r="C16" s="81" t="s">
        <v>72</v>
      </c>
      <c r="D16" s="81" t="s">
        <v>72</v>
      </c>
      <c r="E16" s="81" t="s">
        <v>72</v>
      </c>
      <c r="F16" s="81" t="s">
        <v>72</v>
      </c>
      <c r="G16" s="81" t="s">
        <v>72</v>
      </c>
      <c r="H16" s="81" t="s">
        <v>72</v>
      </c>
      <c r="I16" s="81" t="s">
        <v>72</v>
      </c>
      <c r="J16" s="81" t="s">
        <v>72</v>
      </c>
      <c r="K16" s="81"/>
      <c r="L16" s="81"/>
      <c r="M16" s="81" t="s">
        <v>72</v>
      </c>
      <c r="N16" s="81" t="s">
        <v>72</v>
      </c>
      <c r="O16" s="81" t="s">
        <v>72</v>
      </c>
      <c r="P16" s="81" t="s">
        <v>72</v>
      </c>
      <c r="Q16" s="81" t="s">
        <v>72</v>
      </c>
      <c r="R16" s="81"/>
      <c r="S16" s="81"/>
      <c r="T16" s="81"/>
      <c r="U16" s="81"/>
      <c r="V16" s="81"/>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57.372202547999997</v>
      </c>
      <c r="D18" s="16">
        <f>$D32</f>
        <v>57.372202547999997</v>
      </c>
      <c r="E18" s="16">
        <f>$D33</f>
        <v>57.372202547999997</v>
      </c>
      <c r="F18" s="16">
        <f>$D34</f>
        <v>191.24067516</v>
      </c>
      <c r="G18" s="16">
        <f>$D35</f>
        <v>57.372202547999997</v>
      </c>
      <c r="H18" s="16">
        <f>$D36</f>
        <v>57.372202547999997</v>
      </c>
      <c r="I18" s="16">
        <f>$D37</f>
        <v>57.372202547999997</v>
      </c>
      <c r="J18" s="16">
        <f>$D38</f>
        <v>57.372202547999997</v>
      </c>
      <c r="K18" s="16">
        <f>$D39</f>
        <v>0</v>
      </c>
      <c r="L18" s="16">
        <f>$D40</f>
        <v>0</v>
      </c>
      <c r="M18" s="16">
        <f>$D41</f>
        <v>57.372202547999997</v>
      </c>
      <c r="N18" s="16">
        <f>$D42</f>
        <v>57.372202547999997</v>
      </c>
      <c r="O18" s="16">
        <f>$D43</f>
        <v>57.372202547999997</v>
      </c>
      <c r="P18" s="16">
        <f>$D44</f>
        <v>191.24067516</v>
      </c>
      <c r="Q18" s="16">
        <f>$D45</f>
        <v>191.24067516</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-7.2277974519999972</v>
      </c>
      <c r="D19" s="16">
        <f t="shared" ref="D19:V19" si="1">D18-D17</f>
        <v>-7.2277974519999972</v>
      </c>
      <c r="E19" s="16">
        <f t="shared" si="1"/>
        <v>-7.2277974519999972</v>
      </c>
      <c r="F19" s="16">
        <f t="shared" si="1"/>
        <v>126.64067516</v>
      </c>
      <c r="G19" s="16">
        <f t="shared" si="1"/>
        <v>-7.2277974519999972</v>
      </c>
      <c r="H19" s="16">
        <f t="shared" si="1"/>
        <v>-7.2277974519999972</v>
      </c>
      <c r="I19" s="16">
        <f t="shared" si="1"/>
        <v>-7.2277974519999972</v>
      </c>
      <c r="J19" s="16">
        <f t="shared" si="1"/>
        <v>-7.2277974519999972</v>
      </c>
      <c r="K19" s="16" t="e">
        <f t="shared" si="1"/>
        <v>#N/A</v>
      </c>
      <c r="L19" s="16" t="e">
        <f t="shared" si="1"/>
        <v>#N/A</v>
      </c>
      <c r="M19" s="16">
        <f t="shared" si="1"/>
        <v>-7.2277974519999972</v>
      </c>
      <c r="N19" s="16">
        <f t="shared" si="1"/>
        <v>-7.2277974519999972</v>
      </c>
      <c r="O19" s="16">
        <f t="shared" si="1"/>
        <v>-7.2277974519999972</v>
      </c>
      <c r="P19" s="16">
        <f t="shared" si="1"/>
        <v>126.64067516</v>
      </c>
      <c r="Q19" s="16">
        <f t="shared" si="1"/>
        <v>126.64067516</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DECREASE</v>
      </c>
      <c r="F20" s="25" t="str">
        <f>IF($B34="","",IF(F$19&gt;=0,"INCREASE","DECREASE"))</f>
        <v>INCREASE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DECREASE</v>
      </c>
      <c r="N20" s="25" t="str">
        <f>IF($B42="","",IF(N$19&gt;=0,"INCREASE","DECREASE"))</f>
        <v>DECREASE</v>
      </c>
      <c r="O20" s="25" t="str">
        <f>IF($B43="","",IF(O$19&gt;=0,"INCREASE","DECREASE"))</f>
        <v>DECREASE</v>
      </c>
      <c r="P20" s="25" t="str">
        <f>IF($B44="","",IF(P$19&gt;=0,"INCREASE","DECREASE"))</f>
        <v>INCREASE</v>
      </c>
      <c r="Q20" s="25" t="str">
        <f>IF($B45="","",IF(Q$19&gt;=0,"INCREASE","DECREASE"))</f>
        <v>INCREASE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2.82551292</v>
      </c>
      <c r="D22" s="16">
        <f>$E32</f>
        <v>2.82551292</v>
      </c>
      <c r="E22" s="16">
        <f>$E33</f>
        <v>2.82551292</v>
      </c>
      <c r="F22" s="16">
        <f>$E34</f>
        <v>9.4183763999999996</v>
      </c>
      <c r="G22" s="16">
        <f>$E35</f>
        <v>2.82551292</v>
      </c>
      <c r="H22" s="16">
        <f>$E36</f>
        <v>2.82551292</v>
      </c>
      <c r="I22" s="16">
        <f>$E37</f>
        <v>2.82551292</v>
      </c>
      <c r="J22" s="16">
        <f>$E38</f>
        <v>2.82551292</v>
      </c>
      <c r="K22" s="16">
        <f>$E39</f>
        <v>0</v>
      </c>
      <c r="L22" s="16">
        <f>$E40</f>
        <v>0</v>
      </c>
      <c r="M22" s="16">
        <f>$E41</f>
        <v>2.82551292</v>
      </c>
      <c r="N22" s="16">
        <f>$E42</f>
        <v>2.82551292</v>
      </c>
      <c r="O22" s="16">
        <f>$E43</f>
        <v>2.82551292</v>
      </c>
      <c r="P22" s="16">
        <f>$E44</f>
        <v>9.4183763999999996</v>
      </c>
      <c r="Q22" s="16">
        <f>$E45</f>
        <v>9.4183763999999996</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-225.17448708000001</v>
      </c>
      <c r="D23" s="16">
        <f t="shared" ref="D23:V23" si="3">D22-D21</f>
        <v>-225.17448708000001</v>
      </c>
      <c r="E23" s="16">
        <f t="shared" si="3"/>
        <v>-225.17448708000001</v>
      </c>
      <c r="F23" s="16">
        <f t="shared" si="3"/>
        <v>-218.5816236</v>
      </c>
      <c r="G23" s="16">
        <f t="shared" si="3"/>
        <v>-225.17448708000001</v>
      </c>
      <c r="H23" s="16">
        <f t="shared" si="3"/>
        <v>-225.17448708000001</v>
      </c>
      <c r="I23" s="16">
        <f t="shared" si="3"/>
        <v>-225.17448708000001</v>
      </c>
      <c r="J23" s="16">
        <f t="shared" si="3"/>
        <v>-225.17448708000001</v>
      </c>
      <c r="K23" s="16" t="e">
        <f t="shared" si="3"/>
        <v>#N/A</v>
      </c>
      <c r="L23" s="16" t="e">
        <f t="shared" si="3"/>
        <v>#N/A</v>
      </c>
      <c r="M23" s="16">
        <f t="shared" si="3"/>
        <v>-225.17448708000001</v>
      </c>
      <c r="N23" s="16">
        <f t="shared" si="3"/>
        <v>-225.17448708000001</v>
      </c>
      <c r="O23" s="16">
        <f t="shared" si="3"/>
        <v>-225.17448708000001</v>
      </c>
      <c r="P23" s="16">
        <f t="shared" si="3"/>
        <v>-218.5816236</v>
      </c>
      <c r="Q23" s="16">
        <f t="shared" si="3"/>
        <v>-218.5816236</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55</v>
      </c>
      <c r="E27" s="87" t="s">
        <v>55</v>
      </c>
      <c r="F27" s="87" t="s">
        <v>55</v>
      </c>
      <c r="G27" s="87" t="s">
        <v>55</v>
      </c>
      <c r="H27" s="87" t="s">
        <v>55</v>
      </c>
      <c r="I27" s="87" t="s">
        <v>55</v>
      </c>
      <c r="J27" s="87" t="s">
        <v>55</v>
      </c>
      <c r="K27" s="87" t="s">
        <v>55</v>
      </c>
      <c r="L27" s="87" t="s">
        <v>55</v>
      </c>
      <c r="M27" s="87" t="s">
        <v>55</v>
      </c>
      <c r="N27" s="87" t="s">
        <v>55</v>
      </c>
      <c r="O27" s="87" t="s">
        <v>55</v>
      </c>
      <c r="P27" s="87" t="s">
        <v>55</v>
      </c>
      <c r="Q27" s="87" t="s">
        <v>55</v>
      </c>
      <c r="R27" s="87" t="s">
        <v>55</v>
      </c>
      <c r="S27" s="87" t="s">
        <v>55</v>
      </c>
      <c r="T27" s="87" t="s">
        <v>55</v>
      </c>
      <c r="U27" s="87" t="s">
        <v>55</v>
      </c>
    </row>
    <row r="28" spans="1:40" s="49" customFormat="1" x14ac:dyDescent="0.25">
      <c r="A28" s="88"/>
      <c r="B28" s="23">
        <v>17.399999999999999</v>
      </c>
      <c r="C28" s="15">
        <v>5.92</v>
      </c>
      <c r="D28" s="15">
        <v>23987</v>
      </c>
      <c r="E28" s="15">
        <v>2246</v>
      </c>
      <c r="F28" s="15">
        <v>1062</v>
      </c>
      <c r="G28" s="15">
        <v>107</v>
      </c>
      <c r="H28" s="15">
        <v>284</v>
      </c>
      <c r="I28" s="15">
        <v>4.0199999999999996</v>
      </c>
      <c r="J28" s="15">
        <v>0.18</v>
      </c>
      <c r="K28" s="22">
        <v>0.1</v>
      </c>
      <c r="L28" s="15">
        <v>14.1</v>
      </c>
      <c r="M28" s="15">
        <v>29.7</v>
      </c>
      <c r="N28" s="15"/>
      <c r="O28" s="15"/>
      <c r="P28" s="15">
        <v>2658</v>
      </c>
      <c r="Q28" s="15">
        <v>4511</v>
      </c>
      <c r="R28" s="15">
        <v>1.43</v>
      </c>
      <c r="S28" s="15">
        <v>0.99</v>
      </c>
      <c r="T28" s="15">
        <v>2.58</v>
      </c>
      <c r="U28" s="15">
        <v>22.2</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5569</v>
      </c>
      <c r="B31" s="15">
        <v>6</v>
      </c>
      <c r="C31" s="69">
        <f>IF(C$27="%w/w SAR",((C$28*10)*$B31),IF(C$27="%w/w DM",(((C$28*10)*($B$28/100))*$B31),IF(C$27="kg/t SAR",(C$28*$B31),IF(C$27="kg/t DM",((C$28*($B$28/100))*$B31),IF(C$27="mg/kg SAR",((C$28*0.001)*$B31),IF(C$27="mg/kg DM",(((C$28*0.001)*($B$28/100))*$B31),0))))))</f>
        <v>61.8048</v>
      </c>
      <c r="D31" s="69">
        <f>(IF(D$27="%w/w SAR",((D$28*10)*$B31),IF(D$27="%w/w DM",(((D$28*10)*($B$28/100))*$B31),IF(D$27="kg/t SAR",(D$28*$B31),IF(D$27="kg/t DM",((D$28*($B$28/100))*$B31),IF(D$27="mg/kg SAR",((D$28*0.001)*$B31),IF(D$27="mg/kg DM",(((D$28*0.001)*($B$28/100))*$B31),"0")))))))*2.291</f>
        <v>57.372202547999997</v>
      </c>
      <c r="E31" s="69">
        <f>(IF(E$27="%w/w SAR",((E$28*10)*$B31),IF(E$27="%w/w DM",(((E$28*10)*($B$28/100))*$B31),IF(E$27="kg/t SAR",(E$28*$B31),IF(E$27="kg/t DM",((E$28*($B$28/100))*$B31),IF(E$27="mg/kg SAR",((E$28*0.001)*$B31),IF(E$27="mg/kg DM",(((E$28*0.001)*($B$28/100))*$B31),"0")))))))*1.205</f>
        <v>2.82551292</v>
      </c>
      <c r="F31" s="69">
        <f>(IF(F$27="%w/w SAR",((F$28*10)*$B31),IF(F$27="%w/w DM",(((F$28*10)*($B$28/100))*$B31),IF(F$27="kg/t SAR",(F$28*$B31),IF(F$27="kg/t DM",((F$28*($B$28/100))*$B31),IF(F$27="mg/kg SAR",((F$28*0.001)*$B31),IF(F$27="mg/kg DM",(((F$28*0.001)*($B$28/100))*$B31),"0")))))))*1.658</f>
        <v>1.8382710240000002</v>
      </c>
      <c r="G31" s="69">
        <f t="shared" ref="G31:P31" si="5">IF(G$27="%w/w SAR",((G$28*10)*$B31),IF(G$27="%w/w DM",(((G$28*10)*($B$28/100))*$B31),IF(G$27="kg/t SAR",(G$28*$B31),IF(G$27="kg/t DM",((G$28*($B$28/100))*$B31),IF(G$27="mg/kg SAR",((G$28*0.001)*$B31),IF(G$27="mg/kg DM",(((G$28*0.001)*($B$28/100))*$B31),0))))))</f>
        <v>0.111708</v>
      </c>
      <c r="H31" s="69">
        <f t="shared" si="5"/>
        <v>0.29649599999999998</v>
      </c>
      <c r="I31" s="69">
        <f t="shared" si="5"/>
        <v>4.1968799999999992E-3</v>
      </c>
      <c r="J31" s="69">
        <f t="shared" si="5"/>
        <v>1.8792E-4</v>
      </c>
      <c r="K31" s="69">
        <f t="shared" si="5"/>
        <v>1.0439999999999999E-4</v>
      </c>
      <c r="L31" s="69">
        <f t="shared" si="5"/>
        <v>1.4720399999999998E-2</v>
      </c>
      <c r="M31" s="69">
        <f t="shared" si="5"/>
        <v>3.1006800000000001E-2</v>
      </c>
      <c r="N31" s="69">
        <f t="shared" si="5"/>
        <v>0</v>
      </c>
      <c r="O31" s="69">
        <f t="shared" si="5"/>
        <v>0</v>
      </c>
      <c r="P31" s="69">
        <f t="shared" si="5"/>
        <v>2.7749519999999999</v>
      </c>
      <c r="Q31" s="69">
        <f>(IF(Q$27="%w/w SAR",((Q$28*10)*$B31),IF(Q$27="%w/w DM",(((Q$28*10)*($B$28/100))*$B31),IF(Q$27="kg/t SAR",(Q$28*$B31),IF(Q$27="kg/t DM",((Q$28*($B$28/100))*$B31),IF(Q$27="mg/kg SAR",((Q$28*0.001)*$B31),IF(Q$27="mg/kg DM",(((Q$28*0.001)*($B$28/100))*$B31),0)))))))*2.5</f>
        <v>11.773709999999999</v>
      </c>
      <c r="R31" s="69">
        <f>IF(R$27="%w/w SAR",((R$28*10)*$B31),IF(R$27="%w/w DM",(((R$28*10)*($B$28/100))*$B31),IF(R$27="kg/t SAR",(R$28*$B31),IF(R$27="kg/t DM",((R$28*($B$28/100))*$B31),IF(R$27="mg/kg SAR",((R$28*0.001)*$B31),IF(R$27="mg/kg DM",(((R$28*0.001)*($B$28/100))*$B31),0))))))</f>
        <v>1.49292E-3</v>
      </c>
      <c r="S31" s="69">
        <f>IF(S$27="%w/w SAR",((S$28*10)*$B31),IF(S$27="%w/w DM",(((S$28*10)*($B$28/100))*$B31),IF(S$27="kg/t SAR",(S$28*$B31),IF(S$27="kg/t DM",((S$28*($B$28/100))*$B31),IF(S$27="mg/kg SAR",((S$28*0.001)*$B31),IF(S$27="mg/kg DM",(((S$28*0.001)*($B$28/100))*$B31),0))))))</f>
        <v>1.0335599999999998E-3</v>
      </c>
      <c r="T31" s="69">
        <f>IF(T$27="%w/w SAR",((T$28*10)*$B31),IF(T$27="%w/w DM",(((T$28*10)*($B$28/100))*$B31),IF(T$27="kg/t SAR",(T$28*$B31),IF(T$27="kg/t DM",((T$28*($B$28/100))*$B31),IF(T$27="mg/kg SAR",((T$28*0.001)*$B31),IF(T$27="mg/kg DM",(((T$28*0.001)*($B$28/100))*$B31),0))))))</f>
        <v>2.69352E-3</v>
      </c>
      <c r="U31" s="69">
        <f>IF(U$27="%w/w SAR",((U$28*10)*$B31),IF(U$27="%w/w DM",(((U$28*10)*($B$28/100))*$B31),IF(U$27="kg/t SAR",(U$28*$B31),IF(U$27="kg/t DM",((U$28*($B$28/100))*$B31),IF(U$27="mg/kg SAR",((U$28*0.001)*$B31),IF(U$27="mg/kg DM",(((U$28*0.001)*($B$28/100))*$B31),0))))))</f>
        <v>2.3176800000000001E-2</v>
      </c>
      <c r="AB31" s="51"/>
      <c r="AC31" s="51"/>
      <c r="AD31" s="51"/>
      <c r="AE31" s="51"/>
      <c r="AF31" s="51"/>
      <c r="AG31" s="51"/>
      <c r="AH31" s="51"/>
      <c r="AI31" s="51"/>
    </row>
    <row r="32" spans="1:40" s="64" customFormat="1" x14ac:dyDescent="0.25">
      <c r="A32" s="13">
        <f>D8</f>
        <v>6858</v>
      </c>
      <c r="B32" s="15">
        <v>6</v>
      </c>
      <c r="C32" s="69">
        <f t="shared" ref="C32:C50" si="6">IF(C$27="%w/w SAR",((C$28*10)*$B32),IF(C$27="%w/w DM",(((C$28*10)*($B$28/100))*$B32),IF(C$27="kg/t SAR",(C$28*$B32),IF(C$27="kg/t DM",((C$28*($B$28/100))*$B32),IF(C$27="mg/kg SAR",((C$28*0.001)*$B32),IF(C$27="mg/kg DM",(((C$28*0.001)*($B$28/100))*$B32),0))))))</f>
        <v>61.8048</v>
      </c>
      <c r="D32" s="69">
        <f t="shared" ref="D32:D50" si="7">(IF(D$27="%w/w SAR",((D$28*10)*$B32),IF(D$27="%w/w DM",(((D$28*10)*($B$28/100))*$B32),IF(D$27="kg/t SAR",(D$28*$B32),IF(D$27="kg/t DM",((D$28*($B$28/100))*$B32),IF(D$27="mg/kg SAR",((D$28*0.001)*$B32),IF(D$27="mg/kg DM",(((D$28*0.001)*($B$28/100))*$B32),"0")))))))*2.291</f>
        <v>57.372202547999997</v>
      </c>
      <c r="E32" s="69">
        <f t="shared" ref="E32:E50" si="8">(IF(E$27="%w/w SAR",((E$28*10)*$B32),IF(E$27="%w/w DM",(((E$28*10)*($B$28/100))*$B32),IF(E$27="kg/t SAR",(E$28*$B32),IF(E$27="kg/t DM",((E$28*($B$28/100))*$B32),IF(E$27="mg/kg SAR",((E$28*0.001)*$B32),IF(E$27="mg/kg DM",(((E$28*0.001)*($B$28/100))*$B32),"0")))))))*1.205</f>
        <v>2.82551292</v>
      </c>
      <c r="F32" s="69">
        <f t="shared" ref="F32:F50" si="9">(IF(F$27="%w/w SAR",((F$28*10)*$B32),IF(F$27="%w/w DM",(((F$28*10)*($B$28/100))*$B32),IF(F$27="kg/t SAR",(F$28*$B32),IF(F$27="kg/t DM",((F$28*($B$28/100))*$B32),IF(F$27="mg/kg SAR",((F$28*0.001)*$B32),IF(F$27="mg/kg DM",(((F$28*0.001)*($B$28/100))*$B32),"0")))))))*1.658</f>
        <v>1.8382710240000002</v>
      </c>
      <c r="G32" s="69">
        <f t="shared" ref="G32:P50" si="10">IF(G$27="%w/w SAR",((G$28*10)*$B32),IF(G$27="%w/w DM",(((G$28*10)*($B$28/100))*$B32),IF(G$27="kg/t SAR",(G$28*$B32),IF(G$27="kg/t DM",((G$28*($B$28/100))*$B32),IF(G$27="mg/kg SAR",((G$28*0.001)*$B32),IF(G$27="mg/kg DM",(((G$28*0.001)*($B$28/100))*$B32),0))))))</f>
        <v>0.111708</v>
      </c>
      <c r="H32" s="69">
        <f t="shared" si="10"/>
        <v>0.29649599999999998</v>
      </c>
      <c r="I32" s="69">
        <f t="shared" si="10"/>
        <v>4.1968799999999992E-3</v>
      </c>
      <c r="J32" s="69">
        <f t="shared" si="10"/>
        <v>1.8792E-4</v>
      </c>
      <c r="K32" s="69">
        <f t="shared" si="10"/>
        <v>1.0439999999999999E-4</v>
      </c>
      <c r="L32" s="69">
        <f t="shared" si="10"/>
        <v>1.4720399999999998E-2</v>
      </c>
      <c r="M32" s="69">
        <f t="shared" si="10"/>
        <v>3.1006800000000001E-2</v>
      </c>
      <c r="N32" s="69">
        <f t="shared" si="10"/>
        <v>0</v>
      </c>
      <c r="O32" s="69">
        <f t="shared" si="10"/>
        <v>0</v>
      </c>
      <c r="P32" s="69">
        <f t="shared" si="10"/>
        <v>2.7749519999999999</v>
      </c>
      <c r="Q32" s="69">
        <f t="shared" ref="Q32:Q50" si="11">(IF(Q$27="%w/w SAR",((Q$28*10)*$B32),IF(Q$27="%w/w DM",(((Q$28*10)*($B$28/100))*$B32),IF(Q$27="kg/t SAR",(Q$28*$B32),IF(Q$27="kg/t DM",((Q$28*($B$28/100))*$B32),IF(Q$27="mg/kg SAR",((Q$28*0.001)*$B32),IF(Q$27="mg/kg DM",(((Q$28*0.001)*($B$28/100))*$B32),0)))))))*2.5</f>
        <v>11.773709999999999</v>
      </c>
      <c r="R32" s="69">
        <f t="shared" ref="R32:U50" si="12">IF(R$27="%w/w SAR",((R$28*10)*$B32),IF(R$27="%w/w DM",(((R$28*10)*($B$28/100))*$B32),IF(R$27="kg/t SAR",(R$28*$B32),IF(R$27="kg/t DM",((R$28*($B$28/100))*$B32),IF(R$27="mg/kg SAR",((R$28*0.001)*$B32),IF(R$27="mg/kg DM",(((R$28*0.001)*($B$28/100))*$B32),0))))))</f>
        <v>1.49292E-3</v>
      </c>
      <c r="S32" s="69">
        <f t="shared" si="12"/>
        <v>1.0335599999999998E-3</v>
      </c>
      <c r="T32" s="69">
        <f t="shared" si="12"/>
        <v>2.69352E-3</v>
      </c>
      <c r="U32" s="69">
        <f t="shared" si="12"/>
        <v>2.3176800000000001E-2</v>
      </c>
      <c r="AB32" s="51"/>
      <c r="AC32" s="51"/>
      <c r="AD32" s="51"/>
      <c r="AE32" s="51"/>
      <c r="AF32" s="51"/>
      <c r="AG32" s="51"/>
      <c r="AH32" s="51"/>
      <c r="AI32" s="51"/>
    </row>
    <row r="33" spans="1:35" s="64" customFormat="1" x14ac:dyDescent="0.25">
      <c r="A33" s="13">
        <f>E8</f>
        <v>8153</v>
      </c>
      <c r="B33" s="15">
        <v>6</v>
      </c>
      <c r="C33" s="69">
        <f t="shared" si="6"/>
        <v>61.8048</v>
      </c>
      <c r="D33" s="69">
        <f t="shared" si="7"/>
        <v>57.372202547999997</v>
      </c>
      <c r="E33" s="69">
        <f t="shared" si="8"/>
        <v>2.82551292</v>
      </c>
      <c r="F33" s="69">
        <f t="shared" si="9"/>
        <v>1.8382710240000002</v>
      </c>
      <c r="G33" s="69">
        <f t="shared" si="10"/>
        <v>0.111708</v>
      </c>
      <c r="H33" s="69">
        <f t="shared" si="10"/>
        <v>0.29649599999999998</v>
      </c>
      <c r="I33" s="69">
        <f t="shared" si="10"/>
        <v>4.1968799999999992E-3</v>
      </c>
      <c r="J33" s="69">
        <f t="shared" si="10"/>
        <v>1.8792E-4</v>
      </c>
      <c r="K33" s="69">
        <f t="shared" si="10"/>
        <v>1.0439999999999999E-4</v>
      </c>
      <c r="L33" s="69">
        <f t="shared" si="10"/>
        <v>1.4720399999999998E-2</v>
      </c>
      <c r="M33" s="69">
        <f t="shared" si="10"/>
        <v>3.1006800000000001E-2</v>
      </c>
      <c r="N33" s="69">
        <f t="shared" si="10"/>
        <v>0</v>
      </c>
      <c r="O33" s="69">
        <f t="shared" si="10"/>
        <v>0</v>
      </c>
      <c r="P33" s="69">
        <f t="shared" si="10"/>
        <v>2.7749519999999999</v>
      </c>
      <c r="Q33" s="69">
        <f t="shared" si="11"/>
        <v>11.773709999999999</v>
      </c>
      <c r="R33" s="69">
        <f t="shared" si="12"/>
        <v>1.49292E-3</v>
      </c>
      <c r="S33" s="69">
        <f t="shared" si="12"/>
        <v>1.0335599999999998E-3</v>
      </c>
      <c r="T33" s="69">
        <f t="shared" si="12"/>
        <v>2.69352E-3</v>
      </c>
      <c r="U33" s="69">
        <f t="shared" si="12"/>
        <v>2.3176800000000001E-2</v>
      </c>
      <c r="AB33" s="51"/>
      <c r="AC33" s="51"/>
      <c r="AD33" s="51"/>
      <c r="AE33" s="51"/>
      <c r="AF33" s="51"/>
      <c r="AG33" s="51"/>
      <c r="AH33" s="51"/>
      <c r="AI33" s="51"/>
    </row>
    <row r="34" spans="1:35" s="64" customFormat="1" x14ac:dyDescent="0.25">
      <c r="A34" s="13">
        <f>F8</f>
        <v>9748</v>
      </c>
      <c r="B34" s="15">
        <v>20</v>
      </c>
      <c r="C34" s="69">
        <f t="shared" si="6"/>
        <v>206.01600000000002</v>
      </c>
      <c r="D34" s="69">
        <f t="shared" si="7"/>
        <v>191.24067516</v>
      </c>
      <c r="E34" s="69">
        <f t="shared" si="8"/>
        <v>9.4183763999999996</v>
      </c>
      <c r="F34" s="69">
        <f t="shared" si="9"/>
        <v>6.1275700799999999</v>
      </c>
      <c r="G34" s="69">
        <f t="shared" si="10"/>
        <v>0.37235999999999997</v>
      </c>
      <c r="H34" s="69">
        <f t="shared" si="10"/>
        <v>0.98832000000000009</v>
      </c>
      <c r="I34" s="69">
        <f t="shared" si="10"/>
        <v>1.3989599999999996E-2</v>
      </c>
      <c r="J34" s="69">
        <f t="shared" si="10"/>
        <v>6.2639999999999994E-4</v>
      </c>
      <c r="K34" s="69">
        <f t="shared" si="10"/>
        <v>3.48E-4</v>
      </c>
      <c r="L34" s="69">
        <f t="shared" si="10"/>
        <v>4.9067999999999994E-2</v>
      </c>
      <c r="M34" s="69">
        <f t="shared" si="10"/>
        <v>0.103356</v>
      </c>
      <c r="N34" s="69">
        <f t="shared" si="10"/>
        <v>0</v>
      </c>
      <c r="O34" s="69">
        <f t="shared" si="10"/>
        <v>0</v>
      </c>
      <c r="P34" s="69">
        <f t="shared" si="10"/>
        <v>9.249839999999999</v>
      </c>
      <c r="Q34" s="69">
        <f t="shared" si="11"/>
        <v>39.245699999999999</v>
      </c>
      <c r="R34" s="69">
        <f t="shared" si="12"/>
        <v>4.9764000000000006E-3</v>
      </c>
      <c r="S34" s="69">
        <f t="shared" si="12"/>
        <v>3.4451999999999998E-3</v>
      </c>
      <c r="T34" s="69">
        <f t="shared" si="12"/>
        <v>8.978400000000001E-3</v>
      </c>
      <c r="U34" s="69">
        <f t="shared" si="12"/>
        <v>7.7256000000000005E-2</v>
      </c>
      <c r="AB34" s="51"/>
      <c r="AC34" s="51"/>
      <c r="AD34" s="51"/>
      <c r="AE34" s="51"/>
      <c r="AF34" s="51"/>
      <c r="AG34" s="51"/>
      <c r="AH34" s="51"/>
      <c r="AI34" s="51"/>
    </row>
    <row r="35" spans="1:35" s="64" customFormat="1" x14ac:dyDescent="0.25">
      <c r="A35" s="13">
        <f>G8</f>
        <v>1057</v>
      </c>
      <c r="B35" s="15">
        <v>6</v>
      </c>
      <c r="C35" s="69">
        <f t="shared" si="6"/>
        <v>61.8048</v>
      </c>
      <c r="D35" s="69">
        <f t="shared" si="7"/>
        <v>57.372202547999997</v>
      </c>
      <c r="E35" s="69">
        <f t="shared" si="8"/>
        <v>2.82551292</v>
      </c>
      <c r="F35" s="69">
        <f t="shared" si="9"/>
        <v>1.8382710240000002</v>
      </c>
      <c r="G35" s="69">
        <f t="shared" si="10"/>
        <v>0.111708</v>
      </c>
      <c r="H35" s="69">
        <f t="shared" si="10"/>
        <v>0.29649599999999998</v>
      </c>
      <c r="I35" s="69">
        <f t="shared" si="10"/>
        <v>4.1968799999999992E-3</v>
      </c>
      <c r="J35" s="69">
        <f t="shared" si="10"/>
        <v>1.8792E-4</v>
      </c>
      <c r="K35" s="69">
        <f t="shared" si="10"/>
        <v>1.0439999999999999E-4</v>
      </c>
      <c r="L35" s="69">
        <f t="shared" si="10"/>
        <v>1.4720399999999998E-2</v>
      </c>
      <c r="M35" s="69">
        <f t="shared" si="10"/>
        <v>3.1006800000000001E-2</v>
      </c>
      <c r="N35" s="69">
        <f t="shared" si="10"/>
        <v>0</v>
      </c>
      <c r="O35" s="69">
        <f t="shared" si="10"/>
        <v>0</v>
      </c>
      <c r="P35" s="69">
        <f t="shared" si="10"/>
        <v>2.7749519999999999</v>
      </c>
      <c r="Q35" s="69">
        <f t="shared" si="11"/>
        <v>11.773709999999999</v>
      </c>
      <c r="R35" s="69">
        <f t="shared" si="12"/>
        <v>1.49292E-3</v>
      </c>
      <c r="S35" s="69">
        <f t="shared" si="12"/>
        <v>1.0335599999999998E-3</v>
      </c>
      <c r="T35" s="69">
        <f t="shared" si="12"/>
        <v>2.69352E-3</v>
      </c>
      <c r="U35" s="69">
        <f t="shared" si="12"/>
        <v>2.3176800000000001E-2</v>
      </c>
      <c r="AB35" s="51"/>
      <c r="AC35" s="51"/>
      <c r="AD35" s="51"/>
      <c r="AE35" s="51"/>
      <c r="AF35" s="51"/>
      <c r="AG35" s="51"/>
      <c r="AH35" s="51"/>
      <c r="AI35" s="51"/>
    </row>
    <row r="36" spans="1:35" s="64" customFormat="1" x14ac:dyDescent="0.25">
      <c r="A36" s="13">
        <f>H8</f>
        <v>3854</v>
      </c>
      <c r="B36" s="15">
        <v>6</v>
      </c>
      <c r="C36" s="69">
        <f t="shared" si="6"/>
        <v>61.8048</v>
      </c>
      <c r="D36" s="69">
        <f t="shared" si="7"/>
        <v>57.372202547999997</v>
      </c>
      <c r="E36" s="69">
        <f t="shared" si="8"/>
        <v>2.82551292</v>
      </c>
      <c r="F36" s="69">
        <f t="shared" si="9"/>
        <v>1.8382710240000002</v>
      </c>
      <c r="G36" s="69">
        <f t="shared" si="10"/>
        <v>0.111708</v>
      </c>
      <c r="H36" s="69">
        <f t="shared" si="10"/>
        <v>0.29649599999999998</v>
      </c>
      <c r="I36" s="69">
        <f t="shared" si="10"/>
        <v>4.1968799999999992E-3</v>
      </c>
      <c r="J36" s="69">
        <f t="shared" si="10"/>
        <v>1.8792E-4</v>
      </c>
      <c r="K36" s="69">
        <f t="shared" si="10"/>
        <v>1.0439999999999999E-4</v>
      </c>
      <c r="L36" s="69">
        <f t="shared" si="10"/>
        <v>1.4720399999999998E-2</v>
      </c>
      <c r="M36" s="69">
        <f t="shared" si="10"/>
        <v>3.1006800000000001E-2</v>
      </c>
      <c r="N36" s="69">
        <f t="shared" si="10"/>
        <v>0</v>
      </c>
      <c r="O36" s="69">
        <f t="shared" si="10"/>
        <v>0</v>
      </c>
      <c r="P36" s="69">
        <f t="shared" si="10"/>
        <v>2.7749519999999999</v>
      </c>
      <c r="Q36" s="69">
        <f t="shared" si="11"/>
        <v>11.773709999999999</v>
      </c>
      <c r="R36" s="69">
        <f t="shared" si="12"/>
        <v>1.49292E-3</v>
      </c>
      <c r="S36" s="69">
        <f t="shared" si="12"/>
        <v>1.0335599999999998E-3</v>
      </c>
      <c r="T36" s="69">
        <f t="shared" si="12"/>
        <v>2.69352E-3</v>
      </c>
      <c r="U36" s="69">
        <f t="shared" si="12"/>
        <v>2.3176800000000001E-2</v>
      </c>
      <c r="AB36" s="51"/>
      <c r="AC36" s="51"/>
      <c r="AD36" s="51"/>
      <c r="AE36" s="51"/>
      <c r="AF36" s="51"/>
      <c r="AG36" s="51"/>
      <c r="AH36" s="51"/>
      <c r="AI36" s="51"/>
    </row>
    <row r="37" spans="1:35" s="64" customFormat="1" x14ac:dyDescent="0.25">
      <c r="A37" s="13">
        <f>I8</f>
        <v>6042</v>
      </c>
      <c r="B37" s="15">
        <v>6</v>
      </c>
      <c r="C37" s="69">
        <f t="shared" si="6"/>
        <v>61.8048</v>
      </c>
      <c r="D37" s="69">
        <f t="shared" si="7"/>
        <v>57.372202547999997</v>
      </c>
      <c r="E37" s="69">
        <f t="shared" si="8"/>
        <v>2.82551292</v>
      </c>
      <c r="F37" s="69">
        <f t="shared" si="9"/>
        <v>1.8382710240000002</v>
      </c>
      <c r="G37" s="69">
        <f t="shared" si="10"/>
        <v>0.111708</v>
      </c>
      <c r="H37" s="69">
        <f t="shared" si="10"/>
        <v>0.29649599999999998</v>
      </c>
      <c r="I37" s="69">
        <f t="shared" si="10"/>
        <v>4.1968799999999992E-3</v>
      </c>
      <c r="J37" s="69">
        <f t="shared" si="10"/>
        <v>1.8792E-4</v>
      </c>
      <c r="K37" s="69">
        <f t="shared" si="10"/>
        <v>1.0439999999999999E-4</v>
      </c>
      <c r="L37" s="69">
        <f t="shared" si="10"/>
        <v>1.4720399999999998E-2</v>
      </c>
      <c r="M37" s="69">
        <f t="shared" si="10"/>
        <v>3.1006800000000001E-2</v>
      </c>
      <c r="N37" s="69">
        <f t="shared" si="10"/>
        <v>0</v>
      </c>
      <c r="O37" s="69">
        <f t="shared" si="10"/>
        <v>0</v>
      </c>
      <c r="P37" s="69">
        <f t="shared" si="10"/>
        <v>2.7749519999999999</v>
      </c>
      <c r="Q37" s="69">
        <f t="shared" si="11"/>
        <v>11.773709999999999</v>
      </c>
      <c r="R37" s="69">
        <f t="shared" si="12"/>
        <v>1.49292E-3</v>
      </c>
      <c r="S37" s="69">
        <f t="shared" si="12"/>
        <v>1.0335599999999998E-3</v>
      </c>
      <c r="T37" s="69">
        <f t="shared" si="12"/>
        <v>2.69352E-3</v>
      </c>
      <c r="U37" s="69">
        <f t="shared" si="12"/>
        <v>2.3176800000000001E-2</v>
      </c>
      <c r="AB37" s="51"/>
      <c r="AC37" s="51"/>
      <c r="AD37" s="51"/>
      <c r="AE37" s="51"/>
      <c r="AF37" s="51"/>
      <c r="AG37" s="51"/>
      <c r="AH37" s="51"/>
      <c r="AI37" s="51"/>
    </row>
    <row r="38" spans="1:35" s="64" customFormat="1" x14ac:dyDescent="0.25">
      <c r="A38" s="13">
        <f>J8</f>
        <v>2345</v>
      </c>
      <c r="B38" s="15">
        <v>6</v>
      </c>
      <c r="C38" s="69">
        <f t="shared" si="6"/>
        <v>61.8048</v>
      </c>
      <c r="D38" s="69">
        <f t="shared" si="7"/>
        <v>57.372202547999997</v>
      </c>
      <c r="E38" s="69">
        <f t="shared" si="8"/>
        <v>2.82551292</v>
      </c>
      <c r="F38" s="69">
        <f t="shared" si="9"/>
        <v>1.8382710240000002</v>
      </c>
      <c r="G38" s="69">
        <f t="shared" si="10"/>
        <v>0.111708</v>
      </c>
      <c r="H38" s="69">
        <f t="shared" si="10"/>
        <v>0.29649599999999998</v>
      </c>
      <c r="I38" s="69">
        <f t="shared" si="10"/>
        <v>4.1968799999999992E-3</v>
      </c>
      <c r="J38" s="69">
        <f t="shared" si="10"/>
        <v>1.8792E-4</v>
      </c>
      <c r="K38" s="69">
        <f t="shared" si="10"/>
        <v>1.0439999999999999E-4</v>
      </c>
      <c r="L38" s="69">
        <f t="shared" si="10"/>
        <v>1.4720399999999998E-2</v>
      </c>
      <c r="M38" s="69">
        <f t="shared" si="10"/>
        <v>3.1006800000000001E-2</v>
      </c>
      <c r="N38" s="69">
        <f t="shared" si="10"/>
        <v>0</v>
      </c>
      <c r="O38" s="69">
        <f t="shared" si="10"/>
        <v>0</v>
      </c>
      <c r="P38" s="69">
        <f t="shared" si="10"/>
        <v>2.7749519999999999</v>
      </c>
      <c r="Q38" s="69">
        <f t="shared" si="11"/>
        <v>11.773709999999999</v>
      </c>
      <c r="R38" s="69">
        <f t="shared" si="12"/>
        <v>1.49292E-3</v>
      </c>
      <c r="S38" s="69">
        <f t="shared" si="12"/>
        <v>1.0335599999999998E-3</v>
      </c>
      <c r="T38" s="69">
        <f t="shared" si="12"/>
        <v>2.69352E-3</v>
      </c>
      <c r="U38" s="69">
        <f t="shared" si="12"/>
        <v>2.3176800000000001E-2</v>
      </c>
      <c r="AB38" s="51"/>
      <c r="AC38" s="51"/>
      <c r="AD38" s="51"/>
      <c r="AE38" s="51"/>
      <c r="AF38" s="51"/>
      <c r="AG38" s="51"/>
      <c r="AH38" s="51"/>
      <c r="AI38" s="51"/>
    </row>
    <row r="39" spans="1:35" s="64" customFormat="1" x14ac:dyDescent="0.25">
      <c r="A39" s="13">
        <f>K8</f>
        <v>9808</v>
      </c>
      <c r="B39" s="15"/>
      <c r="C39" s="69">
        <f t="shared" si="6"/>
        <v>0</v>
      </c>
      <c r="D39" s="69">
        <f t="shared" si="7"/>
        <v>0</v>
      </c>
      <c r="E39" s="69">
        <f t="shared" si="8"/>
        <v>0</v>
      </c>
      <c r="F39" s="69">
        <f t="shared" si="9"/>
        <v>0</v>
      </c>
      <c r="G39" s="69">
        <f t="shared" si="10"/>
        <v>0</v>
      </c>
      <c r="H39" s="69">
        <f t="shared" si="10"/>
        <v>0</v>
      </c>
      <c r="I39" s="69">
        <f t="shared" si="10"/>
        <v>0</v>
      </c>
      <c r="J39" s="69">
        <f t="shared" si="10"/>
        <v>0</v>
      </c>
      <c r="K39" s="69">
        <f t="shared" si="10"/>
        <v>0</v>
      </c>
      <c r="L39" s="69">
        <f t="shared" si="10"/>
        <v>0</v>
      </c>
      <c r="M39" s="69">
        <f t="shared" si="10"/>
        <v>0</v>
      </c>
      <c r="N39" s="69">
        <f t="shared" si="10"/>
        <v>0</v>
      </c>
      <c r="O39" s="69">
        <f t="shared" si="10"/>
        <v>0</v>
      </c>
      <c r="P39" s="69">
        <f t="shared" si="10"/>
        <v>0</v>
      </c>
      <c r="Q39" s="69">
        <f t="shared" si="11"/>
        <v>0</v>
      </c>
      <c r="R39" s="69">
        <f t="shared" si="12"/>
        <v>0</v>
      </c>
      <c r="S39" s="69">
        <f t="shared" si="12"/>
        <v>0</v>
      </c>
      <c r="T39" s="69">
        <f t="shared" si="12"/>
        <v>0</v>
      </c>
      <c r="U39" s="69">
        <f t="shared" si="12"/>
        <v>0</v>
      </c>
      <c r="AB39" s="51"/>
      <c r="AC39" s="51"/>
      <c r="AD39" s="51"/>
      <c r="AE39" s="51"/>
      <c r="AF39" s="51"/>
      <c r="AG39" s="51"/>
      <c r="AH39" s="51"/>
      <c r="AI39" s="51"/>
    </row>
    <row r="40" spans="1:35" s="64" customFormat="1" x14ac:dyDescent="0.25">
      <c r="A40" s="13">
        <f>L8</f>
        <v>1325</v>
      </c>
      <c r="B40" s="15"/>
      <c r="C40" s="69">
        <f t="shared" si="6"/>
        <v>0</v>
      </c>
      <c r="D40" s="69">
        <f t="shared" si="7"/>
        <v>0</v>
      </c>
      <c r="E40" s="69">
        <f t="shared" si="8"/>
        <v>0</v>
      </c>
      <c r="F40" s="69">
        <f t="shared" si="9"/>
        <v>0</v>
      </c>
      <c r="G40" s="69">
        <f t="shared" si="10"/>
        <v>0</v>
      </c>
      <c r="H40" s="69">
        <f t="shared" si="10"/>
        <v>0</v>
      </c>
      <c r="I40" s="69">
        <f t="shared" si="10"/>
        <v>0</v>
      </c>
      <c r="J40" s="69">
        <f t="shared" si="10"/>
        <v>0</v>
      </c>
      <c r="K40" s="69">
        <f t="shared" si="10"/>
        <v>0</v>
      </c>
      <c r="L40" s="69">
        <f t="shared" si="10"/>
        <v>0</v>
      </c>
      <c r="M40" s="69">
        <f t="shared" si="10"/>
        <v>0</v>
      </c>
      <c r="N40" s="69">
        <f t="shared" si="10"/>
        <v>0</v>
      </c>
      <c r="O40" s="69">
        <f t="shared" si="10"/>
        <v>0</v>
      </c>
      <c r="P40" s="69">
        <f t="shared" si="10"/>
        <v>0</v>
      </c>
      <c r="Q40" s="69">
        <f t="shared" si="11"/>
        <v>0</v>
      </c>
      <c r="R40" s="69">
        <f t="shared" si="12"/>
        <v>0</v>
      </c>
      <c r="S40" s="69">
        <f t="shared" si="12"/>
        <v>0</v>
      </c>
      <c r="T40" s="69">
        <f t="shared" si="12"/>
        <v>0</v>
      </c>
      <c r="U40" s="69">
        <f t="shared" si="12"/>
        <v>0</v>
      </c>
      <c r="AB40" s="51"/>
      <c r="AC40" s="51"/>
      <c r="AD40" s="51"/>
      <c r="AE40" s="51"/>
      <c r="AF40" s="51"/>
      <c r="AG40" s="51"/>
      <c r="AH40" s="51"/>
      <c r="AI40" s="51"/>
    </row>
    <row r="41" spans="1:35" s="64" customFormat="1" x14ac:dyDescent="0.25">
      <c r="A41" s="13">
        <f>M8</f>
        <v>4105</v>
      </c>
      <c r="B41" s="15">
        <v>6</v>
      </c>
      <c r="C41" s="69">
        <f t="shared" si="6"/>
        <v>61.8048</v>
      </c>
      <c r="D41" s="69">
        <f t="shared" si="7"/>
        <v>57.372202547999997</v>
      </c>
      <c r="E41" s="69">
        <f t="shared" si="8"/>
        <v>2.82551292</v>
      </c>
      <c r="F41" s="69">
        <f t="shared" si="9"/>
        <v>1.8382710240000002</v>
      </c>
      <c r="G41" s="69">
        <f t="shared" si="10"/>
        <v>0.111708</v>
      </c>
      <c r="H41" s="69">
        <f t="shared" si="10"/>
        <v>0.29649599999999998</v>
      </c>
      <c r="I41" s="69">
        <f t="shared" si="10"/>
        <v>4.1968799999999992E-3</v>
      </c>
      <c r="J41" s="69">
        <f t="shared" si="10"/>
        <v>1.8792E-4</v>
      </c>
      <c r="K41" s="69">
        <f t="shared" si="10"/>
        <v>1.0439999999999999E-4</v>
      </c>
      <c r="L41" s="69">
        <f t="shared" si="10"/>
        <v>1.4720399999999998E-2</v>
      </c>
      <c r="M41" s="69">
        <f t="shared" si="10"/>
        <v>3.1006800000000001E-2</v>
      </c>
      <c r="N41" s="69">
        <f t="shared" si="10"/>
        <v>0</v>
      </c>
      <c r="O41" s="69">
        <f t="shared" si="10"/>
        <v>0</v>
      </c>
      <c r="P41" s="69">
        <f t="shared" si="10"/>
        <v>2.7749519999999999</v>
      </c>
      <c r="Q41" s="69">
        <f t="shared" si="11"/>
        <v>11.773709999999999</v>
      </c>
      <c r="R41" s="69">
        <f t="shared" si="12"/>
        <v>1.49292E-3</v>
      </c>
      <c r="S41" s="69">
        <f t="shared" si="12"/>
        <v>1.0335599999999998E-3</v>
      </c>
      <c r="T41" s="69">
        <f t="shared" si="12"/>
        <v>2.69352E-3</v>
      </c>
      <c r="U41" s="69">
        <f t="shared" si="12"/>
        <v>2.3176800000000001E-2</v>
      </c>
      <c r="AB41" s="51"/>
      <c r="AC41" s="51"/>
      <c r="AD41" s="51"/>
      <c r="AE41" s="51"/>
      <c r="AF41" s="51"/>
      <c r="AG41" s="51"/>
      <c r="AH41" s="51"/>
      <c r="AI41" s="51"/>
    </row>
    <row r="42" spans="1:35" s="64" customFormat="1" x14ac:dyDescent="0.25">
      <c r="A42" s="13">
        <f>N8</f>
        <v>6810</v>
      </c>
      <c r="B42" s="15">
        <v>6</v>
      </c>
      <c r="C42" s="69">
        <f t="shared" si="6"/>
        <v>61.8048</v>
      </c>
      <c r="D42" s="69">
        <f t="shared" si="7"/>
        <v>57.372202547999997</v>
      </c>
      <c r="E42" s="69">
        <f t="shared" si="8"/>
        <v>2.82551292</v>
      </c>
      <c r="F42" s="69">
        <f t="shared" si="9"/>
        <v>1.8382710240000002</v>
      </c>
      <c r="G42" s="69">
        <f t="shared" si="10"/>
        <v>0.111708</v>
      </c>
      <c r="H42" s="69">
        <f t="shared" si="10"/>
        <v>0.29649599999999998</v>
      </c>
      <c r="I42" s="69">
        <f t="shared" si="10"/>
        <v>4.1968799999999992E-3</v>
      </c>
      <c r="J42" s="69">
        <f t="shared" si="10"/>
        <v>1.8792E-4</v>
      </c>
      <c r="K42" s="69">
        <f t="shared" si="10"/>
        <v>1.0439999999999999E-4</v>
      </c>
      <c r="L42" s="69">
        <f t="shared" si="10"/>
        <v>1.4720399999999998E-2</v>
      </c>
      <c r="M42" s="69">
        <f t="shared" si="10"/>
        <v>3.1006800000000001E-2</v>
      </c>
      <c r="N42" s="69">
        <f t="shared" si="10"/>
        <v>0</v>
      </c>
      <c r="O42" s="69">
        <f t="shared" si="10"/>
        <v>0</v>
      </c>
      <c r="P42" s="69">
        <f t="shared" si="10"/>
        <v>2.7749519999999999</v>
      </c>
      <c r="Q42" s="69">
        <f t="shared" si="11"/>
        <v>11.773709999999999</v>
      </c>
      <c r="R42" s="69">
        <f t="shared" si="12"/>
        <v>1.49292E-3</v>
      </c>
      <c r="S42" s="69">
        <f t="shared" si="12"/>
        <v>1.0335599999999998E-3</v>
      </c>
      <c r="T42" s="69">
        <f t="shared" si="12"/>
        <v>2.69352E-3</v>
      </c>
      <c r="U42" s="69">
        <f t="shared" si="12"/>
        <v>2.3176800000000001E-2</v>
      </c>
      <c r="AB42" s="51"/>
      <c r="AC42" s="51"/>
      <c r="AD42" s="51"/>
      <c r="AE42" s="51"/>
      <c r="AF42" s="51"/>
      <c r="AG42" s="51"/>
      <c r="AH42" s="51"/>
      <c r="AI42" s="51"/>
    </row>
    <row r="43" spans="1:35" s="64" customFormat="1" x14ac:dyDescent="0.25">
      <c r="A43" s="13">
        <f>O8</f>
        <v>8614</v>
      </c>
      <c r="B43" s="15">
        <v>6</v>
      </c>
      <c r="C43" s="69">
        <f t="shared" si="6"/>
        <v>61.8048</v>
      </c>
      <c r="D43" s="69">
        <f t="shared" si="7"/>
        <v>57.372202547999997</v>
      </c>
      <c r="E43" s="69">
        <f t="shared" si="8"/>
        <v>2.82551292</v>
      </c>
      <c r="F43" s="69">
        <f t="shared" si="9"/>
        <v>1.8382710240000002</v>
      </c>
      <c r="G43" s="69">
        <f t="shared" si="10"/>
        <v>0.111708</v>
      </c>
      <c r="H43" s="69">
        <f t="shared" si="10"/>
        <v>0.29649599999999998</v>
      </c>
      <c r="I43" s="69">
        <f t="shared" si="10"/>
        <v>4.1968799999999992E-3</v>
      </c>
      <c r="J43" s="69">
        <f t="shared" si="10"/>
        <v>1.8792E-4</v>
      </c>
      <c r="K43" s="69">
        <f t="shared" si="10"/>
        <v>1.0439999999999999E-4</v>
      </c>
      <c r="L43" s="69">
        <f t="shared" si="10"/>
        <v>1.4720399999999998E-2</v>
      </c>
      <c r="M43" s="69">
        <f t="shared" si="10"/>
        <v>3.1006800000000001E-2</v>
      </c>
      <c r="N43" s="69">
        <f t="shared" si="10"/>
        <v>0</v>
      </c>
      <c r="O43" s="69">
        <f t="shared" si="10"/>
        <v>0</v>
      </c>
      <c r="P43" s="69">
        <f t="shared" si="10"/>
        <v>2.7749519999999999</v>
      </c>
      <c r="Q43" s="69">
        <f t="shared" si="11"/>
        <v>11.773709999999999</v>
      </c>
      <c r="R43" s="69">
        <f t="shared" si="12"/>
        <v>1.49292E-3</v>
      </c>
      <c r="S43" s="69">
        <f t="shared" si="12"/>
        <v>1.0335599999999998E-3</v>
      </c>
      <c r="T43" s="69">
        <f t="shared" si="12"/>
        <v>2.69352E-3</v>
      </c>
      <c r="U43" s="69">
        <f t="shared" si="12"/>
        <v>2.3176800000000001E-2</v>
      </c>
      <c r="AB43" s="51"/>
      <c r="AC43" s="51"/>
      <c r="AD43" s="51"/>
      <c r="AE43" s="51"/>
      <c r="AF43" s="51"/>
      <c r="AG43" s="51"/>
      <c r="AH43" s="51"/>
      <c r="AI43" s="51"/>
    </row>
    <row r="44" spans="1:35" s="64" customFormat="1" x14ac:dyDescent="0.25">
      <c r="A44" s="13">
        <f>P8</f>
        <v>4289</v>
      </c>
      <c r="B44" s="15">
        <v>20</v>
      </c>
      <c r="C44" s="69">
        <f t="shared" si="6"/>
        <v>206.01600000000002</v>
      </c>
      <c r="D44" s="69">
        <f t="shared" si="7"/>
        <v>191.24067516</v>
      </c>
      <c r="E44" s="69">
        <f t="shared" si="8"/>
        <v>9.4183763999999996</v>
      </c>
      <c r="F44" s="69">
        <f t="shared" si="9"/>
        <v>6.1275700799999999</v>
      </c>
      <c r="G44" s="69">
        <f t="shared" si="10"/>
        <v>0.37235999999999997</v>
      </c>
      <c r="H44" s="69">
        <f t="shared" si="10"/>
        <v>0.98832000000000009</v>
      </c>
      <c r="I44" s="69">
        <f t="shared" si="10"/>
        <v>1.3989599999999996E-2</v>
      </c>
      <c r="J44" s="69">
        <f t="shared" si="10"/>
        <v>6.2639999999999994E-4</v>
      </c>
      <c r="K44" s="69">
        <f t="shared" si="10"/>
        <v>3.48E-4</v>
      </c>
      <c r="L44" s="69">
        <f t="shared" si="10"/>
        <v>4.9067999999999994E-2</v>
      </c>
      <c r="M44" s="69">
        <f t="shared" si="10"/>
        <v>0.103356</v>
      </c>
      <c r="N44" s="69">
        <f t="shared" si="10"/>
        <v>0</v>
      </c>
      <c r="O44" s="69">
        <f t="shared" si="10"/>
        <v>0</v>
      </c>
      <c r="P44" s="69">
        <f t="shared" si="10"/>
        <v>9.249839999999999</v>
      </c>
      <c r="Q44" s="69">
        <f t="shared" si="11"/>
        <v>39.245699999999999</v>
      </c>
      <c r="R44" s="69">
        <f t="shared" si="12"/>
        <v>4.9764000000000006E-3</v>
      </c>
      <c r="S44" s="69">
        <f t="shared" si="12"/>
        <v>3.4451999999999998E-3</v>
      </c>
      <c r="T44" s="69">
        <f t="shared" si="12"/>
        <v>8.978400000000001E-3</v>
      </c>
      <c r="U44" s="69">
        <f t="shared" si="12"/>
        <v>7.7256000000000005E-2</v>
      </c>
      <c r="AB44" s="51"/>
      <c r="AC44" s="51"/>
      <c r="AD44" s="51"/>
      <c r="AE44" s="51"/>
      <c r="AF44" s="51"/>
      <c r="AG44" s="51"/>
      <c r="AH44" s="51"/>
      <c r="AI44" s="51"/>
    </row>
    <row r="45" spans="1:35" s="64" customFormat="1" x14ac:dyDescent="0.25">
      <c r="A45" s="13">
        <f>Q8</f>
        <v>3901</v>
      </c>
      <c r="B45" s="15">
        <v>20</v>
      </c>
      <c r="C45" s="69">
        <f t="shared" si="6"/>
        <v>206.01600000000002</v>
      </c>
      <c r="D45" s="69">
        <f t="shared" si="7"/>
        <v>191.24067516</v>
      </c>
      <c r="E45" s="69">
        <f t="shared" si="8"/>
        <v>9.4183763999999996</v>
      </c>
      <c r="F45" s="69">
        <f t="shared" si="9"/>
        <v>6.1275700799999999</v>
      </c>
      <c r="G45" s="69">
        <f t="shared" si="10"/>
        <v>0.37235999999999997</v>
      </c>
      <c r="H45" s="69">
        <f t="shared" si="10"/>
        <v>0.98832000000000009</v>
      </c>
      <c r="I45" s="69">
        <f t="shared" si="10"/>
        <v>1.3989599999999996E-2</v>
      </c>
      <c r="J45" s="69">
        <f t="shared" si="10"/>
        <v>6.2639999999999994E-4</v>
      </c>
      <c r="K45" s="69">
        <f t="shared" si="10"/>
        <v>3.48E-4</v>
      </c>
      <c r="L45" s="69">
        <f t="shared" si="10"/>
        <v>4.9067999999999994E-2</v>
      </c>
      <c r="M45" s="69">
        <f t="shared" si="10"/>
        <v>0.103356</v>
      </c>
      <c r="N45" s="69">
        <f t="shared" si="10"/>
        <v>0</v>
      </c>
      <c r="O45" s="69">
        <f t="shared" si="10"/>
        <v>0</v>
      </c>
      <c r="P45" s="69">
        <f t="shared" si="10"/>
        <v>9.249839999999999</v>
      </c>
      <c r="Q45" s="69">
        <f t="shared" si="11"/>
        <v>39.245699999999999</v>
      </c>
      <c r="R45" s="69">
        <f t="shared" si="12"/>
        <v>4.9764000000000006E-3</v>
      </c>
      <c r="S45" s="69">
        <f t="shared" si="12"/>
        <v>3.4451999999999998E-3</v>
      </c>
      <c r="T45" s="69">
        <f t="shared" si="12"/>
        <v>8.978400000000001E-3</v>
      </c>
      <c r="U45" s="69">
        <f t="shared" si="12"/>
        <v>7.7256000000000005E-2</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v>17.399999999999999</v>
      </c>
      <c r="C55" s="96">
        <v>1.3</v>
      </c>
      <c r="D55" s="97">
        <f>(B55/100)*C55</f>
        <v>0.22619999999999998</v>
      </c>
      <c r="E55" s="97">
        <f>G55</f>
        <v>0.40019999999999994</v>
      </c>
      <c r="F55" s="96">
        <v>2.2999999999999998</v>
      </c>
      <c r="G55" s="97">
        <f>(B55/100)*F55</f>
        <v>0.40019999999999994</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5569</v>
      </c>
      <c r="C57" s="8">
        <f t="shared" ref="C57:U57" si="13">D8</f>
        <v>6858</v>
      </c>
      <c r="D57" s="8">
        <f t="shared" si="13"/>
        <v>8153</v>
      </c>
      <c r="E57" s="8">
        <f t="shared" si="13"/>
        <v>9748</v>
      </c>
      <c r="F57" s="8">
        <f t="shared" si="13"/>
        <v>1057</v>
      </c>
      <c r="G57" s="8">
        <f t="shared" si="13"/>
        <v>3854</v>
      </c>
      <c r="H57" s="8">
        <f t="shared" si="13"/>
        <v>6042</v>
      </c>
      <c r="I57" s="8">
        <f t="shared" si="13"/>
        <v>2345</v>
      </c>
      <c r="J57" s="8">
        <f t="shared" si="13"/>
        <v>9808</v>
      </c>
      <c r="K57" s="8">
        <f t="shared" si="13"/>
        <v>1325</v>
      </c>
      <c r="L57" s="8">
        <f t="shared" si="13"/>
        <v>4105</v>
      </c>
      <c r="M57" s="8">
        <f t="shared" si="13"/>
        <v>6810</v>
      </c>
      <c r="N57" s="8">
        <f t="shared" si="13"/>
        <v>8614</v>
      </c>
      <c r="O57" s="8">
        <f t="shared" si="13"/>
        <v>4289</v>
      </c>
      <c r="P57" s="8">
        <f t="shared" si="13"/>
        <v>3901</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e">
        <f>K16&amp;" I "&amp;(VLOOKUP(K14,Table24[],6,FALSE))</f>
        <v>#N/A</v>
      </c>
      <c r="K58" s="13" t="e">
        <f>L16&amp;" I "&amp;(VLOOKUP(L14,Table24[],6,FALSE))</f>
        <v>#N/A</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91" t="s">
        <v>129</v>
      </c>
      <c r="B59" s="68">
        <f>VLOOKUP(C$14,Table24[],5,FALSE)</f>
        <v>6.2</v>
      </c>
      <c r="C59" s="68">
        <f>VLOOKUP(D$14,Table24[],5,FALSE)</f>
        <v>6.2</v>
      </c>
      <c r="D59" s="68">
        <f>VLOOKUP(E$14,Table24[],5,FALSE)</f>
        <v>6.2</v>
      </c>
      <c r="E59" s="68">
        <f>VLOOKUP(F$14,Table24[],5,FALSE)</f>
        <v>6.2</v>
      </c>
      <c r="F59" s="68">
        <f>VLOOKUP(G$14,Table24[],5,FALSE)</f>
        <v>6.2</v>
      </c>
      <c r="G59" s="68">
        <f>VLOOKUP(H$14,Table24[],5,FALSE)</f>
        <v>6.2</v>
      </c>
      <c r="H59" s="68">
        <f>VLOOKUP(I$14,Table24[],5,FALSE)</f>
        <v>6.2</v>
      </c>
      <c r="I59" s="68">
        <f>VLOOKUP(J$14,Table24[],5,FALSE)</f>
        <v>6.2</v>
      </c>
      <c r="J59" s="68" t="e">
        <f>VLOOKUP(K$14,Table24[],5,FALSE)</f>
        <v>#N/A</v>
      </c>
      <c r="K59" s="68" t="e">
        <f>VLOOKUP(L$14,Table24[],5,FALSE)</f>
        <v>#N/A</v>
      </c>
      <c r="L59" s="68">
        <f>VLOOKUP(M$14,Table24[],5,FALSE)</f>
        <v>6.2</v>
      </c>
      <c r="M59" s="68">
        <f>VLOOKUP(N$14,Table24[],5,FALSE)</f>
        <v>6.2</v>
      </c>
      <c r="N59" s="68">
        <f>VLOOKUP(O$14,Table24[],5,FALSE)</f>
        <v>6.2</v>
      </c>
      <c r="O59" s="68">
        <f>VLOOKUP(P$14,Table24[],5,FALSE)</f>
        <v>6.2</v>
      </c>
      <c r="P59" s="68">
        <f>VLOOKUP(Q$14,Table24[],5,FALSE)</f>
        <v>6.2</v>
      </c>
      <c r="Q59" s="68" t="e">
        <f>VLOOKUP(R$14,Table24[],5,FALSE)</f>
        <v>#N/A</v>
      </c>
      <c r="R59" s="68" t="e">
        <f>VLOOKUP(S$14,Table24[],5,FALSE)</f>
        <v>#N/A</v>
      </c>
      <c r="S59" s="68" t="e">
        <f>VLOOKUP(T$14,Table24[],5,FALSE)</f>
        <v>#N/A</v>
      </c>
      <c r="T59" s="68" t="e">
        <f>VLOOKUP(U$14,Table24[],5,FALSE)</f>
        <v>#N/A</v>
      </c>
      <c r="U59" s="68" t="e">
        <f>VLOOKUP(V$14,Table24[],5,FALSE)</f>
        <v>#N/A</v>
      </c>
    </row>
    <row r="60" spans="1:35" s="19" customFormat="1" x14ac:dyDescent="0.2">
      <c r="A60" s="91" t="s">
        <v>4</v>
      </c>
      <c r="B60" s="68">
        <f>C10</f>
        <v>5.7</v>
      </c>
      <c r="C60" s="68">
        <f t="shared" ref="C60:U60" si="14">D10</f>
        <v>6</v>
      </c>
      <c r="D60" s="68">
        <f t="shared" si="14"/>
        <v>5.7</v>
      </c>
      <c r="E60" s="68">
        <f t="shared" si="14"/>
        <v>5.6</v>
      </c>
      <c r="F60" s="68">
        <f t="shared" si="14"/>
        <v>5.7</v>
      </c>
      <c r="G60" s="68">
        <f t="shared" si="14"/>
        <v>5.7</v>
      </c>
      <c r="H60" s="68">
        <f t="shared" si="14"/>
        <v>5.9</v>
      </c>
      <c r="I60" s="68">
        <f t="shared" si="14"/>
        <v>5.8</v>
      </c>
      <c r="J60" s="68">
        <f t="shared" si="14"/>
        <v>0</v>
      </c>
      <c r="K60" s="68">
        <f t="shared" si="14"/>
        <v>0</v>
      </c>
      <c r="L60" s="68">
        <f t="shared" si="14"/>
        <v>6.2</v>
      </c>
      <c r="M60" s="68">
        <f t="shared" si="14"/>
        <v>6.2</v>
      </c>
      <c r="N60" s="68">
        <f t="shared" si="14"/>
        <v>7</v>
      </c>
      <c r="O60" s="68">
        <f t="shared" si="14"/>
        <v>5.2</v>
      </c>
      <c r="P60" s="68">
        <f t="shared" si="14"/>
        <v>5</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6</v>
      </c>
      <c r="C62" s="69">
        <f>B32</f>
        <v>6</v>
      </c>
      <c r="D62" s="69">
        <f>B33</f>
        <v>6</v>
      </c>
      <c r="E62" s="69">
        <f>B34</f>
        <v>20</v>
      </c>
      <c r="F62" s="69">
        <f>B35</f>
        <v>6</v>
      </c>
      <c r="G62" s="69">
        <f>B36</f>
        <v>6</v>
      </c>
      <c r="H62" s="69">
        <f>B37</f>
        <v>6</v>
      </c>
      <c r="I62" s="69">
        <f>B38</f>
        <v>6</v>
      </c>
      <c r="J62" s="69">
        <f>B39</f>
        <v>0</v>
      </c>
      <c r="K62" s="69">
        <f>B40</f>
        <v>0</v>
      </c>
      <c r="L62" s="69">
        <f>B41</f>
        <v>6</v>
      </c>
      <c r="M62" s="69">
        <f>B42</f>
        <v>6</v>
      </c>
      <c r="N62" s="69">
        <f>B43</f>
        <v>6</v>
      </c>
      <c r="O62" s="69">
        <f>B44</f>
        <v>20</v>
      </c>
      <c r="P62" s="69">
        <f>B45</f>
        <v>20</v>
      </c>
      <c r="Q62" s="69">
        <f>B46</f>
        <v>0</v>
      </c>
      <c r="R62" s="69">
        <f>B47</f>
        <v>0</v>
      </c>
      <c r="S62" s="69">
        <f>B48</f>
        <v>0</v>
      </c>
      <c r="T62" s="69">
        <f>B49</f>
        <v>0</v>
      </c>
      <c r="U62" s="69">
        <f>B50</f>
        <v>0</v>
      </c>
    </row>
    <row r="63" spans="1:35" s="19" customFormat="1" ht="38.25" x14ac:dyDescent="0.2">
      <c r="A63" s="92" t="s">
        <v>151</v>
      </c>
      <c r="B63" s="69">
        <f>$E55*(B62/100)</f>
        <v>2.4011999999999995E-2</v>
      </c>
      <c r="C63" s="69">
        <f t="shared" ref="C63:U63" si="16">$E55*(C62/100)</f>
        <v>2.4011999999999995E-2</v>
      </c>
      <c r="D63" s="69">
        <f t="shared" si="16"/>
        <v>2.4011999999999995E-2</v>
      </c>
      <c r="E63" s="69">
        <f t="shared" si="16"/>
        <v>8.004E-2</v>
      </c>
      <c r="F63" s="69">
        <f>$E55*(F62/100)</f>
        <v>2.4011999999999995E-2</v>
      </c>
      <c r="G63" s="69">
        <f t="shared" si="16"/>
        <v>2.4011999999999995E-2</v>
      </c>
      <c r="H63" s="69">
        <f t="shared" si="16"/>
        <v>2.4011999999999995E-2</v>
      </c>
      <c r="I63" s="69">
        <f t="shared" si="16"/>
        <v>2.4011999999999995E-2</v>
      </c>
      <c r="J63" s="69">
        <f t="shared" si="16"/>
        <v>0</v>
      </c>
      <c r="K63" s="69">
        <f t="shared" si="16"/>
        <v>0</v>
      </c>
      <c r="L63" s="69">
        <f t="shared" si="16"/>
        <v>2.4011999999999995E-2</v>
      </c>
      <c r="M63" s="69">
        <f t="shared" si="16"/>
        <v>2.4011999999999995E-2</v>
      </c>
      <c r="N63" s="69">
        <f t="shared" si="16"/>
        <v>2.4011999999999995E-2</v>
      </c>
      <c r="O63" s="69">
        <f t="shared" si="16"/>
        <v>8.004E-2</v>
      </c>
      <c r="P63" s="69">
        <f t="shared" si="16"/>
        <v>8.004E-2</v>
      </c>
      <c r="Q63" s="69">
        <f t="shared" si="16"/>
        <v>0</v>
      </c>
      <c r="R63" s="69">
        <f t="shared" si="16"/>
        <v>0</v>
      </c>
      <c r="S63" s="69">
        <f t="shared" si="16"/>
        <v>0</v>
      </c>
      <c r="T63" s="69">
        <f t="shared" si="16"/>
        <v>0</v>
      </c>
      <c r="U63" s="69">
        <f t="shared" si="16"/>
        <v>0</v>
      </c>
    </row>
    <row r="64" spans="1:35" s="19" customFormat="1" ht="63.75" x14ac:dyDescent="0.2">
      <c r="A64" s="92" t="s">
        <v>152</v>
      </c>
      <c r="B64" s="69">
        <f>(B59-B60)*B61</f>
        <v>3</v>
      </c>
      <c r="C64" s="69">
        <f t="shared" ref="C64:U64" si="17">(C59-C60)*C61</f>
        <v>1.2000000000000011</v>
      </c>
      <c r="D64" s="69">
        <f t="shared" si="17"/>
        <v>3</v>
      </c>
      <c r="E64" s="69">
        <f t="shared" si="17"/>
        <v>3.6000000000000032</v>
      </c>
      <c r="F64" s="69">
        <f t="shared" si="17"/>
        <v>3</v>
      </c>
      <c r="G64" s="69">
        <f t="shared" si="17"/>
        <v>3</v>
      </c>
      <c r="H64" s="69">
        <f t="shared" si="17"/>
        <v>1.7999999999999989</v>
      </c>
      <c r="I64" s="69">
        <f t="shared" si="17"/>
        <v>2.4000000000000021</v>
      </c>
      <c r="J64" s="69" t="e">
        <f t="shared" si="17"/>
        <v>#N/A</v>
      </c>
      <c r="K64" s="69" t="e">
        <f t="shared" si="17"/>
        <v>#N/A</v>
      </c>
      <c r="L64" s="69">
        <f t="shared" si="17"/>
        <v>0</v>
      </c>
      <c r="M64" s="69">
        <f t="shared" si="17"/>
        <v>0</v>
      </c>
      <c r="N64" s="69">
        <f t="shared" si="17"/>
        <v>-4.7999999999999989</v>
      </c>
      <c r="O64" s="69">
        <f t="shared" si="17"/>
        <v>6</v>
      </c>
      <c r="P64" s="69">
        <f t="shared" si="17"/>
        <v>7.2000000000000011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-2.9759880000000001</v>
      </c>
      <c r="C65" s="69">
        <f t="shared" ref="C65:U65" si="18">C63-C64</f>
        <v>-1.1759880000000011</v>
      </c>
      <c r="D65" s="69">
        <f t="shared" si="18"/>
        <v>-2.9759880000000001</v>
      </c>
      <c r="E65" s="69">
        <f t="shared" si="18"/>
        <v>-3.5199600000000033</v>
      </c>
      <c r="F65" s="69">
        <f t="shared" si="18"/>
        <v>-2.9759880000000001</v>
      </c>
      <c r="G65" s="69">
        <f t="shared" si="18"/>
        <v>-2.9759880000000001</v>
      </c>
      <c r="H65" s="69">
        <f t="shared" si="18"/>
        <v>-1.775987999999999</v>
      </c>
      <c r="I65" s="69">
        <f t="shared" si="18"/>
        <v>-2.3759880000000022</v>
      </c>
      <c r="J65" s="69" t="e">
        <f t="shared" si="18"/>
        <v>#N/A</v>
      </c>
      <c r="K65" s="69" t="e">
        <f t="shared" si="18"/>
        <v>#N/A</v>
      </c>
      <c r="L65" s="69">
        <f t="shared" si="18"/>
        <v>2.4011999999999995E-2</v>
      </c>
      <c r="M65" s="69">
        <f t="shared" si="18"/>
        <v>2.4011999999999995E-2</v>
      </c>
      <c r="N65" s="69">
        <f t="shared" si="18"/>
        <v>4.8240119999999989</v>
      </c>
      <c r="O65" s="69">
        <f t="shared" si="18"/>
        <v>-5.9199599999999997</v>
      </c>
      <c r="P65" s="69">
        <f t="shared" si="18"/>
        <v>-7.1199600000000007</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str">
        <f t="shared" si="19"/>
        <v>OVER</v>
      </c>
      <c r="M66" s="70" t="str">
        <f t="shared" si="19"/>
        <v>OVER</v>
      </c>
      <c r="N66" s="70" t="str">
        <f t="shared" si="19"/>
        <v>OVER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0" sqref="B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'DAF Sludge Cake'!C1:D1</f>
        <v>PAN-017546</v>
      </c>
      <c r="D1" s="121"/>
      <c r="E1" s="73" t="s">
        <v>45</v>
      </c>
      <c r="F1" s="31">
        <f>'DAF Sludge Cake'!F1</f>
        <v>44.2</v>
      </c>
      <c r="G1" s="100" t="s">
        <v>43</v>
      </c>
      <c r="H1" s="101"/>
      <c r="I1" s="98">
        <v>6.76</v>
      </c>
      <c r="J1" s="99" t="s">
        <v>149</v>
      </c>
      <c r="K1" s="99"/>
      <c r="L1" s="77">
        <v>590</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'DAF Sludge Cake'!C2:D2</f>
        <v>EPR-GP3792SK</v>
      </c>
      <c r="D2" s="123"/>
      <c r="E2" s="73" t="s">
        <v>106</v>
      </c>
      <c r="F2" s="76" t="s">
        <v>164</v>
      </c>
      <c r="G2" s="118" t="s">
        <v>107</v>
      </c>
      <c r="H2" s="119"/>
      <c r="I2" s="98">
        <v>1416</v>
      </c>
      <c r="J2" s="99" t="s">
        <v>154</v>
      </c>
      <c r="K2" s="99"/>
      <c r="L2" s="77">
        <v>0.24</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'DAF Sludge Cake'!C3:D3</f>
        <v>Byproduct</v>
      </c>
      <c r="D3" s="123"/>
      <c r="E3" s="73" t="s">
        <v>105</v>
      </c>
      <c r="F3" s="30" t="s">
        <v>77</v>
      </c>
      <c r="G3" s="99" t="s">
        <v>155</v>
      </c>
      <c r="H3" s="99"/>
      <c r="I3" s="98">
        <v>760</v>
      </c>
      <c r="J3" s="100" t="s">
        <v>150</v>
      </c>
      <c r="K3" s="101"/>
      <c r="L3" s="77">
        <f>(L1/(L2*10000))*100</f>
        <v>24.583333333333332</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'DAF Sludge Cake'!C4:D4</f>
        <v>Bwlchmawr farm, Brynteg, Llanybydder, Carmarthenshire SA40 9XA</v>
      </c>
      <c r="D4" s="121"/>
      <c r="E4" s="74" t="s">
        <v>1</v>
      </c>
      <c r="F4" s="76" t="s">
        <v>165</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'DAF Sludge Cake'!C5:D5</f>
        <v>Ethan Banfield</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'DAF Sludge Cake'!C8</f>
        <v>5569</v>
      </c>
      <c r="D8" s="52">
        <f>'DAF Sludge Cake'!D8</f>
        <v>6858</v>
      </c>
      <c r="E8" s="52">
        <f>'DAF Sludge Cake'!E8</f>
        <v>8153</v>
      </c>
      <c r="F8" s="52">
        <f>'DAF Sludge Cake'!F8</f>
        <v>9748</v>
      </c>
      <c r="G8" s="52">
        <f>'DAF Sludge Cake'!G8</f>
        <v>1057</v>
      </c>
      <c r="H8" s="52">
        <f>'DAF Sludge Cake'!H8</f>
        <v>3854</v>
      </c>
      <c r="I8" s="52">
        <f>'DAF Sludge Cake'!I8</f>
        <v>6042</v>
      </c>
      <c r="J8" s="52">
        <f>'DAF Sludge Cake'!J8</f>
        <v>2345</v>
      </c>
      <c r="K8" s="52">
        <f>'DAF Sludge Cake'!K8</f>
        <v>9808</v>
      </c>
      <c r="L8" s="52">
        <f>'DAF Sludge Cake'!L8</f>
        <v>1325</v>
      </c>
      <c r="M8" s="52">
        <f>'DAF Sludge Cake'!M8</f>
        <v>4105</v>
      </c>
      <c r="N8" s="52">
        <f>'DAF Sludge Cake'!N8</f>
        <v>6810</v>
      </c>
      <c r="O8" s="52">
        <f>'DAF Sludge Cake'!O8</f>
        <v>8614</v>
      </c>
      <c r="P8" s="52">
        <f>'DAF Sludge Cake'!P8</f>
        <v>4289</v>
      </c>
      <c r="Q8" s="52">
        <f>'DAF Sludge Cake'!Q8</f>
        <v>3901</v>
      </c>
      <c r="R8" s="52">
        <f>'DAF Sludge Cake'!R8</f>
        <v>0</v>
      </c>
      <c r="S8" s="52">
        <f>'DAF Sludge Cake'!S8</f>
        <v>0</v>
      </c>
      <c r="T8" s="52">
        <f>'DAF Sludge Cake'!T8</f>
        <v>0</v>
      </c>
      <c r="U8" s="52">
        <f>'DAF Sludge Cake'!U8</f>
        <v>0</v>
      </c>
      <c r="V8" s="52">
        <f>'DAF Sludge Cake'!V8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'DAF Sludge Cake'!C9</f>
        <v xml:space="preserve">Moderate </v>
      </c>
      <c r="D9" s="52" t="str">
        <f>'DAF Sludge Cake'!D9</f>
        <v xml:space="preserve">Moderate </v>
      </c>
      <c r="E9" s="52" t="str">
        <f>'DAF Sludge Cake'!E9</f>
        <v xml:space="preserve">Moderate </v>
      </c>
      <c r="F9" s="52" t="str">
        <f>'DAF Sludge Cake'!F9</f>
        <v xml:space="preserve">Moderate </v>
      </c>
      <c r="G9" s="52" t="str">
        <f>'DAF Sludge Cake'!G9</f>
        <v xml:space="preserve">Moderate </v>
      </c>
      <c r="H9" s="52" t="str">
        <f>'DAF Sludge Cake'!H9</f>
        <v xml:space="preserve">Moderate </v>
      </c>
      <c r="I9" s="52" t="str">
        <f>'DAF Sludge Cake'!I9</f>
        <v xml:space="preserve">Moderate </v>
      </c>
      <c r="J9" s="52" t="str">
        <f>'DAF Sludge Cake'!J9</f>
        <v xml:space="preserve">Moderate </v>
      </c>
      <c r="K9" s="52">
        <f>'DAF Sludge Cake'!K9</f>
        <v>0</v>
      </c>
      <c r="L9" s="52">
        <f>'DAF Sludge Cake'!L9</f>
        <v>0</v>
      </c>
      <c r="M9" s="52" t="str">
        <f>'DAF Sludge Cake'!M9</f>
        <v xml:space="preserve">Moderate </v>
      </c>
      <c r="N9" s="52" t="str">
        <f>'DAF Sludge Cake'!N9</f>
        <v xml:space="preserve">Moderate </v>
      </c>
      <c r="O9" s="52" t="str">
        <f>'DAF Sludge Cake'!O9</f>
        <v xml:space="preserve">Moderate </v>
      </c>
      <c r="P9" s="52" t="str">
        <f>'DAF Sludge Cake'!P9</f>
        <v xml:space="preserve">Moderate </v>
      </c>
      <c r="Q9" s="52" t="str">
        <f>'DAF Sludge Cake'!Q9</f>
        <v xml:space="preserve">Moderate </v>
      </c>
      <c r="R9" s="52">
        <f>'DAF Sludge Cake'!R9</f>
        <v>0</v>
      </c>
      <c r="S9" s="52">
        <f>'DAF Sludge Cake'!S9</f>
        <v>0</v>
      </c>
      <c r="T9" s="52">
        <f>'DAF Sludge Cake'!T9</f>
        <v>0</v>
      </c>
      <c r="U9" s="52">
        <f>'DAF Sludge Cake'!U9</f>
        <v>0</v>
      </c>
      <c r="V9" s="52">
        <f>'DAF Sludge Cake'!V9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'DAF Sludge Cake'!C10</f>
        <v>5.7</v>
      </c>
      <c r="D10" s="52">
        <f>'DAF Sludge Cake'!D10</f>
        <v>6</v>
      </c>
      <c r="E10" s="52">
        <f>'DAF Sludge Cake'!E10</f>
        <v>5.7</v>
      </c>
      <c r="F10" s="52">
        <f>'DAF Sludge Cake'!F10</f>
        <v>5.6</v>
      </c>
      <c r="G10" s="52">
        <f>'DAF Sludge Cake'!G10</f>
        <v>5.7</v>
      </c>
      <c r="H10" s="52">
        <f>'DAF Sludge Cake'!H10</f>
        <v>5.7</v>
      </c>
      <c r="I10" s="52">
        <f>'DAF Sludge Cake'!I10</f>
        <v>5.9</v>
      </c>
      <c r="J10" s="52">
        <f>'DAF Sludge Cake'!J10</f>
        <v>5.8</v>
      </c>
      <c r="K10" s="52">
        <f>'DAF Sludge Cake'!K10</f>
        <v>0</v>
      </c>
      <c r="L10" s="52">
        <f>'DAF Sludge Cake'!L10</f>
        <v>0</v>
      </c>
      <c r="M10" s="52">
        <f>'DAF Sludge Cake'!M10</f>
        <v>6.2</v>
      </c>
      <c r="N10" s="52">
        <f>'DAF Sludge Cake'!N10</f>
        <v>6.2</v>
      </c>
      <c r="O10" s="52">
        <f>'DAF Sludge Cake'!O10</f>
        <v>7</v>
      </c>
      <c r="P10" s="52">
        <f>'DAF Sludge Cake'!P10</f>
        <v>5.2</v>
      </c>
      <c r="Q10" s="52">
        <f>'DAF Sludge Cake'!Q10</f>
        <v>5</v>
      </c>
      <c r="R10" s="52">
        <f>'DAF Sludge Cake'!R10</f>
        <v>0</v>
      </c>
      <c r="S10" s="52">
        <f>'DAF Sludge Cake'!S10</f>
        <v>0</v>
      </c>
      <c r="T10" s="52">
        <f>'DAF Sludge Cake'!T10</f>
        <v>0</v>
      </c>
      <c r="U10" s="52">
        <f>'DAF Sludge Cake'!U10</f>
        <v>0</v>
      </c>
      <c r="V10" s="52">
        <f>'DAF Sludge Cake'!V10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'DAF Sludge Cake'!C11</f>
        <v>2</v>
      </c>
      <c r="D11" s="52">
        <f>'DAF Sludge Cake'!D11</f>
        <v>2</v>
      </c>
      <c r="E11" s="52">
        <f>'DAF Sludge Cake'!E11</f>
        <v>2</v>
      </c>
      <c r="F11" s="52">
        <f>'DAF Sludge Cake'!F11</f>
        <v>1</v>
      </c>
      <c r="G11" s="52">
        <f>'DAF Sludge Cake'!G11</f>
        <v>2</v>
      </c>
      <c r="H11" s="52">
        <f>'DAF Sludge Cake'!H11</f>
        <v>3</v>
      </c>
      <c r="I11" s="52">
        <f>'DAF Sludge Cake'!I11</f>
        <v>2</v>
      </c>
      <c r="J11" s="52">
        <f>'DAF Sludge Cake'!J11</f>
        <v>3</v>
      </c>
      <c r="K11" s="52">
        <f>'DAF Sludge Cake'!K11</f>
        <v>0</v>
      </c>
      <c r="L11" s="52">
        <f>'DAF Sludge Cake'!L11</f>
        <v>0</v>
      </c>
      <c r="M11" s="52">
        <f>'DAF Sludge Cake'!M11</f>
        <v>2</v>
      </c>
      <c r="N11" s="52">
        <f>'DAF Sludge Cake'!N11</f>
        <v>2</v>
      </c>
      <c r="O11" s="52">
        <f>'DAF Sludge Cake'!O11</f>
        <v>3</v>
      </c>
      <c r="P11" s="52">
        <f>'DAF Sludge Cake'!P11</f>
        <v>1</v>
      </c>
      <c r="Q11" s="52">
        <f>'DAF Sludge Cake'!Q11</f>
        <v>1</v>
      </c>
      <c r="R11" s="52">
        <f>'DAF Sludge Cake'!R11</f>
        <v>0</v>
      </c>
      <c r="S11" s="52">
        <f>'DAF Sludge Cake'!S11</f>
        <v>0</v>
      </c>
      <c r="T11" s="52">
        <f>'DAF Sludge Cake'!T11</f>
        <v>0</v>
      </c>
      <c r="U11" s="52">
        <f>'DAF Sludge Cake'!U11</f>
        <v>0</v>
      </c>
      <c r="V11" s="52">
        <f>'DAF Sludge Cake'!V11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'DAF Sludge Cake'!C12</f>
        <v>1</v>
      </c>
      <c r="D12" s="52">
        <f>'DAF Sludge Cake'!D12</f>
        <v>0</v>
      </c>
      <c r="E12" s="52">
        <f>'DAF Sludge Cake'!E12</f>
        <v>0</v>
      </c>
      <c r="F12" s="52">
        <f>'DAF Sludge Cake'!F12</f>
        <v>2</v>
      </c>
      <c r="G12" s="52">
        <f>'DAF Sludge Cake'!G12</f>
        <v>1</v>
      </c>
      <c r="H12" s="52">
        <f>'DAF Sludge Cake'!H12</f>
        <v>1</v>
      </c>
      <c r="I12" s="52">
        <f>'DAF Sludge Cake'!I12</f>
        <v>1</v>
      </c>
      <c r="J12" s="52">
        <f>'DAF Sludge Cake'!J12</f>
        <v>1</v>
      </c>
      <c r="K12" s="52">
        <f>'DAF Sludge Cake'!K12</f>
        <v>0</v>
      </c>
      <c r="L12" s="52">
        <f>'DAF Sludge Cake'!L12</f>
        <v>0</v>
      </c>
      <c r="M12" s="52">
        <f>'DAF Sludge Cake'!M12</f>
        <v>1</v>
      </c>
      <c r="N12" s="52">
        <f>'DAF Sludge Cake'!N12</f>
        <v>0</v>
      </c>
      <c r="O12" s="52">
        <f>'DAF Sludge Cake'!O12</f>
        <v>0</v>
      </c>
      <c r="P12" s="52">
        <f>'DAF Sludge Cake'!P12</f>
        <v>1</v>
      </c>
      <c r="Q12" s="52">
        <f>'DAF Sludge Cake'!Q12</f>
        <v>1</v>
      </c>
      <c r="R12" s="52">
        <f>'DAF Sludge Cake'!R12</f>
        <v>0</v>
      </c>
      <c r="S12" s="52">
        <f>'DAF Sludge Cake'!S12</f>
        <v>0</v>
      </c>
      <c r="T12" s="52">
        <f>'DAF Sludge Cake'!T12</f>
        <v>0</v>
      </c>
      <c r="U12" s="52">
        <f>'DAF Sludge Cake'!U12</f>
        <v>0</v>
      </c>
      <c r="V12" s="52">
        <f>'DAF Sludge Cake'!V12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'DAF Sludge Cake'!C13</f>
        <v>2</v>
      </c>
      <c r="D13" s="52">
        <f>'DAF Sludge Cake'!D13</f>
        <v>3</v>
      </c>
      <c r="E13" s="52">
        <f>'DAF Sludge Cake'!E13</f>
        <v>2</v>
      </c>
      <c r="F13" s="52">
        <f>'DAF Sludge Cake'!F13</f>
        <v>2</v>
      </c>
      <c r="G13" s="52">
        <f>'DAF Sludge Cake'!G13</f>
        <v>2</v>
      </c>
      <c r="H13" s="52">
        <f>'DAF Sludge Cake'!H13</f>
        <v>2</v>
      </c>
      <c r="I13" s="52">
        <f>'DAF Sludge Cake'!I13</f>
        <v>2</v>
      </c>
      <c r="J13" s="52">
        <f>'DAF Sludge Cake'!J13</f>
        <v>2</v>
      </c>
      <c r="K13" s="52">
        <f>'DAF Sludge Cake'!K13</f>
        <v>0</v>
      </c>
      <c r="L13" s="52">
        <f>'DAF Sludge Cake'!L13</f>
        <v>0</v>
      </c>
      <c r="M13" s="52">
        <f>'DAF Sludge Cake'!M13</f>
        <v>3</v>
      </c>
      <c r="N13" s="52">
        <f>'DAF Sludge Cake'!N13</f>
        <v>2</v>
      </c>
      <c r="O13" s="52">
        <f>'DAF Sludge Cake'!O13</f>
        <v>3</v>
      </c>
      <c r="P13" s="52">
        <f>'DAF Sludge Cake'!P13</f>
        <v>2</v>
      </c>
      <c r="Q13" s="52">
        <f>'DAF Sludge Cake'!Q13</f>
        <v>3</v>
      </c>
      <c r="R13" s="52">
        <f>'DAF Sludge Cake'!R13</f>
        <v>0</v>
      </c>
      <c r="S13" s="52">
        <f>'DAF Sludge Cake'!S13</f>
        <v>0</v>
      </c>
      <c r="T13" s="52">
        <f>'DAF Sludge Cake'!T13</f>
        <v>0</v>
      </c>
      <c r="U13" s="52">
        <f>'DAF Sludge Cake'!U13</f>
        <v>0</v>
      </c>
      <c r="V13" s="52">
        <f>'DAF Sludge Cake'!V13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'DAF Sludge Cake'!C14</f>
        <v xml:space="preserve">Grass Silage (25% DM) </v>
      </c>
      <c r="D14" s="82" t="str">
        <f>'DAF Sludge Cake'!D14</f>
        <v xml:space="preserve">Grass Silage (25% DM) </v>
      </c>
      <c r="E14" s="82" t="str">
        <f>'DAF Sludge Cake'!E14</f>
        <v xml:space="preserve">Grass Silage (25% DM) </v>
      </c>
      <c r="F14" s="82" t="str">
        <f>'DAF Sludge Cake'!F14</f>
        <v xml:space="preserve">Grass Silage (25% DM) </v>
      </c>
      <c r="G14" s="82" t="str">
        <f>'DAF Sludge Cake'!G14</f>
        <v xml:space="preserve">Grass Silage (25% DM) </v>
      </c>
      <c r="H14" s="82" t="str">
        <f>'DAF Sludge Cake'!H14</f>
        <v xml:space="preserve">Grass Silage (25% DM) </v>
      </c>
      <c r="I14" s="82" t="str">
        <f>'DAF Sludge Cake'!I14</f>
        <v xml:space="preserve">Grass Silage (25% DM) </v>
      </c>
      <c r="J14" s="82" t="str">
        <f>'DAF Sludge Cake'!J14</f>
        <v xml:space="preserve">Grass Silage (25% DM) </v>
      </c>
      <c r="K14" s="82">
        <f>'DAF Sludge Cake'!K14</f>
        <v>0</v>
      </c>
      <c r="L14" s="82">
        <f>'DAF Sludge Cake'!L14</f>
        <v>0</v>
      </c>
      <c r="M14" s="82" t="str">
        <f>'DAF Sludge Cake'!M14</f>
        <v xml:space="preserve">Grass Silage (25% DM) </v>
      </c>
      <c r="N14" s="82" t="str">
        <f>'DAF Sludge Cake'!N14</f>
        <v xml:space="preserve">Grass Silage (25% DM) </v>
      </c>
      <c r="O14" s="82" t="str">
        <f>'DAF Sludge Cake'!O14</f>
        <v xml:space="preserve">Grass Silage (25% DM) </v>
      </c>
      <c r="P14" s="82" t="str">
        <f>'DAF Sludge Cake'!P14</f>
        <v xml:space="preserve">Grass Silage (25% DM) </v>
      </c>
      <c r="Q14" s="82" t="str">
        <f>'DAF Sludge Cake'!Q14</f>
        <v xml:space="preserve">Grass Silage (25% DM) </v>
      </c>
      <c r="R14" s="82">
        <f>'DAF Sludge Cake'!R14</f>
        <v>0</v>
      </c>
      <c r="S14" s="82">
        <f>'DAF Sludge Cake'!S14</f>
        <v>0</v>
      </c>
      <c r="T14" s="82">
        <f>'DAF Sludge Cake'!T14</f>
        <v>0</v>
      </c>
      <c r="U14" s="82">
        <f>'DAF Sludge Cake'!U14</f>
        <v>0</v>
      </c>
      <c r="V14" s="82">
        <f>'DAF Sludge Cake'!V14</f>
        <v>0</v>
      </c>
      <c r="AD14" s="29" t="s">
        <v>135</v>
      </c>
      <c r="AE14" s="29">
        <v>6</v>
      </c>
      <c r="AI14" s="45" t="s">
        <v>116</v>
      </c>
      <c r="AJ14" s="46">
        <v>0.8</v>
      </c>
      <c r="AK14" s="47">
        <v>1.7</v>
      </c>
      <c r="AL14" s="11">
        <v>12</v>
      </c>
      <c r="AM14" s="11">
        <v>6.7</v>
      </c>
      <c r="AN14" s="11" t="s">
        <v>132</v>
      </c>
    </row>
    <row r="15" spans="1:41" x14ac:dyDescent="0.2">
      <c r="A15" s="110" t="s">
        <v>9</v>
      </c>
      <c r="B15" s="110"/>
      <c r="C15" s="52">
        <f>'DAF Sludge Cake'!C15</f>
        <v>38</v>
      </c>
      <c r="D15" s="52">
        <f>'DAF Sludge Cake'!D15</f>
        <v>38</v>
      </c>
      <c r="E15" s="52">
        <f>'DAF Sludge Cake'!E15</f>
        <v>38</v>
      </c>
      <c r="F15" s="52">
        <f>'DAF Sludge Cake'!F15</f>
        <v>38</v>
      </c>
      <c r="G15" s="52">
        <f>'DAF Sludge Cake'!G15</f>
        <v>38</v>
      </c>
      <c r="H15" s="52">
        <f>'DAF Sludge Cake'!H15</f>
        <v>38</v>
      </c>
      <c r="I15" s="52">
        <f>'DAF Sludge Cake'!I15</f>
        <v>38</v>
      </c>
      <c r="J15" s="52">
        <f>'DAF Sludge Cake'!J15</f>
        <v>38</v>
      </c>
      <c r="K15" s="52">
        <f>'DAF Sludge Cake'!K15</f>
        <v>0</v>
      </c>
      <c r="L15" s="52">
        <f>'DAF Sludge Cake'!L15</f>
        <v>0</v>
      </c>
      <c r="M15" s="52">
        <f>'DAF Sludge Cake'!M15</f>
        <v>38</v>
      </c>
      <c r="N15" s="52">
        <f>'DAF Sludge Cake'!N15</f>
        <v>38</v>
      </c>
      <c r="O15" s="52">
        <f>'DAF Sludge Cake'!O15</f>
        <v>38</v>
      </c>
      <c r="P15" s="52">
        <f>'DAF Sludge Cake'!P15</f>
        <v>38</v>
      </c>
      <c r="Q15" s="52">
        <f>'DAF Sludge Cake'!Q15</f>
        <v>38</v>
      </c>
      <c r="R15" s="52">
        <f>'DAF Sludge Cake'!R15</f>
        <v>0</v>
      </c>
      <c r="S15" s="52">
        <f>'DAF Sludge Cake'!S15</f>
        <v>0</v>
      </c>
      <c r="T15" s="52">
        <f>'DAF Sludge Cake'!T15</f>
        <v>0</v>
      </c>
      <c r="U15" s="52">
        <f>'DAF Sludge Cake'!U15</f>
        <v>0</v>
      </c>
      <c r="V15" s="52">
        <f>'DAF Sludge Cake'!V15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'DAF Sludge Cake'!C16</f>
        <v>Medium/Clay</v>
      </c>
      <c r="D16" s="83" t="str">
        <f>'DAF Sludge Cake'!D16</f>
        <v>Medium/Clay</v>
      </c>
      <c r="E16" s="83" t="str">
        <f>'DAF Sludge Cake'!E16</f>
        <v>Medium/Clay</v>
      </c>
      <c r="F16" s="83" t="str">
        <f>'DAF Sludge Cake'!F16</f>
        <v>Medium/Clay</v>
      </c>
      <c r="G16" s="83" t="str">
        <f>'DAF Sludge Cake'!G16</f>
        <v>Medium/Clay</v>
      </c>
      <c r="H16" s="83" t="str">
        <f>'DAF Sludge Cake'!H16</f>
        <v>Medium/Clay</v>
      </c>
      <c r="I16" s="83" t="str">
        <f>'DAF Sludge Cake'!I16</f>
        <v>Medium/Clay</v>
      </c>
      <c r="J16" s="83" t="str">
        <f>'DAF Sludge Cake'!J16</f>
        <v>Medium/Clay</v>
      </c>
      <c r="K16" s="83">
        <f>'DAF Sludge Cake'!K16</f>
        <v>0</v>
      </c>
      <c r="L16" s="83">
        <f>'DAF Sludge Cake'!L16</f>
        <v>0</v>
      </c>
      <c r="M16" s="83" t="str">
        <f>'DAF Sludge Cake'!M16</f>
        <v>Medium/Clay</v>
      </c>
      <c r="N16" s="83" t="str">
        <f>'DAF Sludge Cake'!N16</f>
        <v>Medium/Clay</v>
      </c>
      <c r="O16" s="83" t="str">
        <f>'DAF Sludge Cake'!O16</f>
        <v>Medium/Clay</v>
      </c>
      <c r="P16" s="83" t="str">
        <f>'DAF Sludge Cake'!P16</f>
        <v>Medium/Clay</v>
      </c>
      <c r="Q16" s="83" t="str">
        <f>'DAF Sludge Cake'!Q16</f>
        <v>Medium/Clay</v>
      </c>
      <c r="R16" s="83">
        <f>'DAF Sludge Cake'!R16</f>
        <v>0</v>
      </c>
      <c r="S16" s="83">
        <f>'DAF Sludge Cake'!S16</f>
        <v>0</v>
      </c>
      <c r="T16" s="83">
        <f>'DAF Sludge Cake'!T16</f>
        <v>0</v>
      </c>
      <c r="U16" s="83">
        <f>'DAF Sludge Cake'!U16</f>
        <v>0</v>
      </c>
      <c r="V16" s="83">
        <f>'DAF Sludge Cake'!V16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64.652020000000007</v>
      </c>
      <c r="D18" s="16">
        <f>$D32</f>
        <v>64.652020000000007</v>
      </c>
      <c r="E18" s="16">
        <f>$D33</f>
        <v>64.652020000000007</v>
      </c>
      <c r="F18" s="16">
        <f>$D34</f>
        <v>190.15299999999999</v>
      </c>
      <c r="G18" s="16">
        <f>$D35</f>
        <v>64.652020000000007</v>
      </c>
      <c r="H18" s="16">
        <f>$D36</f>
        <v>64.652020000000007</v>
      </c>
      <c r="I18" s="16">
        <f>$D37</f>
        <v>64.652020000000007</v>
      </c>
      <c r="J18" s="16">
        <f>$D38</f>
        <v>64.652020000000007</v>
      </c>
      <c r="K18" s="16">
        <f>$D39</f>
        <v>0</v>
      </c>
      <c r="L18" s="16">
        <f>$D40</f>
        <v>0</v>
      </c>
      <c r="M18" s="16">
        <f>$D41</f>
        <v>64.652020000000007</v>
      </c>
      <c r="N18" s="16">
        <f>$D42</f>
        <v>64.652020000000007</v>
      </c>
      <c r="O18" s="16">
        <f>$D43</f>
        <v>64.652020000000007</v>
      </c>
      <c r="P18" s="16">
        <f>$D44</f>
        <v>190.15299999999999</v>
      </c>
      <c r="Q18" s="16">
        <f>$D45</f>
        <v>190.15299999999999</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5.2020000000013056E-2</v>
      </c>
      <c r="D19" s="16">
        <f t="shared" ref="D19:V19" si="1">D18-D17</f>
        <v>5.2020000000013056E-2</v>
      </c>
      <c r="E19" s="16">
        <f t="shared" si="1"/>
        <v>5.2020000000013056E-2</v>
      </c>
      <c r="F19" s="16">
        <f t="shared" si="1"/>
        <v>125.553</v>
      </c>
      <c r="G19" s="16">
        <f t="shared" si="1"/>
        <v>5.2020000000013056E-2</v>
      </c>
      <c r="H19" s="16">
        <f t="shared" si="1"/>
        <v>5.2020000000013056E-2</v>
      </c>
      <c r="I19" s="16">
        <f t="shared" si="1"/>
        <v>5.2020000000013056E-2</v>
      </c>
      <c r="J19" s="16">
        <f t="shared" si="1"/>
        <v>5.2020000000013056E-2</v>
      </c>
      <c r="K19" s="16" t="e">
        <f t="shared" si="1"/>
        <v>#N/A</v>
      </c>
      <c r="L19" s="16" t="e">
        <f t="shared" si="1"/>
        <v>#N/A</v>
      </c>
      <c r="M19" s="16">
        <f t="shared" si="1"/>
        <v>5.2020000000013056E-2</v>
      </c>
      <c r="N19" s="16">
        <f t="shared" si="1"/>
        <v>5.2020000000013056E-2</v>
      </c>
      <c r="O19" s="16">
        <f t="shared" si="1"/>
        <v>5.2020000000013056E-2</v>
      </c>
      <c r="P19" s="16">
        <f t="shared" si="1"/>
        <v>125.553</v>
      </c>
      <c r="Q19" s="16">
        <f t="shared" si="1"/>
        <v>125.553</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
      </c>
      <c r="L20" s="25" t="str">
        <f>IF($B40="","",IF(L$19&gt;=0,"INCREASE","DECREASE"))</f>
        <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INCREASE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9.7098899999999997</v>
      </c>
      <c r="D22" s="16">
        <f>$E32</f>
        <v>9.7098899999999997</v>
      </c>
      <c r="E22" s="16">
        <f>$E33</f>
        <v>9.7098899999999997</v>
      </c>
      <c r="F22" s="16">
        <f>$E34</f>
        <v>28.558500000000006</v>
      </c>
      <c r="G22" s="16">
        <f>$E35</f>
        <v>9.7098899999999997</v>
      </c>
      <c r="H22" s="16">
        <f>$E36</f>
        <v>9.7098899999999997</v>
      </c>
      <c r="I22" s="16">
        <f>$E37</f>
        <v>9.7098899999999997</v>
      </c>
      <c r="J22" s="16">
        <f>$E38</f>
        <v>9.7098899999999997</v>
      </c>
      <c r="K22" s="16">
        <f>$E39</f>
        <v>0</v>
      </c>
      <c r="L22" s="16">
        <f>$E40</f>
        <v>0</v>
      </c>
      <c r="M22" s="16">
        <f>$E41</f>
        <v>9.7098899999999997</v>
      </c>
      <c r="N22" s="16">
        <f>$E42</f>
        <v>9.7098899999999997</v>
      </c>
      <c r="O22" s="16">
        <f>$E43</f>
        <v>9.7098899999999997</v>
      </c>
      <c r="P22" s="16">
        <f>$E44</f>
        <v>28.558500000000006</v>
      </c>
      <c r="Q22" s="16">
        <f>$E45</f>
        <v>28.558500000000006</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-218.29011</v>
      </c>
      <c r="D23" s="16">
        <f t="shared" ref="D23:V23" si="3">D22-D21</f>
        <v>-218.29011</v>
      </c>
      <c r="E23" s="16">
        <f t="shared" si="3"/>
        <v>-218.29011</v>
      </c>
      <c r="F23" s="16">
        <f t="shared" si="3"/>
        <v>-199.44149999999999</v>
      </c>
      <c r="G23" s="16">
        <f t="shared" si="3"/>
        <v>-218.29011</v>
      </c>
      <c r="H23" s="16">
        <f t="shared" si="3"/>
        <v>-218.29011</v>
      </c>
      <c r="I23" s="16">
        <f t="shared" si="3"/>
        <v>-218.29011</v>
      </c>
      <c r="J23" s="16">
        <f t="shared" si="3"/>
        <v>-218.29011</v>
      </c>
      <c r="K23" s="16" t="e">
        <f t="shared" si="3"/>
        <v>#N/A</v>
      </c>
      <c r="L23" s="16" t="e">
        <f t="shared" si="3"/>
        <v>#N/A</v>
      </c>
      <c r="M23" s="16">
        <f t="shared" si="3"/>
        <v>-218.29011</v>
      </c>
      <c r="N23" s="16">
        <f t="shared" si="3"/>
        <v>-218.29011</v>
      </c>
      <c r="O23" s="16">
        <f t="shared" si="3"/>
        <v>-218.29011</v>
      </c>
      <c r="P23" s="16">
        <f t="shared" si="3"/>
        <v>-199.44149999999999</v>
      </c>
      <c r="Q23" s="16">
        <f t="shared" si="3"/>
        <v>-199.44149999999999</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t="s">
        <v>54</v>
      </c>
      <c r="O27" s="87" t="s">
        <v>54</v>
      </c>
      <c r="P27" s="87" t="s">
        <v>54</v>
      </c>
      <c r="Q27" s="87" t="s">
        <v>54</v>
      </c>
      <c r="R27" s="87" t="s">
        <v>54</v>
      </c>
      <c r="S27" s="87" t="s">
        <v>54</v>
      </c>
      <c r="T27" s="87" t="s">
        <v>54</v>
      </c>
      <c r="U27" s="87" t="s">
        <v>54</v>
      </c>
    </row>
    <row r="28" spans="1:40" s="49" customFormat="1" x14ac:dyDescent="0.25">
      <c r="A28" s="88"/>
      <c r="B28" s="23">
        <v>3.65</v>
      </c>
      <c r="C28" s="15">
        <v>0.24</v>
      </c>
      <c r="D28" s="15">
        <v>830</v>
      </c>
      <c r="E28" s="15">
        <v>237</v>
      </c>
      <c r="F28" s="15">
        <v>61.9</v>
      </c>
      <c r="G28" s="15">
        <v>4.6399999999999997</v>
      </c>
      <c r="H28" s="15">
        <v>52.1</v>
      </c>
      <c r="I28" s="15">
        <v>0.5</v>
      </c>
      <c r="J28" s="15">
        <v>0.01</v>
      </c>
      <c r="K28" s="22">
        <v>0.05</v>
      </c>
      <c r="L28" s="15">
        <v>0.36</v>
      </c>
      <c r="M28" s="15">
        <v>0.7</v>
      </c>
      <c r="N28" s="15"/>
      <c r="O28" s="15"/>
      <c r="P28" s="15">
        <v>1036</v>
      </c>
      <c r="Q28" s="15">
        <v>237</v>
      </c>
      <c r="R28" s="15">
        <v>0.05</v>
      </c>
      <c r="S28" s="15">
        <v>0.5</v>
      </c>
      <c r="T28" s="15">
        <v>0.11</v>
      </c>
      <c r="U28" s="15">
        <v>10</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5569</v>
      </c>
      <c r="B31" s="15">
        <v>34</v>
      </c>
      <c r="C31" s="69">
        <f>IF(C$27="%w/w SAR",((C$28*10)*$B31),IF(C$27="%w/w DM",(((C$28*10)*($B$28/100))*$B31),IF(C$27="kg/t SAR",(C$28*$B31),IF(C$27="kg/t DM",((C$28*($B$28/100))*$B31),IF(C$27="mg/kg SAR",((C$28*0.001)*$B31),IF(C$27="mg/kg DM",(((C$28*0.001)*($B$28/100))*$B31),0))))))</f>
        <v>81.599999999999994</v>
      </c>
      <c r="D31" s="69">
        <f>(IF(D$27="%w/w SAR",((D$28*10)*$B31),IF(D$27="%w/w DM",(((D$28*10)*($B$28/100))*$B31),IF(D$27="kg/t SAR",(D$28*$B31),IF(D$27="kg/t DM",((D$28*($B$28/100))*$B31),IF(D$27="mg/kg SAR",((D$28*0.001)*$B31),IF(D$27="mg/kg DM",(((D$28*0.001)*($B$28/100))*$B31),"0")))))))*2.291</f>
        <v>64.652020000000007</v>
      </c>
      <c r="E31" s="69">
        <f>(IF(E$27="%w/w SAR",((E$28*10)*$B31),IF(E$27="%w/w DM",(((E$28*10)*($B$28/100))*$B31),IF(E$27="kg/t SAR",(E$28*$B31),IF(E$27="kg/t DM",((E$28*($B$28/100))*$B31),IF(E$27="mg/kg SAR",((E$28*0.001)*$B31),IF(E$27="mg/kg DM",(((E$28*0.001)*($B$28/100))*$B31),"0")))))))*1.205</f>
        <v>9.7098899999999997</v>
      </c>
      <c r="F31" s="69">
        <f>(IF(F$27="%w/w SAR",((F$28*10)*$B31),IF(F$27="%w/w DM",(((F$28*10)*($B$28/100))*$B31),IF(F$27="kg/t SAR",(F$28*$B31),IF(F$27="kg/t DM",((F$28*($B$28/100))*$B31),IF(F$27="mg/kg SAR",((F$28*0.001)*$B31),IF(F$27="mg/kg DM",(((F$28*0.001)*($B$28/100))*$B31),"0")))))))*1.658</f>
        <v>3.4894267999999999</v>
      </c>
      <c r="G31" s="69">
        <f t="shared" ref="G31:P46" si="5">IF(G$27="%w/w SAR",((G$28*10)*$B31),IF(G$27="%w/w DM",(((G$28*10)*($B$28/100))*$B31),IF(G$27="kg/t SAR",(G$28*$B31),IF(G$27="kg/t DM",((G$28*($B$28/100))*$B31),IF(G$27="mg/kg SAR",((G$28*0.001)*$B31),IF(G$27="mg/kg DM",(((G$28*0.001)*($B$28/100))*$B31),0))))))</f>
        <v>0.15776000000000001</v>
      </c>
      <c r="H31" s="69">
        <f t="shared" si="5"/>
        <v>1.7714000000000001</v>
      </c>
      <c r="I31" s="69">
        <f t="shared" si="5"/>
        <v>1.7000000000000001E-2</v>
      </c>
      <c r="J31" s="69">
        <f t="shared" si="5"/>
        <v>3.4000000000000002E-4</v>
      </c>
      <c r="K31" s="69">
        <f t="shared" si="5"/>
        <v>1.7000000000000001E-3</v>
      </c>
      <c r="L31" s="69">
        <f t="shared" si="5"/>
        <v>1.2239999999999999E-2</v>
      </c>
      <c r="M31" s="69">
        <f t="shared" si="5"/>
        <v>2.3799999999999998E-2</v>
      </c>
      <c r="N31" s="69">
        <f t="shared" si="5"/>
        <v>0</v>
      </c>
      <c r="O31" s="69">
        <f t="shared" si="5"/>
        <v>0</v>
      </c>
      <c r="P31" s="69">
        <f t="shared" si="5"/>
        <v>35.224000000000004</v>
      </c>
      <c r="Q31" s="69">
        <f>(IF(Q$27="%w/w SAR",((Q$28*10)*$B31),IF(Q$27="%w/w DM",(((Q$28*10)*($B$28/100))*$B31),IF(Q$27="kg/t SAR",(Q$28*$B31),IF(Q$27="kg/t DM",((Q$28*($B$28/100))*$B31),IF(Q$27="mg/kg SAR",((Q$28*0.001)*$B31),IF(Q$27="mg/kg DM",(((Q$28*0.001)*($B$28/100))*$B31),0)))))))*2.5</f>
        <v>20.145</v>
      </c>
      <c r="R31" s="69">
        <f>IF(R$27="%w/w SAR",((R$28*10)*$B31),IF(R$27="%w/w DM",(((R$28*10)*($B$28/100))*$B31),IF(R$27="kg/t SAR",(R$28*$B31),IF(R$27="kg/t DM",((R$28*($B$28/100))*$B31),IF(R$27="mg/kg SAR",((R$28*0.001)*$B31),IF(R$27="mg/kg DM",(((R$28*0.001)*($B$28/100))*$B31),0))))))</f>
        <v>1.7000000000000001E-3</v>
      </c>
      <c r="S31" s="69">
        <f>IF(S$27="%w/w SAR",((S$28*10)*$B31),IF(S$27="%w/w DM",(((S$28*10)*($B$28/100))*$B31),IF(S$27="kg/t SAR",(S$28*$B31),IF(S$27="kg/t DM",((S$28*($B$28/100))*$B31),IF(S$27="mg/kg SAR",((S$28*0.001)*$B31),IF(S$27="mg/kg DM",(((S$28*0.001)*($B$28/100))*$B31),0))))))</f>
        <v>1.7000000000000001E-2</v>
      </c>
      <c r="T31" s="69">
        <f>IF(T$27="%w/w SAR",((T$28*10)*$B31),IF(T$27="%w/w DM",(((T$28*10)*($B$28/100))*$B31),IF(T$27="kg/t SAR",(T$28*$B31),IF(T$27="kg/t DM",((T$28*($B$28/100))*$B31),IF(T$27="mg/kg SAR",((T$28*0.001)*$B31),IF(T$27="mg/kg DM",(((T$28*0.001)*($B$28/100))*$B31),0))))))</f>
        <v>3.7400000000000003E-3</v>
      </c>
      <c r="U31" s="69">
        <f>IF(U$27="%w/w SAR",((U$28*10)*$B31),IF(U$27="%w/w DM",(((U$28*10)*($B$28/100))*$B31),IF(U$27="kg/t SAR",(U$28*$B31),IF(U$27="kg/t DM",((U$28*($B$28/100))*$B31),IF(U$27="mg/kg SAR",((U$28*0.001)*$B31),IF(U$27="mg/kg DM",(((U$28*0.001)*($B$28/100))*$B31),0))))))</f>
        <v>0.34</v>
      </c>
      <c r="AB31" s="51"/>
      <c r="AC31" s="51"/>
      <c r="AD31" s="51"/>
      <c r="AE31" s="51"/>
      <c r="AF31" s="51"/>
      <c r="AG31" s="51"/>
      <c r="AH31" s="51"/>
      <c r="AI31" s="51"/>
    </row>
    <row r="32" spans="1:40" s="64" customFormat="1" x14ac:dyDescent="0.25">
      <c r="A32" s="13">
        <f>D8</f>
        <v>6858</v>
      </c>
      <c r="B32" s="15">
        <v>34</v>
      </c>
      <c r="C32" s="69">
        <f t="shared" ref="C32:C50" si="6">IF(C$27="%w/w SAR",((C$28*10)*$B32),IF(C$27="%w/w DM",(((C$28*10)*($B$28/100))*$B32),IF(C$27="kg/t SAR",(C$28*$B32),IF(C$27="kg/t DM",((C$28*($B$28/100))*$B32),IF(C$27="mg/kg SAR",((C$28*0.001)*$B32),IF(C$27="mg/kg DM",(((C$28*0.001)*($B$28/100))*$B32),0))))))</f>
        <v>81.599999999999994</v>
      </c>
      <c r="D32" s="69">
        <f t="shared" ref="D32:D50" si="7">(IF(D$27="%w/w SAR",((D$28*10)*$B32),IF(D$27="%w/w DM",(((D$28*10)*($B$28/100))*$B32),IF(D$27="kg/t SAR",(D$28*$B32),IF(D$27="kg/t DM",((D$28*($B$28/100))*$B32),IF(D$27="mg/kg SAR",((D$28*0.001)*$B32),IF(D$27="mg/kg DM",(((D$28*0.001)*($B$28/100))*$B32),"0")))))))*2.291</f>
        <v>64.652020000000007</v>
      </c>
      <c r="E32" s="69">
        <f t="shared" ref="E32:E50" si="8">(IF(E$27="%w/w SAR",((E$28*10)*$B32),IF(E$27="%w/w DM",(((E$28*10)*($B$28/100))*$B32),IF(E$27="kg/t SAR",(E$28*$B32),IF(E$27="kg/t DM",((E$28*($B$28/100))*$B32),IF(E$27="mg/kg SAR",((E$28*0.001)*$B32),IF(E$27="mg/kg DM",(((E$28*0.001)*($B$28/100))*$B32),"0")))))))*1.205</f>
        <v>9.7098899999999997</v>
      </c>
      <c r="F32" s="69">
        <f t="shared" ref="F32:F50" si="9">(IF(F$27="%w/w SAR",((F$28*10)*$B32),IF(F$27="%w/w DM",(((F$28*10)*($B$28/100))*$B32),IF(F$27="kg/t SAR",(F$28*$B32),IF(F$27="kg/t DM",((F$28*($B$28/100))*$B32),IF(F$27="mg/kg SAR",((F$28*0.001)*$B32),IF(F$27="mg/kg DM",(((F$28*0.001)*($B$28/100))*$B32),"0")))))))*1.658</f>
        <v>3.4894267999999999</v>
      </c>
      <c r="G32" s="69">
        <f t="shared" si="5"/>
        <v>0.15776000000000001</v>
      </c>
      <c r="H32" s="69">
        <f t="shared" si="5"/>
        <v>1.7714000000000001</v>
      </c>
      <c r="I32" s="69">
        <f t="shared" si="5"/>
        <v>1.7000000000000001E-2</v>
      </c>
      <c r="J32" s="69">
        <f t="shared" si="5"/>
        <v>3.4000000000000002E-4</v>
      </c>
      <c r="K32" s="69">
        <f t="shared" si="5"/>
        <v>1.7000000000000001E-3</v>
      </c>
      <c r="L32" s="69">
        <f t="shared" si="5"/>
        <v>1.2239999999999999E-2</v>
      </c>
      <c r="M32" s="69">
        <f t="shared" si="5"/>
        <v>2.3799999999999998E-2</v>
      </c>
      <c r="N32" s="69">
        <f t="shared" si="5"/>
        <v>0</v>
      </c>
      <c r="O32" s="69">
        <f t="shared" si="5"/>
        <v>0</v>
      </c>
      <c r="P32" s="69">
        <f t="shared" si="5"/>
        <v>35.224000000000004</v>
      </c>
      <c r="Q32" s="69">
        <f t="shared" ref="Q32:Q50" si="10">(IF(Q$27="%w/w SAR",((Q$28*10)*$B32),IF(Q$27="%w/w DM",(((Q$28*10)*($B$28/100))*$B32),IF(Q$27="kg/t SAR",(Q$28*$B32),IF(Q$27="kg/t DM",((Q$28*($B$28/100))*$B32),IF(Q$27="mg/kg SAR",((Q$28*0.001)*$B32),IF(Q$27="mg/kg DM",(((Q$28*0.001)*($B$28/100))*$B32),0)))))))*2.5</f>
        <v>20.145</v>
      </c>
      <c r="R32" s="69">
        <f t="shared" ref="R32:U50" si="11">IF(R$27="%w/w SAR",((R$28*10)*$B32),IF(R$27="%w/w DM",(((R$28*10)*($B$28/100))*$B32),IF(R$27="kg/t SAR",(R$28*$B32),IF(R$27="kg/t DM",((R$28*($B$28/100))*$B32),IF(R$27="mg/kg SAR",((R$28*0.001)*$B32),IF(R$27="mg/kg DM",(((R$28*0.001)*($B$28/100))*$B32),0))))))</f>
        <v>1.7000000000000001E-3</v>
      </c>
      <c r="S32" s="69">
        <f t="shared" si="11"/>
        <v>1.7000000000000001E-2</v>
      </c>
      <c r="T32" s="69">
        <f t="shared" si="11"/>
        <v>3.7400000000000003E-3</v>
      </c>
      <c r="U32" s="69">
        <f t="shared" si="11"/>
        <v>0.34</v>
      </c>
      <c r="AB32" s="51"/>
      <c r="AC32" s="51"/>
      <c r="AD32" s="51"/>
      <c r="AE32" s="51"/>
      <c r="AF32" s="51"/>
      <c r="AG32" s="51"/>
      <c r="AH32" s="51"/>
      <c r="AI32" s="51"/>
    </row>
    <row r="33" spans="1:35" s="64" customFormat="1" x14ac:dyDescent="0.25">
      <c r="A33" s="13">
        <f>E8</f>
        <v>8153</v>
      </c>
      <c r="B33" s="15">
        <v>34</v>
      </c>
      <c r="C33" s="69">
        <f t="shared" si="6"/>
        <v>81.599999999999994</v>
      </c>
      <c r="D33" s="69">
        <f t="shared" si="7"/>
        <v>64.652020000000007</v>
      </c>
      <c r="E33" s="69">
        <f t="shared" si="8"/>
        <v>9.7098899999999997</v>
      </c>
      <c r="F33" s="69">
        <f t="shared" si="9"/>
        <v>3.4894267999999999</v>
      </c>
      <c r="G33" s="69">
        <f t="shared" si="5"/>
        <v>0.15776000000000001</v>
      </c>
      <c r="H33" s="69">
        <f t="shared" si="5"/>
        <v>1.7714000000000001</v>
      </c>
      <c r="I33" s="69">
        <f t="shared" si="5"/>
        <v>1.7000000000000001E-2</v>
      </c>
      <c r="J33" s="69">
        <f t="shared" si="5"/>
        <v>3.4000000000000002E-4</v>
      </c>
      <c r="K33" s="69">
        <f t="shared" si="5"/>
        <v>1.7000000000000001E-3</v>
      </c>
      <c r="L33" s="69">
        <f t="shared" si="5"/>
        <v>1.2239999999999999E-2</v>
      </c>
      <c r="M33" s="69">
        <f t="shared" si="5"/>
        <v>2.3799999999999998E-2</v>
      </c>
      <c r="N33" s="69">
        <f t="shared" si="5"/>
        <v>0</v>
      </c>
      <c r="O33" s="69">
        <f t="shared" si="5"/>
        <v>0</v>
      </c>
      <c r="P33" s="69">
        <f t="shared" si="5"/>
        <v>35.224000000000004</v>
      </c>
      <c r="Q33" s="69">
        <f t="shared" si="10"/>
        <v>20.145</v>
      </c>
      <c r="R33" s="69">
        <f t="shared" si="11"/>
        <v>1.7000000000000001E-3</v>
      </c>
      <c r="S33" s="69">
        <f t="shared" si="11"/>
        <v>1.7000000000000001E-2</v>
      </c>
      <c r="T33" s="69">
        <f t="shared" si="11"/>
        <v>3.7400000000000003E-3</v>
      </c>
      <c r="U33" s="69">
        <f t="shared" si="11"/>
        <v>0.34</v>
      </c>
      <c r="AB33" s="51"/>
      <c r="AC33" s="51"/>
      <c r="AD33" s="51"/>
      <c r="AE33" s="51"/>
      <c r="AF33" s="51"/>
      <c r="AG33" s="51"/>
      <c r="AH33" s="51"/>
      <c r="AI33" s="51"/>
    </row>
    <row r="34" spans="1:35" s="64" customFormat="1" x14ac:dyDescent="0.25">
      <c r="A34" s="13">
        <f>F8</f>
        <v>9748</v>
      </c>
      <c r="B34" s="15">
        <v>100</v>
      </c>
      <c r="C34" s="69">
        <f t="shared" si="6"/>
        <v>240</v>
      </c>
      <c r="D34" s="69">
        <f t="shared" si="7"/>
        <v>190.15299999999999</v>
      </c>
      <c r="E34" s="69">
        <f t="shared" si="8"/>
        <v>28.558500000000006</v>
      </c>
      <c r="F34" s="69">
        <f t="shared" si="9"/>
        <v>10.263019999999999</v>
      </c>
      <c r="G34" s="69">
        <f t="shared" si="5"/>
        <v>0.46400000000000002</v>
      </c>
      <c r="H34" s="69">
        <f t="shared" si="5"/>
        <v>5.21</v>
      </c>
      <c r="I34" s="69">
        <f t="shared" si="5"/>
        <v>0.05</v>
      </c>
      <c r="J34" s="69">
        <f t="shared" si="5"/>
        <v>1E-3</v>
      </c>
      <c r="K34" s="69">
        <f t="shared" si="5"/>
        <v>5.0000000000000001E-3</v>
      </c>
      <c r="L34" s="69">
        <f t="shared" si="5"/>
        <v>3.5999999999999997E-2</v>
      </c>
      <c r="M34" s="69">
        <f t="shared" si="5"/>
        <v>6.9999999999999993E-2</v>
      </c>
      <c r="N34" s="69">
        <f t="shared" si="5"/>
        <v>0</v>
      </c>
      <c r="O34" s="69">
        <f t="shared" si="5"/>
        <v>0</v>
      </c>
      <c r="P34" s="69">
        <f t="shared" si="5"/>
        <v>103.60000000000001</v>
      </c>
      <c r="Q34" s="69">
        <f t="shared" si="10"/>
        <v>59.250000000000007</v>
      </c>
      <c r="R34" s="69">
        <f t="shared" si="11"/>
        <v>5.0000000000000001E-3</v>
      </c>
      <c r="S34" s="69">
        <f t="shared" si="11"/>
        <v>0.05</v>
      </c>
      <c r="T34" s="69">
        <f t="shared" si="11"/>
        <v>1.1000000000000001E-2</v>
      </c>
      <c r="U34" s="69">
        <f t="shared" si="11"/>
        <v>1</v>
      </c>
      <c r="AB34" s="51"/>
      <c r="AC34" s="51"/>
      <c r="AD34" s="51"/>
      <c r="AE34" s="51"/>
      <c r="AF34" s="51"/>
      <c r="AG34" s="51"/>
      <c r="AH34" s="51"/>
      <c r="AI34" s="51"/>
    </row>
    <row r="35" spans="1:35" s="64" customFormat="1" x14ac:dyDescent="0.25">
      <c r="A35" s="13">
        <f>G8</f>
        <v>1057</v>
      </c>
      <c r="B35" s="15">
        <v>34</v>
      </c>
      <c r="C35" s="69">
        <f t="shared" si="6"/>
        <v>81.599999999999994</v>
      </c>
      <c r="D35" s="69">
        <f t="shared" si="7"/>
        <v>64.652020000000007</v>
      </c>
      <c r="E35" s="69">
        <f t="shared" si="8"/>
        <v>9.7098899999999997</v>
      </c>
      <c r="F35" s="69">
        <f t="shared" si="9"/>
        <v>3.4894267999999999</v>
      </c>
      <c r="G35" s="69">
        <f t="shared" si="5"/>
        <v>0.15776000000000001</v>
      </c>
      <c r="H35" s="69">
        <f t="shared" si="5"/>
        <v>1.7714000000000001</v>
      </c>
      <c r="I35" s="69">
        <f t="shared" si="5"/>
        <v>1.7000000000000001E-2</v>
      </c>
      <c r="J35" s="69">
        <f t="shared" si="5"/>
        <v>3.4000000000000002E-4</v>
      </c>
      <c r="K35" s="69">
        <f t="shared" si="5"/>
        <v>1.7000000000000001E-3</v>
      </c>
      <c r="L35" s="69">
        <f t="shared" si="5"/>
        <v>1.2239999999999999E-2</v>
      </c>
      <c r="M35" s="69">
        <f t="shared" si="5"/>
        <v>2.3799999999999998E-2</v>
      </c>
      <c r="N35" s="69">
        <f t="shared" si="5"/>
        <v>0</v>
      </c>
      <c r="O35" s="69">
        <f t="shared" si="5"/>
        <v>0</v>
      </c>
      <c r="P35" s="69">
        <f t="shared" si="5"/>
        <v>35.224000000000004</v>
      </c>
      <c r="Q35" s="69">
        <f t="shared" si="10"/>
        <v>20.145</v>
      </c>
      <c r="R35" s="69">
        <f t="shared" si="11"/>
        <v>1.7000000000000001E-3</v>
      </c>
      <c r="S35" s="69">
        <f t="shared" si="11"/>
        <v>1.7000000000000001E-2</v>
      </c>
      <c r="T35" s="69">
        <f t="shared" si="11"/>
        <v>3.7400000000000003E-3</v>
      </c>
      <c r="U35" s="69">
        <f t="shared" si="11"/>
        <v>0.34</v>
      </c>
      <c r="AB35" s="51"/>
      <c r="AC35" s="51"/>
      <c r="AD35" s="51"/>
      <c r="AE35" s="51"/>
      <c r="AF35" s="51"/>
      <c r="AG35" s="51"/>
      <c r="AH35" s="51"/>
      <c r="AI35" s="51"/>
    </row>
    <row r="36" spans="1:35" s="64" customFormat="1" x14ac:dyDescent="0.25">
      <c r="A36" s="13">
        <f>H8</f>
        <v>3854</v>
      </c>
      <c r="B36" s="15">
        <v>34</v>
      </c>
      <c r="C36" s="69">
        <f t="shared" si="6"/>
        <v>81.599999999999994</v>
      </c>
      <c r="D36" s="69">
        <f t="shared" si="7"/>
        <v>64.652020000000007</v>
      </c>
      <c r="E36" s="69">
        <f t="shared" si="8"/>
        <v>9.7098899999999997</v>
      </c>
      <c r="F36" s="69">
        <f t="shared" si="9"/>
        <v>3.4894267999999999</v>
      </c>
      <c r="G36" s="69">
        <f t="shared" si="5"/>
        <v>0.15776000000000001</v>
      </c>
      <c r="H36" s="69">
        <f t="shared" si="5"/>
        <v>1.7714000000000001</v>
      </c>
      <c r="I36" s="69">
        <f t="shared" si="5"/>
        <v>1.7000000000000001E-2</v>
      </c>
      <c r="J36" s="69">
        <f t="shared" si="5"/>
        <v>3.4000000000000002E-4</v>
      </c>
      <c r="K36" s="69">
        <f t="shared" si="5"/>
        <v>1.7000000000000001E-3</v>
      </c>
      <c r="L36" s="69">
        <f t="shared" si="5"/>
        <v>1.2239999999999999E-2</v>
      </c>
      <c r="M36" s="69">
        <f t="shared" si="5"/>
        <v>2.3799999999999998E-2</v>
      </c>
      <c r="N36" s="69">
        <f t="shared" si="5"/>
        <v>0</v>
      </c>
      <c r="O36" s="69">
        <f t="shared" si="5"/>
        <v>0</v>
      </c>
      <c r="P36" s="69">
        <f t="shared" si="5"/>
        <v>35.224000000000004</v>
      </c>
      <c r="Q36" s="69">
        <f t="shared" si="10"/>
        <v>20.145</v>
      </c>
      <c r="R36" s="69">
        <f t="shared" si="11"/>
        <v>1.7000000000000001E-3</v>
      </c>
      <c r="S36" s="69">
        <f t="shared" si="11"/>
        <v>1.7000000000000001E-2</v>
      </c>
      <c r="T36" s="69">
        <f t="shared" si="11"/>
        <v>3.7400000000000003E-3</v>
      </c>
      <c r="U36" s="69">
        <f t="shared" si="11"/>
        <v>0.34</v>
      </c>
      <c r="AB36" s="51"/>
      <c r="AC36" s="51"/>
      <c r="AD36" s="51"/>
      <c r="AE36" s="51"/>
      <c r="AF36" s="51"/>
      <c r="AG36" s="51"/>
      <c r="AH36" s="51"/>
      <c r="AI36" s="51"/>
    </row>
    <row r="37" spans="1:35" s="64" customFormat="1" x14ac:dyDescent="0.25">
      <c r="A37" s="13">
        <f>I8</f>
        <v>6042</v>
      </c>
      <c r="B37" s="15">
        <v>34</v>
      </c>
      <c r="C37" s="69">
        <f t="shared" si="6"/>
        <v>81.599999999999994</v>
      </c>
      <c r="D37" s="69">
        <f t="shared" si="7"/>
        <v>64.652020000000007</v>
      </c>
      <c r="E37" s="69">
        <f t="shared" si="8"/>
        <v>9.7098899999999997</v>
      </c>
      <c r="F37" s="69">
        <f t="shared" si="9"/>
        <v>3.4894267999999999</v>
      </c>
      <c r="G37" s="69">
        <f t="shared" si="5"/>
        <v>0.15776000000000001</v>
      </c>
      <c r="H37" s="69">
        <f t="shared" si="5"/>
        <v>1.7714000000000001</v>
      </c>
      <c r="I37" s="69">
        <f t="shared" si="5"/>
        <v>1.7000000000000001E-2</v>
      </c>
      <c r="J37" s="69">
        <f t="shared" si="5"/>
        <v>3.4000000000000002E-4</v>
      </c>
      <c r="K37" s="69">
        <f t="shared" si="5"/>
        <v>1.7000000000000001E-3</v>
      </c>
      <c r="L37" s="69">
        <f t="shared" si="5"/>
        <v>1.2239999999999999E-2</v>
      </c>
      <c r="M37" s="69">
        <f t="shared" si="5"/>
        <v>2.3799999999999998E-2</v>
      </c>
      <c r="N37" s="69">
        <f t="shared" si="5"/>
        <v>0</v>
      </c>
      <c r="O37" s="69">
        <f t="shared" si="5"/>
        <v>0</v>
      </c>
      <c r="P37" s="69">
        <f t="shared" si="5"/>
        <v>35.224000000000004</v>
      </c>
      <c r="Q37" s="69">
        <f t="shared" si="10"/>
        <v>20.145</v>
      </c>
      <c r="R37" s="69">
        <f t="shared" si="11"/>
        <v>1.7000000000000001E-3</v>
      </c>
      <c r="S37" s="69">
        <f t="shared" si="11"/>
        <v>1.7000000000000001E-2</v>
      </c>
      <c r="T37" s="69">
        <f t="shared" si="11"/>
        <v>3.7400000000000003E-3</v>
      </c>
      <c r="U37" s="69">
        <f t="shared" si="11"/>
        <v>0.34</v>
      </c>
      <c r="AB37" s="51"/>
      <c r="AC37" s="51"/>
      <c r="AD37" s="51"/>
      <c r="AE37" s="51"/>
      <c r="AF37" s="51"/>
      <c r="AG37" s="51"/>
      <c r="AH37" s="51"/>
      <c r="AI37" s="51"/>
    </row>
    <row r="38" spans="1:35" s="64" customFormat="1" x14ac:dyDescent="0.25">
      <c r="A38" s="13">
        <f>J8</f>
        <v>2345</v>
      </c>
      <c r="B38" s="15">
        <v>34</v>
      </c>
      <c r="C38" s="69">
        <f t="shared" si="6"/>
        <v>81.599999999999994</v>
      </c>
      <c r="D38" s="69">
        <f t="shared" si="7"/>
        <v>64.652020000000007</v>
      </c>
      <c r="E38" s="69">
        <f t="shared" si="8"/>
        <v>9.7098899999999997</v>
      </c>
      <c r="F38" s="69">
        <f t="shared" si="9"/>
        <v>3.4894267999999999</v>
      </c>
      <c r="G38" s="69">
        <f t="shared" si="5"/>
        <v>0.15776000000000001</v>
      </c>
      <c r="H38" s="69">
        <f t="shared" si="5"/>
        <v>1.7714000000000001</v>
      </c>
      <c r="I38" s="69">
        <f t="shared" si="5"/>
        <v>1.7000000000000001E-2</v>
      </c>
      <c r="J38" s="69">
        <f t="shared" si="5"/>
        <v>3.4000000000000002E-4</v>
      </c>
      <c r="K38" s="69">
        <f t="shared" si="5"/>
        <v>1.7000000000000001E-3</v>
      </c>
      <c r="L38" s="69">
        <f t="shared" si="5"/>
        <v>1.2239999999999999E-2</v>
      </c>
      <c r="M38" s="69">
        <f t="shared" si="5"/>
        <v>2.3799999999999998E-2</v>
      </c>
      <c r="N38" s="69">
        <f t="shared" si="5"/>
        <v>0</v>
      </c>
      <c r="O38" s="69">
        <f t="shared" si="5"/>
        <v>0</v>
      </c>
      <c r="P38" s="69">
        <f t="shared" si="5"/>
        <v>35.224000000000004</v>
      </c>
      <c r="Q38" s="69">
        <f t="shared" si="10"/>
        <v>20.145</v>
      </c>
      <c r="R38" s="69">
        <f t="shared" si="11"/>
        <v>1.7000000000000001E-3</v>
      </c>
      <c r="S38" s="69">
        <f t="shared" si="11"/>
        <v>1.7000000000000001E-2</v>
      </c>
      <c r="T38" s="69">
        <f t="shared" si="11"/>
        <v>3.7400000000000003E-3</v>
      </c>
      <c r="U38" s="69">
        <f t="shared" si="11"/>
        <v>0.34</v>
      </c>
      <c r="AB38" s="51"/>
      <c r="AC38" s="51"/>
      <c r="AD38" s="51"/>
      <c r="AE38" s="51"/>
      <c r="AF38" s="51"/>
      <c r="AG38" s="51"/>
      <c r="AH38" s="51"/>
      <c r="AI38" s="51"/>
    </row>
    <row r="39" spans="1:35" s="64" customFormat="1" x14ac:dyDescent="0.25">
      <c r="A39" s="13">
        <f>K8</f>
        <v>9808</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1325</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4105</v>
      </c>
      <c r="B41" s="15">
        <v>34</v>
      </c>
      <c r="C41" s="69">
        <f t="shared" si="6"/>
        <v>81.599999999999994</v>
      </c>
      <c r="D41" s="69">
        <f t="shared" si="7"/>
        <v>64.652020000000007</v>
      </c>
      <c r="E41" s="69">
        <f t="shared" si="8"/>
        <v>9.7098899999999997</v>
      </c>
      <c r="F41" s="69">
        <f t="shared" si="9"/>
        <v>3.4894267999999999</v>
      </c>
      <c r="G41" s="69">
        <f t="shared" si="5"/>
        <v>0.15776000000000001</v>
      </c>
      <c r="H41" s="69">
        <f t="shared" si="5"/>
        <v>1.7714000000000001</v>
      </c>
      <c r="I41" s="69">
        <f t="shared" si="5"/>
        <v>1.7000000000000001E-2</v>
      </c>
      <c r="J41" s="69">
        <f t="shared" si="5"/>
        <v>3.4000000000000002E-4</v>
      </c>
      <c r="K41" s="69">
        <f t="shared" si="5"/>
        <v>1.7000000000000001E-3</v>
      </c>
      <c r="L41" s="69">
        <f t="shared" si="5"/>
        <v>1.2239999999999999E-2</v>
      </c>
      <c r="M41" s="69">
        <f t="shared" si="5"/>
        <v>2.3799999999999998E-2</v>
      </c>
      <c r="N41" s="69">
        <f t="shared" si="5"/>
        <v>0</v>
      </c>
      <c r="O41" s="69">
        <f t="shared" si="5"/>
        <v>0</v>
      </c>
      <c r="P41" s="69">
        <f t="shared" si="5"/>
        <v>35.224000000000004</v>
      </c>
      <c r="Q41" s="69">
        <f t="shared" si="10"/>
        <v>20.145</v>
      </c>
      <c r="R41" s="69">
        <f t="shared" si="11"/>
        <v>1.7000000000000001E-3</v>
      </c>
      <c r="S41" s="69">
        <f t="shared" si="11"/>
        <v>1.7000000000000001E-2</v>
      </c>
      <c r="T41" s="69">
        <f t="shared" si="11"/>
        <v>3.7400000000000003E-3</v>
      </c>
      <c r="U41" s="69">
        <f t="shared" si="11"/>
        <v>0.34</v>
      </c>
      <c r="AB41" s="51"/>
      <c r="AC41" s="51"/>
      <c r="AD41" s="51"/>
      <c r="AE41" s="51"/>
      <c r="AF41" s="51"/>
      <c r="AG41" s="51"/>
      <c r="AH41" s="51"/>
      <c r="AI41" s="51"/>
    </row>
    <row r="42" spans="1:35" s="64" customFormat="1" x14ac:dyDescent="0.25">
      <c r="A42" s="13">
        <f>N8</f>
        <v>6810</v>
      </c>
      <c r="B42" s="15">
        <v>34</v>
      </c>
      <c r="C42" s="69">
        <f t="shared" si="6"/>
        <v>81.599999999999994</v>
      </c>
      <c r="D42" s="69">
        <f t="shared" si="7"/>
        <v>64.652020000000007</v>
      </c>
      <c r="E42" s="69">
        <f t="shared" si="8"/>
        <v>9.7098899999999997</v>
      </c>
      <c r="F42" s="69">
        <f t="shared" si="9"/>
        <v>3.4894267999999999</v>
      </c>
      <c r="G42" s="69">
        <f t="shared" si="5"/>
        <v>0.15776000000000001</v>
      </c>
      <c r="H42" s="69">
        <f t="shared" si="5"/>
        <v>1.7714000000000001</v>
      </c>
      <c r="I42" s="69">
        <f t="shared" si="5"/>
        <v>1.7000000000000001E-2</v>
      </c>
      <c r="J42" s="69">
        <f t="shared" si="5"/>
        <v>3.4000000000000002E-4</v>
      </c>
      <c r="K42" s="69">
        <f t="shared" si="5"/>
        <v>1.7000000000000001E-3</v>
      </c>
      <c r="L42" s="69">
        <f t="shared" si="5"/>
        <v>1.2239999999999999E-2</v>
      </c>
      <c r="M42" s="69">
        <f t="shared" si="5"/>
        <v>2.3799999999999998E-2</v>
      </c>
      <c r="N42" s="69">
        <f t="shared" si="5"/>
        <v>0</v>
      </c>
      <c r="O42" s="69">
        <f t="shared" si="5"/>
        <v>0</v>
      </c>
      <c r="P42" s="69">
        <f t="shared" si="5"/>
        <v>35.224000000000004</v>
      </c>
      <c r="Q42" s="69">
        <f t="shared" si="10"/>
        <v>20.145</v>
      </c>
      <c r="R42" s="69">
        <f t="shared" si="11"/>
        <v>1.7000000000000001E-3</v>
      </c>
      <c r="S42" s="69">
        <f t="shared" si="11"/>
        <v>1.7000000000000001E-2</v>
      </c>
      <c r="T42" s="69">
        <f t="shared" si="11"/>
        <v>3.7400000000000003E-3</v>
      </c>
      <c r="U42" s="69">
        <f t="shared" si="11"/>
        <v>0.34</v>
      </c>
      <c r="AB42" s="51"/>
      <c r="AC42" s="51"/>
      <c r="AD42" s="51"/>
      <c r="AE42" s="51"/>
      <c r="AF42" s="51"/>
      <c r="AG42" s="51"/>
      <c r="AH42" s="51"/>
      <c r="AI42" s="51"/>
    </row>
    <row r="43" spans="1:35" s="64" customFormat="1" x14ac:dyDescent="0.25">
      <c r="A43" s="13">
        <f>O8</f>
        <v>8614</v>
      </c>
      <c r="B43" s="15">
        <v>34</v>
      </c>
      <c r="C43" s="69">
        <f t="shared" si="6"/>
        <v>81.599999999999994</v>
      </c>
      <c r="D43" s="69">
        <f t="shared" si="7"/>
        <v>64.652020000000007</v>
      </c>
      <c r="E43" s="69">
        <f t="shared" si="8"/>
        <v>9.7098899999999997</v>
      </c>
      <c r="F43" s="69">
        <f t="shared" si="9"/>
        <v>3.4894267999999999</v>
      </c>
      <c r="G43" s="69">
        <f t="shared" si="5"/>
        <v>0.15776000000000001</v>
      </c>
      <c r="H43" s="69">
        <f t="shared" si="5"/>
        <v>1.7714000000000001</v>
      </c>
      <c r="I43" s="69">
        <f t="shared" si="5"/>
        <v>1.7000000000000001E-2</v>
      </c>
      <c r="J43" s="69">
        <f t="shared" si="5"/>
        <v>3.4000000000000002E-4</v>
      </c>
      <c r="K43" s="69">
        <f t="shared" si="5"/>
        <v>1.7000000000000001E-3</v>
      </c>
      <c r="L43" s="69">
        <f t="shared" si="5"/>
        <v>1.2239999999999999E-2</v>
      </c>
      <c r="M43" s="69">
        <f t="shared" si="5"/>
        <v>2.3799999999999998E-2</v>
      </c>
      <c r="N43" s="69">
        <f t="shared" si="5"/>
        <v>0</v>
      </c>
      <c r="O43" s="69">
        <f t="shared" si="5"/>
        <v>0</v>
      </c>
      <c r="P43" s="69">
        <f t="shared" si="5"/>
        <v>35.224000000000004</v>
      </c>
      <c r="Q43" s="69">
        <f t="shared" si="10"/>
        <v>20.145</v>
      </c>
      <c r="R43" s="69">
        <f t="shared" si="11"/>
        <v>1.7000000000000001E-3</v>
      </c>
      <c r="S43" s="69">
        <f t="shared" si="11"/>
        <v>1.7000000000000001E-2</v>
      </c>
      <c r="T43" s="69">
        <f t="shared" si="11"/>
        <v>3.7400000000000003E-3</v>
      </c>
      <c r="U43" s="69">
        <f t="shared" si="11"/>
        <v>0.34</v>
      </c>
      <c r="AB43" s="51"/>
      <c r="AC43" s="51"/>
      <c r="AD43" s="51"/>
      <c r="AE43" s="51"/>
      <c r="AF43" s="51"/>
      <c r="AG43" s="51"/>
      <c r="AH43" s="51"/>
      <c r="AI43" s="51"/>
    </row>
    <row r="44" spans="1:35" s="64" customFormat="1" x14ac:dyDescent="0.25">
      <c r="A44" s="13">
        <f>P8</f>
        <v>4289</v>
      </c>
      <c r="B44" s="15">
        <v>100</v>
      </c>
      <c r="C44" s="69">
        <f t="shared" si="6"/>
        <v>240</v>
      </c>
      <c r="D44" s="69">
        <f t="shared" si="7"/>
        <v>190.15299999999999</v>
      </c>
      <c r="E44" s="69">
        <f t="shared" si="8"/>
        <v>28.558500000000006</v>
      </c>
      <c r="F44" s="69">
        <f t="shared" si="9"/>
        <v>10.263019999999999</v>
      </c>
      <c r="G44" s="69">
        <f t="shared" si="5"/>
        <v>0.46400000000000002</v>
      </c>
      <c r="H44" s="69">
        <f t="shared" si="5"/>
        <v>5.21</v>
      </c>
      <c r="I44" s="69">
        <f t="shared" si="5"/>
        <v>0.05</v>
      </c>
      <c r="J44" s="69">
        <f t="shared" si="5"/>
        <v>1E-3</v>
      </c>
      <c r="K44" s="69">
        <f t="shared" si="5"/>
        <v>5.0000000000000001E-3</v>
      </c>
      <c r="L44" s="69">
        <f t="shared" si="5"/>
        <v>3.5999999999999997E-2</v>
      </c>
      <c r="M44" s="69">
        <f t="shared" si="5"/>
        <v>6.9999999999999993E-2</v>
      </c>
      <c r="N44" s="69">
        <f t="shared" si="5"/>
        <v>0</v>
      </c>
      <c r="O44" s="69">
        <f t="shared" si="5"/>
        <v>0</v>
      </c>
      <c r="P44" s="69">
        <f t="shared" si="5"/>
        <v>103.60000000000001</v>
      </c>
      <c r="Q44" s="69">
        <f t="shared" si="10"/>
        <v>59.250000000000007</v>
      </c>
      <c r="R44" s="69">
        <f t="shared" si="11"/>
        <v>5.0000000000000001E-3</v>
      </c>
      <c r="S44" s="69">
        <f t="shared" si="11"/>
        <v>0.05</v>
      </c>
      <c r="T44" s="69">
        <f t="shared" si="11"/>
        <v>1.1000000000000001E-2</v>
      </c>
      <c r="U44" s="69">
        <f t="shared" si="11"/>
        <v>1</v>
      </c>
      <c r="AB44" s="51"/>
      <c r="AC44" s="51"/>
      <c r="AD44" s="51"/>
      <c r="AE44" s="51"/>
      <c r="AF44" s="51"/>
      <c r="AG44" s="51"/>
      <c r="AH44" s="51"/>
      <c r="AI44" s="51"/>
    </row>
    <row r="45" spans="1:35" s="64" customFormat="1" x14ac:dyDescent="0.25">
      <c r="A45" s="13">
        <f>Q8</f>
        <v>3901</v>
      </c>
      <c r="B45" s="15">
        <v>100</v>
      </c>
      <c r="C45" s="69">
        <f t="shared" si="6"/>
        <v>240</v>
      </c>
      <c r="D45" s="69">
        <f t="shared" si="7"/>
        <v>190.15299999999999</v>
      </c>
      <c r="E45" s="69">
        <f t="shared" si="8"/>
        <v>28.558500000000006</v>
      </c>
      <c r="F45" s="69">
        <f t="shared" si="9"/>
        <v>10.263019999999999</v>
      </c>
      <c r="G45" s="69">
        <f t="shared" si="5"/>
        <v>0.46400000000000002</v>
      </c>
      <c r="H45" s="69">
        <f t="shared" si="5"/>
        <v>5.21</v>
      </c>
      <c r="I45" s="69">
        <f t="shared" si="5"/>
        <v>0.05</v>
      </c>
      <c r="J45" s="69">
        <f t="shared" si="5"/>
        <v>1E-3</v>
      </c>
      <c r="K45" s="69">
        <f t="shared" si="5"/>
        <v>5.0000000000000001E-3</v>
      </c>
      <c r="L45" s="69">
        <f t="shared" si="5"/>
        <v>3.5999999999999997E-2</v>
      </c>
      <c r="M45" s="69">
        <f t="shared" si="5"/>
        <v>6.9999999999999993E-2</v>
      </c>
      <c r="N45" s="69">
        <f t="shared" si="5"/>
        <v>0</v>
      </c>
      <c r="O45" s="69">
        <f t="shared" si="5"/>
        <v>0</v>
      </c>
      <c r="P45" s="69">
        <f t="shared" si="5"/>
        <v>103.60000000000001</v>
      </c>
      <c r="Q45" s="69">
        <f t="shared" si="10"/>
        <v>59.250000000000007</v>
      </c>
      <c r="R45" s="69">
        <f t="shared" si="11"/>
        <v>5.0000000000000001E-3</v>
      </c>
      <c r="S45" s="69">
        <f t="shared" si="11"/>
        <v>0.05</v>
      </c>
      <c r="T45" s="69">
        <f t="shared" si="11"/>
        <v>1.1000000000000001E-2</v>
      </c>
      <c r="U45" s="69">
        <f t="shared" si="11"/>
        <v>1</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v>100</v>
      </c>
      <c r="C55" s="96">
        <v>1</v>
      </c>
      <c r="D55" s="97">
        <f>(B55/100)*C55</f>
        <v>1</v>
      </c>
      <c r="E55" s="97">
        <f>G55</f>
        <v>2</v>
      </c>
      <c r="F55" s="96">
        <v>2</v>
      </c>
      <c r="G55" s="97">
        <f>(B55/100)*F55</f>
        <v>2</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5569</v>
      </c>
      <c r="C57" s="8">
        <f t="shared" ref="C57:U57" si="13">D8</f>
        <v>6858</v>
      </c>
      <c r="D57" s="8">
        <f t="shared" si="13"/>
        <v>8153</v>
      </c>
      <c r="E57" s="8">
        <f t="shared" si="13"/>
        <v>9748</v>
      </c>
      <c r="F57" s="8">
        <f t="shared" si="13"/>
        <v>1057</v>
      </c>
      <c r="G57" s="8">
        <f t="shared" si="13"/>
        <v>3854</v>
      </c>
      <c r="H57" s="8">
        <f t="shared" si="13"/>
        <v>6042</v>
      </c>
      <c r="I57" s="8">
        <f t="shared" si="13"/>
        <v>2345</v>
      </c>
      <c r="J57" s="8">
        <f t="shared" si="13"/>
        <v>9808</v>
      </c>
      <c r="K57" s="8">
        <f t="shared" si="13"/>
        <v>1325</v>
      </c>
      <c r="L57" s="8">
        <f t="shared" si="13"/>
        <v>4105</v>
      </c>
      <c r="M57" s="8">
        <f t="shared" si="13"/>
        <v>6810</v>
      </c>
      <c r="N57" s="8">
        <f t="shared" si="13"/>
        <v>8614</v>
      </c>
      <c r="O57" s="8">
        <f t="shared" si="13"/>
        <v>4289</v>
      </c>
      <c r="P57" s="8">
        <f t="shared" si="13"/>
        <v>3901</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e">
        <f>K16&amp;" I "&amp;(VLOOKUP(K14,Table245[],6,FALSE))</f>
        <v>#N/A</v>
      </c>
      <c r="K58" s="13" t="e">
        <f>L16&amp;" I "&amp;(VLOOKUP(L14,Table245[],6,FALSE))</f>
        <v>#N/A</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91" t="s">
        <v>129</v>
      </c>
      <c r="B59" s="68">
        <f>VLOOKUP(C$14,Table245[],5,FALSE)</f>
        <v>6.2</v>
      </c>
      <c r="C59" s="68">
        <f>VLOOKUP(D$14,Table245[],5,FALSE)</f>
        <v>6.2</v>
      </c>
      <c r="D59" s="68">
        <f>VLOOKUP(E$14,Table245[],5,FALSE)</f>
        <v>6.2</v>
      </c>
      <c r="E59" s="68">
        <f>VLOOKUP(F$14,Table245[],5,FALSE)</f>
        <v>6.2</v>
      </c>
      <c r="F59" s="68">
        <f>VLOOKUP(G$14,Table245[],5,FALSE)</f>
        <v>6.2</v>
      </c>
      <c r="G59" s="68">
        <f>VLOOKUP(H$14,Table245[],5,FALSE)</f>
        <v>6.2</v>
      </c>
      <c r="H59" s="68">
        <f>VLOOKUP(I$14,Table245[],5,FALSE)</f>
        <v>6.2</v>
      </c>
      <c r="I59" s="68">
        <f>VLOOKUP(J$14,Table245[],5,FALSE)</f>
        <v>6.2</v>
      </c>
      <c r="J59" s="68" t="e">
        <f>VLOOKUP(K$14,Table245[],5,FALSE)</f>
        <v>#N/A</v>
      </c>
      <c r="K59" s="68" t="e">
        <f>VLOOKUP(L$14,Table245[],5,FALSE)</f>
        <v>#N/A</v>
      </c>
      <c r="L59" s="68">
        <f>VLOOKUP(M$14,Table245[],5,FALSE)</f>
        <v>6.2</v>
      </c>
      <c r="M59" s="68">
        <f>VLOOKUP(N$14,Table245[],5,FALSE)</f>
        <v>6.2</v>
      </c>
      <c r="N59" s="68">
        <f>VLOOKUP(O$14,Table245[],5,FALSE)</f>
        <v>6.2</v>
      </c>
      <c r="O59" s="68">
        <f>VLOOKUP(P$14,Table245[],5,FALSE)</f>
        <v>6.2</v>
      </c>
      <c r="P59" s="68">
        <f>VLOOKUP(Q$14,Table245[],5,FALSE)</f>
        <v>6.2</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x14ac:dyDescent="0.2">
      <c r="A60" s="91" t="s">
        <v>4</v>
      </c>
      <c r="B60" s="68">
        <f>C10</f>
        <v>5.7</v>
      </c>
      <c r="C60" s="68">
        <f t="shared" ref="C60:U60" si="14">D10</f>
        <v>6</v>
      </c>
      <c r="D60" s="68">
        <f t="shared" si="14"/>
        <v>5.7</v>
      </c>
      <c r="E60" s="68">
        <f t="shared" si="14"/>
        <v>5.6</v>
      </c>
      <c r="F60" s="68">
        <f t="shared" si="14"/>
        <v>5.7</v>
      </c>
      <c r="G60" s="68">
        <f t="shared" si="14"/>
        <v>5.7</v>
      </c>
      <c r="H60" s="68">
        <f t="shared" si="14"/>
        <v>5.9</v>
      </c>
      <c r="I60" s="68">
        <f t="shared" si="14"/>
        <v>5.8</v>
      </c>
      <c r="J60" s="68">
        <f t="shared" si="14"/>
        <v>0</v>
      </c>
      <c r="K60" s="68">
        <f t="shared" si="14"/>
        <v>0</v>
      </c>
      <c r="L60" s="68">
        <f t="shared" si="14"/>
        <v>6.2</v>
      </c>
      <c r="M60" s="68">
        <f t="shared" si="14"/>
        <v>6.2</v>
      </c>
      <c r="N60" s="68">
        <f t="shared" si="14"/>
        <v>7</v>
      </c>
      <c r="O60" s="68">
        <f t="shared" si="14"/>
        <v>5.2</v>
      </c>
      <c r="P60" s="68">
        <f t="shared" si="14"/>
        <v>5</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34</v>
      </c>
      <c r="C62" s="69">
        <f>B32</f>
        <v>34</v>
      </c>
      <c r="D62" s="69">
        <f>B33</f>
        <v>34</v>
      </c>
      <c r="E62" s="69">
        <f>B34</f>
        <v>100</v>
      </c>
      <c r="F62" s="69">
        <f>B35</f>
        <v>34</v>
      </c>
      <c r="G62" s="69">
        <f>B36</f>
        <v>34</v>
      </c>
      <c r="H62" s="69">
        <f>B37</f>
        <v>34</v>
      </c>
      <c r="I62" s="69">
        <f>B38</f>
        <v>34</v>
      </c>
      <c r="J62" s="69">
        <f>B39</f>
        <v>0</v>
      </c>
      <c r="K62" s="69">
        <f>B40</f>
        <v>0</v>
      </c>
      <c r="L62" s="69">
        <f>B41</f>
        <v>34</v>
      </c>
      <c r="M62" s="69">
        <f>B42</f>
        <v>34</v>
      </c>
      <c r="N62" s="69">
        <f>B43</f>
        <v>34</v>
      </c>
      <c r="O62" s="69">
        <f>B44</f>
        <v>100</v>
      </c>
      <c r="P62" s="69">
        <f>B45</f>
        <v>100</v>
      </c>
      <c r="Q62" s="69">
        <f>B46</f>
        <v>0</v>
      </c>
      <c r="R62" s="69">
        <f>B47</f>
        <v>0</v>
      </c>
      <c r="S62" s="69">
        <f>B48</f>
        <v>0</v>
      </c>
      <c r="T62" s="69">
        <f>B49</f>
        <v>0</v>
      </c>
      <c r="U62" s="69">
        <f>B50</f>
        <v>0</v>
      </c>
    </row>
    <row r="63" spans="1:35" s="19" customFormat="1" ht="38.25" x14ac:dyDescent="0.2">
      <c r="A63" s="92" t="s">
        <v>151</v>
      </c>
      <c r="B63" s="69">
        <f>$E55*(B62/100)</f>
        <v>0.68</v>
      </c>
      <c r="C63" s="69">
        <f t="shared" ref="C63:U63" si="16">$E55*(C62/100)</f>
        <v>0.68</v>
      </c>
      <c r="D63" s="69">
        <f t="shared" si="16"/>
        <v>0.68</v>
      </c>
      <c r="E63" s="69">
        <f t="shared" si="16"/>
        <v>2</v>
      </c>
      <c r="F63" s="69">
        <f>$E55*(F62/100)</f>
        <v>0.68</v>
      </c>
      <c r="G63" s="69">
        <f t="shared" si="16"/>
        <v>0.68</v>
      </c>
      <c r="H63" s="69">
        <f t="shared" si="16"/>
        <v>0.68</v>
      </c>
      <c r="I63" s="69">
        <f t="shared" si="16"/>
        <v>0.68</v>
      </c>
      <c r="J63" s="69">
        <f t="shared" si="16"/>
        <v>0</v>
      </c>
      <c r="K63" s="69">
        <f t="shared" si="16"/>
        <v>0</v>
      </c>
      <c r="L63" s="69">
        <f t="shared" si="16"/>
        <v>0.68</v>
      </c>
      <c r="M63" s="69">
        <f t="shared" si="16"/>
        <v>0.68</v>
      </c>
      <c r="N63" s="69">
        <f t="shared" si="16"/>
        <v>0.68</v>
      </c>
      <c r="O63" s="69">
        <f t="shared" si="16"/>
        <v>2</v>
      </c>
      <c r="P63" s="69">
        <f t="shared" si="16"/>
        <v>2</v>
      </c>
      <c r="Q63" s="69">
        <f t="shared" si="16"/>
        <v>0</v>
      </c>
      <c r="R63" s="69">
        <f t="shared" si="16"/>
        <v>0</v>
      </c>
      <c r="S63" s="69">
        <f t="shared" si="16"/>
        <v>0</v>
      </c>
      <c r="T63" s="69">
        <f t="shared" si="16"/>
        <v>0</v>
      </c>
      <c r="U63" s="69">
        <f t="shared" si="16"/>
        <v>0</v>
      </c>
    </row>
    <row r="64" spans="1:35" s="19" customFormat="1" ht="63.75" x14ac:dyDescent="0.2">
      <c r="A64" s="92" t="s">
        <v>152</v>
      </c>
      <c r="B64" s="69">
        <f>(B59-B60)*B61</f>
        <v>3</v>
      </c>
      <c r="C64" s="69">
        <f t="shared" ref="C64:U64" si="17">(C59-C60)*C61</f>
        <v>1.2000000000000011</v>
      </c>
      <c r="D64" s="69">
        <f t="shared" si="17"/>
        <v>3</v>
      </c>
      <c r="E64" s="69">
        <f t="shared" si="17"/>
        <v>3.6000000000000032</v>
      </c>
      <c r="F64" s="69">
        <f t="shared" si="17"/>
        <v>3</v>
      </c>
      <c r="G64" s="69">
        <f t="shared" si="17"/>
        <v>3</v>
      </c>
      <c r="H64" s="69">
        <f t="shared" si="17"/>
        <v>1.7999999999999989</v>
      </c>
      <c r="I64" s="69">
        <f t="shared" si="17"/>
        <v>2.4000000000000021</v>
      </c>
      <c r="J64" s="69" t="e">
        <f t="shared" si="17"/>
        <v>#N/A</v>
      </c>
      <c r="K64" s="69" t="e">
        <f t="shared" si="17"/>
        <v>#N/A</v>
      </c>
      <c r="L64" s="69">
        <f t="shared" si="17"/>
        <v>0</v>
      </c>
      <c r="M64" s="69">
        <f t="shared" si="17"/>
        <v>0</v>
      </c>
      <c r="N64" s="69">
        <f t="shared" si="17"/>
        <v>-4.7999999999999989</v>
      </c>
      <c r="O64" s="69">
        <f t="shared" si="17"/>
        <v>6</v>
      </c>
      <c r="P64" s="69">
        <f t="shared" si="17"/>
        <v>7.2000000000000011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-2.3199999999999998</v>
      </c>
      <c r="C65" s="69">
        <f t="shared" ref="C65:U65" si="18">C63-C64</f>
        <v>-0.52000000000000102</v>
      </c>
      <c r="D65" s="69">
        <f t="shared" si="18"/>
        <v>-2.3199999999999998</v>
      </c>
      <c r="E65" s="69">
        <f t="shared" si="18"/>
        <v>-1.6000000000000032</v>
      </c>
      <c r="F65" s="69">
        <f t="shared" si="18"/>
        <v>-2.3199999999999998</v>
      </c>
      <c r="G65" s="69">
        <f t="shared" si="18"/>
        <v>-2.3199999999999998</v>
      </c>
      <c r="H65" s="69">
        <f t="shared" si="18"/>
        <v>-1.1199999999999988</v>
      </c>
      <c r="I65" s="69">
        <f t="shared" si="18"/>
        <v>-1.720000000000002</v>
      </c>
      <c r="J65" s="69" t="e">
        <f t="shared" si="18"/>
        <v>#N/A</v>
      </c>
      <c r="K65" s="69" t="e">
        <f t="shared" si="18"/>
        <v>#N/A</v>
      </c>
      <c r="L65" s="69">
        <f t="shared" si="18"/>
        <v>0.68</v>
      </c>
      <c r="M65" s="69">
        <f t="shared" si="18"/>
        <v>0.68</v>
      </c>
      <c r="N65" s="69">
        <f t="shared" si="18"/>
        <v>5.4799999999999986</v>
      </c>
      <c r="O65" s="69">
        <f t="shared" si="18"/>
        <v>-4</v>
      </c>
      <c r="P65" s="69">
        <f t="shared" si="18"/>
        <v>-5.2000000000000011</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str">
        <f t="shared" si="19"/>
        <v>OVER</v>
      </c>
      <c r="M66" s="70" t="str">
        <f t="shared" si="19"/>
        <v>OVER</v>
      </c>
      <c r="N66" s="70" t="str">
        <f t="shared" si="19"/>
        <v>OVER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0" sqref="B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'DAF Sludge Cake'!C1:D1</f>
        <v>PAN-017546</v>
      </c>
      <c r="D1" s="121"/>
      <c r="E1" s="73" t="s">
        <v>45</v>
      </c>
      <c r="F1" s="31">
        <f>'DAF Sludge Cake'!F1</f>
        <v>44.2</v>
      </c>
      <c r="G1" s="100" t="s">
        <v>43</v>
      </c>
      <c r="H1" s="101"/>
      <c r="I1" s="98">
        <v>7.59</v>
      </c>
      <c r="J1" s="99" t="s">
        <v>149</v>
      </c>
      <c r="K1" s="99"/>
      <c r="L1" s="77">
        <v>9441</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'DAF Sludge Cake'!C2:D2</f>
        <v>EPR-GP3792SK</v>
      </c>
      <c r="D2" s="123"/>
      <c r="E2" s="73" t="s">
        <v>106</v>
      </c>
      <c r="F2" s="76" t="s">
        <v>167</v>
      </c>
      <c r="G2" s="118" t="s">
        <v>107</v>
      </c>
      <c r="H2" s="119"/>
      <c r="I2" s="98">
        <v>3699</v>
      </c>
      <c r="J2" s="99" t="s">
        <v>154</v>
      </c>
      <c r="K2" s="99"/>
      <c r="L2" s="77">
        <v>3.45</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'DAF Sludge Cake'!C3:D3</f>
        <v>Byproduct</v>
      </c>
      <c r="D3" s="123"/>
      <c r="E3" s="73" t="s">
        <v>105</v>
      </c>
      <c r="F3" s="30" t="s">
        <v>101</v>
      </c>
      <c r="G3" s="99" t="s">
        <v>155</v>
      </c>
      <c r="H3" s="99"/>
      <c r="I3" s="98">
        <v>572</v>
      </c>
      <c r="J3" s="100" t="s">
        <v>150</v>
      </c>
      <c r="K3" s="101"/>
      <c r="L3" s="77">
        <f>(L1/(L2*10000))*100</f>
        <v>27.365217391304348</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'DAF Sludge Cake'!C4:D4</f>
        <v>Bwlchmawr farm, Brynteg, Llanybydder, Carmarthenshire SA40 9XA</v>
      </c>
      <c r="D4" s="121"/>
      <c r="E4" s="74" t="s">
        <v>1</v>
      </c>
      <c r="F4" s="76" t="s">
        <v>166</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'DAF Sludge Cake'!C5:D5</f>
        <v>Ethan Banfield</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'DAF Sludge Cake'!C8</f>
        <v>5569</v>
      </c>
      <c r="D8" s="52">
        <f>'DAF Sludge Cake'!D8</f>
        <v>6858</v>
      </c>
      <c r="E8" s="52">
        <f>'DAF Sludge Cake'!E8</f>
        <v>8153</v>
      </c>
      <c r="F8" s="52">
        <f>'DAF Sludge Cake'!F8</f>
        <v>9748</v>
      </c>
      <c r="G8" s="52">
        <f>'DAF Sludge Cake'!G8</f>
        <v>1057</v>
      </c>
      <c r="H8" s="52">
        <f>'DAF Sludge Cake'!H8</f>
        <v>3854</v>
      </c>
      <c r="I8" s="52">
        <f>'DAF Sludge Cake'!I8</f>
        <v>6042</v>
      </c>
      <c r="J8" s="52">
        <f>'DAF Sludge Cake'!J8</f>
        <v>2345</v>
      </c>
      <c r="K8" s="52">
        <f>'DAF Sludge Cake'!K8</f>
        <v>9808</v>
      </c>
      <c r="L8" s="52">
        <f>'DAF Sludge Cake'!L8</f>
        <v>1325</v>
      </c>
      <c r="M8" s="52">
        <f>'DAF Sludge Cake'!M8</f>
        <v>4105</v>
      </c>
      <c r="N8" s="52">
        <f>'DAF Sludge Cake'!N8</f>
        <v>6810</v>
      </c>
      <c r="O8" s="52">
        <f>'DAF Sludge Cake'!O8</f>
        <v>8614</v>
      </c>
      <c r="P8" s="52">
        <f>'DAF Sludge Cake'!P8</f>
        <v>4289</v>
      </c>
      <c r="Q8" s="52">
        <f>'DAF Sludge Cake'!Q8</f>
        <v>3901</v>
      </c>
      <c r="R8" s="52">
        <f>'DAF Sludge Cake'!R8</f>
        <v>0</v>
      </c>
      <c r="S8" s="52">
        <f>'DAF Sludge Cake'!S8</f>
        <v>0</v>
      </c>
      <c r="T8" s="52">
        <f>'DAF Sludge Cake'!T8</f>
        <v>0</v>
      </c>
      <c r="U8" s="52">
        <f>'DAF Sludge Cake'!U8</f>
        <v>0</v>
      </c>
      <c r="V8" s="52">
        <f>'DAF Sludge Cake'!V8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'DAF Sludge Cake'!C9</f>
        <v xml:space="preserve">Moderate </v>
      </c>
      <c r="D9" s="52" t="str">
        <f>'DAF Sludge Cake'!D9</f>
        <v xml:space="preserve">Moderate </v>
      </c>
      <c r="E9" s="52" t="str">
        <f>'DAF Sludge Cake'!E9</f>
        <v xml:space="preserve">Moderate </v>
      </c>
      <c r="F9" s="52" t="str">
        <f>'DAF Sludge Cake'!F9</f>
        <v xml:space="preserve">Moderate </v>
      </c>
      <c r="G9" s="52" t="str">
        <f>'DAF Sludge Cake'!G9</f>
        <v xml:space="preserve">Moderate </v>
      </c>
      <c r="H9" s="52" t="str">
        <f>'DAF Sludge Cake'!H9</f>
        <v xml:space="preserve">Moderate </v>
      </c>
      <c r="I9" s="52" t="str">
        <f>'DAF Sludge Cake'!I9</f>
        <v xml:space="preserve">Moderate </v>
      </c>
      <c r="J9" s="52" t="str">
        <f>'DAF Sludge Cake'!J9</f>
        <v xml:space="preserve">Moderate </v>
      </c>
      <c r="K9" s="52">
        <f>'DAF Sludge Cake'!K9</f>
        <v>0</v>
      </c>
      <c r="L9" s="52">
        <f>'DAF Sludge Cake'!L9</f>
        <v>0</v>
      </c>
      <c r="M9" s="52" t="str">
        <f>'DAF Sludge Cake'!M9</f>
        <v xml:space="preserve">Moderate </v>
      </c>
      <c r="N9" s="52" t="str">
        <f>'DAF Sludge Cake'!N9</f>
        <v xml:space="preserve">Moderate </v>
      </c>
      <c r="O9" s="52" t="str">
        <f>'DAF Sludge Cake'!O9</f>
        <v xml:space="preserve">Moderate </v>
      </c>
      <c r="P9" s="52" t="str">
        <f>'DAF Sludge Cake'!P9</f>
        <v xml:space="preserve">Moderate </v>
      </c>
      <c r="Q9" s="52" t="str">
        <f>'DAF Sludge Cake'!Q9</f>
        <v xml:space="preserve">Moderate </v>
      </c>
      <c r="R9" s="52">
        <f>'DAF Sludge Cake'!R9</f>
        <v>0</v>
      </c>
      <c r="S9" s="52">
        <f>'DAF Sludge Cake'!S9</f>
        <v>0</v>
      </c>
      <c r="T9" s="52">
        <f>'DAF Sludge Cake'!T9</f>
        <v>0</v>
      </c>
      <c r="U9" s="52">
        <f>'DAF Sludge Cake'!U9</f>
        <v>0</v>
      </c>
      <c r="V9" s="52">
        <f>'DAF Sludge Cake'!V9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'DAF Sludge Cake'!C10</f>
        <v>5.7</v>
      </c>
      <c r="D10" s="52">
        <f>'DAF Sludge Cake'!D10</f>
        <v>6</v>
      </c>
      <c r="E10" s="52">
        <f>'DAF Sludge Cake'!E10</f>
        <v>5.7</v>
      </c>
      <c r="F10" s="52">
        <f>'DAF Sludge Cake'!F10</f>
        <v>5.6</v>
      </c>
      <c r="G10" s="52">
        <f>'DAF Sludge Cake'!G10</f>
        <v>5.7</v>
      </c>
      <c r="H10" s="52">
        <f>'DAF Sludge Cake'!H10</f>
        <v>5.7</v>
      </c>
      <c r="I10" s="52">
        <f>'DAF Sludge Cake'!I10</f>
        <v>5.9</v>
      </c>
      <c r="J10" s="52">
        <f>'DAF Sludge Cake'!J10</f>
        <v>5.8</v>
      </c>
      <c r="K10" s="52">
        <f>'DAF Sludge Cake'!K10</f>
        <v>0</v>
      </c>
      <c r="L10" s="52">
        <f>'DAF Sludge Cake'!L10</f>
        <v>0</v>
      </c>
      <c r="M10" s="52">
        <f>'DAF Sludge Cake'!M10</f>
        <v>6.2</v>
      </c>
      <c r="N10" s="52">
        <f>'DAF Sludge Cake'!N10</f>
        <v>6.2</v>
      </c>
      <c r="O10" s="52">
        <f>'DAF Sludge Cake'!O10</f>
        <v>7</v>
      </c>
      <c r="P10" s="52">
        <f>'DAF Sludge Cake'!P10</f>
        <v>5.2</v>
      </c>
      <c r="Q10" s="52">
        <f>'DAF Sludge Cake'!Q10</f>
        <v>5</v>
      </c>
      <c r="R10" s="52">
        <f>'DAF Sludge Cake'!R10</f>
        <v>0</v>
      </c>
      <c r="S10" s="52">
        <f>'DAF Sludge Cake'!S10</f>
        <v>0</v>
      </c>
      <c r="T10" s="52">
        <f>'DAF Sludge Cake'!T10</f>
        <v>0</v>
      </c>
      <c r="U10" s="52">
        <f>'DAF Sludge Cake'!U10</f>
        <v>0</v>
      </c>
      <c r="V10" s="52">
        <f>'DAF Sludge Cake'!V10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'DAF Sludge Cake'!C11</f>
        <v>2</v>
      </c>
      <c r="D11" s="52">
        <f>'DAF Sludge Cake'!D11</f>
        <v>2</v>
      </c>
      <c r="E11" s="52">
        <f>'DAF Sludge Cake'!E11</f>
        <v>2</v>
      </c>
      <c r="F11" s="52">
        <f>'DAF Sludge Cake'!F11</f>
        <v>1</v>
      </c>
      <c r="G11" s="52">
        <f>'DAF Sludge Cake'!G11</f>
        <v>2</v>
      </c>
      <c r="H11" s="52">
        <f>'DAF Sludge Cake'!H11</f>
        <v>3</v>
      </c>
      <c r="I11" s="52">
        <f>'DAF Sludge Cake'!I11</f>
        <v>2</v>
      </c>
      <c r="J11" s="52">
        <f>'DAF Sludge Cake'!J11</f>
        <v>3</v>
      </c>
      <c r="K11" s="52">
        <f>'DAF Sludge Cake'!K11</f>
        <v>0</v>
      </c>
      <c r="L11" s="52">
        <f>'DAF Sludge Cake'!L11</f>
        <v>0</v>
      </c>
      <c r="M11" s="52">
        <f>'DAF Sludge Cake'!M11</f>
        <v>2</v>
      </c>
      <c r="N11" s="52">
        <f>'DAF Sludge Cake'!N11</f>
        <v>2</v>
      </c>
      <c r="O11" s="52">
        <f>'DAF Sludge Cake'!O11</f>
        <v>3</v>
      </c>
      <c r="P11" s="52">
        <f>'DAF Sludge Cake'!P11</f>
        <v>1</v>
      </c>
      <c r="Q11" s="52">
        <f>'DAF Sludge Cake'!Q11</f>
        <v>1</v>
      </c>
      <c r="R11" s="52">
        <f>'DAF Sludge Cake'!R11</f>
        <v>0</v>
      </c>
      <c r="S11" s="52">
        <f>'DAF Sludge Cake'!S11</f>
        <v>0</v>
      </c>
      <c r="T11" s="52">
        <f>'DAF Sludge Cake'!T11</f>
        <v>0</v>
      </c>
      <c r="U11" s="52">
        <f>'DAF Sludge Cake'!U11</f>
        <v>0</v>
      </c>
      <c r="V11" s="52">
        <f>'DAF Sludge Cake'!V11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'DAF Sludge Cake'!C12</f>
        <v>1</v>
      </c>
      <c r="D12" s="52">
        <f>'DAF Sludge Cake'!D12</f>
        <v>0</v>
      </c>
      <c r="E12" s="52">
        <f>'DAF Sludge Cake'!E12</f>
        <v>0</v>
      </c>
      <c r="F12" s="52">
        <f>'DAF Sludge Cake'!F12</f>
        <v>2</v>
      </c>
      <c r="G12" s="52">
        <f>'DAF Sludge Cake'!G12</f>
        <v>1</v>
      </c>
      <c r="H12" s="52">
        <f>'DAF Sludge Cake'!H12</f>
        <v>1</v>
      </c>
      <c r="I12" s="52">
        <f>'DAF Sludge Cake'!I12</f>
        <v>1</v>
      </c>
      <c r="J12" s="52">
        <f>'DAF Sludge Cake'!J12</f>
        <v>1</v>
      </c>
      <c r="K12" s="52">
        <f>'DAF Sludge Cake'!K12</f>
        <v>0</v>
      </c>
      <c r="L12" s="52">
        <f>'DAF Sludge Cake'!L12</f>
        <v>0</v>
      </c>
      <c r="M12" s="52">
        <f>'DAF Sludge Cake'!M12</f>
        <v>1</v>
      </c>
      <c r="N12" s="52">
        <f>'DAF Sludge Cake'!N12</f>
        <v>0</v>
      </c>
      <c r="O12" s="52">
        <f>'DAF Sludge Cake'!O12</f>
        <v>0</v>
      </c>
      <c r="P12" s="52">
        <f>'DAF Sludge Cake'!P12</f>
        <v>1</v>
      </c>
      <c r="Q12" s="52">
        <f>'DAF Sludge Cake'!Q12</f>
        <v>1</v>
      </c>
      <c r="R12" s="52">
        <f>'DAF Sludge Cake'!R12</f>
        <v>0</v>
      </c>
      <c r="S12" s="52">
        <f>'DAF Sludge Cake'!S12</f>
        <v>0</v>
      </c>
      <c r="T12" s="52">
        <f>'DAF Sludge Cake'!T12</f>
        <v>0</v>
      </c>
      <c r="U12" s="52">
        <f>'DAF Sludge Cake'!U12</f>
        <v>0</v>
      </c>
      <c r="V12" s="52">
        <f>'DAF Sludge Cake'!V12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'DAF Sludge Cake'!C13</f>
        <v>2</v>
      </c>
      <c r="D13" s="52">
        <f>'DAF Sludge Cake'!D13</f>
        <v>3</v>
      </c>
      <c r="E13" s="52">
        <f>'DAF Sludge Cake'!E13</f>
        <v>2</v>
      </c>
      <c r="F13" s="52">
        <f>'DAF Sludge Cake'!F13</f>
        <v>2</v>
      </c>
      <c r="G13" s="52">
        <f>'DAF Sludge Cake'!G13</f>
        <v>2</v>
      </c>
      <c r="H13" s="52">
        <f>'DAF Sludge Cake'!H13</f>
        <v>2</v>
      </c>
      <c r="I13" s="52">
        <f>'DAF Sludge Cake'!I13</f>
        <v>2</v>
      </c>
      <c r="J13" s="52">
        <f>'DAF Sludge Cake'!J13</f>
        <v>2</v>
      </c>
      <c r="K13" s="52">
        <f>'DAF Sludge Cake'!K13</f>
        <v>0</v>
      </c>
      <c r="L13" s="52">
        <f>'DAF Sludge Cake'!L13</f>
        <v>0</v>
      </c>
      <c r="M13" s="52">
        <f>'DAF Sludge Cake'!M13</f>
        <v>3</v>
      </c>
      <c r="N13" s="52">
        <f>'DAF Sludge Cake'!N13</f>
        <v>2</v>
      </c>
      <c r="O13" s="52">
        <f>'DAF Sludge Cake'!O13</f>
        <v>3</v>
      </c>
      <c r="P13" s="52">
        <f>'DAF Sludge Cake'!P13</f>
        <v>2</v>
      </c>
      <c r="Q13" s="52">
        <f>'DAF Sludge Cake'!Q13</f>
        <v>3</v>
      </c>
      <c r="R13" s="52">
        <f>'DAF Sludge Cake'!R13</f>
        <v>0</v>
      </c>
      <c r="S13" s="52">
        <f>'DAF Sludge Cake'!S13</f>
        <v>0</v>
      </c>
      <c r="T13" s="52">
        <f>'DAF Sludge Cake'!T13</f>
        <v>0</v>
      </c>
      <c r="U13" s="52">
        <f>'DAF Sludge Cake'!U13</f>
        <v>0</v>
      </c>
      <c r="V13" s="52">
        <f>'DAF Sludge Cake'!V13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'DAF Sludge Cake'!C14</f>
        <v xml:space="preserve">Grass Silage (25% DM) </v>
      </c>
      <c r="D14" s="82" t="str">
        <f>'DAF Sludge Cake'!D14</f>
        <v xml:space="preserve">Grass Silage (25% DM) </v>
      </c>
      <c r="E14" s="82" t="str">
        <f>'DAF Sludge Cake'!E14</f>
        <v xml:space="preserve">Grass Silage (25% DM) </v>
      </c>
      <c r="F14" s="82" t="str">
        <f>'DAF Sludge Cake'!F14</f>
        <v xml:space="preserve">Grass Silage (25% DM) </v>
      </c>
      <c r="G14" s="82" t="str">
        <f>'DAF Sludge Cake'!G14</f>
        <v xml:space="preserve">Grass Silage (25% DM) </v>
      </c>
      <c r="H14" s="82" t="str">
        <f>'DAF Sludge Cake'!H14</f>
        <v xml:space="preserve">Grass Silage (25% DM) </v>
      </c>
      <c r="I14" s="82" t="str">
        <f>'DAF Sludge Cake'!I14</f>
        <v xml:space="preserve">Grass Silage (25% DM) </v>
      </c>
      <c r="J14" s="82" t="str">
        <f>'DAF Sludge Cake'!J14</f>
        <v xml:space="preserve">Grass Silage (25% DM) </v>
      </c>
      <c r="K14" s="82">
        <f>'DAF Sludge Cake'!K14</f>
        <v>0</v>
      </c>
      <c r="L14" s="82">
        <f>'DAF Sludge Cake'!L14</f>
        <v>0</v>
      </c>
      <c r="M14" s="82" t="str">
        <f>'DAF Sludge Cake'!M14</f>
        <v xml:space="preserve">Grass Silage (25% DM) </v>
      </c>
      <c r="N14" s="82" t="str">
        <f>'DAF Sludge Cake'!N14</f>
        <v xml:space="preserve">Grass Silage (25% DM) </v>
      </c>
      <c r="O14" s="82" t="str">
        <f>'DAF Sludge Cake'!O14</f>
        <v xml:space="preserve">Grass Silage (25% DM) </v>
      </c>
      <c r="P14" s="82" t="str">
        <f>'DAF Sludge Cake'!P14</f>
        <v xml:space="preserve">Grass Silage (25% DM) </v>
      </c>
      <c r="Q14" s="82" t="str">
        <f>'DAF Sludge Cake'!Q14</f>
        <v xml:space="preserve">Grass Silage (25% DM) </v>
      </c>
      <c r="R14" s="82">
        <f>'DAF Sludge Cake'!R14</f>
        <v>0</v>
      </c>
      <c r="S14" s="82">
        <f>'DAF Sludge Cake'!S14</f>
        <v>0</v>
      </c>
      <c r="T14" s="82">
        <f>'DAF Sludge Cake'!T14</f>
        <v>0</v>
      </c>
      <c r="U14" s="82">
        <f>'DAF Sludge Cake'!U14</f>
        <v>0</v>
      </c>
      <c r="V14" s="82">
        <f>'DAF Sludge Cake'!V14</f>
        <v>0</v>
      </c>
      <c r="AD14" s="29" t="s">
        <v>135</v>
      </c>
      <c r="AE14" s="29">
        <v>6</v>
      </c>
      <c r="AI14" s="45" t="s">
        <v>116</v>
      </c>
      <c r="AJ14" s="46">
        <v>0.8</v>
      </c>
      <c r="AK14" s="47">
        <v>1.7</v>
      </c>
      <c r="AL14" s="11">
        <v>12</v>
      </c>
      <c r="AM14" s="11">
        <v>6.7</v>
      </c>
      <c r="AN14" s="11" t="s">
        <v>132</v>
      </c>
    </row>
    <row r="15" spans="1:41" x14ac:dyDescent="0.2">
      <c r="A15" s="110" t="s">
        <v>9</v>
      </c>
      <c r="B15" s="110"/>
      <c r="C15" s="52">
        <f>'DAF Sludge Cake'!C15</f>
        <v>38</v>
      </c>
      <c r="D15" s="52">
        <f>'DAF Sludge Cake'!D15</f>
        <v>38</v>
      </c>
      <c r="E15" s="52">
        <f>'DAF Sludge Cake'!E15</f>
        <v>38</v>
      </c>
      <c r="F15" s="52">
        <f>'DAF Sludge Cake'!F15</f>
        <v>38</v>
      </c>
      <c r="G15" s="52">
        <f>'DAF Sludge Cake'!G15</f>
        <v>38</v>
      </c>
      <c r="H15" s="52">
        <f>'DAF Sludge Cake'!H15</f>
        <v>38</v>
      </c>
      <c r="I15" s="52">
        <f>'DAF Sludge Cake'!I15</f>
        <v>38</v>
      </c>
      <c r="J15" s="52">
        <f>'DAF Sludge Cake'!J15</f>
        <v>38</v>
      </c>
      <c r="K15" s="52">
        <f>'DAF Sludge Cake'!K15</f>
        <v>0</v>
      </c>
      <c r="L15" s="52">
        <f>'DAF Sludge Cake'!L15</f>
        <v>0</v>
      </c>
      <c r="M15" s="52">
        <f>'DAF Sludge Cake'!M15</f>
        <v>38</v>
      </c>
      <c r="N15" s="52">
        <f>'DAF Sludge Cake'!N15</f>
        <v>38</v>
      </c>
      <c r="O15" s="52">
        <f>'DAF Sludge Cake'!O15</f>
        <v>38</v>
      </c>
      <c r="P15" s="52">
        <f>'DAF Sludge Cake'!P15</f>
        <v>38</v>
      </c>
      <c r="Q15" s="52">
        <f>'DAF Sludge Cake'!Q15</f>
        <v>38</v>
      </c>
      <c r="R15" s="52">
        <f>'DAF Sludge Cake'!R15</f>
        <v>0</v>
      </c>
      <c r="S15" s="52">
        <f>'DAF Sludge Cake'!S15</f>
        <v>0</v>
      </c>
      <c r="T15" s="52">
        <f>'DAF Sludge Cake'!T15</f>
        <v>0</v>
      </c>
      <c r="U15" s="52">
        <f>'DAF Sludge Cake'!U15</f>
        <v>0</v>
      </c>
      <c r="V15" s="52">
        <f>'DAF Sludge Cake'!V15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'DAF Sludge Cake'!C16</f>
        <v>Medium/Clay</v>
      </c>
      <c r="D16" s="83" t="str">
        <f>'DAF Sludge Cake'!D16</f>
        <v>Medium/Clay</v>
      </c>
      <c r="E16" s="83" t="str">
        <f>'DAF Sludge Cake'!E16</f>
        <v>Medium/Clay</v>
      </c>
      <c r="F16" s="83" t="str">
        <f>'DAF Sludge Cake'!F16</f>
        <v>Medium/Clay</v>
      </c>
      <c r="G16" s="83" t="str">
        <f>'DAF Sludge Cake'!G16</f>
        <v>Medium/Clay</v>
      </c>
      <c r="H16" s="83" t="str">
        <f>'DAF Sludge Cake'!H16</f>
        <v>Medium/Clay</v>
      </c>
      <c r="I16" s="83" t="str">
        <f>'DAF Sludge Cake'!I16</f>
        <v>Medium/Clay</v>
      </c>
      <c r="J16" s="83" t="str">
        <f>'DAF Sludge Cake'!J16</f>
        <v>Medium/Clay</v>
      </c>
      <c r="K16" s="83">
        <f>'DAF Sludge Cake'!K16</f>
        <v>0</v>
      </c>
      <c r="L16" s="83">
        <f>'DAF Sludge Cake'!L16</f>
        <v>0</v>
      </c>
      <c r="M16" s="83" t="str">
        <f>'DAF Sludge Cake'!M16</f>
        <v>Medium/Clay</v>
      </c>
      <c r="N16" s="83" t="str">
        <f>'DAF Sludge Cake'!N16</f>
        <v>Medium/Clay</v>
      </c>
      <c r="O16" s="83" t="str">
        <f>'DAF Sludge Cake'!O16</f>
        <v>Medium/Clay</v>
      </c>
      <c r="P16" s="83" t="str">
        <f>'DAF Sludge Cake'!P16</f>
        <v>Medium/Clay</v>
      </c>
      <c r="Q16" s="83" t="str">
        <f>'DAF Sludge Cake'!Q16</f>
        <v>Medium/Clay</v>
      </c>
      <c r="R16" s="83">
        <f>'DAF Sludge Cake'!R16</f>
        <v>0</v>
      </c>
      <c r="S16" s="83">
        <f>'DAF Sludge Cake'!S16</f>
        <v>0</v>
      </c>
      <c r="T16" s="83">
        <f>'DAF Sludge Cake'!T16</f>
        <v>0</v>
      </c>
      <c r="U16" s="83">
        <f>'DAF Sludge Cake'!U16</f>
        <v>0</v>
      </c>
      <c r="V16" s="83">
        <f>'DAF Sludge Cake'!V16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62.460105749999997</v>
      </c>
      <c r="D18" s="16">
        <f>$D32</f>
        <v>62.460105749999997</v>
      </c>
      <c r="E18" s="16">
        <f>$D33</f>
        <v>62.460105749999997</v>
      </c>
      <c r="F18" s="16">
        <f>$D34</f>
        <v>166.560282</v>
      </c>
      <c r="G18" s="16">
        <f>$D35</f>
        <v>62.460105749999997</v>
      </c>
      <c r="H18" s="16">
        <f>$D36</f>
        <v>62.460105749999997</v>
      </c>
      <c r="I18" s="16">
        <f>$D37</f>
        <v>62.460105749999997</v>
      </c>
      <c r="J18" s="16">
        <f>$D38</f>
        <v>62.460105749999997</v>
      </c>
      <c r="K18" s="16">
        <f>$D39</f>
        <v>0</v>
      </c>
      <c r="L18" s="16">
        <f>$D40</f>
        <v>0</v>
      </c>
      <c r="M18" s="16">
        <f>$D41</f>
        <v>62.460105749999997</v>
      </c>
      <c r="N18" s="16">
        <f>$D42</f>
        <v>62.460105749999997</v>
      </c>
      <c r="O18" s="16">
        <f>$D43</f>
        <v>62.460105749999997</v>
      </c>
      <c r="P18" s="16">
        <f>$D44</f>
        <v>166.560282</v>
      </c>
      <c r="Q18" s="16">
        <f>$D45</f>
        <v>166.560282</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-2.1398942499999976</v>
      </c>
      <c r="D19" s="16">
        <f t="shared" ref="D19:V19" si="1">D18-D17</f>
        <v>-2.1398942499999976</v>
      </c>
      <c r="E19" s="16">
        <f t="shared" si="1"/>
        <v>-2.1398942499999976</v>
      </c>
      <c r="F19" s="16">
        <f t="shared" si="1"/>
        <v>101.96028200000001</v>
      </c>
      <c r="G19" s="16">
        <f t="shared" si="1"/>
        <v>-2.1398942499999976</v>
      </c>
      <c r="H19" s="16">
        <f t="shared" si="1"/>
        <v>-2.1398942499999976</v>
      </c>
      <c r="I19" s="16">
        <f t="shared" si="1"/>
        <v>-2.1398942499999976</v>
      </c>
      <c r="J19" s="16">
        <f t="shared" si="1"/>
        <v>-2.1398942499999976</v>
      </c>
      <c r="K19" s="16" t="e">
        <f t="shared" si="1"/>
        <v>#N/A</v>
      </c>
      <c r="L19" s="16" t="e">
        <f t="shared" si="1"/>
        <v>#N/A</v>
      </c>
      <c r="M19" s="16">
        <f t="shared" si="1"/>
        <v>-2.1398942499999976</v>
      </c>
      <c r="N19" s="16">
        <f t="shared" si="1"/>
        <v>-2.1398942499999976</v>
      </c>
      <c r="O19" s="16">
        <f t="shared" si="1"/>
        <v>-2.1398942499999976</v>
      </c>
      <c r="P19" s="16">
        <f t="shared" si="1"/>
        <v>101.96028200000001</v>
      </c>
      <c r="Q19" s="16">
        <f t="shared" si="1"/>
        <v>101.96028200000001</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DECREASE</v>
      </c>
      <c r="F20" s="25" t="str">
        <f>IF($B34="","",IF(F$19&gt;=0,"INCREASE","DECREASE"))</f>
        <v>INCREASE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DECREASE</v>
      </c>
      <c r="N20" s="25" t="str">
        <f>IF($B42="","",IF(N$19&gt;=0,"INCREASE","DECREASE"))</f>
        <v>DECREASE</v>
      </c>
      <c r="O20" s="25" t="str">
        <f>IF($B43="","",IF(O$19&gt;=0,"INCREASE","DECREASE"))</f>
        <v>DECREASE</v>
      </c>
      <c r="P20" s="25" t="str">
        <f>IF($B44="","",IF(P$19&gt;=0,"INCREASE","DECREASE"))</f>
        <v>INCREASE</v>
      </c>
      <c r="Q20" s="25" t="str">
        <f>IF($B45="","",IF(Q$19&gt;=0,"INCREASE","DECREASE"))</f>
        <v>INCREASE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58.024365000000003</v>
      </c>
      <c r="D22" s="16">
        <f>$E32</f>
        <v>58.024365000000003</v>
      </c>
      <c r="E22" s="16">
        <f>$E33</f>
        <v>58.024365000000003</v>
      </c>
      <c r="F22" s="16">
        <f>$E34</f>
        <v>154.73164</v>
      </c>
      <c r="G22" s="16">
        <f>$E35</f>
        <v>58.024365000000003</v>
      </c>
      <c r="H22" s="16">
        <f>$E36</f>
        <v>58.024365000000003</v>
      </c>
      <c r="I22" s="16">
        <f>$E37</f>
        <v>58.024365000000003</v>
      </c>
      <c r="J22" s="16">
        <f>$E38</f>
        <v>58.024365000000003</v>
      </c>
      <c r="K22" s="16">
        <f>$E39</f>
        <v>0</v>
      </c>
      <c r="L22" s="16">
        <f>$E40</f>
        <v>0</v>
      </c>
      <c r="M22" s="16">
        <f>$E41</f>
        <v>58.024365000000003</v>
      </c>
      <c r="N22" s="16">
        <f>$E42</f>
        <v>58.024365000000003</v>
      </c>
      <c r="O22" s="16">
        <f>$E43</f>
        <v>58.024365000000003</v>
      </c>
      <c r="P22" s="16">
        <f>$E44</f>
        <v>154.73164</v>
      </c>
      <c r="Q22" s="16">
        <f>$E45</f>
        <v>154.73164</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-169.97563500000001</v>
      </c>
      <c r="D23" s="16">
        <f t="shared" ref="D23:V23" si="3">D22-D21</f>
        <v>-169.97563500000001</v>
      </c>
      <c r="E23" s="16">
        <f t="shared" si="3"/>
        <v>-169.97563500000001</v>
      </c>
      <c r="F23" s="16">
        <f t="shared" si="3"/>
        <v>-73.268360000000001</v>
      </c>
      <c r="G23" s="16">
        <f t="shared" si="3"/>
        <v>-169.97563500000001</v>
      </c>
      <c r="H23" s="16">
        <f t="shared" si="3"/>
        <v>-169.97563500000001</v>
      </c>
      <c r="I23" s="16">
        <f t="shared" si="3"/>
        <v>-169.97563500000001</v>
      </c>
      <c r="J23" s="16">
        <f t="shared" si="3"/>
        <v>-169.97563500000001</v>
      </c>
      <c r="K23" s="16" t="e">
        <f t="shared" si="3"/>
        <v>#N/A</v>
      </c>
      <c r="L23" s="16" t="e">
        <f t="shared" si="3"/>
        <v>#N/A</v>
      </c>
      <c r="M23" s="16">
        <f t="shared" si="3"/>
        <v>-169.97563500000001</v>
      </c>
      <c r="N23" s="16">
        <f t="shared" si="3"/>
        <v>-169.97563500000001</v>
      </c>
      <c r="O23" s="16">
        <f t="shared" si="3"/>
        <v>-169.97563500000001</v>
      </c>
      <c r="P23" s="16">
        <f t="shared" si="3"/>
        <v>-73.268360000000001</v>
      </c>
      <c r="Q23" s="16">
        <f t="shared" si="3"/>
        <v>-73.268360000000001</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57</v>
      </c>
      <c r="D27" s="87" t="s">
        <v>55</v>
      </c>
      <c r="E27" s="87" t="s">
        <v>55</v>
      </c>
      <c r="F27" s="87" t="s">
        <v>55</v>
      </c>
      <c r="G27" s="87" t="s">
        <v>55</v>
      </c>
      <c r="H27" s="87" t="s">
        <v>55</v>
      </c>
      <c r="I27" s="87" t="s">
        <v>55</v>
      </c>
      <c r="J27" s="87" t="s">
        <v>55</v>
      </c>
      <c r="K27" s="87" t="s">
        <v>55</v>
      </c>
      <c r="L27" s="87" t="s">
        <v>55</v>
      </c>
      <c r="M27" s="87" t="s">
        <v>55</v>
      </c>
      <c r="N27" s="87" t="s">
        <v>55</v>
      </c>
      <c r="O27" s="87" t="s">
        <v>55</v>
      </c>
      <c r="P27" s="87" t="s">
        <v>55</v>
      </c>
      <c r="Q27" s="87" t="s">
        <v>55</v>
      </c>
      <c r="R27" s="87" t="s">
        <v>55</v>
      </c>
      <c r="S27" s="87" t="s">
        <v>55</v>
      </c>
      <c r="T27" s="87" t="s">
        <v>55</v>
      </c>
      <c r="U27" s="87" t="s">
        <v>55</v>
      </c>
    </row>
    <row r="28" spans="1:40" s="49" customFormat="1" x14ac:dyDescent="0.25">
      <c r="A28" s="88"/>
      <c r="B28" s="23">
        <v>17.5</v>
      </c>
      <c r="C28" s="15">
        <v>3.45</v>
      </c>
      <c r="D28" s="15">
        <v>10386</v>
      </c>
      <c r="E28" s="15">
        <v>18344</v>
      </c>
      <c r="F28" s="15">
        <v>5889</v>
      </c>
      <c r="G28" s="15">
        <v>32.4</v>
      </c>
      <c r="H28" s="15">
        <v>416</v>
      </c>
      <c r="I28" s="15">
        <v>8.31</v>
      </c>
      <c r="J28" s="15">
        <v>0.33</v>
      </c>
      <c r="K28" s="22">
        <v>0.1</v>
      </c>
      <c r="L28" s="15">
        <v>16.2</v>
      </c>
      <c r="M28" s="15">
        <v>31.5</v>
      </c>
      <c r="N28" s="15"/>
      <c r="O28" s="15"/>
      <c r="P28" s="15">
        <v>7361</v>
      </c>
      <c r="Q28" s="15">
        <v>4814</v>
      </c>
      <c r="R28" s="15">
        <v>0.83</v>
      </c>
      <c r="S28" s="15">
        <v>2.71</v>
      </c>
      <c r="T28" s="15">
        <v>3.48</v>
      </c>
      <c r="U28" s="15">
        <v>10.5</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5569</v>
      </c>
      <c r="B31" s="15">
        <v>15</v>
      </c>
      <c r="C31" s="69">
        <f>IF(C$27="%w/w SAR",((C$28*10)*$B31),IF(C$27="%w/w DM",(((C$28*10)*($B$28/100))*$B31),IF(C$27="kg/t SAR",(C$28*$B31),IF(C$27="kg/t DM",((C$28*($B$28/100))*$B31),IF(C$27="mg/kg SAR",((C$28*0.001)*$B31),IF(C$27="mg/kg DM",(((C$28*0.001)*($B$28/100))*$B31),0))))))</f>
        <v>90.5625</v>
      </c>
      <c r="D31" s="69">
        <f>(IF(D$27="%w/w SAR",((D$28*10)*$B31),IF(D$27="%w/w DM",(((D$28*10)*($B$28/100))*$B31),IF(D$27="kg/t SAR",(D$28*$B31),IF(D$27="kg/t DM",((D$28*($B$28/100))*$B31),IF(D$27="mg/kg SAR",((D$28*0.001)*$B31),IF(D$27="mg/kg DM",(((D$28*0.001)*($B$28/100))*$B31),"0")))))))*2.291</f>
        <v>62.460105749999997</v>
      </c>
      <c r="E31" s="69">
        <f>(IF(E$27="%w/w SAR",((E$28*10)*$B31),IF(E$27="%w/w DM",(((E$28*10)*($B$28/100))*$B31),IF(E$27="kg/t SAR",(E$28*$B31),IF(E$27="kg/t DM",((E$28*($B$28/100))*$B31),IF(E$27="mg/kg SAR",((E$28*0.001)*$B31),IF(E$27="mg/kg DM",(((E$28*0.001)*($B$28/100))*$B31),"0")))))))*1.205</f>
        <v>58.024365000000003</v>
      </c>
      <c r="F31" s="69">
        <f>(IF(F$27="%w/w SAR",((F$28*10)*$B31),IF(F$27="%w/w DM",(((F$28*10)*($B$28/100))*$B31),IF(F$27="kg/t SAR",(F$28*$B31),IF(F$27="kg/t DM",((F$28*($B$28/100))*$B31),IF(F$27="mg/kg SAR",((F$28*0.001)*$B31),IF(F$27="mg/kg DM",(((F$28*0.001)*($B$28/100))*$B31),"0")))))))*1.658</f>
        <v>25.630400249999997</v>
      </c>
      <c r="G31" s="69">
        <f t="shared" ref="G31:P46" si="5">IF(G$27="%w/w SAR",((G$28*10)*$B31),IF(G$27="%w/w DM",(((G$28*10)*($B$28/100))*$B31),IF(G$27="kg/t SAR",(G$28*$B31),IF(G$27="kg/t DM",((G$28*($B$28/100))*$B31),IF(G$27="mg/kg SAR",((G$28*0.001)*$B31),IF(G$27="mg/kg DM",(((G$28*0.001)*($B$28/100))*$B31),0))))))</f>
        <v>8.5050000000000001E-2</v>
      </c>
      <c r="H31" s="69">
        <f t="shared" si="5"/>
        <v>1.0920000000000001</v>
      </c>
      <c r="I31" s="69">
        <f t="shared" si="5"/>
        <v>2.1813750000000003E-2</v>
      </c>
      <c r="J31" s="69">
        <f t="shared" si="5"/>
        <v>8.6624999999999994E-4</v>
      </c>
      <c r="K31" s="69">
        <f t="shared" si="5"/>
        <v>2.6249999999999998E-4</v>
      </c>
      <c r="L31" s="69">
        <f t="shared" si="5"/>
        <v>4.2525E-2</v>
      </c>
      <c r="M31" s="69">
        <f t="shared" si="5"/>
        <v>8.2687499999999997E-2</v>
      </c>
      <c r="N31" s="69">
        <f t="shared" si="5"/>
        <v>0</v>
      </c>
      <c r="O31" s="69">
        <f t="shared" si="5"/>
        <v>0</v>
      </c>
      <c r="P31" s="69">
        <f t="shared" si="5"/>
        <v>19.322624999999999</v>
      </c>
      <c r="Q31" s="69">
        <f>(IF(Q$27="%w/w SAR",((Q$28*10)*$B31),IF(Q$27="%w/w DM",(((Q$28*10)*($B$28/100))*$B31),IF(Q$27="kg/t SAR",(Q$28*$B31),IF(Q$27="kg/t DM",((Q$28*($B$28/100))*$B31),IF(Q$27="mg/kg SAR",((Q$28*0.001)*$B31),IF(Q$27="mg/kg DM",(((Q$28*0.001)*($B$28/100))*$B31),0)))))))*2.5</f>
        <v>31.591874999999998</v>
      </c>
      <c r="R31" s="69">
        <f>IF(R$27="%w/w SAR",((R$28*10)*$B31),IF(R$27="%w/w DM",(((R$28*10)*($B$28/100))*$B31),IF(R$27="kg/t SAR",(R$28*$B31),IF(R$27="kg/t DM",((R$28*($B$28/100))*$B31),IF(R$27="mg/kg SAR",((R$28*0.001)*$B31),IF(R$27="mg/kg DM",(((R$28*0.001)*($B$28/100))*$B31),0))))))</f>
        <v>2.1787499999999997E-3</v>
      </c>
      <c r="S31" s="69">
        <f>IF(S$27="%w/w SAR",((S$28*10)*$B31),IF(S$27="%w/w DM",(((S$28*10)*($B$28/100))*$B31),IF(S$27="kg/t SAR",(S$28*$B31),IF(S$27="kg/t DM",((S$28*($B$28/100))*$B31),IF(S$27="mg/kg SAR",((S$28*0.001)*$B31),IF(S$27="mg/kg DM",(((S$28*0.001)*($B$28/100))*$B31),0))))))</f>
        <v>7.1137500000000003E-3</v>
      </c>
      <c r="T31" s="69">
        <f>IF(T$27="%w/w SAR",((T$28*10)*$B31),IF(T$27="%w/w DM",(((T$28*10)*($B$28/100))*$B31),IF(T$27="kg/t SAR",(T$28*$B31),IF(T$27="kg/t DM",((T$28*($B$28/100))*$B31),IF(T$27="mg/kg SAR",((T$28*0.001)*$B31),IF(T$27="mg/kg DM",(((T$28*0.001)*($B$28/100))*$B31),0))))))</f>
        <v>9.134999999999999E-3</v>
      </c>
      <c r="U31" s="69">
        <f>IF(U$27="%w/w SAR",((U$28*10)*$B31),IF(U$27="%w/w DM",(((U$28*10)*($B$28/100))*$B31),IF(U$27="kg/t SAR",(U$28*$B31),IF(U$27="kg/t DM",((U$28*($B$28/100))*$B31),IF(U$27="mg/kg SAR",((U$28*0.001)*$B31),IF(U$27="mg/kg DM",(((U$28*0.001)*($B$28/100))*$B31),0))))))</f>
        <v>2.75625E-2</v>
      </c>
      <c r="AB31" s="51"/>
      <c r="AC31" s="51"/>
      <c r="AD31" s="51"/>
      <c r="AE31" s="51"/>
      <c r="AF31" s="51"/>
      <c r="AG31" s="51"/>
      <c r="AH31" s="51"/>
      <c r="AI31" s="51"/>
    </row>
    <row r="32" spans="1:40" s="64" customFormat="1" x14ac:dyDescent="0.25">
      <c r="A32" s="13">
        <f>D8</f>
        <v>6858</v>
      </c>
      <c r="B32" s="15">
        <v>15</v>
      </c>
      <c r="C32" s="69">
        <f t="shared" ref="C32:C50" si="6">IF(C$27="%w/w SAR",((C$28*10)*$B32),IF(C$27="%w/w DM",(((C$28*10)*($B$28/100))*$B32),IF(C$27="kg/t SAR",(C$28*$B32),IF(C$27="kg/t DM",((C$28*($B$28/100))*$B32),IF(C$27="mg/kg SAR",((C$28*0.001)*$B32),IF(C$27="mg/kg DM",(((C$28*0.001)*($B$28/100))*$B32),0))))))</f>
        <v>90.5625</v>
      </c>
      <c r="D32" s="69">
        <f t="shared" ref="D32:D50" si="7">(IF(D$27="%w/w SAR",((D$28*10)*$B32),IF(D$27="%w/w DM",(((D$28*10)*($B$28/100))*$B32),IF(D$27="kg/t SAR",(D$28*$B32),IF(D$27="kg/t DM",((D$28*($B$28/100))*$B32),IF(D$27="mg/kg SAR",((D$28*0.001)*$B32),IF(D$27="mg/kg DM",(((D$28*0.001)*($B$28/100))*$B32),"0")))))))*2.291</f>
        <v>62.460105749999997</v>
      </c>
      <c r="E32" s="69">
        <f t="shared" ref="E32:E50" si="8">(IF(E$27="%w/w SAR",((E$28*10)*$B32),IF(E$27="%w/w DM",(((E$28*10)*($B$28/100))*$B32),IF(E$27="kg/t SAR",(E$28*$B32),IF(E$27="kg/t DM",((E$28*($B$28/100))*$B32),IF(E$27="mg/kg SAR",((E$28*0.001)*$B32),IF(E$27="mg/kg DM",(((E$28*0.001)*($B$28/100))*$B32),"0")))))))*1.205</f>
        <v>58.024365000000003</v>
      </c>
      <c r="F32" s="69">
        <f t="shared" ref="F32:F50" si="9">(IF(F$27="%w/w SAR",((F$28*10)*$B32),IF(F$27="%w/w DM",(((F$28*10)*($B$28/100))*$B32),IF(F$27="kg/t SAR",(F$28*$B32),IF(F$27="kg/t DM",((F$28*($B$28/100))*$B32),IF(F$27="mg/kg SAR",((F$28*0.001)*$B32),IF(F$27="mg/kg DM",(((F$28*0.001)*($B$28/100))*$B32),"0")))))))*1.658</f>
        <v>25.630400249999997</v>
      </c>
      <c r="G32" s="69">
        <f t="shared" si="5"/>
        <v>8.5050000000000001E-2</v>
      </c>
      <c r="H32" s="69">
        <f t="shared" si="5"/>
        <v>1.0920000000000001</v>
      </c>
      <c r="I32" s="69">
        <f t="shared" si="5"/>
        <v>2.1813750000000003E-2</v>
      </c>
      <c r="J32" s="69">
        <f t="shared" si="5"/>
        <v>8.6624999999999994E-4</v>
      </c>
      <c r="K32" s="69">
        <f t="shared" si="5"/>
        <v>2.6249999999999998E-4</v>
      </c>
      <c r="L32" s="69">
        <f t="shared" si="5"/>
        <v>4.2525E-2</v>
      </c>
      <c r="M32" s="69">
        <f t="shared" si="5"/>
        <v>8.2687499999999997E-2</v>
      </c>
      <c r="N32" s="69">
        <f t="shared" si="5"/>
        <v>0</v>
      </c>
      <c r="O32" s="69">
        <f t="shared" si="5"/>
        <v>0</v>
      </c>
      <c r="P32" s="69">
        <f t="shared" si="5"/>
        <v>19.322624999999999</v>
      </c>
      <c r="Q32" s="69">
        <f t="shared" ref="Q32:Q50" si="10">(IF(Q$27="%w/w SAR",((Q$28*10)*$B32),IF(Q$27="%w/w DM",(((Q$28*10)*($B$28/100))*$B32),IF(Q$27="kg/t SAR",(Q$28*$B32),IF(Q$27="kg/t DM",((Q$28*($B$28/100))*$B32),IF(Q$27="mg/kg SAR",((Q$28*0.001)*$B32),IF(Q$27="mg/kg DM",(((Q$28*0.001)*($B$28/100))*$B32),0)))))))*2.5</f>
        <v>31.591874999999998</v>
      </c>
      <c r="R32" s="69">
        <f t="shared" ref="R32:U50" si="11">IF(R$27="%w/w SAR",((R$28*10)*$B32),IF(R$27="%w/w DM",(((R$28*10)*($B$28/100))*$B32),IF(R$27="kg/t SAR",(R$28*$B32),IF(R$27="kg/t DM",((R$28*($B$28/100))*$B32),IF(R$27="mg/kg SAR",((R$28*0.001)*$B32),IF(R$27="mg/kg DM",(((R$28*0.001)*($B$28/100))*$B32),0))))))</f>
        <v>2.1787499999999997E-3</v>
      </c>
      <c r="S32" s="69">
        <f t="shared" si="11"/>
        <v>7.1137500000000003E-3</v>
      </c>
      <c r="T32" s="69">
        <f t="shared" si="11"/>
        <v>9.134999999999999E-3</v>
      </c>
      <c r="U32" s="69">
        <f t="shared" si="11"/>
        <v>2.75625E-2</v>
      </c>
      <c r="AB32" s="51"/>
      <c r="AC32" s="51"/>
      <c r="AD32" s="51"/>
      <c r="AE32" s="51"/>
      <c r="AF32" s="51"/>
      <c r="AG32" s="51"/>
      <c r="AH32" s="51"/>
      <c r="AI32" s="51"/>
    </row>
    <row r="33" spans="1:35" s="64" customFormat="1" x14ac:dyDescent="0.25">
      <c r="A33" s="13">
        <f>E8</f>
        <v>8153</v>
      </c>
      <c r="B33" s="15">
        <v>15</v>
      </c>
      <c r="C33" s="69">
        <f t="shared" si="6"/>
        <v>90.5625</v>
      </c>
      <c r="D33" s="69">
        <f t="shared" si="7"/>
        <v>62.460105749999997</v>
      </c>
      <c r="E33" s="69">
        <f t="shared" si="8"/>
        <v>58.024365000000003</v>
      </c>
      <c r="F33" s="69">
        <f t="shared" si="9"/>
        <v>25.630400249999997</v>
      </c>
      <c r="G33" s="69">
        <f t="shared" si="5"/>
        <v>8.5050000000000001E-2</v>
      </c>
      <c r="H33" s="69">
        <f t="shared" si="5"/>
        <v>1.0920000000000001</v>
      </c>
      <c r="I33" s="69">
        <f t="shared" si="5"/>
        <v>2.1813750000000003E-2</v>
      </c>
      <c r="J33" s="69">
        <f t="shared" si="5"/>
        <v>8.6624999999999994E-4</v>
      </c>
      <c r="K33" s="69">
        <f t="shared" si="5"/>
        <v>2.6249999999999998E-4</v>
      </c>
      <c r="L33" s="69">
        <f t="shared" si="5"/>
        <v>4.2525E-2</v>
      </c>
      <c r="M33" s="69">
        <f t="shared" si="5"/>
        <v>8.2687499999999997E-2</v>
      </c>
      <c r="N33" s="69">
        <f t="shared" si="5"/>
        <v>0</v>
      </c>
      <c r="O33" s="69">
        <f t="shared" si="5"/>
        <v>0</v>
      </c>
      <c r="P33" s="69">
        <f t="shared" si="5"/>
        <v>19.322624999999999</v>
      </c>
      <c r="Q33" s="69">
        <f t="shared" si="10"/>
        <v>31.591874999999998</v>
      </c>
      <c r="R33" s="69">
        <f t="shared" si="11"/>
        <v>2.1787499999999997E-3</v>
      </c>
      <c r="S33" s="69">
        <f t="shared" si="11"/>
        <v>7.1137500000000003E-3</v>
      </c>
      <c r="T33" s="69">
        <f t="shared" si="11"/>
        <v>9.134999999999999E-3</v>
      </c>
      <c r="U33" s="69">
        <f t="shared" si="11"/>
        <v>2.75625E-2</v>
      </c>
      <c r="AB33" s="51"/>
      <c r="AC33" s="51"/>
      <c r="AD33" s="51"/>
      <c r="AE33" s="51"/>
      <c r="AF33" s="51"/>
      <c r="AG33" s="51"/>
      <c r="AH33" s="51"/>
      <c r="AI33" s="51"/>
    </row>
    <row r="34" spans="1:35" s="64" customFormat="1" x14ac:dyDescent="0.25">
      <c r="A34" s="13">
        <f>F8</f>
        <v>9748</v>
      </c>
      <c r="B34" s="15">
        <v>40</v>
      </c>
      <c r="C34" s="69">
        <f t="shared" si="6"/>
        <v>241.5</v>
      </c>
      <c r="D34" s="69">
        <f t="shared" si="7"/>
        <v>166.560282</v>
      </c>
      <c r="E34" s="69">
        <f t="shared" si="8"/>
        <v>154.73164</v>
      </c>
      <c r="F34" s="69">
        <f t="shared" si="9"/>
        <v>68.347733999999988</v>
      </c>
      <c r="G34" s="69">
        <f t="shared" si="5"/>
        <v>0.2268</v>
      </c>
      <c r="H34" s="69">
        <f t="shared" si="5"/>
        <v>2.9119999999999999</v>
      </c>
      <c r="I34" s="69">
        <f t="shared" si="5"/>
        <v>5.8170000000000013E-2</v>
      </c>
      <c r="J34" s="69">
        <f t="shared" si="5"/>
        <v>2.3099999999999996E-3</v>
      </c>
      <c r="K34" s="69">
        <f t="shared" si="5"/>
        <v>6.9999999999999988E-4</v>
      </c>
      <c r="L34" s="69">
        <f t="shared" si="5"/>
        <v>0.1134</v>
      </c>
      <c r="M34" s="69">
        <f t="shared" si="5"/>
        <v>0.2205</v>
      </c>
      <c r="N34" s="69">
        <f t="shared" si="5"/>
        <v>0</v>
      </c>
      <c r="O34" s="69">
        <f t="shared" si="5"/>
        <v>0</v>
      </c>
      <c r="P34" s="69">
        <f t="shared" si="5"/>
        <v>51.526999999999994</v>
      </c>
      <c r="Q34" s="69">
        <f t="shared" si="10"/>
        <v>84.244999999999976</v>
      </c>
      <c r="R34" s="69">
        <f t="shared" si="11"/>
        <v>5.8099999999999992E-3</v>
      </c>
      <c r="S34" s="69">
        <f t="shared" si="11"/>
        <v>1.8970000000000001E-2</v>
      </c>
      <c r="T34" s="69">
        <f t="shared" si="11"/>
        <v>2.436E-2</v>
      </c>
      <c r="U34" s="69">
        <f t="shared" si="11"/>
        <v>7.3499999999999996E-2</v>
      </c>
      <c r="AB34" s="51"/>
      <c r="AC34" s="51"/>
      <c r="AD34" s="51"/>
      <c r="AE34" s="51"/>
      <c r="AF34" s="51"/>
      <c r="AG34" s="51"/>
      <c r="AH34" s="51"/>
      <c r="AI34" s="51"/>
    </row>
    <row r="35" spans="1:35" s="64" customFormat="1" x14ac:dyDescent="0.25">
      <c r="A35" s="13">
        <f>G8</f>
        <v>1057</v>
      </c>
      <c r="B35" s="15">
        <v>15</v>
      </c>
      <c r="C35" s="69">
        <f t="shared" si="6"/>
        <v>90.5625</v>
      </c>
      <c r="D35" s="69">
        <f t="shared" si="7"/>
        <v>62.460105749999997</v>
      </c>
      <c r="E35" s="69">
        <f t="shared" si="8"/>
        <v>58.024365000000003</v>
      </c>
      <c r="F35" s="69">
        <f t="shared" si="9"/>
        <v>25.630400249999997</v>
      </c>
      <c r="G35" s="69">
        <f t="shared" si="5"/>
        <v>8.5050000000000001E-2</v>
      </c>
      <c r="H35" s="69">
        <f t="shared" si="5"/>
        <v>1.0920000000000001</v>
      </c>
      <c r="I35" s="69">
        <f t="shared" si="5"/>
        <v>2.1813750000000003E-2</v>
      </c>
      <c r="J35" s="69">
        <f t="shared" si="5"/>
        <v>8.6624999999999994E-4</v>
      </c>
      <c r="K35" s="69">
        <f t="shared" si="5"/>
        <v>2.6249999999999998E-4</v>
      </c>
      <c r="L35" s="69">
        <f t="shared" si="5"/>
        <v>4.2525E-2</v>
      </c>
      <c r="M35" s="69">
        <f t="shared" si="5"/>
        <v>8.2687499999999997E-2</v>
      </c>
      <c r="N35" s="69">
        <f t="shared" si="5"/>
        <v>0</v>
      </c>
      <c r="O35" s="69">
        <f t="shared" si="5"/>
        <v>0</v>
      </c>
      <c r="P35" s="69">
        <f t="shared" si="5"/>
        <v>19.322624999999999</v>
      </c>
      <c r="Q35" s="69">
        <f t="shared" si="10"/>
        <v>31.591874999999998</v>
      </c>
      <c r="R35" s="69">
        <f t="shared" si="11"/>
        <v>2.1787499999999997E-3</v>
      </c>
      <c r="S35" s="69">
        <f t="shared" si="11"/>
        <v>7.1137500000000003E-3</v>
      </c>
      <c r="T35" s="69">
        <f t="shared" si="11"/>
        <v>9.134999999999999E-3</v>
      </c>
      <c r="U35" s="69">
        <f t="shared" si="11"/>
        <v>2.75625E-2</v>
      </c>
      <c r="AB35" s="51"/>
      <c r="AC35" s="51"/>
      <c r="AD35" s="51"/>
      <c r="AE35" s="51"/>
      <c r="AF35" s="51"/>
      <c r="AG35" s="51"/>
      <c r="AH35" s="51"/>
      <c r="AI35" s="51"/>
    </row>
    <row r="36" spans="1:35" s="64" customFormat="1" x14ac:dyDescent="0.25">
      <c r="A36" s="13">
        <f>H8</f>
        <v>3854</v>
      </c>
      <c r="B36" s="15">
        <v>15</v>
      </c>
      <c r="C36" s="69">
        <f t="shared" si="6"/>
        <v>90.5625</v>
      </c>
      <c r="D36" s="69">
        <f t="shared" si="7"/>
        <v>62.460105749999997</v>
      </c>
      <c r="E36" s="69">
        <f t="shared" si="8"/>
        <v>58.024365000000003</v>
      </c>
      <c r="F36" s="69">
        <f t="shared" si="9"/>
        <v>25.630400249999997</v>
      </c>
      <c r="G36" s="69">
        <f t="shared" si="5"/>
        <v>8.5050000000000001E-2</v>
      </c>
      <c r="H36" s="69">
        <f t="shared" si="5"/>
        <v>1.0920000000000001</v>
      </c>
      <c r="I36" s="69">
        <f t="shared" si="5"/>
        <v>2.1813750000000003E-2</v>
      </c>
      <c r="J36" s="69">
        <f t="shared" si="5"/>
        <v>8.6624999999999994E-4</v>
      </c>
      <c r="K36" s="69">
        <f t="shared" si="5"/>
        <v>2.6249999999999998E-4</v>
      </c>
      <c r="L36" s="69">
        <f t="shared" si="5"/>
        <v>4.2525E-2</v>
      </c>
      <c r="M36" s="69">
        <f t="shared" si="5"/>
        <v>8.2687499999999997E-2</v>
      </c>
      <c r="N36" s="69">
        <f t="shared" si="5"/>
        <v>0</v>
      </c>
      <c r="O36" s="69">
        <f t="shared" si="5"/>
        <v>0</v>
      </c>
      <c r="P36" s="69">
        <f t="shared" si="5"/>
        <v>19.322624999999999</v>
      </c>
      <c r="Q36" s="69">
        <f t="shared" si="10"/>
        <v>31.591874999999998</v>
      </c>
      <c r="R36" s="69">
        <f t="shared" si="11"/>
        <v>2.1787499999999997E-3</v>
      </c>
      <c r="S36" s="69">
        <f t="shared" si="11"/>
        <v>7.1137500000000003E-3</v>
      </c>
      <c r="T36" s="69">
        <f t="shared" si="11"/>
        <v>9.134999999999999E-3</v>
      </c>
      <c r="U36" s="69">
        <f t="shared" si="11"/>
        <v>2.75625E-2</v>
      </c>
      <c r="AB36" s="51"/>
      <c r="AC36" s="51"/>
      <c r="AD36" s="51"/>
      <c r="AE36" s="51"/>
      <c r="AF36" s="51"/>
      <c r="AG36" s="51"/>
      <c r="AH36" s="51"/>
      <c r="AI36" s="51"/>
    </row>
    <row r="37" spans="1:35" s="64" customFormat="1" x14ac:dyDescent="0.25">
      <c r="A37" s="13">
        <f>I8</f>
        <v>6042</v>
      </c>
      <c r="B37" s="15">
        <v>15</v>
      </c>
      <c r="C37" s="69">
        <f t="shared" si="6"/>
        <v>90.5625</v>
      </c>
      <c r="D37" s="69">
        <f t="shared" si="7"/>
        <v>62.460105749999997</v>
      </c>
      <c r="E37" s="69">
        <f t="shared" si="8"/>
        <v>58.024365000000003</v>
      </c>
      <c r="F37" s="69">
        <f t="shared" si="9"/>
        <v>25.630400249999997</v>
      </c>
      <c r="G37" s="69">
        <f t="shared" si="5"/>
        <v>8.5050000000000001E-2</v>
      </c>
      <c r="H37" s="69">
        <f t="shared" si="5"/>
        <v>1.0920000000000001</v>
      </c>
      <c r="I37" s="69">
        <f t="shared" si="5"/>
        <v>2.1813750000000003E-2</v>
      </c>
      <c r="J37" s="69">
        <f t="shared" si="5"/>
        <v>8.6624999999999994E-4</v>
      </c>
      <c r="K37" s="69">
        <f t="shared" si="5"/>
        <v>2.6249999999999998E-4</v>
      </c>
      <c r="L37" s="69">
        <f t="shared" si="5"/>
        <v>4.2525E-2</v>
      </c>
      <c r="M37" s="69">
        <f t="shared" si="5"/>
        <v>8.2687499999999997E-2</v>
      </c>
      <c r="N37" s="69">
        <f t="shared" si="5"/>
        <v>0</v>
      </c>
      <c r="O37" s="69">
        <f t="shared" si="5"/>
        <v>0</v>
      </c>
      <c r="P37" s="69">
        <f t="shared" si="5"/>
        <v>19.322624999999999</v>
      </c>
      <c r="Q37" s="69">
        <f t="shared" si="10"/>
        <v>31.591874999999998</v>
      </c>
      <c r="R37" s="69">
        <f t="shared" si="11"/>
        <v>2.1787499999999997E-3</v>
      </c>
      <c r="S37" s="69">
        <f t="shared" si="11"/>
        <v>7.1137500000000003E-3</v>
      </c>
      <c r="T37" s="69">
        <f t="shared" si="11"/>
        <v>9.134999999999999E-3</v>
      </c>
      <c r="U37" s="69">
        <f t="shared" si="11"/>
        <v>2.75625E-2</v>
      </c>
      <c r="AB37" s="51"/>
      <c r="AC37" s="51"/>
      <c r="AD37" s="51"/>
      <c r="AE37" s="51"/>
      <c r="AF37" s="51"/>
      <c r="AG37" s="51"/>
      <c r="AH37" s="51"/>
      <c r="AI37" s="51"/>
    </row>
    <row r="38" spans="1:35" s="64" customFormat="1" x14ac:dyDescent="0.25">
      <c r="A38" s="13">
        <f>J8</f>
        <v>2345</v>
      </c>
      <c r="B38" s="15">
        <v>15</v>
      </c>
      <c r="C38" s="69">
        <f t="shared" si="6"/>
        <v>90.5625</v>
      </c>
      <c r="D38" s="69">
        <f t="shared" si="7"/>
        <v>62.460105749999997</v>
      </c>
      <c r="E38" s="69">
        <f t="shared" si="8"/>
        <v>58.024365000000003</v>
      </c>
      <c r="F38" s="69">
        <f t="shared" si="9"/>
        <v>25.630400249999997</v>
      </c>
      <c r="G38" s="69">
        <f t="shared" si="5"/>
        <v>8.5050000000000001E-2</v>
      </c>
      <c r="H38" s="69">
        <f t="shared" si="5"/>
        <v>1.0920000000000001</v>
      </c>
      <c r="I38" s="69">
        <f t="shared" si="5"/>
        <v>2.1813750000000003E-2</v>
      </c>
      <c r="J38" s="69">
        <f t="shared" si="5"/>
        <v>8.6624999999999994E-4</v>
      </c>
      <c r="K38" s="69">
        <f t="shared" si="5"/>
        <v>2.6249999999999998E-4</v>
      </c>
      <c r="L38" s="69">
        <f t="shared" si="5"/>
        <v>4.2525E-2</v>
      </c>
      <c r="M38" s="69">
        <f t="shared" si="5"/>
        <v>8.2687499999999997E-2</v>
      </c>
      <c r="N38" s="69">
        <f t="shared" si="5"/>
        <v>0</v>
      </c>
      <c r="O38" s="69">
        <f t="shared" si="5"/>
        <v>0</v>
      </c>
      <c r="P38" s="69">
        <f t="shared" si="5"/>
        <v>19.322624999999999</v>
      </c>
      <c r="Q38" s="69">
        <f t="shared" si="10"/>
        <v>31.591874999999998</v>
      </c>
      <c r="R38" s="69">
        <f t="shared" si="11"/>
        <v>2.1787499999999997E-3</v>
      </c>
      <c r="S38" s="69">
        <f t="shared" si="11"/>
        <v>7.1137500000000003E-3</v>
      </c>
      <c r="T38" s="69">
        <f t="shared" si="11"/>
        <v>9.134999999999999E-3</v>
      </c>
      <c r="U38" s="69">
        <f t="shared" si="11"/>
        <v>2.75625E-2</v>
      </c>
      <c r="AB38" s="51"/>
      <c r="AC38" s="51"/>
      <c r="AD38" s="51"/>
      <c r="AE38" s="51"/>
      <c r="AF38" s="51"/>
      <c r="AG38" s="51"/>
      <c r="AH38" s="51"/>
      <c r="AI38" s="51"/>
    </row>
    <row r="39" spans="1:35" s="64" customFormat="1" x14ac:dyDescent="0.25">
      <c r="A39" s="13">
        <f>K8</f>
        <v>9808</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1325</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4105</v>
      </c>
      <c r="B41" s="15">
        <v>15</v>
      </c>
      <c r="C41" s="69">
        <f t="shared" si="6"/>
        <v>90.5625</v>
      </c>
      <c r="D41" s="69">
        <f t="shared" si="7"/>
        <v>62.460105749999997</v>
      </c>
      <c r="E41" s="69">
        <f t="shared" si="8"/>
        <v>58.024365000000003</v>
      </c>
      <c r="F41" s="69">
        <f t="shared" si="9"/>
        <v>25.630400249999997</v>
      </c>
      <c r="G41" s="69">
        <f t="shared" si="5"/>
        <v>8.5050000000000001E-2</v>
      </c>
      <c r="H41" s="69">
        <f t="shared" si="5"/>
        <v>1.0920000000000001</v>
      </c>
      <c r="I41" s="69">
        <f t="shared" si="5"/>
        <v>2.1813750000000003E-2</v>
      </c>
      <c r="J41" s="69">
        <f t="shared" si="5"/>
        <v>8.6624999999999994E-4</v>
      </c>
      <c r="K41" s="69">
        <f t="shared" si="5"/>
        <v>2.6249999999999998E-4</v>
      </c>
      <c r="L41" s="69">
        <f t="shared" si="5"/>
        <v>4.2525E-2</v>
      </c>
      <c r="M41" s="69">
        <f t="shared" si="5"/>
        <v>8.2687499999999997E-2</v>
      </c>
      <c r="N41" s="69">
        <f t="shared" si="5"/>
        <v>0</v>
      </c>
      <c r="O41" s="69">
        <f t="shared" si="5"/>
        <v>0</v>
      </c>
      <c r="P41" s="69">
        <f t="shared" si="5"/>
        <v>19.322624999999999</v>
      </c>
      <c r="Q41" s="69">
        <f t="shared" si="10"/>
        <v>31.591874999999998</v>
      </c>
      <c r="R41" s="69">
        <f t="shared" si="11"/>
        <v>2.1787499999999997E-3</v>
      </c>
      <c r="S41" s="69">
        <f t="shared" si="11"/>
        <v>7.1137500000000003E-3</v>
      </c>
      <c r="T41" s="69">
        <f t="shared" si="11"/>
        <v>9.134999999999999E-3</v>
      </c>
      <c r="U41" s="69">
        <f t="shared" si="11"/>
        <v>2.75625E-2</v>
      </c>
      <c r="AB41" s="51"/>
      <c r="AC41" s="51"/>
      <c r="AD41" s="51"/>
      <c r="AE41" s="51"/>
      <c r="AF41" s="51"/>
      <c r="AG41" s="51"/>
      <c r="AH41" s="51"/>
      <c r="AI41" s="51"/>
    </row>
    <row r="42" spans="1:35" s="64" customFormat="1" x14ac:dyDescent="0.25">
      <c r="A42" s="13">
        <f>N8</f>
        <v>6810</v>
      </c>
      <c r="B42" s="15">
        <v>15</v>
      </c>
      <c r="C42" s="69">
        <f t="shared" si="6"/>
        <v>90.5625</v>
      </c>
      <c r="D42" s="69">
        <f t="shared" si="7"/>
        <v>62.460105749999997</v>
      </c>
      <c r="E42" s="69">
        <f t="shared" si="8"/>
        <v>58.024365000000003</v>
      </c>
      <c r="F42" s="69">
        <f t="shared" si="9"/>
        <v>25.630400249999997</v>
      </c>
      <c r="G42" s="69">
        <f t="shared" si="5"/>
        <v>8.5050000000000001E-2</v>
      </c>
      <c r="H42" s="69">
        <f t="shared" si="5"/>
        <v>1.0920000000000001</v>
      </c>
      <c r="I42" s="69">
        <f t="shared" si="5"/>
        <v>2.1813750000000003E-2</v>
      </c>
      <c r="J42" s="69">
        <f t="shared" si="5"/>
        <v>8.6624999999999994E-4</v>
      </c>
      <c r="K42" s="69">
        <f t="shared" si="5"/>
        <v>2.6249999999999998E-4</v>
      </c>
      <c r="L42" s="69">
        <f t="shared" si="5"/>
        <v>4.2525E-2</v>
      </c>
      <c r="M42" s="69">
        <f t="shared" si="5"/>
        <v>8.2687499999999997E-2</v>
      </c>
      <c r="N42" s="69">
        <f t="shared" si="5"/>
        <v>0</v>
      </c>
      <c r="O42" s="69">
        <f t="shared" si="5"/>
        <v>0</v>
      </c>
      <c r="P42" s="69">
        <f t="shared" si="5"/>
        <v>19.322624999999999</v>
      </c>
      <c r="Q42" s="69">
        <f t="shared" si="10"/>
        <v>31.591874999999998</v>
      </c>
      <c r="R42" s="69">
        <f t="shared" si="11"/>
        <v>2.1787499999999997E-3</v>
      </c>
      <c r="S42" s="69">
        <f t="shared" si="11"/>
        <v>7.1137500000000003E-3</v>
      </c>
      <c r="T42" s="69">
        <f t="shared" si="11"/>
        <v>9.134999999999999E-3</v>
      </c>
      <c r="U42" s="69">
        <f t="shared" si="11"/>
        <v>2.75625E-2</v>
      </c>
      <c r="AB42" s="51"/>
      <c r="AC42" s="51"/>
      <c r="AD42" s="51"/>
      <c r="AE42" s="51"/>
      <c r="AF42" s="51"/>
      <c r="AG42" s="51"/>
      <c r="AH42" s="51"/>
      <c r="AI42" s="51"/>
    </row>
    <row r="43" spans="1:35" s="64" customFormat="1" x14ac:dyDescent="0.25">
      <c r="A43" s="13">
        <f>O8</f>
        <v>8614</v>
      </c>
      <c r="B43" s="15">
        <v>15</v>
      </c>
      <c r="C43" s="69">
        <f t="shared" si="6"/>
        <v>90.5625</v>
      </c>
      <c r="D43" s="69">
        <f t="shared" si="7"/>
        <v>62.460105749999997</v>
      </c>
      <c r="E43" s="69">
        <f t="shared" si="8"/>
        <v>58.024365000000003</v>
      </c>
      <c r="F43" s="69">
        <f t="shared" si="9"/>
        <v>25.630400249999997</v>
      </c>
      <c r="G43" s="69">
        <f t="shared" si="5"/>
        <v>8.5050000000000001E-2</v>
      </c>
      <c r="H43" s="69">
        <f t="shared" si="5"/>
        <v>1.0920000000000001</v>
      </c>
      <c r="I43" s="69">
        <f t="shared" si="5"/>
        <v>2.1813750000000003E-2</v>
      </c>
      <c r="J43" s="69">
        <f t="shared" si="5"/>
        <v>8.6624999999999994E-4</v>
      </c>
      <c r="K43" s="69">
        <f t="shared" si="5"/>
        <v>2.6249999999999998E-4</v>
      </c>
      <c r="L43" s="69">
        <f t="shared" si="5"/>
        <v>4.2525E-2</v>
      </c>
      <c r="M43" s="69">
        <f t="shared" si="5"/>
        <v>8.2687499999999997E-2</v>
      </c>
      <c r="N43" s="69">
        <f t="shared" si="5"/>
        <v>0</v>
      </c>
      <c r="O43" s="69">
        <f t="shared" si="5"/>
        <v>0</v>
      </c>
      <c r="P43" s="69">
        <f t="shared" si="5"/>
        <v>19.322624999999999</v>
      </c>
      <c r="Q43" s="69">
        <f t="shared" si="10"/>
        <v>31.591874999999998</v>
      </c>
      <c r="R43" s="69">
        <f t="shared" si="11"/>
        <v>2.1787499999999997E-3</v>
      </c>
      <c r="S43" s="69">
        <f t="shared" si="11"/>
        <v>7.1137500000000003E-3</v>
      </c>
      <c r="T43" s="69">
        <f t="shared" si="11"/>
        <v>9.134999999999999E-3</v>
      </c>
      <c r="U43" s="69">
        <f t="shared" si="11"/>
        <v>2.75625E-2</v>
      </c>
      <c r="AB43" s="51"/>
      <c r="AC43" s="51"/>
      <c r="AD43" s="51"/>
      <c r="AE43" s="51"/>
      <c r="AF43" s="51"/>
      <c r="AG43" s="51"/>
      <c r="AH43" s="51"/>
      <c r="AI43" s="51"/>
    </row>
    <row r="44" spans="1:35" s="64" customFormat="1" x14ac:dyDescent="0.25">
      <c r="A44" s="13">
        <f>P8</f>
        <v>4289</v>
      </c>
      <c r="B44" s="15">
        <v>40</v>
      </c>
      <c r="C44" s="69">
        <f t="shared" si="6"/>
        <v>241.5</v>
      </c>
      <c r="D44" s="69">
        <f t="shared" si="7"/>
        <v>166.560282</v>
      </c>
      <c r="E44" s="69">
        <f t="shared" si="8"/>
        <v>154.73164</v>
      </c>
      <c r="F44" s="69">
        <f t="shared" si="9"/>
        <v>68.347733999999988</v>
      </c>
      <c r="G44" s="69">
        <f t="shared" si="5"/>
        <v>0.2268</v>
      </c>
      <c r="H44" s="69">
        <f t="shared" si="5"/>
        <v>2.9119999999999999</v>
      </c>
      <c r="I44" s="69">
        <f t="shared" si="5"/>
        <v>5.8170000000000013E-2</v>
      </c>
      <c r="J44" s="69">
        <f t="shared" si="5"/>
        <v>2.3099999999999996E-3</v>
      </c>
      <c r="K44" s="69">
        <f t="shared" si="5"/>
        <v>6.9999999999999988E-4</v>
      </c>
      <c r="L44" s="69">
        <f t="shared" si="5"/>
        <v>0.1134</v>
      </c>
      <c r="M44" s="69">
        <f t="shared" si="5"/>
        <v>0.2205</v>
      </c>
      <c r="N44" s="69">
        <f t="shared" si="5"/>
        <v>0</v>
      </c>
      <c r="O44" s="69">
        <f t="shared" si="5"/>
        <v>0</v>
      </c>
      <c r="P44" s="69">
        <f t="shared" si="5"/>
        <v>51.526999999999994</v>
      </c>
      <c r="Q44" s="69">
        <f t="shared" si="10"/>
        <v>84.244999999999976</v>
      </c>
      <c r="R44" s="69">
        <f t="shared" si="11"/>
        <v>5.8099999999999992E-3</v>
      </c>
      <c r="S44" s="69">
        <f t="shared" si="11"/>
        <v>1.8970000000000001E-2</v>
      </c>
      <c r="T44" s="69">
        <f t="shared" si="11"/>
        <v>2.436E-2</v>
      </c>
      <c r="U44" s="69">
        <f t="shared" si="11"/>
        <v>7.3499999999999996E-2</v>
      </c>
      <c r="AB44" s="51"/>
      <c r="AC44" s="51"/>
      <c r="AD44" s="51"/>
      <c r="AE44" s="51"/>
      <c r="AF44" s="51"/>
      <c r="AG44" s="51"/>
      <c r="AH44" s="51"/>
      <c r="AI44" s="51"/>
    </row>
    <row r="45" spans="1:35" s="64" customFormat="1" x14ac:dyDescent="0.25">
      <c r="A45" s="13">
        <f>Q8</f>
        <v>3901</v>
      </c>
      <c r="B45" s="15">
        <v>40</v>
      </c>
      <c r="C45" s="69">
        <f t="shared" si="6"/>
        <v>241.5</v>
      </c>
      <c r="D45" s="69">
        <f t="shared" si="7"/>
        <v>166.560282</v>
      </c>
      <c r="E45" s="69">
        <f t="shared" si="8"/>
        <v>154.73164</v>
      </c>
      <c r="F45" s="69">
        <f t="shared" si="9"/>
        <v>68.347733999999988</v>
      </c>
      <c r="G45" s="69">
        <f t="shared" si="5"/>
        <v>0.2268</v>
      </c>
      <c r="H45" s="69">
        <f t="shared" si="5"/>
        <v>2.9119999999999999</v>
      </c>
      <c r="I45" s="69">
        <f t="shared" si="5"/>
        <v>5.8170000000000013E-2</v>
      </c>
      <c r="J45" s="69">
        <f t="shared" si="5"/>
        <v>2.3099999999999996E-3</v>
      </c>
      <c r="K45" s="69">
        <f t="shared" si="5"/>
        <v>6.9999999999999988E-4</v>
      </c>
      <c r="L45" s="69">
        <f t="shared" si="5"/>
        <v>0.1134</v>
      </c>
      <c r="M45" s="69">
        <f t="shared" si="5"/>
        <v>0.2205</v>
      </c>
      <c r="N45" s="69">
        <f t="shared" si="5"/>
        <v>0</v>
      </c>
      <c r="O45" s="69">
        <f t="shared" si="5"/>
        <v>0</v>
      </c>
      <c r="P45" s="69">
        <f t="shared" si="5"/>
        <v>51.526999999999994</v>
      </c>
      <c r="Q45" s="69">
        <f t="shared" si="10"/>
        <v>84.244999999999976</v>
      </c>
      <c r="R45" s="69">
        <f t="shared" si="11"/>
        <v>5.8099999999999992E-3</v>
      </c>
      <c r="S45" s="69">
        <f t="shared" si="11"/>
        <v>1.8970000000000001E-2</v>
      </c>
      <c r="T45" s="69">
        <f t="shared" si="11"/>
        <v>2.436E-2</v>
      </c>
      <c r="U45" s="69">
        <f t="shared" si="11"/>
        <v>7.3499999999999996E-2</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v>17.5</v>
      </c>
      <c r="C55" s="96">
        <v>2.9</v>
      </c>
      <c r="D55" s="97">
        <f>(B55/100)*C55</f>
        <v>0.50749999999999995</v>
      </c>
      <c r="E55" s="97">
        <f>G55</f>
        <v>0.90999999999999992</v>
      </c>
      <c r="F55" s="96">
        <v>5.2</v>
      </c>
      <c r="G55" s="97">
        <f>(B55/100)*F55</f>
        <v>0.90999999999999992</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5569</v>
      </c>
      <c r="C57" s="8">
        <f t="shared" ref="C57:U57" si="13">D8</f>
        <v>6858</v>
      </c>
      <c r="D57" s="8">
        <f t="shared" si="13"/>
        <v>8153</v>
      </c>
      <c r="E57" s="8">
        <f t="shared" si="13"/>
        <v>9748</v>
      </c>
      <c r="F57" s="8">
        <f t="shared" si="13"/>
        <v>1057</v>
      </c>
      <c r="G57" s="8">
        <f t="shared" si="13"/>
        <v>3854</v>
      </c>
      <c r="H57" s="8">
        <f t="shared" si="13"/>
        <v>6042</v>
      </c>
      <c r="I57" s="8">
        <f t="shared" si="13"/>
        <v>2345</v>
      </c>
      <c r="J57" s="8">
        <f t="shared" si="13"/>
        <v>9808</v>
      </c>
      <c r="K57" s="8">
        <f t="shared" si="13"/>
        <v>1325</v>
      </c>
      <c r="L57" s="8">
        <f t="shared" si="13"/>
        <v>4105</v>
      </c>
      <c r="M57" s="8">
        <f t="shared" si="13"/>
        <v>6810</v>
      </c>
      <c r="N57" s="8">
        <f t="shared" si="13"/>
        <v>8614</v>
      </c>
      <c r="O57" s="8">
        <f t="shared" si="13"/>
        <v>4289</v>
      </c>
      <c r="P57" s="8">
        <f t="shared" si="13"/>
        <v>3901</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e">
        <f>K16&amp;" I "&amp;(VLOOKUP(K14,Table245811[],6,FALSE))</f>
        <v>#N/A</v>
      </c>
      <c r="K58" s="13" t="e">
        <f>L16&amp;" I "&amp;(VLOOKUP(L14,Table245811[],6,FALSE))</f>
        <v>#N/A</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91" t="s">
        <v>129</v>
      </c>
      <c r="B59" s="68">
        <f>VLOOKUP(C$14,Table245811[],5,FALSE)</f>
        <v>6.2</v>
      </c>
      <c r="C59" s="68">
        <f>VLOOKUP(D$14,Table245811[],5,FALSE)</f>
        <v>6.2</v>
      </c>
      <c r="D59" s="68">
        <f>VLOOKUP(E$14,Table245811[],5,FALSE)</f>
        <v>6.2</v>
      </c>
      <c r="E59" s="68">
        <f>VLOOKUP(F$14,Table245811[],5,FALSE)</f>
        <v>6.2</v>
      </c>
      <c r="F59" s="68">
        <f>VLOOKUP(G$14,Table245811[],5,FALSE)</f>
        <v>6.2</v>
      </c>
      <c r="G59" s="68">
        <f>VLOOKUP(H$14,Table245811[],5,FALSE)</f>
        <v>6.2</v>
      </c>
      <c r="H59" s="68">
        <f>VLOOKUP(I$14,Table245811[],5,FALSE)</f>
        <v>6.2</v>
      </c>
      <c r="I59" s="68">
        <f>VLOOKUP(J$14,Table245811[],5,FALSE)</f>
        <v>6.2</v>
      </c>
      <c r="J59" s="68" t="e">
        <f>VLOOKUP(K$14,Table245811[],5,FALSE)</f>
        <v>#N/A</v>
      </c>
      <c r="K59" s="68" t="e">
        <f>VLOOKUP(L$14,Table245811[],5,FALSE)</f>
        <v>#N/A</v>
      </c>
      <c r="L59" s="68">
        <f>VLOOKUP(M$14,Table245811[],5,FALSE)</f>
        <v>6.2</v>
      </c>
      <c r="M59" s="68">
        <f>VLOOKUP(N$14,Table245811[],5,FALSE)</f>
        <v>6.2</v>
      </c>
      <c r="N59" s="68">
        <f>VLOOKUP(O$14,Table245811[],5,FALSE)</f>
        <v>6.2</v>
      </c>
      <c r="O59" s="68">
        <f>VLOOKUP(P$14,Table245811[],5,FALSE)</f>
        <v>6.2</v>
      </c>
      <c r="P59" s="68">
        <f>VLOOKUP(Q$14,Table245811[],5,FALSE)</f>
        <v>6.2</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x14ac:dyDescent="0.2">
      <c r="A60" s="91" t="s">
        <v>4</v>
      </c>
      <c r="B60" s="68">
        <f>C10</f>
        <v>5.7</v>
      </c>
      <c r="C60" s="68">
        <f t="shared" ref="C60:U60" si="14">D10</f>
        <v>6</v>
      </c>
      <c r="D60" s="68">
        <f t="shared" si="14"/>
        <v>5.7</v>
      </c>
      <c r="E60" s="68">
        <f t="shared" si="14"/>
        <v>5.6</v>
      </c>
      <c r="F60" s="68">
        <f t="shared" si="14"/>
        <v>5.7</v>
      </c>
      <c r="G60" s="68">
        <f t="shared" si="14"/>
        <v>5.7</v>
      </c>
      <c r="H60" s="68">
        <f t="shared" si="14"/>
        <v>5.9</v>
      </c>
      <c r="I60" s="68">
        <f t="shared" si="14"/>
        <v>5.8</v>
      </c>
      <c r="J60" s="68">
        <f t="shared" si="14"/>
        <v>0</v>
      </c>
      <c r="K60" s="68">
        <f t="shared" si="14"/>
        <v>0</v>
      </c>
      <c r="L60" s="68">
        <f t="shared" si="14"/>
        <v>6.2</v>
      </c>
      <c r="M60" s="68">
        <f t="shared" si="14"/>
        <v>6.2</v>
      </c>
      <c r="N60" s="68">
        <f t="shared" si="14"/>
        <v>7</v>
      </c>
      <c r="O60" s="68">
        <f t="shared" si="14"/>
        <v>5.2</v>
      </c>
      <c r="P60" s="68">
        <f t="shared" si="14"/>
        <v>5</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15</v>
      </c>
      <c r="C62" s="69">
        <f>B32</f>
        <v>15</v>
      </c>
      <c r="D62" s="69">
        <f>B33</f>
        <v>15</v>
      </c>
      <c r="E62" s="69">
        <f>B34</f>
        <v>40</v>
      </c>
      <c r="F62" s="69">
        <f>B35</f>
        <v>15</v>
      </c>
      <c r="G62" s="69">
        <f>B36</f>
        <v>15</v>
      </c>
      <c r="H62" s="69">
        <f>B37</f>
        <v>15</v>
      </c>
      <c r="I62" s="69">
        <f>B38</f>
        <v>15</v>
      </c>
      <c r="J62" s="69">
        <f>B39</f>
        <v>0</v>
      </c>
      <c r="K62" s="69">
        <f>B40</f>
        <v>0</v>
      </c>
      <c r="L62" s="69">
        <f>B41</f>
        <v>15</v>
      </c>
      <c r="M62" s="69">
        <f>B42</f>
        <v>15</v>
      </c>
      <c r="N62" s="69">
        <f>B43</f>
        <v>15</v>
      </c>
      <c r="O62" s="69">
        <f>B44</f>
        <v>40</v>
      </c>
      <c r="P62" s="69">
        <f>B45</f>
        <v>40</v>
      </c>
      <c r="Q62" s="69">
        <f>B46</f>
        <v>0</v>
      </c>
      <c r="R62" s="69">
        <f>B47</f>
        <v>0</v>
      </c>
      <c r="S62" s="69">
        <f>B48</f>
        <v>0</v>
      </c>
      <c r="T62" s="69">
        <f>B49</f>
        <v>0</v>
      </c>
      <c r="U62" s="69">
        <f>B50</f>
        <v>0</v>
      </c>
    </row>
    <row r="63" spans="1:35" s="19" customFormat="1" ht="38.25" x14ac:dyDescent="0.2">
      <c r="A63" s="92" t="s">
        <v>151</v>
      </c>
      <c r="B63" s="69">
        <f>$E55*(B62/100)</f>
        <v>0.13649999999999998</v>
      </c>
      <c r="C63" s="69">
        <f t="shared" ref="C63:U63" si="16">$E55*(C62/100)</f>
        <v>0.13649999999999998</v>
      </c>
      <c r="D63" s="69">
        <f t="shared" si="16"/>
        <v>0.13649999999999998</v>
      </c>
      <c r="E63" s="69">
        <f t="shared" si="16"/>
        <v>0.36399999999999999</v>
      </c>
      <c r="F63" s="69">
        <f>$E55*(F62/100)</f>
        <v>0.13649999999999998</v>
      </c>
      <c r="G63" s="69">
        <f t="shared" si="16"/>
        <v>0.13649999999999998</v>
      </c>
      <c r="H63" s="69">
        <f t="shared" si="16"/>
        <v>0.13649999999999998</v>
      </c>
      <c r="I63" s="69">
        <f t="shared" si="16"/>
        <v>0.13649999999999998</v>
      </c>
      <c r="J63" s="69">
        <f t="shared" si="16"/>
        <v>0</v>
      </c>
      <c r="K63" s="69">
        <f t="shared" si="16"/>
        <v>0</v>
      </c>
      <c r="L63" s="69">
        <f t="shared" si="16"/>
        <v>0.13649999999999998</v>
      </c>
      <c r="M63" s="69">
        <f t="shared" si="16"/>
        <v>0.13649999999999998</v>
      </c>
      <c r="N63" s="69">
        <f t="shared" si="16"/>
        <v>0.13649999999999998</v>
      </c>
      <c r="O63" s="69">
        <f t="shared" si="16"/>
        <v>0.36399999999999999</v>
      </c>
      <c r="P63" s="69">
        <f t="shared" si="16"/>
        <v>0.36399999999999999</v>
      </c>
      <c r="Q63" s="69">
        <f t="shared" si="16"/>
        <v>0</v>
      </c>
      <c r="R63" s="69">
        <f t="shared" si="16"/>
        <v>0</v>
      </c>
      <c r="S63" s="69">
        <f t="shared" si="16"/>
        <v>0</v>
      </c>
      <c r="T63" s="69">
        <f t="shared" si="16"/>
        <v>0</v>
      </c>
      <c r="U63" s="69">
        <f t="shared" si="16"/>
        <v>0</v>
      </c>
    </row>
    <row r="64" spans="1:35" s="19" customFormat="1" ht="63.75" x14ac:dyDescent="0.2">
      <c r="A64" s="92" t="s">
        <v>152</v>
      </c>
      <c r="B64" s="69">
        <f>(B59-B60)*B61</f>
        <v>3</v>
      </c>
      <c r="C64" s="69">
        <f t="shared" ref="C64:U64" si="17">(C59-C60)*C61</f>
        <v>1.2000000000000011</v>
      </c>
      <c r="D64" s="69">
        <f t="shared" si="17"/>
        <v>3</v>
      </c>
      <c r="E64" s="69">
        <f t="shared" si="17"/>
        <v>3.6000000000000032</v>
      </c>
      <c r="F64" s="69">
        <f t="shared" si="17"/>
        <v>3</v>
      </c>
      <c r="G64" s="69">
        <f t="shared" si="17"/>
        <v>3</v>
      </c>
      <c r="H64" s="69">
        <f t="shared" si="17"/>
        <v>1.7999999999999989</v>
      </c>
      <c r="I64" s="69">
        <f t="shared" si="17"/>
        <v>2.4000000000000021</v>
      </c>
      <c r="J64" s="69" t="e">
        <f t="shared" si="17"/>
        <v>#N/A</v>
      </c>
      <c r="K64" s="69" t="e">
        <f t="shared" si="17"/>
        <v>#N/A</v>
      </c>
      <c r="L64" s="69">
        <f t="shared" si="17"/>
        <v>0</v>
      </c>
      <c r="M64" s="69">
        <f t="shared" si="17"/>
        <v>0</v>
      </c>
      <c r="N64" s="69">
        <f t="shared" si="17"/>
        <v>-4.7999999999999989</v>
      </c>
      <c r="O64" s="69">
        <f t="shared" si="17"/>
        <v>6</v>
      </c>
      <c r="P64" s="69">
        <f t="shared" si="17"/>
        <v>7.2000000000000011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-2.8635000000000002</v>
      </c>
      <c r="C65" s="69">
        <f t="shared" ref="C65:U65" si="18">C63-C64</f>
        <v>-1.063500000000001</v>
      </c>
      <c r="D65" s="69">
        <f t="shared" si="18"/>
        <v>-2.8635000000000002</v>
      </c>
      <c r="E65" s="69">
        <f t="shared" si="18"/>
        <v>-3.2360000000000033</v>
      </c>
      <c r="F65" s="69">
        <f t="shared" si="18"/>
        <v>-2.8635000000000002</v>
      </c>
      <c r="G65" s="69">
        <f t="shared" si="18"/>
        <v>-2.8635000000000002</v>
      </c>
      <c r="H65" s="69">
        <f t="shared" si="18"/>
        <v>-1.6634999999999989</v>
      </c>
      <c r="I65" s="69">
        <f t="shared" si="18"/>
        <v>-2.2635000000000023</v>
      </c>
      <c r="J65" s="69" t="e">
        <f t="shared" si="18"/>
        <v>#N/A</v>
      </c>
      <c r="K65" s="69" t="e">
        <f t="shared" si="18"/>
        <v>#N/A</v>
      </c>
      <c r="L65" s="69">
        <f t="shared" si="18"/>
        <v>0.13649999999999998</v>
      </c>
      <c r="M65" s="69">
        <f t="shared" si="18"/>
        <v>0.13649999999999998</v>
      </c>
      <c r="N65" s="69">
        <f t="shared" si="18"/>
        <v>4.9364999999999988</v>
      </c>
      <c r="O65" s="69">
        <f t="shared" si="18"/>
        <v>-5.6360000000000001</v>
      </c>
      <c r="P65" s="69">
        <f t="shared" si="18"/>
        <v>-6.8360000000000012</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str">
        <f t="shared" si="19"/>
        <v>OVER</v>
      </c>
      <c r="M66" s="70" t="str">
        <f t="shared" si="19"/>
        <v>OVER</v>
      </c>
      <c r="N66" s="70" t="str">
        <f t="shared" si="19"/>
        <v>OVER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0" sqref="B40"/>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99" t="s">
        <v>41</v>
      </c>
      <c r="B1" s="99"/>
      <c r="C1" s="120" t="str">
        <f>'DAF Sludge Cake'!C1:D1</f>
        <v>PAN-017546</v>
      </c>
      <c r="D1" s="121"/>
      <c r="E1" s="73" t="s">
        <v>45</v>
      </c>
      <c r="F1" s="31">
        <f>'DAF Sludge Cake'!F1</f>
        <v>44.2</v>
      </c>
      <c r="G1" s="100" t="s">
        <v>43</v>
      </c>
      <c r="H1" s="101"/>
      <c r="I1" s="98">
        <v>7.44</v>
      </c>
      <c r="J1" s="99" t="s">
        <v>149</v>
      </c>
      <c r="K1" s="99"/>
      <c r="L1" s="77">
        <v>1145</v>
      </c>
      <c r="AB1" s="18"/>
      <c r="AC1" s="18"/>
      <c r="AD1" s="29" t="s">
        <v>123</v>
      </c>
      <c r="AE1" s="17"/>
      <c r="AF1" s="17"/>
      <c r="AG1" s="18"/>
      <c r="AH1" s="18"/>
      <c r="AI1" s="32" t="s">
        <v>79</v>
      </c>
      <c r="AJ1" s="33" t="s">
        <v>91</v>
      </c>
      <c r="AK1" s="34" t="s">
        <v>92</v>
      </c>
      <c r="AL1" s="35" t="s">
        <v>122</v>
      </c>
      <c r="AM1" s="35" t="s">
        <v>128</v>
      </c>
      <c r="AN1" s="35" t="s">
        <v>108</v>
      </c>
    </row>
    <row r="2" spans="1:41" ht="12.75" customHeight="1" x14ac:dyDescent="0.2">
      <c r="A2" s="99" t="s">
        <v>84</v>
      </c>
      <c r="B2" s="99"/>
      <c r="C2" s="122" t="str">
        <f>'DAF Sludge Cake'!C2:D2</f>
        <v>EPR-GP3792SK</v>
      </c>
      <c r="D2" s="123"/>
      <c r="E2" s="73" t="s">
        <v>106</v>
      </c>
      <c r="F2" s="76" t="s">
        <v>167</v>
      </c>
      <c r="G2" s="118" t="s">
        <v>107</v>
      </c>
      <c r="H2" s="119"/>
      <c r="I2" s="98">
        <v>3158</v>
      </c>
      <c r="J2" s="99" t="s">
        <v>154</v>
      </c>
      <c r="K2" s="99"/>
      <c r="L2" s="77">
        <v>0.34</v>
      </c>
      <c r="AB2" s="29" t="s">
        <v>56</v>
      </c>
      <c r="AC2" s="17"/>
      <c r="AD2" s="29" t="s">
        <v>70</v>
      </c>
      <c r="AE2" s="17"/>
      <c r="AF2" s="17"/>
      <c r="AG2" s="36" t="s">
        <v>76</v>
      </c>
      <c r="AH2" s="18"/>
      <c r="AI2" s="37" t="s">
        <v>123</v>
      </c>
      <c r="AJ2" s="38">
        <v>0</v>
      </c>
      <c r="AK2" s="39">
        <v>0</v>
      </c>
      <c r="AL2" s="10">
        <v>0</v>
      </c>
      <c r="AM2" s="11">
        <v>0</v>
      </c>
      <c r="AN2" s="11">
        <v>0</v>
      </c>
    </row>
    <row r="3" spans="1:41" x14ac:dyDescent="0.2">
      <c r="A3" s="100" t="s">
        <v>42</v>
      </c>
      <c r="B3" s="101"/>
      <c r="C3" s="122" t="str">
        <f>'DAF Sludge Cake'!C3:D3</f>
        <v>Byproduct</v>
      </c>
      <c r="D3" s="123"/>
      <c r="E3" s="73" t="s">
        <v>105</v>
      </c>
      <c r="F3" s="30" t="s">
        <v>78</v>
      </c>
      <c r="G3" s="99" t="s">
        <v>155</v>
      </c>
      <c r="H3" s="99"/>
      <c r="I3" s="98">
        <v>200</v>
      </c>
      <c r="J3" s="100" t="s">
        <v>150</v>
      </c>
      <c r="K3" s="101"/>
      <c r="L3" s="77">
        <f>(L1/(L2*10000))*100</f>
        <v>33.67647058823529</v>
      </c>
      <c r="AB3" s="29" t="s">
        <v>57</v>
      </c>
      <c r="AC3" s="17"/>
      <c r="AD3" s="29" t="s">
        <v>71</v>
      </c>
      <c r="AE3" s="17"/>
      <c r="AF3" s="17"/>
      <c r="AG3" s="36" t="s">
        <v>77</v>
      </c>
      <c r="AH3" s="18"/>
      <c r="AI3" s="40" t="s">
        <v>110</v>
      </c>
      <c r="AJ3" s="41">
        <v>1.7</v>
      </c>
      <c r="AK3" s="42">
        <v>6</v>
      </c>
      <c r="AL3" s="43">
        <v>1</v>
      </c>
      <c r="AM3" s="11">
        <v>6.2</v>
      </c>
      <c r="AN3" s="11" t="s">
        <v>109</v>
      </c>
    </row>
    <row r="4" spans="1:41" x14ac:dyDescent="0.2">
      <c r="A4" s="99" t="s">
        <v>0</v>
      </c>
      <c r="B4" s="99"/>
      <c r="C4" s="120" t="str">
        <f>'DAF Sludge Cake'!C4:D4</f>
        <v>Bwlchmawr farm, Brynteg, Llanybydder, Carmarthenshire SA40 9XA</v>
      </c>
      <c r="D4" s="121"/>
      <c r="E4" s="74" t="s">
        <v>1</v>
      </c>
      <c r="F4" s="76" t="s">
        <v>168</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x14ac:dyDescent="0.2">
      <c r="A5" s="99" t="s">
        <v>47</v>
      </c>
      <c r="B5" s="99"/>
      <c r="C5" s="120" t="str">
        <f>'DAF Sludge Cake'!C5:D5</f>
        <v>Ethan Banfield</v>
      </c>
      <c r="D5" s="121"/>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x14ac:dyDescent="0.2">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x14ac:dyDescent="0.2">
      <c r="A8" s="99" t="s">
        <v>2</v>
      </c>
      <c r="B8" s="99"/>
      <c r="C8" s="52">
        <f>'DAF Sludge Cake'!C8</f>
        <v>5569</v>
      </c>
      <c r="D8" s="52">
        <f>'DAF Sludge Cake'!D8</f>
        <v>6858</v>
      </c>
      <c r="E8" s="52">
        <f>'DAF Sludge Cake'!E8</f>
        <v>8153</v>
      </c>
      <c r="F8" s="52">
        <f>'DAF Sludge Cake'!F8</f>
        <v>9748</v>
      </c>
      <c r="G8" s="52">
        <f>'DAF Sludge Cake'!G8</f>
        <v>1057</v>
      </c>
      <c r="H8" s="52">
        <f>'DAF Sludge Cake'!H8</f>
        <v>3854</v>
      </c>
      <c r="I8" s="52">
        <f>'DAF Sludge Cake'!I8</f>
        <v>6042</v>
      </c>
      <c r="J8" s="52">
        <f>'DAF Sludge Cake'!J8</f>
        <v>2345</v>
      </c>
      <c r="K8" s="52">
        <f>'DAF Sludge Cake'!K8</f>
        <v>9808</v>
      </c>
      <c r="L8" s="52">
        <f>'DAF Sludge Cake'!L8</f>
        <v>1325</v>
      </c>
      <c r="M8" s="52">
        <f>'DAF Sludge Cake'!M8</f>
        <v>4105</v>
      </c>
      <c r="N8" s="52">
        <f>'DAF Sludge Cake'!N8</f>
        <v>6810</v>
      </c>
      <c r="O8" s="52">
        <f>'DAF Sludge Cake'!O8</f>
        <v>8614</v>
      </c>
      <c r="P8" s="52">
        <f>'DAF Sludge Cake'!P8</f>
        <v>4289</v>
      </c>
      <c r="Q8" s="52">
        <f>'DAF Sludge Cake'!Q8</f>
        <v>3901</v>
      </c>
      <c r="R8" s="52">
        <f>'DAF Sludge Cake'!R8</f>
        <v>0</v>
      </c>
      <c r="S8" s="52">
        <f>'DAF Sludge Cake'!S8</f>
        <v>0</v>
      </c>
      <c r="T8" s="52">
        <f>'DAF Sludge Cake'!T8</f>
        <v>0</v>
      </c>
      <c r="U8" s="52">
        <f>'DAF Sludge Cake'!U8</f>
        <v>0</v>
      </c>
      <c r="V8" s="52">
        <f>'DAF Sludge Cake'!V8</f>
        <v>0</v>
      </c>
      <c r="AB8" s="53"/>
      <c r="AC8" s="53"/>
      <c r="AD8" s="18"/>
      <c r="AE8" s="17" t="s">
        <v>136</v>
      </c>
      <c r="AF8" s="17"/>
      <c r="AG8" s="18"/>
      <c r="AH8" s="18"/>
      <c r="AI8" s="45" t="s">
        <v>102</v>
      </c>
      <c r="AJ8" s="54">
        <v>1.4</v>
      </c>
      <c r="AK8" s="47">
        <v>4.4000000000000004</v>
      </c>
      <c r="AL8" s="11">
        <v>6</v>
      </c>
      <c r="AM8" s="11">
        <v>6.7</v>
      </c>
      <c r="AN8" s="11" t="s">
        <v>132</v>
      </c>
      <c r="AO8" s="71"/>
    </row>
    <row r="9" spans="1:41" x14ac:dyDescent="0.2">
      <c r="A9" s="99" t="s">
        <v>3</v>
      </c>
      <c r="B9" s="99"/>
      <c r="C9" s="52" t="str">
        <f>'DAF Sludge Cake'!C9</f>
        <v xml:space="preserve">Moderate </v>
      </c>
      <c r="D9" s="52" t="str">
        <f>'DAF Sludge Cake'!D9</f>
        <v xml:space="preserve">Moderate </v>
      </c>
      <c r="E9" s="52" t="str">
        <f>'DAF Sludge Cake'!E9</f>
        <v xml:space="preserve">Moderate </v>
      </c>
      <c r="F9" s="52" t="str">
        <f>'DAF Sludge Cake'!F9</f>
        <v xml:space="preserve">Moderate </v>
      </c>
      <c r="G9" s="52" t="str">
        <f>'DAF Sludge Cake'!G9</f>
        <v xml:space="preserve">Moderate </v>
      </c>
      <c r="H9" s="52" t="str">
        <f>'DAF Sludge Cake'!H9</f>
        <v xml:space="preserve">Moderate </v>
      </c>
      <c r="I9" s="52" t="str">
        <f>'DAF Sludge Cake'!I9</f>
        <v xml:space="preserve">Moderate </v>
      </c>
      <c r="J9" s="52" t="str">
        <f>'DAF Sludge Cake'!J9</f>
        <v xml:space="preserve">Moderate </v>
      </c>
      <c r="K9" s="52">
        <f>'DAF Sludge Cake'!K9</f>
        <v>0</v>
      </c>
      <c r="L9" s="52">
        <f>'DAF Sludge Cake'!L9</f>
        <v>0</v>
      </c>
      <c r="M9" s="52" t="str">
        <f>'DAF Sludge Cake'!M9</f>
        <v xml:space="preserve">Moderate </v>
      </c>
      <c r="N9" s="52" t="str">
        <f>'DAF Sludge Cake'!N9</f>
        <v xml:space="preserve">Moderate </v>
      </c>
      <c r="O9" s="52" t="str">
        <f>'DAF Sludge Cake'!O9</f>
        <v xml:space="preserve">Moderate </v>
      </c>
      <c r="P9" s="52" t="str">
        <f>'DAF Sludge Cake'!P9</f>
        <v xml:space="preserve">Moderate </v>
      </c>
      <c r="Q9" s="52" t="str">
        <f>'DAF Sludge Cake'!Q9</f>
        <v xml:space="preserve">Moderate </v>
      </c>
      <c r="R9" s="52">
        <f>'DAF Sludge Cake'!R9</f>
        <v>0</v>
      </c>
      <c r="S9" s="52">
        <f>'DAF Sludge Cake'!S9</f>
        <v>0</v>
      </c>
      <c r="T9" s="52">
        <f>'DAF Sludge Cake'!T9</f>
        <v>0</v>
      </c>
      <c r="U9" s="52">
        <f>'DAF Sludge Cake'!U9</f>
        <v>0</v>
      </c>
      <c r="V9" s="52">
        <f>'DAF Sludge Cake'!V9</f>
        <v>0</v>
      </c>
      <c r="AB9" s="17"/>
      <c r="AC9" s="17"/>
      <c r="AD9" s="29" t="s">
        <v>134</v>
      </c>
      <c r="AE9" s="29">
        <v>4.5</v>
      </c>
      <c r="AF9" s="17"/>
      <c r="AG9" s="18"/>
      <c r="AH9" s="18"/>
      <c r="AI9" s="55" t="s">
        <v>100</v>
      </c>
      <c r="AJ9" s="56">
        <v>0.7</v>
      </c>
      <c r="AK9" s="57">
        <v>4</v>
      </c>
      <c r="AL9" s="28">
        <v>7</v>
      </c>
      <c r="AM9" s="11">
        <v>6.7</v>
      </c>
      <c r="AN9" s="11" t="s">
        <v>132</v>
      </c>
      <c r="AO9" s="79"/>
    </row>
    <row r="10" spans="1:41" x14ac:dyDescent="0.2">
      <c r="A10" s="99" t="s">
        <v>4</v>
      </c>
      <c r="B10" s="99"/>
      <c r="C10" s="52">
        <f>'DAF Sludge Cake'!C10</f>
        <v>5.7</v>
      </c>
      <c r="D10" s="52">
        <f>'DAF Sludge Cake'!D10</f>
        <v>6</v>
      </c>
      <c r="E10" s="52">
        <f>'DAF Sludge Cake'!E10</f>
        <v>5.7</v>
      </c>
      <c r="F10" s="52">
        <f>'DAF Sludge Cake'!F10</f>
        <v>5.6</v>
      </c>
      <c r="G10" s="52">
        <f>'DAF Sludge Cake'!G10</f>
        <v>5.7</v>
      </c>
      <c r="H10" s="52">
        <f>'DAF Sludge Cake'!H10</f>
        <v>5.7</v>
      </c>
      <c r="I10" s="52">
        <f>'DAF Sludge Cake'!I10</f>
        <v>5.9</v>
      </c>
      <c r="J10" s="52">
        <f>'DAF Sludge Cake'!J10</f>
        <v>5.8</v>
      </c>
      <c r="K10" s="52">
        <f>'DAF Sludge Cake'!K10</f>
        <v>0</v>
      </c>
      <c r="L10" s="52">
        <f>'DAF Sludge Cake'!L10</f>
        <v>0</v>
      </c>
      <c r="M10" s="52">
        <f>'DAF Sludge Cake'!M10</f>
        <v>6.2</v>
      </c>
      <c r="N10" s="52">
        <f>'DAF Sludge Cake'!N10</f>
        <v>6.2</v>
      </c>
      <c r="O10" s="52">
        <f>'DAF Sludge Cake'!O10</f>
        <v>7</v>
      </c>
      <c r="P10" s="52">
        <f>'DAF Sludge Cake'!P10</f>
        <v>5.2</v>
      </c>
      <c r="Q10" s="52">
        <f>'DAF Sludge Cake'!Q10</f>
        <v>5</v>
      </c>
      <c r="R10" s="52">
        <f>'DAF Sludge Cake'!R10</f>
        <v>0</v>
      </c>
      <c r="S10" s="52">
        <f>'DAF Sludge Cake'!S10</f>
        <v>0</v>
      </c>
      <c r="T10" s="52">
        <f>'DAF Sludge Cake'!T10</f>
        <v>0</v>
      </c>
      <c r="U10" s="52">
        <f>'DAF Sludge Cake'!U10</f>
        <v>0</v>
      </c>
      <c r="V10" s="52">
        <f>'DAF Sludge Cake'!V10</f>
        <v>0</v>
      </c>
      <c r="AB10" s="17"/>
      <c r="AC10" s="17"/>
      <c r="AD10" s="29" t="s">
        <v>137</v>
      </c>
      <c r="AE10" s="29">
        <v>5</v>
      </c>
      <c r="AF10" s="17"/>
      <c r="AG10" s="18"/>
      <c r="AH10" s="18"/>
      <c r="AI10" s="45" t="s">
        <v>94</v>
      </c>
      <c r="AJ10" s="46">
        <v>9</v>
      </c>
      <c r="AK10" s="47">
        <v>16.5</v>
      </c>
      <c r="AL10" s="11">
        <v>8</v>
      </c>
      <c r="AM10" s="11">
        <v>6.7</v>
      </c>
      <c r="AN10" s="11" t="s">
        <v>132</v>
      </c>
    </row>
    <row r="11" spans="1:41" x14ac:dyDescent="0.2">
      <c r="A11" s="99" t="s">
        <v>5</v>
      </c>
      <c r="B11" s="99"/>
      <c r="C11" s="52">
        <f>'DAF Sludge Cake'!C11</f>
        <v>2</v>
      </c>
      <c r="D11" s="52">
        <f>'DAF Sludge Cake'!D11</f>
        <v>2</v>
      </c>
      <c r="E11" s="52">
        <f>'DAF Sludge Cake'!E11</f>
        <v>2</v>
      </c>
      <c r="F11" s="52">
        <f>'DAF Sludge Cake'!F11</f>
        <v>1</v>
      </c>
      <c r="G11" s="52">
        <f>'DAF Sludge Cake'!G11</f>
        <v>2</v>
      </c>
      <c r="H11" s="52">
        <f>'DAF Sludge Cake'!H11</f>
        <v>3</v>
      </c>
      <c r="I11" s="52">
        <f>'DAF Sludge Cake'!I11</f>
        <v>2</v>
      </c>
      <c r="J11" s="52">
        <f>'DAF Sludge Cake'!J11</f>
        <v>3</v>
      </c>
      <c r="K11" s="52">
        <f>'DAF Sludge Cake'!K11</f>
        <v>0</v>
      </c>
      <c r="L11" s="52">
        <f>'DAF Sludge Cake'!L11</f>
        <v>0</v>
      </c>
      <c r="M11" s="52">
        <f>'DAF Sludge Cake'!M11</f>
        <v>2</v>
      </c>
      <c r="N11" s="52">
        <f>'DAF Sludge Cake'!N11</f>
        <v>2</v>
      </c>
      <c r="O11" s="52">
        <f>'DAF Sludge Cake'!O11</f>
        <v>3</v>
      </c>
      <c r="P11" s="52">
        <f>'DAF Sludge Cake'!P11</f>
        <v>1</v>
      </c>
      <c r="Q11" s="52">
        <f>'DAF Sludge Cake'!Q11</f>
        <v>1</v>
      </c>
      <c r="R11" s="52">
        <f>'DAF Sludge Cake'!R11</f>
        <v>0</v>
      </c>
      <c r="S11" s="52">
        <f>'DAF Sludge Cake'!S11</f>
        <v>0</v>
      </c>
      <c r="T11" s="52">
        <f>'DAF Sludge Cake'!T11</f>
        <v>0</v>
      </c>
      <c r="U11" s="52">
        <f>'DAF Sludge Cake'!U11</f>
        <v>0</v>
      </c>
      <c r="V11" s="52">
        <f>'DAF Sludge Cake'!V11</f>
        <v>0</v>
      </c>
      <c r="AB11" s="17"/>
      <c r="AC11" s="17"/>
      <c r="AD11" s="44" t="s">
        <v>138</v>
      </c>
      <c r="AE11" s="29">
        <v>6</v>
      </c>
      <c r="AF11" s="17"/>
      <c r="AG11" s="18"/>
      <c r="AH11" s="18"/>
      <c r="AI11" s="45" t="s">
        <v>119</v>
      </c>
      <c r="AJ11" s="46">
        <v>15</v>
      </c>
      <c r="AK11" s="47">
        <v>17.5</v>
      </c>
      <c r="AL11" s="11">
        <v>9</v>
      </c>
      <c r="AM11" s="11">
        <v>7</v>
      </c>
      <c r="AN11" s="11" t="s">
        <v>132</v>
      </c>
    </row>
    <row r="12" spans="1:41" x14ac:dyDescent="0.2">
      <c r="A12" s="99" t="s">
        <v>6</v>
      </c>
      <c r="B12" s="99"/>
      <c r="C12" s="52">
        <f>'DAF Sludge Cake'!C12</f>
        <v>1</v>
      </c>
      <c r="D12" s="52">
        <f>'DAF Sludge Cake'!D12</f>
        <v>0</v>
      </c>
      <c r="E12" s="52">
        <f>'DAF Sludge Cake'!E12</f>
        <v>0</v>
      </c>
      <c r="F12" s="52">
        <f>'DAF Sludge Cake'!F12</f>
        <v>2</v>
      </c>
      <c r="G12" s="52">
        <f>'DAF Sludge Cake'!G12</f>
        <v>1</v>
      </c>
      <c r="H12" s="52">
        <f>'DAF Sludge Cake'!H12</f>
        <v>1</v>
      </c>
      <c r="I12" s="52">
        <f>'DAF Sludge Cake'!I12</f>
        <v>1</v>
      </c>
      <c r="J12" s="52">
        <f>'DAF Sludge Cake'!J12</f>
        <v>1</v>
      </c>
      <c r="K12" s="52">
        <f>'DAF Sludge Cake'!K12</f>
        <v>0</v>
      </c>
      <c r="L12" s="52">
        <f>'DAF Sludge Cake'!L12</f>
        <v>0</v>
      </c>
      <c r="M12" s="52">
        <f>'DAF Sludge Cake'!M12</f>
        <v>1</v>
      </c>
      <c r="N12" s="52">
        <f>'DAF Sludge Cake'!N12</f>
        <v>0</v>
      </c>
      <c r="O12" s="52">
        <f>'DAF Sludge Cake'!O12</f>
        <v>0</v>
      </c>
      <c r="P12" s="52">
        <f>'DAF Sludge Cake'!P12</f>
        <v>1</v>
      </c>
      <c r="Q12" s="52">
        <f>'DAF Sludge Cake'!Q12</f>
        <v>1</v>
      </c>
      <c r="R12" s="52">
        <f>'DAF Sludge Cake'!R12</f>
        <v>0</v>
      </c>
      <c r="S12" s="52">
        <f>'DAF Sludge Cake'!S12</f>
        <v>0</v>
      </c>
      <c r="T12" s="52">
        <f>'DAF Sludge Cake'!T12</f>
        <v>0</v>
      </c>
      <c r="U12" s="52">
        <f>'DAF Sludge Cake'!U12</f>
        <v>0</v>
      </c>
      <c r="V12" s="52">
        <f>'DAF Sludge Cake'!V12</f>
        <v>0</v>
      </c>
      <c r="AB12" s="17"/>
      <c r="AC12" s="17"/>
      <c r="AD12" s="44" t="s">
        <v>139</v>
      </c>
      <c r="AE12" s="29">
        <v>7.5</v>
      </c>
      <c r="AF12" s="17"/>
      <c r="AG12" s="18"/>
      <c r="AH12" s="18"/>
      <c r="AI12" s="45" t="s">
        <v>118</v>
      </c>
      <c r="AJ12" s="46">
        <v>14</v>
      </c>
      <c r="AK12" s="47">
        <v>11</v>
      </c>
      <c r="AL12" s="11">
        <v>10</v>
      </c>
      <c r="AM12" s="11">
        <v>7</v>
      </c>
      <c r="AN12" s="11" t="s">
        <v>132</v>
      </c>
    </row>
    <row r="13" spans="1:41" x14ac:dyDescent="0.2">
      <c r="A13" s="99" t="s">
        <v>7</v>
      </c>
      <c r="B13" s="99"/>
      <c r="C13" s="52">
        <f>'DAF Sludge Cake'!C13</f>
        <v>2</v>
      </c>
      <c r="D13" s="52">
        <f>'DAF Sludge Cake'!D13</f>
        <v>3</v>
      </c>
      <c r="E13" s="52">
        <f>'DAF Sludge Cake'!E13</f>
        <v>2</v>
      </c>
      <c r="F13" s="52">
        <f>'DAF Sludge Cake'!F13</f>
        <v>2</v>
      </c>
      <c r="G13" s="52">
        <f>'DAF Sludge Cake'!G13</f>
        <v>2</v>
      </c>
      <c r="H13" s="52">
        <f>'DAF Sludge Cake'!H13</f>
        <v>2</v>
      </c>
      <c r="I13" s="52">
        <f>'DAF Sludge Cake'!I13</f>
        <v>2</v>
      </c>
      <c r="J13" s="52">
        <f>'DAF Sludge Cake'!J13</f>
        <v>2</v>
      </c>
      <c r="K13" s="52">
        <f>'DAF Sludge Cake'!K13</f>
        <v>0</v>
      </c>
      <c r="L13" s="52">
        <f>'DAF Sludge Cake'!L13</f>
        <v>0</v>
      </c>
      <c r="M13" s="52">
        <f>'DAF Sludge Cake'!M13</f>
        <v>3</v>
      </c>
      <c r="N13" s="52">
        <f>'DAF Sludge Cake'!N13</f>
        <v>2</v>
      </c>
      <c r="O13" s="52">
        <f>'DAF Sludge Cake'!O13</f>
        <v>3</v>
      </c>
      <c r="P13" s="52">
        <f>'DAF Sludge Cake'!P13</f>
        <v>2</v>
      </c>
      <c r="Q13" s="52">
        <f>'DAF Sludge Cake'!Q13</f>
        <v>3</v>
      </c>
      <c r="R13" s="52">
        <f>'DAF Sludge Cake'!R13</f>
        <v>0</v>
      </c>
      <c r="S13" s="52">
        <f>'DAF Sludge Cake'!S13</f>
        <v>0</v>
      </c>
      <c r="T13" s="52">
        <f>'DAF Sludge Cake'!T13</f>
        <v>0</v>
      </c>
      <c r="U13" s="52">
        <f>'DAF Sludge Cake'!U13</f>
        <v>0</v>
      </c>
      <c r="V13" s="52">
        <f>'DAF Sludge Cake'!V13</f>
        <v>0</v>
      </c>
      <c r="AB13" s="17"/>
      <c r="AC13" s="17"/>
      <c r="AD13" s="44" t="s">
        <v>140</v>
      </c>
      <c r="AE13" s="29">
        <v>12</v>
      </c>
      <c r="AF13" s="17"/>
      <c r="AG13" s="18"/>
      <c r="AH13" s="18"/>
      <c r="AI13" s="45" t="s">
        <v>117</v>
      </c>
      <c r="AJ13" s="46">
        <v>1.9</v>
      </c>
      <c r="AK13" s="47">
        <v>7.5</v>
      </c>
      <c r="AL13" s="11">
        <v>11</v>
      </c>
      <c r="AM13" s="11">
        <v>6.7</v>
      </c>
      <c r="AN13" s="11" t="s">
        <v>132</v>
      </c>
    </row>
    <row r="14" spans="1:41" x14ac:dyDescent="0.2">
      <c r="A14" s="111" t="s">
        <v>8</v>
      </c>
      <c r="B14" s="111"/>
      <c r="C14" s="82" t="str">
        <f>'DAF Sludge Cake'!C14</f>
        <v xml:space="preserve">Grass Silage (25% DM) </v>
      </c>
      <c r="D14" s="82" t="str">
        <f>'DAF Sludge Cake'!D14</f>
        <v xml:space="preserve">Grass Silage (25% DM) </v>
      </c>
      <c r="E14" s="82" t="str">
        <f>'DAF Sludge Cake'!E14</f>
        <v xml:space="preserve">Grass Silage (25% DM) </v>
      </c>
      <c r="F14" s="82" t="str">
        <f>'DAF Sludge Cake'!F14</f>
        <v xml:space="preserve">Grass Silage (25% DM) </v>
      </c>
      <c r="G14" s="82" t="str">
        <f>'DAF Sludge Cake'!G14</f>
        <v xml:space="preserve">Grass Silage (25% DM) </v>
      </c>
      <c r="H14" s="82" t="str">
        <f>'DAF Sludge Cake'!H14</f>
        <v xml:space="preserve">Grass Silage (25% DM) </v>
      </c>
      <c r="I14" s="82" t="str">
        <f>'DAF Sludge Cake'!I14</f>
        <v xml:space="preserve">Grass Silage (25% DM) </v>
      </c>
      <c r="J14" s="82" t="str">
        <f>'DAF Sludge Cake'!J14</f>
        <v xml:space="preserve">Grass Silage (25% DM) </v>
      </c>
      <c r="K14" s="82">
        <f>'DAF Sludge Cake'!K14</f>
        <v>0</v>
      </c>
      <c r="L14" s="82">
        <f>'DAF Sludge Cake'!L14</f>
        <v>0</v>
      </c>
      <c r="M14" s="82" t="str">
        <f>'DAF Sludge Cake'!M14</f>
        <v xml:space="preserve">Grass Silage (25% DM) </v>
      </c>
      <c r="N14" s="82" t="str">
        <f>'DAF Sludge Cake'!N14</f>
        <v xml:space="preserve">Grass Silage (25% DM) </v>
      </c>
      <c r="O14" s="82" t="str">
        <f>'DAF Sludge Cake'!O14</f>
        <v xml:space="preserve">Grass Silage (25% DM) </v>
      </c>
      <c r="P14" s="82" t="str">
        <f>'DAF Sludge Cake'!P14</f>
        <v xml:space="preserve">Grass Silage (25% DM) </v>
      </c>
      <c r="Q14" s="82" t="str">
        <f>'DAF Sludge Cake'!Q14</f>
        <v xml:space="preserve">Grass Silage (25% DM) </v>
      </c>
      <c r="R14" s="82">
        <f>'DAF Sludge Cake'!R14</f>
        <v>0</v>
      </c>
      <c r="S14" s="82">
        <f>'DAF Sludge Cake'!S14</f>
        <v>0</v>
      </c>
      <c r="T14" s="82">
        <f>'DAF Sludge Cake'!T14</f>
        <v>0</v>
      </c>
      <c r="U14" s="82">
        <f>'DAF Sludge Cake'!U14</f>
        <v>0</v>
      </c>
      <c r="V14" s="82">
        <f>'DAF Sludge Cake'!V14</f>
        <v>0</v>
      </c>
      <c r="AD14" s="29" t="s">
        <v>135</v>
      </c>
      <c r="AE14" s="29">
        <v>6</v>
      </c>
      <c r="AI14" s="45" t="s">
        <v>116</v>
      </c>
      <c r="AJ14" s="46">
        <v>0.8</v>
      </c>
      <c r="AK14" s="47">
        <v>1.7</v>
      </c>
      <c r="AL14" s="11">
        <v>12</v>
      </c>
      <c r="AM14" s="11">
        <v>6.7</v>
      </c>
      <c r="AN14" s="11" t="s">
        <v>132</v>
      </c>
    </row>
    <row r="15" spans="1:41" x14ac:dyDescent="0.2">
      <c r="A15" s="110" t="s">
        <v>9</v>
      </c>
      <c r="B15" s="110"/>
      <c r="C15" s="52">
        <f>'DAF Sludge Cake'!C15</f>
        <v>38</v>
      </c>
      <c r="D15" s="52">
        <f>'DAF Sludge Cake'!D15</f>
        <v>38</v>
      </c>
      <c r="E15" s="52">
        <f>'DAF Sludge Cake'!E15</f>
        <v>38</v>
      </c>
      <c r="F15" s="52">
        <f>'DAF Sludge Cake'!F15</f>
        <v>38</v>
      </c>
      <c r="G15" s="52">
        <f>'DAF Sludge Cake'!G15</f>
        <v>38</v>
      </c>
      <c r="H15" s="52">
        <f>'DAF Sludge Cake'!H15</f>
        <v>38</v>
      </c>
      <c r="I15" s="52">
        <f>'DAF Sludge Cake'!I15</f>
        <v>38</v>
      </c>
      <c r="J15" s="52">
        <f>'DAF Sludge Cake'!J15</f>
        <v>38</v>
      </c>
      <c r="K15" s="52">
        <f>'DAF Sludge Cake'!K15</f>
        <v>0</v>
      </c>
      <c r="L15" s="52">
        <f>'DAF Sludge Cake'!L15</f>
        <v>0</v>
      </c>
      <c r="M15" s="52">
        <f>'DAF Sludge Cake'!M15</f>
        <v>38</v>
      </c>
      <c r="N15" s="52">
        <f>'DAF Sludge Cake'!N15</f>
        <v>38</v>
      </c>
      <c r="O15" s="52">
        <f>'DAF Sludge Cake'!O15</f>
        <v>38</v>
      </c>
      <c r="P15" s="52">
        <f>'DAF Sludge Cake'!P15</f>
        <v>38</v>
      </c>
      <c r="Q15" s="52">
        <f>'DAF Sludge Cake'!Q15</f>
        <v>38</v>
      </c>
      <c r="R15" s="52">
        <f>'DAF Sludge Cake'!R15</f>
        <v>0</v>
      </c>
      <c r="S15" s="52">
        <f>'DAF Sludge Cake'!S15</f>
        <v>0</v>
      </c>
      <c r="T15" s="52">
        <f>'DAF Sludge Cake'!T15</f>
        <v>0</v>
      </c>
      <c r="U15" s="52">
        <f>'DAF Sludge Cake'!U15</f>
        <v>0</v>
      </c>
      <c r="V15" s="52">
        <f>'DAF Sludge Cake'!V15</f>
        <v>0</v>
      </c>
      <c r="AD15" s="29" t="s">
        <v>141</v>
      </c>
      <c r="AE15" s="29">
        <v>7</v>
      </c>
      <c r="AI15" s="45" t="s">
        <v>98</v>
      </c>
      <c r="AJ15" s="54">
        <v>1.8</v>
      </c>
      <c r="AK15" s="47">
        <v>5.4</v>
      </c>
      <c r="AL15" s="11">
        <v>13</v>
      </c>
      <c r="AM15" s="11">
        <v>6.7</v>
      </c>
      <c r="AN15" s="11" t="s">
        <v>132</v>
      </c>
    </row>
    <row r="16" spans="1:41" ht="13.5" thickBot="1" x14ac:dyDescent="0.25">
      <c r="A16" s="112" t="s">
        <v>44</v>
      </c>
      <c r="B16" s="112"/>
      <c r="C16" s="83" t="str">
        <f>'DAF Sludge Cake'!C16</f>
        <v>Medium/Clay</v>
      </c>
      <c r="D16" s="83" t="str">
        <f>'DAF Sludge Cake'!D16</f>
        <v>Medium/Clay</v>
      </c>
      <c r="E16" s="83" t="str">
        <f>'DAF Sludge Cake'!E16</f>
        <v>Medium/Clay</v>
      </c>
      <c r="F16" s="83" t="str">
        <f>'DAF Sludge Cake'!F16</f>
        <v>Medium/Clay</v>
      </c>
      <c r="G16" s="83" t="str">
        <f>'DAF Sludge Cake'!G16</f>
        <v>Medium/Clay</v>
      </c>
      <c r="H16" s="83" t="str">
        <f>'DAF Sludge Cake'!H16</f>
        <v>Medium/Clay</v>
      </c>
      <c r="I16" s="83" t="str">
        <f>'DAF Sludge Cake'!I16</f>
        <v>Medium/Clay</v>
      </c>
      <c r="J16" s="83" t="str">
        <f>'DAF Sludge Cake'!J16</f>
        <v>Medium/Clay</v>
      </c>
      <c r="K16" s="83">
        <f>'DAF Sludge Cake'!K16</f>
        <v>0</v>
      </c>
      <c r="L16" s="83">
        <f>'DAF Sludge Cake'!L16</f>
        <v>0</v>
      </c>
      <c r="M16" s="83" t="str">
        <f>'DAF Sludge Cake'!M16</f>
        <v>Medium/Clay</v>
      </c>
      <c r="N16" s="83" t="str">
        <f>'DAF Sludge Cake'!N16</f>
        <v>Medium/Clay</v>
      </c>
      <c r="O16" s="83" t="str">
        <f>'DAF Sludge Cake'!O16</f>
        <v>Medium/Clay</v>
      </c>
      <c r="P16" s="83" t="str">
        <f>'DAF Sludge Cake'!P16</f>
        <v>Medium/Clay</v>
      </c>
      <c r="Q16" s="83" t="str">
        <f>'DAF Sludge Cake'!Q16</f>
        <v>Medium/Clay</v>
      </c>
      <c r="R16" s="83">
        <f>'DAF Sludge Cake'!R16</f>
        <v>0</v>
      </c>
      <c r="S16" s="83">
        <f>'DAF Sludge Cake'!S16</f>
        <v>0</v>
      </c>
      <c r="T16" s="83">
        <f>'DAF Sludge Cake'!T16</f>
        <v>0</v>
      </c>
      <c r="U16" s="83">
        <f>'DAF Sludge Cake'!U16</f>
        <v>0</v>
      </c>
      <c r="V16" s="83">
        <f>'DAF Sludge Cake'!V16</f>
        <v>0</v>
      </c>
      <c r="AD16" s="44" t="s">
        <v>142</v>
      </c>
      <c r="AE16" s="29">
        <v>8</v>
      </c>
      <c r="AI16" s="45" t="s">
        <v>115</v>
      </c>
      <c r="AJ16" s="46">
        <v>8</v>
      </c>
      <c r="AK16" s="47">
        <v>5.5</v>
      </c>
      <c r="AL16" s="12">
        <v>14</v>
      </c>
      <c r="AM16" s="11">
        <v>6.7</v>
      </c>
      <c r="AN16" s="11" t="s">
        <v>132</v>
      </c>
    </row>
    <row r="17" spans="1:40" x14ac:dyDescent="0.2">
      <c r="A17" s="102" t="s">
        <v>69</v>
      </c>
      <c r="B17" s="103"/>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t="e">
        <f t="shared" si="0"/>
        <v>#N/A</v>
      </c>
      <c r="L17" s="27" t="e">
        <f t="shared" si="0"/>
        <v>#N/A</v>
      </c>
      <c r="M17" s="27">
        <f t="shared" si="0"/>
        <v>64.599999999999994</v>
      </c>
      <c r="N17" s="27">
        <f t="shared" si="0"/>
        <v>64.599999999999994</v>
      </c>
      <c r="O17" s="27">
        <f t="shared" si="0"/>
        <v>64.599999999999994</v>
      </c>
      <c r="P17" s="27">
        <f t="shared" si="0"/>
        <v>64.599999999999994</v>
      </c>
      <c r="Q17" s="27">
        <f t="shared" si="0"/>
        <v>64.599999999999994</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x14ac:dyDescent="0.2">
      <c r="A18" s="104" t="s">
        <v>23</v>
      </c>
      <c r="B18" s="105"/>
      <c r="C18" s="16">
        <f>$D31</f>
        <v>64.434375000000003</v>
      </c>
      <c r="D18" s="16">
        <f>$D32</f>
        <v>64.434375000000003</v>
      </c>
      <c r="E18" s="16">
        <f>$D33</f>
        <v>64.434375000000003</v>
      </c>
      <c r="F18" s="16">
        <f>$D34</f>
        <v>100.23125</v>
      </c>
      <c r="G18" s="16">
        <f>$D35</f>
        <v>64.434375000000003</v>
      </c>
      <c r="H18" s="16">
        <f>$D36</f>
        <v>64.434375000000003</v>
      </c>
      <c r="I18" s="16">
        <f>$D37</f>
        <v>64.434375000000003</v>
      </c>
      <c r="J18" s="16">
        <f>$D38</f>
        <v>64.434375000000003</v>
      </c>
      <c r="K18" s="16">
        <f>$D39</f>
        <v>0</v>
      </c>
      <c r="L18" s="16">
        <f>$D40</f>
        <v>0</v>
      </c>
      <c r="M18" s="16">
        <f>$D41</f>
        <v>64.434375000000003</v>
      </c>
      <c r="N18" s="16">
        <f>$D42</f>
        <v>64.434375000000003</v>
      </c>
      <c r="O18" s="16">
        <f>$D43</f>
        <v>64.434375000000003</v>
      </c>
      <c r="P18" s="16">
        <f>$D44</f>
        <v>100.23125</v>
      </c>
      <c r="Q18" s="16">
        <f>$D45</f>
        <v>100.23125</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x14ac:dyDescent="0.2">
      <c r="A19" s="104" t="s">
        <v>87</v>
      </c>
      <c r="B19" s="105"/>
      <c r="C19" s="16">
        <f>C18-C17</f>
        <v>-0.16562499999999147</v>
      </c>
      <c r="D19" s="16">
        <f t="shared" ref="D19:V19" si="1">D18-D17</f>
        <v>-0.16562499999999147</v>
      </c>
      <c r="E19" s="16">
        <f t="shared" si="1"/>
        <v>-0.16562499999999147</v>
      </c>
      <c r="F19" s="16">
        <f t="shared" si="1"/>
        <v>35.631250000000009</v>
      </c>
      <c r="G19" s="16">
        <f t="shared" si="1"/>
        <v>-0.16562499999999147</v>
      </c>
      <c r="H19" s="16">
        <f t="shared" si="1"/>
        <v>-0.16562499999999147</v>
      </c>
      <c r="I19" s="16">
        <f t="shared" si="1"/>
        <v>-0.16562499999999147</v>
      </c>
      <c r="J19" s="16">
        <f t="shared" si="1"/>
        <v>-0.16562499999999147</v>
      </c>
      <c r="K19" s="16" t="e">
        <f t="shared" si="1"/>
        <v>#N/A</v>
      </c>
      <c r="L19" s="16" t="e">
        <f t="shared" si="1"/>
        <v>#N/A</v>
      </c>
      <c r="M19" s="16">
        <f t="shared" si="1"/>
        <v>-0.16562499999999147</v>
      </c>
      <c r="N19" s="16">
        <f t="shared" si="1"/>
        <v>-0.16562499999999147</v>
      </c>
      <c r="O19" s="16">
        <f t="shared" si="1"/>
        <v>-0.16562499999999147</v>
      </c>
      <c r="P19" s="16">
        <f t="shared" si="1"/>
        <v>35.631250000000009</v>
      </c>
      <c r="Q19" s="16">
        <f t="shared" si="1"/>
        <v>35.631250000000009</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25">
      <c r="A20" s="106" t="s">
        <v>88</v>
      </c>
      <c r="B20" s="107"/>
      <c r="C20" s="25" t="str">
        <f>IF($B31="","",IF(C$19&gt;=0,"INCREASE","DECREASE"))</f>
        <v>DECREASE</v>
      </c>
      <c r="D20" s="25" t="str">
        <f>IF($B32="","",IF(D$19&gt;=0,"INCREASE","DECREASE"))</f>
        <v>DECREASE</v>
      </c>
      <c r="E20" s="25" t="str">
        <f>IF($B33="","",IF(E$19&gt;=0,"INCREASE","DECREASE"))</f>
        <v>DECREASE</v>
      </c>
      <c r="F20" s="25" t="str">
        <f>IF($B34="","",IF(F$19&gt;=0,"INCREASE","DECREASE"))</f>
        <v>INCREASE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
      </c>
      <c r="M20" s="25" t="str">
        <f>IF($B41="","",IF(M$19&gt;=0,"INCREASE","DECREASE"))</f>
        <v>DECREASE</v>
      </c>
      <c r="N20" s="25" t="str">
        <f>IF($B42="","",IF(N$19&gt;=0,"INCREASE","DECREASE"))</f>
        <v>DECREASE</v>
      </c>
      <c r="O20" s="25" t="str">
        <f>IF($B43="","",IF(O$19&gt;=0,"INCREASE","DECREASE"))</f>
        <v>DECREASE</v>
      </c>
      <c r="P20" s="25" t="str">
        <f>IF($B44="","",IF(P$19&gt;=0,"INCREASE","DECREASE"))</f>
        <v>INCREASE</v>
      </c>
      <c r="Q20" s="25" t="str">
        <f>IF($B45="","",IF(Q$19&gt;=0,"INCREASE","DECREASE"))</f>
        <v>INCREASE</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x14ac:dyDescent="0.2">
      <c r="A21" s="102" t="s">
        <v>85</v>
      </c>
      <c r="B21" s="103"/>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t="e">
        <f t="shared" si="2"/>
        <v>#N/A</v>
      </c>
      <c r="L21" s="27" t="e">
        <f t="shared" si="2"/>
        <v>#N/A</v>
      </c>
      <c r="M21" s="27">
        <f t="shared" si="2"/>
        <v>228</v>
      </c>
      <c r="N21" s="27">
        <f t="shared" si="2"/>
        <v>228</v>
      </c>
      <c r="O21" s="27">
        <f t="shared" si="2"/>
        <v>228</v>
      </c>
      <c r="P21" s="27">
        <f t="shared" si="2"/>
        <v>228</v>
      </c>
      <c r="Q21" s="27">
        <f t="shared" si="2"/>
        <v>228</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x14ac:dyDescent="0.2">
      <c r="A22" s="104" t="s">
        <v>86</v>
      </c>
      <c r="B22" s="105"/>
      <c r="C22" s="16">
        <f>$E31</f>
        <v>113.60137500000002</v>
      </c>
      <c r="D22" s="16">
        <f>$E32</f>
        <v>113.60137500000002</v>
      </c>
      <c r="E22" s="16">
        <f>$E33</f>
        <v>113.60137500000002</v>
      </c>
      <c r="F22" s="16">
        <f>$E34</f>
        <v>176.71325000000002</v>
      </c>
      <c r="G22" s="16">
        <f>$E35</f>
        <v>113.60137500000002</v>
      </c>
      <c r="H22" s="16">
        <f>$E36</f>
        <v>113.60137500000002</v>
      </c>
      <c r="I22" s="16">
        <f>$E37</f>
        <v>113.60137500000002</v>
      </c>
      <c r="J22" s="16">
        <f>$E38</f>
        <v>113.60137500000002</v>
      </c>
      <c r="K22" s="16">
        <f>$E39</f>
        <v>0</v>
      </c>
      <c r="L22" s="16">
        <f>$E40</f>
        <v>0</v>
      </c>
      <c r="M22" s="16">
        <f>$E41</f>
        <v>113.60137500000002</v>
      </c>
      <c r="N22" s="16">
        <f>$E42</f>
        <v>113.60137500000002</v>
      </c>
      <c r="O22" s="16">
        <f>$E43</f>
        <v>113.60137500000002</v>
      </c>
      <c r="P22" s="16">
        <f>$E44</f>
        <v>176.71325000000002</v>
      </c>
      <c r="Q22" s="16">
        <f>$E45</f>
        <v>176.71325000000002</v>
      </c>
      <c r="R22" s="16">
        <f>$E46</f>
        <v>0</v>
      </c>
      <c r="S22" s="16">
        <f>$E47</f>
        <v>0</v>
      </c>
      <c r="T22" s="16">
        <f>$E48</f>
        <v>0</v>
      </c>
      <c r="U22" s="16">
        <f>$E49</f>
        <v>0</v>
      </c>
      <c r="V22" s="16">
        <f>$E50</f>
        <v>0</v>
      </c>
      <c r="AI22" s="55" t="s">
        <v>99</v>
      </c>
      <c r="AJ22" s="56">
        <v>1.2</v>
      </c>
      <c r="AK22" s="57">
        <v>5</v>
      </c>
      <c r="AL22" s="28">
        <v>20</v>
      </c>
      <c r="AM22" s="11">
        <v>6.7</v>
      </c>
      <c r="AN22" s="11" t="s">
        <v>132</v>
      </c>
    </row>
    <row r="23" spans="1:40" x14ac:dyDescent="0.2">
      <c r="A23" s="104" t="s">
        <v>89</v>
      </c>
      <c r="B23" s="105"/>
      <c r="C23" s="16">
        <f>C22-C21</f>
        <v>-114.39862499999998</v>
      </c>
      <c r="D23" s="16">
        <f t="shared" ref="D23:V23" si="3">D22-D21</f>
        <v>-114.39862499999998</v>
      </c>
      <c r="E23" s="16">
        <f t="shared" si="3"/>
        <v>-114.39862499999998</v>
      </c>
      <c r="F23" s="16">
        <f t="shared" si="3"/>
        <v>-51.286749999999984</v>
      </c>
      <c r="G23" s="16">
        <f t="shared" si="3"/>
        <v>-114.39862499999998</v>
      </c>
      <c r="H23" s="16">
        <f t="shared" si="3"/>
        <v>-114.39862499999998</v>
      </c>
      <c r="I23" s="16">
        <f t="shared" si="3"/>
        <v>-114.39862499999998</v>
      </c>
      <c r="J23" s="16">
        <f t="shared" si="3"/>
        <v>-114.39862499999998</v>
      </c>
      <c r="K23" s="16" t="e">
        <f t="shared" si="3"/>
        <v>#N/A</v>
      </c>
      <c r="L23" s="16" t="e">
        <f t="shared" si="3"/>
        <v>#N/A</v>
      </c>
      <c r="M23" s="16">
        <f t="shared" si="3"/>
        <v>-114.39862499999998</v>
      </c>
      <c r="N23" s="16">
        <f t="shared" si="3"/>
        <v>-114.39862499999998</v>
      </c>
      <c r="O23" s="16">
        <f t="shared" si="3"/>
        <v>-114.39862499999998</v>
      </c>
      <c r="P23" s="16">
        <f t="shared" si="3"/>
        <v>-51.286749999999984</v>
      </c>
      <c r="Q23" s="16">
        <f t="shared" si="3"/>
        <v>-51.286749999999984</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25">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e">
        <f t="shared" si="4"/>
        <v>#N/A</v>
      </c>
      <c r="L24" s="25" t="e">
        <f t="shared" si="4"/>
        <v>#N/A</v>
      </c>
      <c r="M24" s="25" t="str">
        <f t="shared" si="4"/>
        <v>DECREASE</v>
      </c>
      <c r="N24" s="25" t="str">
        <f t="shared" si="4"/>
        <v>DECREASE</v>
      </c>
      <c r="O24" s="25" t="str">
        <f t="shared" si="4"/>
        <v>DECREASE</v>
      </c>
      <c r="P24" s="25" t="str">
        <f t="shared" si="4"/>
        <v>DECREASE</v>
      </c>
      <c r="Q24" s="25" t="str">
        <f t="shared" si="4"/>
        <v>DECREASE</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
      <c r="C25" s="49"/>
      <c r="D25" s="59"/>
      <c r="E25" s="59"/>
      <c r="F25" s="59"/>
      <c r="AI25" s="55" t="s">
        <v>114</v>
      </c>
      <c r="AJ25" s="58">
        <v>1</v>
      </c>
      <c r="AK25" s="57">
        <v>5.8</v>
      </c>
      <c r="AL25" s="28">
        <v>23</v>
      </c>
      <c r="AM25" s="11">
        <v>6.7</v>
      </c>
      <c r="AN25" s="11" t="s">
        <v>132</v>
      </c>
    </row>
    <row r="26" spans="1:40" s="10" customFormat="1" x14ac:dyDescent="0.2">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25">
      <c r="A27" s="86"/>
      <c r="B27" s="63" t="s">
        <v>46</v>
      </c>
      <c r="C27" s="87" t="s">
        <v>56</v>
      </c>
      <c r="D27" s="87" t="s">
        <v>54</v>
      </c>
      <c r="E27" s="87" t="s">
        <v>54</v>
      </c>
      <c r="F27" s="87" t="s">
        <v>54</v>
      </c>
      <c r="G27" s="87" t="s">
        <v>54</v>
      </c>
      <c r="H27" s="87" t="s">
        <v>54</v>
      </c>
      <c r="I27" s="87" t="s">
        <v>54</v>
      </c>
      <c r="J27" s="87" t="s">
        <v>54</v>
      </c>
      <c r="K27" s="87" t="s">
        <v>54</v>
      </c>
      <c r="L27" s="87" t="s">
        <v>54</v>
      </c>
      <c r="M27" s="87" t="s">
        <v>54</v>
      </c>
      <c r="N27" s="87" t="s">
        <v>54</v>
      </c>
      <c r="O27" s="87" t="s">
        <v>54</v>
      </c>
      <c r="P27" s="87" t="s">
        <v>54</v>
      </c>
      <c r="Q27" s="87" t="s">
        <v>54</v>
      </c>
      <c r="R27" s="87" t="s">
        <v>54</v>
      </c>
      <c r="S27" s="87" t="s">
        <v>54</v>
      </c>
      <c r="T27" s="87" t="s">
        <v>54</v>
      </c>
      <c r="U27" s="87" t="s">
        <v>54</v>
      </c>
    </row>
    <row r="28" spans="1:40" s="49" customFormat="1" x14ac:dyDescent="0.25">
      <c r="A28" s="88"/>
      <c r="B28" s="23">
        <v>11.8</v>
      </c>
      <c r="C28" s="15">
        <v>0.34</v>
      </c>
      <c r="D28" s="15">
        <v>625</v>
      </c>
      <c r="E28" s="15">
        <v>2095</v>
      </c>
      <c r="F28" s="15">
        <v>636</v>
      </c>
      <c r="G28" s="15">
        <v>2.94</v>
      </c>
      <c r="H28" s="15">
        <v>13.3</v>
      </c>
      <c r="I28" s="15">
        <v>0.5</v>
      </c>
      <c r="J28" s="15">
        <v>0.01</v>
      </c>
      <c r="K28" s="22">
        <v>0.05</v>
      </c>
      <c r="L28" s="15">
        <v>0.57999999999999996</v>
      </c>
      <c r="M28" s="15">
        <v>0.56000000000000005</v>
      </c>
      <c r="N28" s="15"/>
      <c r="O28" s="15"/>
      <c r="P28" s="15">
        <v>1168</v>
      </c>
      <c r="Q28" s="15">
        <v>365</v>
      </c>
      <c r="R28" s="15">
        <v>0.06</v>
      </c>
      <c r="S28" s="15">
        <v>0.5</v>
      </c>
      <c r="T28" s="15">
        <v>0.12</v>
      </c>
      <c r="U28" s="15">
        <v>10</v>
      </c>
    </row>
    <row r="29" spans="1:40" s="7" customFormat="1" ht="27" x14ac:dyDescent="0.2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x14ac:dyDescent="0.25">
      <c r="A31" s="13">
        <f>C8</f>
        <v>5569</v>
      </c>
      <c r="B31" s="15">
        <v>45</v>
      </c>
      <c r="C31" s="69">
        <f>IF(C$27="%w/w SAR",((C$28*10)*$B31),IF(C$27="%w/w DM",(((C$28*10)*($B$28/100))*$B31),IF(C$27="kg/t SAR",(C$28*$B31),IF(C$27="kg/t DM",((C$28*($B$28/100))*$B31),IF(C$27="mg/kg SAR",((C$28*0.001)*$B31),IF(C$27="mg/kg DM",(((C$28*0.001)*($B$28/100))*$B31),0))))))</f>
        <v>153.00000000000003</v>
      </c>
      <c r="D31" s="69">
        <f>(IF(D$27="%w/w SAR",((D$28*10)*$B31),IF(D$27="%w/w DM",(((D$28*10)*($B$28/100))*$B31),IF(D$27="kg/t SAR",(D$28*$B31),IF(D$27="kg/t DM",((D$28*($B$28/100))*$B31),IF(D$27="mg/kg SAR",((D$28*0.001)*$B31),IF(D$27="mg/kg DM",(((D$28*0.001)*($B$28/100))*$B31),"0")))))))*2.291</f>
        <v>64.434375000000003</v>
      </c>
      <c r="E31" s="69">
        <f>(IF(E$27="%w/w SAR",((E$28*10)*$B31),IF(E$27="%w/w DM",(((E$28*10)*($B$28/100))*$B31),IF(E$27="kg/t SAR",(E$28*$B31),IF(E$27="kg/t DM",((E$28*($B$28/100))*$B31),IF(E$27="mg/kg SAR",((E$28*0.001)*$B31),IF(E$27="mg/kg DM",(((E$28*0.001)*($B$28/100))*$B31),"0")))))))*1.205</f>
        <v>113.60137500000002</v>
      </c>
      <c r="F31" s="69">
        <f>(IF(F$27="%w/w SAR",((F$28*10)*$B31),IF(F$27="%w/w DM",(((F$28*10)*($B$28/100))*$B31),IF(F$27="kg/t SAR",(F$28*$B31),IF(F$27="kg/t DM",((F$28*($B$28/100))*$B31),IF(F$27="mg/kg SAR",((F$28*0.001)*$B31),IF(F$27="mg/kg DM",(((F$28*0.001)*($B$28/100))*$B31),"0")))))))*1.658</f>
        <v>47.45196</v>
      </c>
      <c r="G31" s="69">
        <f t="shared" ref="G31:P46" si="5">IF(G$27="%w/w SAR",((G$28*10)*$B31),IF(G$27="%w/w DM",(((G$28*10)*($B$28/100))*$B31),IF(G$27="kg/t SAR",(G$28*$B31),IF(G$27="kg/t DM",((G$28*($B$28/100))*$B31),IF(G$27="mg/kg SAR",((G$28*0.001)*$B31),IF(G$27="mg/kg DM",(((G$28*0.001)*($B$28/100))*$B31),0))))))</f>
        <v>0.1323</v>
      </c>
      <c r="H31" s="69">
        <f t="shared" si="5"/>
        <v>0.59850000000000003</v>
      </c>
      <c r="I31" s="69">
        <f t="shared" si="5"/>
        <v>2.2499999999999999E-2</v>
      </c>
      <c r="J31" s="69">
        <f t="shared" si="5"/>
        <v>4.5000000000000004E-4</v>
      </c>
      <c r="K31" s="69">
        <f t="shared" si="5"/>
        <v>2.2500000000000003E-3</v>
      </c>
      <c r="L31" s="69">
        <f t="shared" si="5"/>
        <v>2.6100000000000002E-2</v>
      </c>
      <c r="M31" s="69">
        <f t="shared" si="5"/>
        <v>2.5200000000000004E-2</v>
      </c>
      <c r="N31" s="69">
        <f t="shared" si="5"/>
        <v>0</v>
      </c>
      <c r="O31" s="69">
        <f t="shared" si="5"/>
        <v>0</v>
      </c>
      <c r="P31" s="69">
        <f t="shared" si="5"/>
        <v>52.559999999999995</v>
      </c>
      <c r="Q31" s="69">
        <f>(IF(Q$27="%w/w SAR",((Q$28*10)*$B31),IF(Q$27="%w/w DM",(((Q$28*10)*($B$28/100))*$B31),IF(Q$27="kg/t SAR",(Q$28*$B31),IF(Q$27="kg/t DM",((Q$28*($B$28/100))*$B31),IF(Q$27="mg/kg SAR",((Q$28*0.001)*$B31),IF(Q$27="mg/kg DM",(((Q$28*0.001)*($B$28/100))*$B31),0)))))))*2.5</f>
        <v>41.0625</v>
      </c>
      <c r="R31" s="69">
        <f>IF(R$27="%w/w SAR",((R$28*10)*$B31),IF(R$27="%w/w DM",(((R$28*10)*($B$28/100))*$B31),IF(R$27="kg/t SAR",(R$28*$B31),IF(R$27="kg/t DM",((R$28*($B$28/100))*$B31),IF(R$27="mg/kg SAR",((R$28*0.001)*$B31),IF(R$27="mg/kg DM",(((R$28*0.001)*($B$28/100))*$B31),0))))))</f>
        <v>2.7000000000000001E-3</v>
      </c>
      <c r="S31" s="69">
        <f>IF(S$27="%w/w SAR",((S$28*10)*$B31),IF(S$27="%w/w DM",(((S$28*10)*($B$28/100))*$B31),IF(S$27="kg/t SAR",(S$28*$B31),IF(S$27="kg/t DM",((S$28*($B$28/100))*$B31),IF(S$27="mg/kg SAR",((S$28*0.001)*$B31),IF(S$27="mg/kg DM",(((S$28*0.001)*($B$28/100))*$B31),0))))))</f>
        <v>2.2499999999999999E-2</v>
      </c>
      <c r="T31" s="69">
        <f>IF(T$27="%w/w SAR",((T$28*10)*$B31),IF(T$27="%w/w DM",(((T$28*10)*($B$28/100))*$B31),IF(T$27="kg/t SAR",(T$28*$B31),IF(T$27="kg/t DM",((T$28*($B$28/100))*$B31),IF(T$27="mg/kg SAR",((T$28*0.001)*$B31),IF(T$27="mg/kg DM",(((T$28*0.001)*($B$28/100))*$B31),0))))))</f>
        <v>5.4000000000000003E-3</v>
      </c>
      <c r="U31" s="69">
        <f>IF(U$27="%w/w SAR",((U$28*10)*$B31),IF(U$27="%w/w DM",(((U$28*10)*($B$28/100))*$B31),IF(U$27="kg/t SAR",(U$28*$B31),IF(U$27="kg/t DM",((U$28*($B$28/100))*$B31),IF(U$27="mg/kg SAR",((U$28*0.001)*$B31),IF(U$27="mg/kg DM",(((U$28*0.001)*($B$28/100))*$B31),0))))))</f>
        <v>0.45</v>
      </c>
      <c r="AB31" s="51"/>
      <c r="AC31" s="51"/>
      <c r="AD31" s="51"/>
      <c r="AE31" s="51"/>
      <c r="AF31" s="51"/>
      <c r="AG31" s="51"/>
      <c r="AH31" s="51"/>
      <c r="AI31" s="51"/>
    </row>
    <row r="32" spans="1:40" s="64" customFormat="1" x14ac:dyDescent="0.25">
      <c r="A32" s="13">
        <f>D8</f>
        <v>6858</v>
      </c>
      <c r="B32" s="15">
        <v>45</v>
      </c>
      <c r="C32" s="69">
        <f t="shared" ref="C32:C50" si="6">IF(C$27="%w/w SAR",((C$28*10)*$B32),IF(C$27="%w/w DM",(((C$28*10)*($B$28/100))*$B32),IF(C$27="kg/t SAR",(C$28*$B32),IF(C$27="kg/t DM",((C$28*($B$28/100))*$B32),IF(C$27="mg/kg SAR",((C$28*0.001)*$B32),IF(C$27="mg/kg DM",(((C$28*0.001)*($B$28/100))*$B32),0))))))</f>
        <v>153.00000000000003</v>
      </c>
      <c r="D32" s="69">
        <f t="shared" ref="D32:D50" si="7">(IF(D$27="%w/w SAR",((D$28*10)*$B32),IF(D$27="%w/w DM",(((D$28*10)*($B$28/100))*$B32),IF(D$27="kg/t SAR",(D$28*$B32),IF(D$27="kg/t DM",((D$28*($B$28/100))*$B32),IF(D$27="mg/kg SAR",((D$28*0.001)*$B32),IF(D$27="mg/kg DM",(((D$28*0.001)*($B$28/100))*$B32),"0")))))))*2.291</f>
        <v>64.434375000000003</v>
      </c>
      <c r="E32" s="69">
        <f t="shared" ref="E32:E50" si="8">(IF(E$27="%w/w SAR",((E$28*10)*$B32),IF(E$27="%w/w DM",(((E$28*10)*($B$28/100))*$B32),IF(E$27="kg/t SAR",(E$28*$B32),IF(E$27="kg/t DM",((E$28*($B$28/100))*$B32),IF(E$27="mg/kg SAR",((E$28*0.001)*$B32),IF(E$27="mg/kg DM",(((E$28*0.001)*($B$28/100))*$B32),"0")))))))*1.205</f>
        <v>113.60137500000002</v>
      </c>
      <c r="F32" s="69">
        <f t="shared" ref="F32:F50" si="9">(IF(F$27="%w/w SAR",((F$28*10)*$B32),IF(F$27="%w/w DM",(((F$28*10)*($B$28/100))*$B32),IF(F$27="kg/t SAR",(F$28*$B32),IF(F$27="kg/t DM",((F$28*($B$28/100))*$B32),IF(F$27="mg/kg SAR",((F$28*0.001)*$B32),IF(F$27="mg/kg DM",(((F$28*0.001)*($B$28/100))*$B32),"0")))))))*1.658</f>
        <v>47.45196</v>
      </c>
      <c r="G32" s="69">
        <f t="shared" si="5"/>
        <v>0.1323</v>
      </c>
      <c r="H32" s="69">
        <f t="shared" si="5"/>
        <v>0.59850000000000003</v>
      </c>
      <c r="I32" s="69">
        <f t="shared" si="5"/>
        <v>2.2499999999999999E-2</v>
      </c>
      <c r="J32" s="69">
        <f t="shared" si="5"/>
        <v>4.5000000000000004E-4</v>
      </c>
      <c r="K32" s="69">
        <f t="shared" si="5"/>
        <v>2.2500000000000003E-3</v>
      </c>
      <c r="L32" s="69">
        <f t="shared" si="5"/>
        <v>2.6100000000000002E-2</v>
      </c>
      <c r="M32" s="69">
        <f t="shared" si="5"/>
        <v>2.5200000000000004E-2</v>
      </c>
      <c r="N32" s="69">
        <f t="shared" si="5"/>
        <v>0</v>
      </c>
      <c r="O32" s="69">
        <f t="shared" si="5"/>
        <v>0</v>
      </c>
      <c r="P32" s="69">
        <f t="shared" si="5"/>
        <v>52.559999999999995</v>
      </c>
      <c r="Q32" s="69">
        <f t="shared" ref="Q32:Q50" si="10">(IF(Q$27="%w/w SAR",((Q$28*10)*$B32),IF(Q$27="%w/w DM",(((Q$28*10)*($B$28/100))*$B32),IF(Q$27="kg/t SAR",(Q$28*$B32),IF(Q$27="kg/t DM",((Q$28*($B$28/100))*$B32),IF(Q$27="mg/kg SAR",((Q$28*0.001)*$B32),IF(Q$27="mg/kg DM",(((Q$28*0.001)*($B$28/100))*$B32),0)))))))*2.5</f>
        <v>41.0625</v>
      </c>
      <c r="R32" s="69">
        <f t="shared" ref="R32:U50" si="11">IF(R$27="%w/w SAR",((R$28*10)*$B32),IF(R$27="%w/w DM",(((R$28*10)*($B$28/100))*$B32),IF(R$27="kg/t SAR",(R$28*$B32),IF(R$27="kg/t DM",((R$28*($B$28/100))*$B32),IF(R$27="mg/kg SAR",((R$28*0.001)*$B32),IF(R$27="mg/kg DM",(((R$28*0.001)*($B$28/100))*$B32),0))))))</f>
        <v>2.7000000000000001E-3</v>
      </c>
      <c r="S32" s="69">
        <f t="shared" si="11"/>
        <v>2.2499999999999999E-2</v>
      </c>
      <c r="T32" s="69">
        <f t="shared" si="11"/>
        <v>5.4000000000000003E-3</v>
      </c>
      <c r="U32" s="69">
        <f t="shared" si="11"/>
        <v>0.45</v>
      </c>
      <c r="AB32" s="51"/>
      <c r="AC32" s="51"/>
      <c r="AD32" s="51"/>
      <c r="AE32" s="51"/>
      <c r="AF32" s="51"/>
      <c r="AG32" s="51"/>
      <c r="AH32" s="51"/>
      <c r="AI32" s="51"/>
    </row>
    <row r="33" spans="1:35" s="64" customFormat="1" x14ac:dyDescent="0.25">
      <c r="A33" s="13">
        <f>E8</f>
        <v>8153</v>
      </c>
      <c r="B33" s="15">
        <v>45</v>
      </c>
      <c r="C33" s="69">
        <f t="shared" si="6"/>
        <v>153.00000000000003</v>
      </c>
      <c r="D33" s="69">
        <f t="shared" si="7"/>
        <v>64.434375000000003</v>
      </c>
      <c r="E33" s="69">
        <f t="shared" si="8"/>
        <v>113.60137500000002</v>
      </c>
      <c r="F33" s="69">
        <f t="shared" si="9"/>
        <v>47.45196</v>
      </c>
      <c r="G33" s="69">
        <f t="shared" si="5"/>
        <v>0.1323</v>
      </c>
      <c r="H33" s="69">
        <f t="shared" si="5"/>
        <v>0.59850000000000003</v>
      </c>
      <c r="I33" s="69">
        <f t="shared" si="5"/>
        <v>2.2499999999999999E-2</v>
      </c>
      <c r="J33" s="69">
        <f t="shared" si="5"/>
        <v>4.5000000000000004E-4</v>
      </c>
      <c r="K33" s="69">
        <f t="shared" si="5"/>
        <v>2.2500000000000003E-3</v>
      </c>
      <c r="L33" s="69">
        <f t="shared" si="5"/>
        <v>2.6100000000000002E-2</v>
      </c>
      <c r="M33" s="69">
        <f t="shared" si="5"/>
        <v>2.5200000000000004E-2</v>
      </c>
      <c r="N33" s="69">
        <f t="shared" si="5"/>
        <v>0</v>
      </c>
      <c r="O33" s="69">
        <f t="shared" si="5"/>
        <v>0</v>
      </c>
      <c r="P33" s="69">
        <f t="shared" si="5"/>
        <v>52.559999999999995</v>
      </c>
      <c r="Q33" s="69">
        <f t="shared" si="10"/>
        <v>41.0625</v>
      </c>
      <c r="R33" s="69">
        <f t="shared" si="11"/>
        <v>2.7000000000000001E-3</v>
      </c>
      <c r="S33" s="69">
        <f t="shared" si="11"/>
        <v>2.2499999999999999E-2</v>
      </c>
      <c r="T33" s="69">
        <f t="shared" si="11"/>
        <v>5.4000000000000003E-3</v>
      </c>
      <c r="U33" s="69">
        <f t="shared" si="11"/>
        <v>0.45</v>
      </c>
      <c r="AB33" s="51"/>
      <c r="AC33" s="51"/>
      <c r="AD33" s="51"/>
      <c r="AE33" s="51"/>
      <c r="AF33" s="51"/>
      <c r="AG33" s="51"/>
      <c r="AH33" s="51"/>
      <c r="AI33" s="51"/>
    </row>
    <row r="34" spans="1:35" s="64" customFormat="1" x14ac:dyDescent="0.25">
      <c r="A34" s="13">
        <f>F8</f>
        <v>9748</v>
      </c>
      <c r="B34" s="15">
        <v>70</v>
      </c>
      <c r="C34" s="69">
        <f t="shared" si="6"/>
        <v>238.00000000000003</v>
      </c>
      <c r="D34" s="69">
        <f t="shared" si="7"/>
        <v>100.23125</v>
      </c>
      <c r="E34" s="69">
        <f t="shared" si="8"/>
        <v>176.71325000000002</v>
      </c>
      <c r="F34" s="69">
        <f t="shared" si="9"/>
        <v>73.814160000000001</v>
      </c>
      <c r="G34" s="69">
        <f t="shared" si="5"/>
        <v>0.20579999999999998</v>
      </c>
      <c r="H34" s="69">
        <f t="shared" si="5"/>
        <v>0.93100000000000005</v>
      </c>
      <c r="I34" s="69">
        <f t="shared" si="5"/>
        <v>3.5000000000000003E-2</v>
      </c>
      <c r="J34" s="69">
        <f t="shared" si="5"/>
        <v>7.000000000000001E-4</v>
      </c>
      <c r="K34" s="69">
        <f t="shared" si="5"/>
        <v>3.5000000000000001E-3</v>
      </c>
      <c r="L34" s="69">
        <f t="shared" si="5"/>
        <v>4.0599999999999997E-2</v>
      </c>
      <c r="M34" s="69">
        <f t="shared" si="5"/>
        <v>3.9200000000000006E-2</v>
      </c>
      <c r="N34" s="69">
        <f t="shared" si="5"/>
        <v>0</v>
      </c>
      <c r="O34" s="69">
        <f t="shared" si="5"/>
        <v>0</v>
      </c>
      <c r="P34" s="69">
        <f t="shared" si="5"/>
        <v>81.759999999999991</v>
      </c>
      <c r="Q34" s="69">
        <f t="shared" si="10"/>
        <v>63.875</v>
      </c>
      <c r="R34" s="69">
        <f t="shared" si="11"/>
        <v>4.1999999999999997E-3</v>
      </c>
      <c r="S34" s="69">
        <f t="shared" si="11"/>
        <v>3.5000000000000003E-2</v>
      </c>
      <c r="T34" s="69">
        <f t="shared" si="11"/>
        <v>8.3999999999999995E-3</v>
      </c>
      <c r="U34" s="69">
        <f t="shared" si="11"/>
        <v>0.70000000000000007</v>
      </c>
      <c r="AB34" s="51"/>
      <c r="AC34" s="51"/>
      <c r="AD34" s="51"/>
      <c r="AE34" s="51"/>
      <c r="AF34" s="51"/>
      <c r="AG34" s="51"/>
      <c r="AH34" s="51"/>
      <c r="AI34" s="51"/>
    </row>
    <row r="35" spans="1:35" s="64" customFormat="1" x14ac:dyDescent="0.25">
      <c r="A35" s="13">
        <f>G8</f>
        <v>1057</v>
      </c>
      <c r="B35" s="15">
        <v>45</v>
      </c>
      <c r="C35" s="69">
        <f t="shared" si="6"/>
        <v>153.00000000000003</v>
      </c>
      <c r="D35" s="69">
        <f t="shared" si="7"/>
        <v>64.434375000000003</v>
      </c>
      <c r="E35" s="69">
        <f t="shared" si="8"/>
        <v>113.60137500000002</v>
      </c>
      <c r="F35" s="69">
        <f t="shared" si="9"/>
        <v>47.45196</v>
      </c>
      <c r="G35" s="69">
        <f t="shared" si="5"/>
        <v>0.1323</v>
      </c>
      <c r="H35" s="69">
        <f t="shared" si="5"/>
        <v>0.59850000000000003</v>
      </c>
      <c r="I35" s="69">
        <f t="shared" si="5"/>
        <v>2.2499999999999999E-2</v>
      </c>
      <c r="J35" s="69">
        <f t="shared" si="5"/>
        <v>4.5000000000000004E-4</v>
      </c>
      <c r="K35" s="69">
        <f t="shared" si="5"/>
        <v>2.2500000000000003E-3</v>
      </c>
      <c r="L35" s="69">
        <f t="shared" si="5"/>
        <v>2.6100000000000002E-2</v>
      </c>
      <c r="M35" s="69">
        <f t="shared" si="5"/>
        <v>2.5200000000000004E-2</v>
      </c>
      <c r="N35" s="69">
        <f t="shared" si="5"/>
        <v>0</v>
      </c>
      <c r="O35" s="69">
        <f t="shared" si="5"/>
        <v>0</v>
      </c>
      <c r="P35" s="69">
        <f t="shared" si="5"/>
        <v>52.559999999999995</v>
      </c>
      <c r="Q35" s="69">
        <f t="shared" si="10"/>
        <v>41.0625</v>
      </c>
      <c r="R35" s="69">
        <f t="shared" si="11"/>
        <v>2.7000000000000001E-3</v>
      </c>
      <c r="S35" s="69">
        <f t="shared" si="11"/>
        <v>2.2499999999999999E-2</v>
      </c>
      <c r="T35" s="69">
        <f t="shared" si="11"/>
        <v>5.4000000000000003E-3</v>
      </c>
      <c r="U35" s="69">
        <f t="shared" si="11"/>
        <v>0.45</v>
      </c>
      <c r="AB35" s="51"/>
      <c r="AC35" s="51"/>
      <c r="AD35" s="51"/>
      <c r="AE35" s="51"/>
      <c r="AF35" s="51"/>
      <c r="AG35" s="51"/>
      <c r="AH35" s="51"/>
      <c r="AI35" s="51"/>
    </row>
    <row r="36" spans="1:35" s="64" customFormat="1" x14ac:dyDescent="0.25">
      <c r="A36" s="13">
        <f>H8</f>
        <v>3854</v>
      </c>
      <c r="B36" s="15">
        <v>45</v>
      </c>
      <c r="C36" s="69">
        <f t="shared" si="6"/>
        <v>153.00000000000003</v>
      </c>
      <c r="D36" s="69">
        <f t="shared" si="7"/>
        <v>64.434375000000003</v>
      </c>
      <c r="E36" s="69">
        <f t="shared" si="8"/>
        <v>113.60137500000002</v>
      </c>
      <c r="F36" s="69">
        <f t="shared" si="9"/>
        <v>47.45196</v>
      </c>
      <c r="G36" s="69">
        <f t="shared" si="5"/>
        <v>0.1323</v>
      </c>
      <c r="H36" s="69">
        <f t="shared" si="5"/>
        <v>0.59850000000000003</v>
      </c>
      <c r="I36" s="69">
        <f t="shared" si="5"/>
        <v>2.2499999999999999E-2</v>
      </c>
      <c r="J36" s="69">
        <f t="shared" si="5"/>
        <v>4.5000000000000004E-4</v>
      </c>
      <c r="K36" s="69">
        <f t="shared" si="5"/>
        <v>2.2500000000000003E-3</v>
      </c>
      <c r="L36" s="69">
        <f t="shared" si="5"/>
        <v>2.6100000000000002E-2</v>
      </c>
      <c r="M36" s="69">
        <f t="shared" si="5"/>
        <v>2.5200000000000004E-2</v>
      </c>
      <c r="N36" s="69">
        <f t="shared" si="5"/>
        <v>0</v>
      </c>
      <c r="O36" s="69">
        <f t="shared" si="5"/>
        <v>0</v>
      </c>
      <c r="P36" s="69">
        <f t="shared" si="5"/>
        <v>52.559999999999995</v>
      </c>
      <c r="Q36" s="69">
        <f t="shared" si="10"/>
        <v>41.0625</v>
      </c>
      <c r="R36" s="69">
        <f t="shared" si="11"/>
        <v>2.7000000000000001E-3</v>
      </c>
      <c r="S36" s="69">
        <f t="shared" si="11"/>
        <v>2.2499999999999999E-2</v>
      </c>
      <c r="T36" s="69">
        <f t="shared" si="11"/>
        <v>5.4000000000000003E-3</v>
      </c>
      <c r="U36" s="69">
        <f t="shared" si="11"/>
        <v>0.45</v>
      </c>
      <c r="AB36" s="51"/>
      <c r="AC36" s="51"/>
      <c r="AD36" s="51"/>
      <c r="AE36" s="51"/>
      <c r="AF36" s="51"/>
      <c r="AG36" s="51"/>
      <c r="AH36" s="51"/>
      <c r="AI36" s="51"/>
    </row>
    <row r="37" spans="1:35" s="64" customFormat="1" x14ac:dyDescent="0.25">
      <c r="A37" s="13">
        <f>I8</f>
        <v>6042</v>
      </c>
      <c r="B37" s="15">
        <v>45</v>
      </c>
      <c r="C37" s="69">
        <f t="shared" si="6"/>
        <v>153.00000000000003</v>
      </c>
      <c r="D37" s="69">
        <f t="shared" si="7"/>
        <v>64.434375000000003</v>
      </c>
      <c r="E37" s="69">
        <f t="shared" si="8"/>
        <v>113.60137500000002</v>
      </c>
      <c r="F37" s="69">
        <f t="shared" si="9"/>
        <v>47.45196</v>
      </c>
      <c r="G37" s="69">
        <f t="shared" si="5"/>
        <v>0.1323</v>
      </c>
      <c r="H37" s="69">
        <f t="shared" si="5"/>
        <v>0.59850000000000003</v>
      </c>
      <c r="I37" s="69">
        <f t="shared" si="5"/>
        <v>2.2499999999999999E-2</v>
      </c>
      <c r="J37" s="69">
        <f t="shared" si="5"/>
        <v>4.5000000000000004E-4</v>
      </c>
      <c r="K37" s="69">
        <f t="shared" si="5"/>
        <v>2.2500000000000003E-3</v>
      </c>
      <c r="L37" s="69">
        <f t="shared" si="5"/>
        <v>2.6100000000000002E-2</v>
      </c>
      <c r="M37" s="69">
        <f t="shared" si="5"/>
        <v>2.5200000000000004E-2</v>
      </c>
      <c r="N37" s="69">
        <f t="shared" si="5"/>
        <v>0</v>
      </c>
      <c r="O37" s="69">
        <f t="shared" si="5"/>
        <v>0</v>
      </c>
      <c r="P37" s="69">
        <f t="shared" si="5"/>
        <v>52.559999999999995</v>
      </c>
      <c r="Q37" s="69">
        <f t="shared" si="10"/>
        <v>41.0625</v>
      </c>
      <c r="R37" s="69">
        <f t="shared" si="11"/>
        <v>2.7000000000000001E-3</v>
      </c>
      <c r="S37" s="69">
        <f t="shared" si="11"/>
        <v>2.2499999999999999E-2</v>
      </c>
      <c r="T37" s="69">
        <f t="shared" si="11"/>
        <v>5.4000000000000003E-3</v>
      </c>
      <c r="U37" s="69">
        <f t="shared" si="11"/>
        <v>0.45</v>
      </c>
      <c r="AB37" s="51"/>
      <c r="AC37" s="51"/>
      <c r="AD37" s="51"/>
      <c r="AE37" s="51"/>
      <c r="AF37" s="51"/>
      <c r="AG37" s="51"/>
      <c r="AH37" s="51"/>
      <c r="AI37" s="51"/>
    </row>
    <row r="38" spans="1:35" s="64" customFormat="1" x14ac:dyDescent="0.25">
      <c r="A38" s="13">
        <f>J8</f>
        <v>2345</v>
      </c>
      <c r="B38" s="15">
        <v>45</v>
      </c>
      <c r="C38" s="69">
        <f t="shared" si="6"/>
        <v>153.00000000000003</v>
      </c>
      <c r="D38" s="69">
        <f t="shared" si="7"/>
        <v>64.434375000000003</v>
      </c>
      <c r="E38" s="69">
        <f t="shared" si="8"/>
        <v>113.60137500000002</v>
      </c>
      <c r="F38" s="69">
        <f t="shared" si="9"/>
        <v>47.45196</v>
      </c>
      <c r="G38" s="69">
        <f t="shared" si="5"/>
        <v>0.1323</v>
      </c>
      <c r="H38" s="69">
        <f t="shared" si="5"/>
        <v>0.59850000000000003</v>
      </c>
      <c r="I38" s="69">
        <f t="shared" si="5"/>
        <v>2.2499999999999999E-2</v>
      </c>
      <c r="J38" s="69">
        <f t="shared" si="5"/>
        <v>4.5000000000000004E-4</v>
      </c>
      <c r="K38" s="69">
        <f t="shared" si="5"/>
        <v>2.2500000000000003E-3</v>
      </c>
      <c r="L38" s="69">
        <f t="shared" si="5"/>
        <v>2.6100000000000002E-2</v>
      </c>
      <c r="M38" s="69">
        <f t="shared" si="5"/>
        <v>2.5200000000000004E-2</v>
      </c>
      <c r="N38" s="69">
        <f t="shared" si="5"/>
        <v>0</v>
      </c>
      <c r="O38" s="69">
        <f t="shared" si="5"/>
        <v>0</v>
      </c>
      <c r="P38" s="69">
        <f t="shared" si="5"/>
        <v>52.559999999999995</v>
      </c>
      <c r="Q38" s="69">
        <f t="shared" si="10"/>
        <v>41.0625</v>
      </c>
      <c r="R38" s="69">
        <f t="shared" si="11"/>
        <v>2.7000000000000001E-3</v>
      </c>
      <c r="S38" s="69">
        <f t="shared" si="11"/>
        <v>2.2499999999999999E-2</v>
      </c>
      <c r="T38" s="69">
        <f t="shared" si="11"/>
        <v>5.4000000000000003E-3</v>
      </c>
      <c r="U38" s="69">
        <f t="shared" si="11"/>
        <v>0.45</v>
      </c>
      <c r="AB38" s="51"/>
      <c r="AC38" s="51"/>
      <c r="AD38" s="51"/>
      <c r="AE38" s="51"/>
      <c r="AF38" s="51"/>
      <c r="AG38" s="51"/>
      <c r="AH38" s="51"/>
      <c r="AI38" s="51"/>
    </row>
    <row r="39" spans="1:35" s="64" customFormat="1" x14ac:dyDescent="0.25">
      <c r="A39" s="13">
        <f>K8</f>
        <v>9808</v>
      </c>
      <c r="B39" s="15"/>
      <c r="C39" s="69">
        <f t="shared" si="6"/>
        <v>0</v>
      </c>
      <c r="D39" s="69">
        <f t="shared" si="7"/>
        <v>0</v>
      </c>
      <c r="E39" s="69">
        <f t="shared" si="8"/>
        <v>0</v>
      </c>
      <c r="F39" s="69">
        <f t="shared" si="9"/>
        <v>0</v>
      </c>
      <c r="G39" s="69">
        <f t="shared" si="5"/>
        <v>0</v>
      </c>
      <c r="H39" s="69">
        <f t="shared" si="5"/>
        <v>0</v>
      </c>
      <c r="I39" s="69">
        <f t="shared" si="5"/>
        <v>0</v>
      </c>
      <c r="J39" s="69">
        <f t="shared" si="5"/>
        <v>0</v>
      </c>
      <c r="K39" s="69">
        <f t="shared" si="5"/>
        <v>0</v>
      </c>
      <c r="L39" s="69">
        <f t="shared" si="5"/>
        <v>0</v>
      </c>
      <c r="M39" s="69">
        <f t="shared" si="5"/>
        <v>0</v>
      </c>
      <c r="N39" s="69">
        <f t="shared" si="5"/>
        <v>0</v>
      </c>
      <c r="O39" s="69">
        <f t="shared" si="5"/>
        <v>0</v>
      </c>
      <c r="P39" s="69">
        <f t="shared" si="5"/>
        <v>0</v>
      </c>
      <c r="Q39" s="69">
        <f t="shared" si="10"/>
        <v>0</v>
      </c>
      <c r="R39" s="69">
        <f t="shared" si="11"/>
        <v>0</v>
      </c>
      <c r="S39" s="69">
        <f t="shared" si="11"/>
        <v>0</v>
      </c>
      <c r="T39" s="69">
        <f t="shared" si="11"/>
        <v>0</v>
      </c>
      <c r="U39" s="69">
        <f t="shared" si="11"/>
        <v>0</v>
      </c>
      <c r="AB39" s="51"/>
      <c r="AC39" s="51"/>
      <c r="AD39" s="51"/>
      <c r="AE39" s="51"/>
      <c r="AF39" s="51"/>
      <c r="AG39" s="51"/>
      <c r="AH39" s="51"/>
      <c r="AI39" s="51"/>
    </row>
    <row r="40" spans="1:35" s="64" customFormat="1" x14ac:dyDescent="0.25">
      <c r="A40" s="13">
        <f>L8</f>
        <v>1325</v>
      </c>
      <c r="B40" s="15"/>
      <c r="C40" s="69">
        <f t="shared" si="6"/>
        <v>0</v>
      </c>
      <c r="D40" s="69">
        <f t="shared" si="7"/>
        <v>0</v>
      </c>
      <c r="E40" s="69">
        <f t="shared" si="8"/>
        <v>0</v>
      </c>
      <c r="F40" s="69">
        <f t="shared" si="9"/>
        <v>0</v>
      </c>
      <c r="G40" s="69">
        <f t="shared" si="5"/>
        <v>0</v>
      </c>
      <c r="H40" s="69">
        <f t="shared" si="5"/>
        <v>0</v>
      </c>
      <c r="I40" s="69">
        <f t="shared" si="5"/>
        <v>0</v>
      </c>
      <c r="J40" s="69">
        <f t="shared" si="5"/>
        <v>0</v>
      </c>
      <c r="K40" s="69">
        <f t="shared" si="5"/>
        <v>0</v>
      </c>
      <c r="L40" s="69">
        <f t="shared" si="5"/>
        <v>0</v>
      </c>
      <c r="M40" s="69">
        <f t="shared" si="5"/>
        <v>0</v>
      </c>
      <c r="N40" s="69">
        <f t="shared" si="5"/>
        <v>0</v>
      </c>
      <c r="O40" s="69">
        <f t="shared" si="5"/>
        <v>0</v>
      </c>
      <c r="P40" s="69">
        <f t="shared" si="5"/>
        <v>0</v>
      </c>
      <c r="Q40" s="69">
        <f t="shared" si="10"/>
        <v>0</v>
      </c>
      <c r="R40" s="69">
        <f t="shared" si="11"/>
        <v>0</v>
      </c>
      <c r="S40" s="69">
        <f t="shared" si="11"/>
        <v>0</v>
      </c>
      <c r="T40" s="69">
        <f t="shared" si="11"/>
        <v>0</v>
      </c>
      <c r="U40" s="69">
        <f t="shared" si="11"/>
        <v>0</v>
      </c>
      <c r="AB40" s="51"/>
      <c r="AC40" s="51"/>
      <c r="AD40" s="51"/>
      <c r="AE40" s="51"/>
      <c r="AF40" s="51"/>
      <c r="AG40" s="51"/>
      <c r="AH40" s="51"/>
      <c r="AI40" s="51"/>
    </row>
    <row r="41" spans="1:35" s="64" customFormat="1" x14ac:dyDescent="0.25">
      <c r="A41" s="13">
        <f>M8</f>
        <v>4105</v>
      </c>
      <c r="B41" s="15">
        <v>45</v>
      </c>
      <c r="C41" s="69">
        <f t="shared" si="6"/>
        <v>153.00000000000003</v>
      </c>
      <c r="D41" s="69">
        <f t="shared" si="7"/>
        <v>64.434375000000003</v>
      </c>
      <c r="E41" s="69">
        <f t="shared" si="8"/>
        <v>113.60137500000002</v>
      </c>
      <c r="F41" s="69">
        <f t="shared" si="9"/>
        <v>47.45196</v>
      </c>
      <c r="G41" s="69">
        <f t="shared" si="5"/>
        <v>0.1323</v>
      </c>
      <c r="H41" s="69">
        <f t="shared" si="5"/>
        <v>0.59850000000000003</v>
      </c>
      <c r="I41" s="69">
        <f t="shared" si="5"/>
        <v>2.2499999999999999E-2</v>
      </c>
      <c r="J41" s="69">
        <f t="shared" si="5"/>
        <v>4.5000000000000004E-4</v>
      </c>
      <c r="K41" s="69">
        <f t="shared" si="5"/>
        <v>2.2500000000000003E-3</v>
      </c>
      <c r="L41" s="69">
        <f t="shared" si="5"/>
        <v>2.6100000000000002E-2</v>
      </c>
      <c r="M41" s="69">
        <f t="shared" si="5"/>
        <v>2.5200000000000004E-2</v>
      </c>
      <c r="N41" s="69">
        <f t="shared" si="5"/>
        <v>0</v>
      </c>
      <c r="O41" s="69">
        <f t="shared" si="5"/>
        <v>0</v>
      </c>
      <c r="P41" s="69">
        <f t="shared" si="5"/>
        <v>52.559999999999995</v>
      </c>
      <c r="Q41" s="69">
        <f t="shared" si="10"/>
        <v>41.0625</v>
      </c>
      <c r="R41" s="69">
        <f t="shared" si="11"/>
        <v>2.7000000000000001E-3</v>
      </c>
      <c r="S41" s="69">
        <f t="shared" si="11"/>
        <v>2.2499999999999999E-2</v>
      </c>
      <c r="T41" s="69">
        <f t="shared" si="11"/>
        <v>5.4000000000000003E-3</v>
      </c>
      <c r="U41" s="69">
        <f t="shared" si="11"/>
        <v>0.45</v>
      </c>
      <c r="AB41" s="51"/>
      <c r="AC41" s="51"/>
      <c r="AD41" s="51"/>
      <c r="AE41" s="51"/>
      <c r="AF41" s="51"/>
      <c r="AG41" s="51"/>
      <c r="AH41" s="51"/>
      <c r="AI41" s="51"/>
    </row>
    <row r="42" spans="1:35" s="64" customFormat="1" x14ac:dyDescent="0.25">
      <c r="A42" s="13">
        <f>N8</f>
        <v>6810</v>
      </c>
      <c r="B42" s="15">
        <v>45</v>
      </c>
      <c r="C42" s="69">
        <f t="shared" si="6"/>
        <v>153.00000000000003</v>
      </c>
      <c r="D42" s="69">
        <f t="shared" si="7"/>
        <v>64.434375000000003</v>
      </c>
      <c r="E42" s="69">
        <f t="shared" si="8"/>
        <v>113.60137500000002</v>
      </c>
      <c r="F42" s="69">
        <f t="shared" si="9"/>
        <v>47.45196</v>
      </c>
      <c r="G42" s="69">
        <f t="shared" si="5"/>
        <v>0.1323</v>
      </c>
      <c r="H42" s="69">
        <f t="shared" si="5"/>
        <v>0.59850000000000003</v>
      </c>
      <c r="I42" s="69">
        <f t="shared" si="5"/>
        <v>2.2499999999999999E-2</v>
      </c>
      <c r="J42" s="69">
        <f t="shared" si="5"/>
        <v>4.5000000000000004E-4</v>
      </c>
      <c r="K42" s="69">
        <f t="shared" si="5"/>
        <v>2.2500000000000003E-3</v>
      </c>
      <c r="L42" s="69">
        <f t="shared" si="5"/>
        <v>2.6100000000000002E-2</v>
      </c>
      <c r="M42" s="69">
        <f t="shared" si="5"/>
        <v>2.5200000000000004E-2</v>
      </c>
      <c r="N42" s="69">
        <f t="shared" si="5"/>
        <v>0</v>
      </c>
      <c r="O42" s="69">
        <f t="shared" si="5"/>
        <v>0</v>
      </c>
      <c r="P42" s="69">
        <f t="shared" si="5"/>
        <v>52.559999999999995</v>
      </c>
      <c r="Q42" s="69">
        <f t="shared" si="10"/>
        <v>41.0625</v>
      </c>
      <c r="R42" s="69">
        <f t="shared" si="11"/>
        <v>2.7000000000000001E-3</v>
      </c>
      <c r="S42" s="69">
        <f t="shared" si="11"/>
        <v>2.2499999999999999E-2</v>
      </c>
      <c r="T42" s="69">
        <f t="shared" si="11"/>
        <v>5.4000000000000003E-3</v>
      </c>
      <c r="U42" s="69">
        <f t="shared" si="11"/>
        <v>0.45</v>
      </c>
      <c r="AB42" s="51"/>
      <c r="AC42" s="51"/>
      <c r="AD42" s="51"/>
      <c r="AE42" s="51"/>
      <c r="AF42" s="51"/>
      <c r="AG42" s="51"/>
      <c r="AH42" s="51"/>
      <c r="AI42" s="51"/>
    </row>
    <row r="43" spans="1:35" s="64" customFormat="1" x14ac:dyDescent="0.25">
      <c r="A43" s="13">
        <f>O8</f>
        <v>8614</v>
      </c>
      <c r="B43" s="15">
        <v>45</v>
      </c>
      <c r="C43" s="69">
        <f t="shared" si="6"/>
        <v>153.00000000000003</v>
      </c>
      <c r="D43" s="69">
        <f t="shared" si="7"/>
        <v>64.434375000000003</v>
      </c>
      <c r="E43" s="69">
        <f t="shared" si="8"/>
        <v>113.60137500000002</v>
      </c>
      <c r="F43" s="69">
        <f t="shared" si="9"/>
        <v>47.45196</v>
      </c>
      <c r="G43" s="69">
        <f t="shared" si="5"/>
        <v>0.1323</v>
      </c>
      <c r="H43" s="69">
        <f t="shared" si="5"/>
        <v>0.59850000000000003</v>
      </c>
      <c r="I43" s="69">
        <f t="shared" si="5"/>
        <v>2.2499999999999999E-2</v>
      </c>
      <c r="J43" s="69">
        <f t="shared" si="5"/>
        <v>4.5000000000000004E-4</v>
      </c>
      <c r="K43" s="69">
        <f t="shared" si="5"/>
        <v>2.2500000000000003E-3</v>
      </c>
      <c r="L43" s="69">
        <f t="shared" si="5"/>
        <v>2.6100000000000002E-2</v>
      </c>
      <c r="M43" s="69">
        <f t="shared" si="5"/>
        <v>2.5200000000000004E-2</v>
      </c>
      <c r="N43" s="69">
        <f t="shared" si="5"/>
        <v>0</v>
      </c>
      <c r="O43" s="69">
        <f t="shared" si="5"/>
        <v>0</v>
      </c>
      <c r="P43" s="69">
        <f t="shared" si="5"/>
        <v>52.559999999999995</v>
      </c>
      <c r="Q43" s="69">
        <f t="shared" si="10"/>
        <v>41.0625</v>
      </c>
      <c r="R43" s="69">
        <f t="shared" si="11"/>
        <v>2.7000000000000001E-3</v>
      </c>
      <c r="S43" s="69">
        <f t="shared" si="11"/>
        <v>2.2499999999999999E-2</v>
      </c>
      <c r="T43" s="69">
        <f t="shared" si="11"/>
        <v>5.4000000000000003E-3</v>
      </c>
      <c r="U43" s="69">
        <f t="shared" si="11"/>
        <v>0.45</v>
      </c>
      <c r="AB43" s="51"/>
      <c r="AC43" s="51"/>
      <c r="AD43" s="51"/>
      <c r="AE43" s="51"/>
      <c r="AF43" s="51"/>
      <c r="AG43" s="51"/>
      <c r="AH43" s="51"/>
      <c r="AI43" s="51"/>
    </row>
    <row r="44" spans="1:35" s="64" customFormat="1" x14ac:dyDescent="0.25">
      <c r="A44" s="13">
        <f>P8</f>
        <v>4289</v>
      </c>
      <c r="B44" s="15">
        <v>70</v>
      </c>
      <c r="C44" s="69">
        <f t="shared" si="6"/>
        <v>238.00000000000003</v>
      </c>
      <c r="D44" s="69">
        <f t="shared" si="7"/>
        <v>100.23125</v>
      </c>
      <c r="E44" s="69">
        <f t="shared" si="8"/>
        <v>176.71325000000002</v>
      </c>
      <c r="F44" s="69">
        <f t="shared" si="9"/>
        <v>73.814160000000001</v>
      </c>
      <c r="G44" s="69">
        <f t="shared" si="5"/>
        <v>0.20579999999999998</v>
      </c>
      <c r="H44" s="69">
        <f t="shared" si="5"/>
        <v>0.93100000000000005</v>
      </c>
      <c r="I44" s="69">
        <f t="shared" si="5"/>
        <v>3.5000000000000003E-2</v>
      </c>
      <c r="J44" s="69">
        <f t="shared" si="5"/>
        <v>7.000000000000001E-4</v>
      </c>
      <c r="K44" s="69">
        <f t="shared" si="5"/>
        <v>3.5000000000000001E-3</v>
      </c>
      <c r="L44" s="69">
        <f t="shared" si="5"/>
        <v>4.0599999999999997E-2</v>
      </c>
      <c r="M44" s="69">
        <f t="shared" si="5"/>
        <v>3.9200000000000006E-2</v>
      </c>
      <c r="N44" s="69">
        <f t="shared" si="5"/>
        <v>0</v>
      </c>
      <c r="O44" s="69">
        <f t="shared" si="5"/>
        <v>0</v>
      </c>
      <c r="P44" s="69">
        <f t="shared" si="5"/>
        <v>81.759999999999991</v>
      </c>
      <c r="Q44" s="69">
        <f t="shared" si="10"/>
        <v>63.875</v>
      </c>
      <c r="R44" s="69">
        <f t="shared" si="11"/>
        <v>4.1999999999999997E-3</v>
      </c>
      <c r="S44" s="69">
        <f t="shared" si="11"/>
        <v>3.5000000000000003E-2</v>
      </c>
      <c r="T44" s="69">
        <f t="shared" si="11"/>
        <v>8.3999999999999995E-3</v>
      </c>
      <c r="U44" s="69">
        <f t="shared" si="11"/>
        <v>0.70000000000000007</v>
      </c>
      <c r="AB44" s="51"/>
      <c r="AC44" s="51"/>
      <c r="AD44" s="51"/>
      <c r="AE44" s="51"/>
      <c r="AF44" s="51"/>
      <c r="AG44" s="51"/>
      <c r="AH44" s="51"/>
      <c r="AI44" s="51"/>
    </row>
    <row r="45" spans="1:35" s="64" customFormat="1" x14ac:dyDescent="0.25">
      <c r="A45" s="13">
        <f>Q8</f>
        <v>3901</v>
      </c>
      <c r="B45" s="15">
        <v>70</v>
      </c>
      <c r="C45" s="69">
        <f t="shared" si="6"/>
        <v>238.00000000000003</v>
      </c>
      <c r="D45" s="69">
        <f t="shared" si="7"/>
        <v>100.23125</v>
      </c>
      <c r="E45" s="69">
        <f t="shared" si="8"/>
        <v>176.71325000000002</v>
      </c>
      <c r="F45" s="69">
        <f t="shared" si="9"/>
        <v>73.814160000000001</v>
      </c>
      <c r="G45" s="69">
        <f t="shared" si="5"/>
        <v>0.20579999999999998</v>
      </c>
      <c r="H45" s="69">
        <f t="shared" si="5"/>
        <v>0.93100000000000005</v>
      </c>
      <c r="I45" s="69">
        <f t="shared" si="5"/>
        <v>3.5000000000000003E-2</v>
      </c>
      <c r="J45" s="69">
        <f t="shared" si="5"/>
        <v>7.000000000000001E-4</v>
      </c>
      <c r="K45" s="69">
        <f t="shared" si="5"/>
        <v>3.5000000000000001E-3</v>
      </c>
      <c r="L45" s="69">
        <f t="shared" si="5"/>
        <v>4.0599999999999997E-2</v>
      </c>
      <c r="M45" s="69">
        <f t="shared" si="5"/>
        <v>3.9200000000000006E-2</v>
      </c>
      <c r="N45" s="69">
        <f t="shared" si="5"/>
        <v>0</v>
      </c>
      <c r="O45" s="69">
        <f t="shared" si="5"/>
        <v>0</v>
      </c>
      <c r="P45" s="69">
        <f t="shared" si="5"/>
        <v>81.759999999999991</v>
      </c>
      <c r="Q45" s="69">
        <f t="shared" si="10"/>
        <v>63.875</v>
      </c>
      <c r="R45" s="69">
        <f t="shared" si="11"/>
        <v>4.1999999999999997E-3</v>
      </c>
      <c r="S45" s="69">
        <f t="shared" si="11"/>
        <v>3.5000000000000003E-2</v>
      </c>
      <c r="T45" s="69">
        <f t="shared" si="11"/>
        <v>8.3999999999999995E-3</v>
      </c>
      <c r="U45" s="69">
        <f t="shared" si="11"/>
        <v>0.70000000000000007</v>
      </c>
      <c r="AB45" s="51"/>
      <c r="AC45" s="51"/>
      <c r="AD45" s="51"/>
      <c r="AE45" s="51"/>
      <c r="AF45" s="51"/>
      <c r="AG45" s="51"/>
      <c r="AH45" s="51"/>
      <c r="AI45" s="51"/>
    </row>
    <row r="46" spans="1:35" s="64" customFormat="1" x14ac:dyDescent="0.2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x14ac:dyDescent="0.2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x14ac:dyDescent="0.2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x14ac:dyDescent="0.2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3">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127</v>
      </c>
    </row>
    <row r="54" spans="1:35" ht="25.5" x14ac:dyDescent="0.2">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
      <c r="A55" s="90"/>
      <c r="B55" s="95">
        <v>100</v>
      </c>
      <c r="C55" s="96">
        <v>1</v>
      </c>
      <c r="D55" s="97">
        <f>(B55/100)*C55</f>
        <v>1</v>
      </c>
      <c r="E55" s="97">
        <f>G55</f>
        <v>2</v>
      </c>
      <c r="F55" s="96">
        <v>2</v>
      </c>
      <c r="G55" s="97">
        <f>(B55/100)*F55</f>
        <v>2</v>
      </c>
      <c r="H55" s="94"/>
      <c r="I55" s="94"/>
      <c r="J55" s="94"/>
      <c r="K55" s="94"/>
      <c r="L55" s="94"/>
      <c r="M55" s="94"/>
      <c r="N55" s="94"/>
      <c r="O55" s="94"/>
      <c r="P55" s="94"/>
      <c r="Q55" s="94"/>
      <c r="R55" s="94"/>
      <c r="S55" s="94"/>
      <c r="T55" s="94"/>
      <c r="U55" s="94"/>
    </row>
    <row r="56" spans="1:35" s="19" customFormat="1" x14ac:dyDescent="0.2">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x14ac:dyDescent="0.25">
      <c r="A57" s="72" t="s">
        <v>2</v>
      </c>
      <c r="B57" s="8">
        <f>C8</f>
        <v>5569</v>
      </c>
      <c r="C57" s="8">
        <f t="shared" ref="C57:U57" si="13">D8</f>
        <v>6858</v>
      </c>
      <c r="D57" s="8">
        <f t="shared" si="13"/>
        <v>8153</v>
      </c>
      <c r="E57" s="8">
        <f t="shared" si="13"/>
        <v>9748</v>
      </c>
      <c r="F57" s="8">
        <f t="shared" si="13"/>
        <v>1057</v>
      </c>
      <c r="G57" s="8">
        <f t="shared" si="13"/>
        <v>3854</v>
      </c>
      <c r="H57" s="8">
        <f t="shared" si="13"/>
        <v>6042</v>
      </c>
      <c r="I57" s="8">
        <f t="shared" si="13"/>
        <v>2345</v>
      </c>
      <c r="J57" s="8">
        <f t="shared" si="13"/>
        <v>9808</v>
      </c>
      <c r="K57" s="8">
        <f t="shared" si="13"/>
        <v>1325</v>
      </c>
      <c r="L57" s="8">
        <f t="shared" si="13"/>
        <v>4105</v>
      </c>
      <c r="M57" s="8">
        <f t="shared" si="13"/>
        <v>6810</v>
      </c>
      <c r="N57" s="8">
        <f t="shared" si="13"/>
        <v>8614</v>
      </c>
      <c r="O57" s="8">
        <f t="shared" si="13"/>
        <v>4289</v>
      </c>
      <c r="P57" s="8">
        <f t="shared" si="13"/>
        <v>3901</v>
      </c>
      <c r="Q57" s="8">
        <f t="shared" si="13"/>
        <v>0</v>
      </c>
      <c r="R57" s="8">
        <f t="shared" si="13"/>
        <v>0</v>
      </c>
      <c r="S57" s="8">
        <f t="shared" si="13"/>
        <v>0</v>
      </c>
      <c r="T57" s="8">
        <f t="shared" si="13"/>
        <v>0</v>
      </c>
      <c r="U57" s="8">
        <f t="shared" si="13"/>
        <v>0</v>
      </c>
    </row>
    <row r="58" spans="1:35" s="19" customFormat="1" x14ac:dyDescent="0.25">
      <c r="A58" s="72" t="s">
        <v>133</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e">
        <f>K16&amp;" I "&amp;(VLOOKUP(K14,Table24581112[],6,FALSE))</f>
        <v>#N/A</v>
      </c>
      <c r="K58" s="13" t="e">
        <f>L16&amp;" I "&amp;(VLOOKUP(L14,Table24581112[],6,FALSE))</f>
        <v>#N/A</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91" t="s">
        <v>129</v>
      </c>
      <c r="B59" s="68">
        <f>VLOOKUP(C$14,Table24581112[],5,FALSE)</f>
        <v>6.2</v>
      </c>
      <c r="C59" s="68">
        <f>VLOOKUP(D$14,Table24581112[],5,FALSE)</f>
        <v>6.2</v>
      </c>
      <c r="D59" s="68">
        <f>VLOOKUP(E$14,Table24581112[],5,FALSE)</f>
        <v>6.2</v>
      </c>
      <c r="E59" s="68">
        <f>VLOOKUP(F$14,Table24581112[],5,FALSE)</f>
        <v>6.2</v>
      </c>
      <c r="F59" s="68">
        <f>VLOOKUP(G$14,Table24581112[],5,FALSE)</f>
        <v>6.2</v>
      </c>
      <c r="G59" s="68">
        <f>VLOOKUP(H$14,Table24581112[],5,FALSE)</f>
        <v>6.2</v>
      </c>
      <c r="H59" s="68">
        <f>VLOOKUP(I$14,Table24581112[],5,FALSE)</f>
        <v>6.2</v>
      </c>
      <c r="I59" s="68">
        <f>VLOOKUP(J$14,Table24581112[],5,FALSE)</f>
        <v>6.2</v>
      </c>
      <c r="J59" s="68" t="e">
        <f>VLOOKUP(K$14,Table24581112[],5,FALSE)</f>
        <v>#N/A</v>
      </c>
      <c r="K59" s="68" t="e">
        <f>VLOOKUP(L$14,Table24581112[],5,FALSE)</f>
        <v>#N/A</v>
      </c>
      <c r="L59" s="68">
        <f>VLOOKUP(M$14,Table24581112[],5,FALSE)</f>
        <v>6.2</v>
      </c>
      <c r="M59" s="68">
        <f>VLOOKUP(N$14,Table24581112[],5,FALSE)</f>
        <v>6.2</v>
      </c>
      <c r="N59" s="68">
        <f>VLOOKUP(O$14,Table24581112[],5,FALSE)</f>
        <v>6.2</v>
      </c>
      <c r="O59" s="68">
        <f>VLOOKUP(P$14,Table24581112[],5,FALSE)</f>
        <v>6.2</v>
      </c>
      <c r="P59" s="68">
        <f>VLOOKUP(Q$14,Table24581112[],5,FALSE)</f>
        <v>6.2</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x14ac:dyDescent="0.2">
      <c r="A60" s="91" t="s">
        <v>4</v>
      </c>
      <c r="B60" s="68">
        <f>C10</f>
        <v>5.7</v>
      </c>
      <c r="C60" s="68">
        <f t="shared" ref="C60:U60" si="14">D10</f>
        <v>6</v>
      </c>
      <c r="D60" s="68">
        <f t="shared" si="14"/>
        <v>5.7</v>
      </c>
      <c r="E60" s="68">
        <f t="shared" si="14"/>
        <v>5.6</v>
      </c>
      <c r="F60" s="68">
        <f t="shared" si="14"/>
        <v>5.7</v>
      </c>
      <c r="G60" s="68">
        <f t="shared" si="14"/>
        <v>5.7</v>
      </c>
      <c r="H60" s="68">
        <f t="shared" si="14"/>
        <v>5.9</v>
      </c>
      <c r="I60" s="68">
        <f t="shared" si="14"/>
        <v>5.8</v>
      </c>
      <c r="J60" s="68">
        <f t="shared" si="14"/>
        <v>0</v>
      </c>
      <c r="K60" s="68">
        <f t="shared" si="14"/>
        <v>0</v>
      </c>
      <c r="L60" s="68">
        <f t="shared" si="14"/>
        <v>6.2</v>
      </c>
      <c r="M60" s="68">
        <f t="shared" si="14"/>
        <v>6.2</v>
      </c>
      <c r="N60" s="68">
        <f t="shared" si="14"/>
        <v>7</v>
      </c>
      <c r="O60" s="68">
        <f t="shared" si="14"/>
        <v>5.2</v>
      </c>
      <c r="P60" s="68">
        <f t="shared" si="14"/>
        <v>5</v>
      </c>
      <c r="Q60" s="68">
        <f t="shared" si="14"/>
        <v>0</v>
      </c>
      <c r="R60" s="68">
        <f t="shared" si="14"/>
        <v>0</v>
      </c>
      <c r="S60" s="68">
        <f t="shared" si="14"/>
        <v>0</v>
      </c>
      <c r="T60" s="68">
        <f t="shared" si="14"/>
        <v>0</v>
      </c>
      <c r="U60" s="68">
        <f t="shared" si="14"/>
        <v>0</v>
      </c>
    </row>
    <row r="61" spans="1:35" s="19" customFormat="1" x14ac:dyDescent="0.2">
      <c r="A61" s="91" t="s">
        <v>130</v>
      </c>
      <c r="B61" s="68">
        <f t="shared" ref="B61:U61" si="15">VLOOKUP(B58,$AD9:$AE18,2,FALSE)</f>
        <v>6</v>
      </c>
      <c r="C61" s="68">
        <f t="shared" si="15"/>
        <v>6</v>
      </c>
      <c r="D61" s="68">
        <f t="shared" si="15"/>
        <v>6</v>
      </c>
      <c r="E61" s="68">
        <f t="shared" si="15"/>
        <v>6</v>
      </c>
      <c r="F61" s="68">
        <f t="shared" si="15"/>
        <v>6</v>
      </c>
      <c r="G61" s="68">
        <f t="shared" si="15"/>
        <v>6</v>
      </c>
      <c r="H61" s="68">
        <f t="shared" si="15"/>
        <v>6</v>
      </c>
      <c r="I61" s="68">
        <f t="shared" si="15"/>
        <v>6</v>
      </c>
      <c r="J61" s="68" t="e">
        <f t="shared" si="15"/>
        <v>#N/A</v>
      </c>
      <c r="K61" s="68" t="e">
        <f t="shared" si="15"/>
        <v>#N/A</v>
      </c>
      <c r="L61" s="68">
        <f t="shared" si="15"/>
        <v>6</v>
      </c>
      <c r="M61" s="68">
        <f t="shared" si="15"/>
        <v>6</v>
      </c>
      <c r="N61" s="68">
        <f t="shared" si="15"/>
        <v>6</v>
      </c>
      <c r="O61" s="68">
        <f t="shared" si="15"/>
        <v>6</v>
      </c>
      <c r="P61" s="68">
        <f t="shared" si="15"/>
        <v>6</v>
      </c>
      <c r="Q61" s="68" t="e">
        <f t="shared" si="15"/>
        <v>#N/A</v>
      </c>
      <c r="R61" s="68" t="e">
        <f t="shared" si="15"/>
        <v>#N/A</v>
      </c>
      <c r="S61" s="68" t="e">
        <f t="shared" si="15"/>
        <v>#N/A</v>
      </c>
      <c r="T61" s="68" t="e">
        <f t="shared" si="15"/>
        <v>#N/A</v>
      </c>
      <c r="U61" s="68" t="e">
        <f t="shared" si="15"/>
        <v>#N/A</v>
      </c>
    </row>
    <row r="62" spans="1:35" s="19" customFormat="1" x14ac:dyDescent="0.2">
      <c r="A62" s="91" t="s">
        <v>131</v>
      </c>
      <c r="B62" s="69">
        <f>B31</f>
        <v>45</v>
      </c>
      <c r="C62" s="69">
        <f>B32</f>
        <v>45</v>
      </c>
      <c r="D62" s="69">
        <f>B33</f>
        <v>45</v>
      </c>
      <c r="E62" s="69">
        <f>B34</f>
        <v>70</v>
      </c>
      <c r="F62" s="69">
        <f>B35</f>
        <v>45</v>
      </c>
      <c r="G62" s="69">
        <f>B36</f>
        <v>45</v>
      </c>
      <c r="H62" s="69">
        <f>B37</f>
        <v>45</v>
      </c>
      <c r="I62" s="69">
        <f>B38</f>
        <v>45</v>
      </c>
      <c r="J62" s="69">
        <f>B39</f>
        <v>0</v>
      </c>
      <c r="K62" s="69">
        <f>B40</f>
        <v>0</v>
      </c>
      <c r="L62" s="69">
        <f>B41</f>
        <v>45</v>
      </c>
      <c r="M62" s="69">
        <f>B42</f>
        <v>45</v>
      </c>
      <c r="N62" s="69">
        <f>B43</f>
        <v>45</v>
      </c>
      <c r="O62" s="69">
        <f>B44</f>
        <v>70</v>
      </c>
      <c r="P62" s="69">
        <f>B45</f>
        <v>70</v>
      </c>
      <c r="Q62" s="69">
        <f>B46</f>
        <v>0</v>
      </c>
      <c r="R62" s="69">
        <f>B47</f>
        <v>0</v>
      </c>
      <c r="S62" s="69">
        <f>B48</f>
        <v>0</v>
      </c>
      <c r="T62" s="69">
        <f>B49</f>
        <v>0</v>
      </c>
      <c r="U62" s="69">
        <f>B50</f>
        <v>0</v>
      </c>
    </row>
    <row r="63" spans="1:35" s="19" customFormat="1" ht="38.25" x14ac:dyDescent="0.2">
      <c r="A63" s="92" t="s">
        <v>151</v>
      </c>
      <c r="B63" s="69">
        <f>$E55*(B62/100)</f>
        <v>0.9</v>
      </c>
      <c r="C63" s="69">
        <f t="shared" ref="C63:U63" si="16">$E55*(C62/100)</f>
        <v>0.9</v>
      </c>
      <c r="D63" s="69">
        <f t="shared" si="16"/>
        <v>0.9</v>
      </c>
      <c r="E63" s="69">
        <f t="shared" si="16"/>
        <v>1.4</v>
      </c>
      <c r="F63" s="69">
        <f>$E55*(F62/100)</f>
        <v>0.9</v>
      </c>
      <c r="G63" s="69">
        <f t="shared" si="16"/>
        <v>0.9</v>
      </c>
      <c r="H63" s="69">
        <f t="shared" si="16"/>
        <v>0.9</v>
      </c>
      <c r="I63" s="69">
        <f t="shared" si="16"/>
        <v>0.9</v>
      </c>
      <c r="J63" s="69">
        <f t="shared" si="16"/>
        <v>0</v>
      </c>
      <c r="K63" s="69">
        <f t="shared" si="16"/>
        <v>0</v>
      </c>
      <c r="L63" s="69">
        <f t="shared" si="16"/>
        <v>0.9</v>
      </c>
      <c r="M63" s="69">
        <f t="shared" si="16"/>
        <v>0.9</v>
      </c>
      <c r="N63" s="69">
        <f t="shared" si="16"/>
        <v>0.9</v>
      </c>
      <c r="O63" s="69">
        <f t="shared" si="16"/>
        <v>1.4</v>
      </c>
      <c r="P63" s="69">
        <f t="shared" si="16"/>
        <v>1.4</v>
      </c>
      <c r="Q63" s="69">
        <f t="shared" si="16"/>
        <v>0</v>
      </c>
      <c r="R63" s="69">
        <f t="shared" si="16"/>
        <v>0</v>
      </c>
      <c r="S63" s="69">
        <f t="shared" si="16"/>
        <v>0</v>
      </c>
      <c r="T63" s="69">
        <f t="shared" si="16"/>
        <v>0</v>
      </c>
      <c r="U63" s="69">
        <f t="shared" si="16"/>
        <v>0</v>
      </c>
    </row>
    <row r="64" spans="1:35" s="19" customFormat="1" ht="63.75" x14ac:dyDescent="0.2">
      <c r="A64" s="92" t="s">
        <v>152</v>
      </c>
      <c r="B64" s="69">
        <f>(B59-B60)*B61</f>
        <v>3</v>
      </c>
      <c r="C64" s="69">
        <f t="shared" ref="C64:U64" si="17">(C59-C60)*C61</f>
        <v>1.2000000000000011</v>
      </c>
      <c r="D64" s="69">
        <f t="shared" si="17"/>
        <v>3</v>
      </c>
      <c r="E64" s="69">
        <f t="shared" si="17"/>
        <v>3.6000000000000032</v>
      </c>
      <c r="F64" s="69">
        <f t="shared" si="17"/>
        <v>3</v>
      </c>
      <c r="G64" s="69">
        <f t="shared" si="17"/>
        <v>3</v>
      </c>
      <c r="H64" s="69">
        <f t="shared" si="17"/>
        <v>1.7999999999999989</v>
      </c>
      <c r="I64" s="69">
        <f t="shared" si="17"/>
        <v>2.4000000000000021</v>
      </c>
      <c r="J64" s="69" t="e">
        <f t="shared" si="17"/>
        <v>#N/A</v>
      </c>
      <c r="K64" s="69" t="e">
        <f t="shared" si="17"/>
        <v>#N/A</v>
      </c>
      <c r="L64" s="69">
        <f t="shared" si="17"/>
        <v>0</v>
      </c>
      <c r="M64" s="69">
        <f t="shared" si="17"/>
        <v>0</v>
      </c>
      <c r="N64" s="69">
        <f t="shared" si="17"/>
        <v>-4.7999999999999989</v>
      </c>
      <c r="O64" s="69">
        <f t="shared" si="17"/>
        <v>6</v>
      </c>
      <c r="P64" s="69">
        <f t="shared" si="17"/>
        <v>7.2000000000000011</v>
      </c>
      <c r="Q64" s="69" t="e">
        <f t="shared" si="17"/>
        <v>#N/A</v>
      </c>
      <c r="R64" s="69" t="e">
        <f t="shared" si="17"/>
        <v>#N/A</v>
      </c>
      <c r="S64" s="69" t="e">
        <f t="shared" si="17"/>
        <v>#N/A</v>
      </c>
      <c r="T64" s="69" t="e">
        <f t="shared" si="17"/>
        <v>#N/A</v>
      </c>
      <c r="U64" s="69" t="e">
        <f t="shared" si="17"/>
        <v>#N/A</v>
      </c>
    </row>
    <row r="65" spans="1:21" s="19" customFormat="1" ht="51" x14ac:dyDescent="0.2">
      <c r="A65" s="92" t="s">
        <v>153</v>
      </c>
      <c r="B65" s="69">
        <f>B63-B64</f>
        <v>-2.1</v>
      </c>
      <c r="C65" s="69">
        <f t="shared" ref="C65:U65" si="18">C63-C64</f>
        <v>-0.30000000000000104</v>
      </c>
      <c r="D65" s="69">
        <f t="shared" si="18"/>
        <v>-2.1</v>
      </c>
      <c r="E65" s="69">
        <f t="shared" si="18"/>
        <v>-2.2000000000000033</v>
      </c>
      <c r="F65" s="69">
        <f t="shared" si="18"/>
        <v>-2.1</v>
      </c>
      <c r="G65" s="69">
        <f t="shared" si="18"/>
        <v>-2.1</v>
      </c>
      <c r="H65" s="69">
        <f t="shared" si="18"/>
        <v>-0.89999999999999891</v>
      </c>
      <c r="I65" s="69">
        <f t="shared" si="18"/>
        <v>-1.5000000000000022</v>
      </c>
      <c r="J65" s="69" t="e">
        <f t="shared" si="18"/>
        <v>#N/A</v>
      </c>
      <c r="K65" s="69" t="e">
        <f t="shared" si="18"/>
        <v>#N/A</v>
      </c>
      <c r="L65" s="69">
        <f t="shared" si="18"/>
        <v>0.9</v>
      </c>
      <c r="M65" s="69">
        <f t="shared" si="18"/>
        <v>0.9</v>
      </c>
      <c r="N65" s="69">
        <f t="shared" si="18"/>
        <v>5.6999999999999993</v>
      </c>
      <c r="O65" s="69">
        <f t="shared" si="18"/>
        <v>-4.5999999999999996</v>
      </c>
      <c r="P65" s="69">
        <f t="shared" si="18"/>
        <v>-5.8000000000000007</v>
      </c>
      <c r="Q65" s="69" t="e">
        <f t="shared" si="18"/>
        <v>#N/A</v>
      </c>
      <c r="R65" s="69" t="e">
        <f t="shared" si="18"/>
        <v>#N/A</v>
      </c>
      <c r="S65" s="69" t="e">
        <f t="shared" si="18"/>
        <v>#N/A</v>
      </c>
      <c r="T65" s="69" t="e">
        <f t="shared" si="18"/>
        <v>#N/A</v>
      </c>
      <c r="U65" s="69" t="e">
        <f t="shared" si="18"/>
        <v>#N/A</v>
      </c>
    </row>
    <row r="66" spans="1:21" s="19" customFormat="1" ht="38.25" x14ac:dyDescent="0.2">
      <c r="A66" s="92" t="s">
        <v>145</v>
      </c>
      <c r="B66" s="70" t="str">
        <f>IF(B64&lt;=B63,"OVER","UNDER")</f>
        <v>UNDER</v>
      </c>
      <c r="C66" s="70" t="str">
        <f t="shared" ref="C66:U66" si="19">IF(C64&lt;=C63,"OVER","UNDER")</f>
        <v>UNDER</v>
      </c>
      <c r="D66" s="70" t="str">
        <f t="shared" si="19"/>
        <v>UNDER</v>
      </c>
      <c r="E66" s="70" t="str">
        <f t="shared" si="19"/>
        <v>UNDER</v>
      </c>
      <c r="F66" s="70" t="str">
        <f t="shared" si="19"/>
        <v>UNDER</v>
      </c>
      <c r="G66" s="70" t="str">
        <f t="shared" si="19"/>
        <v>UNDER</v>
      </c>
      <c r="H66" s="70" t="str">
        <f t="shared" si="19"/>
        <v>UNDER</v>
      </c>
      <c r="I66" s="70" t="str">
        <f t="shared" si="19"/>
        <v>UNDER</v>
      </c>
      <c r="J66" s="70" t="e">
        <f t="shared" si="19"/>
        <v>#N/A</v>
      </c>
      <c r="K66" s="70" t="e">
        <f t="shared" si="19"/>
        <v>#N/A</v>
      </c>
      <c r="L66" s="70" t="str">
        <f t="shared" si="19"/>
        <v>OVER</v>
      </c>
      <c r="M66" s="70" t="str">
        <f t="shared" si="19"/>
        <v>OVER</v>
      </c>
      <c r="N66" s="70" t="str">
        <f t="shared" si="19"/>
        <v>OVER</v>
      </c>
      <c r="O66" s="70" t="str">
        <f t="shared" si="19"/>
        <v>UNDER</v>
      </c>
      <c r="P66" s="70" t="str">
        <f t="shared" si="19"/>
        <v>UNDER</v>
      </c>
      <c r="Q66" s="70" t="e">
        <f t="shared" si="19"/>
        <v>#N/A</v>
      </c>
      <c r="R66" s="70" t="e">
        <f t="shared" si="19"/>
        <v>#N/A</v>
      </c>
      <c r="S66" s="70" t="e">
        <f t="shared" si="19"/>
        <v>#N/A</v>
      </c>
      <c r="T66" s="70" t="e">
        <f t="shared" si="19"/>
        <v>#N/A</v>
      </c>
      <c r="U66" s="70"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REGU-415-1629759</_dlc_DocId>
    <_dlc_DocIdUrl xmlns="9be56660-2c31-41ef-bc00-23e72f632f2a">
      <Url>https://cyfoethnaturiolcymru.sharepoint.com/teams/Regulatory/Permitting/_layouts/15/DocIdRedir.aspx?ID=REGU-415-1629759</Url>
      <Description>REGU-415-1629759</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Mobile Plant</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2022-06-06T23:00:00+00:00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9DF6DC-F105-4011-BA74-ED0C7F9002E3}"/>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710545D4-4577-4146-8A57-2A9B9E4E33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DAF Sludge Cake</vt:lpstr>
      <vt:lpstr>Liquid DAF sludge</vt:lpstr>
      <vt:lpstr>Lairage</vt:lpstr>
      <vt:lpstr>Bwlchmawr FYM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2022-06-07T10:43:41Z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fd0f1d2a-3534-4921-aeb6-ec2ff63e685c</vt:lpwstr>
  </property>
</Properties>
</file>