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388 arcadis/"/>
    </mc:Choice>
  </mc:AlternateContent>
  <xr:revisionPtr revIDLastSave="2" documentId="8_{C285EAF7-0988-4ABB-8FBF-5C7ED20AE1C3}" xr6:coauthVersionLast="47" xr6:coauthVersionMax="47" xr10:uidLastSave="{4148BC56-3285-4F2C-A24D-85217573157E}"/>
  <bookViews>
    <workbookView xWindow="-120" yWindow="-120" windowWidth="29040" windowHeight="1584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 l="1"/>
  <c r="M9" i="2"/>
  <c r="M6" i="2"/>
  <c r="M7" i="2"/>
  <c r="F5" i="2"/>
  <c r="F13" i="15" s="1"/>
  <c r="F7" i="2"/>
  <c r="G13" i="15" s="1"/>
  <c r="F28" i="16"/>
  <c r="C83" i="21"/>
  <c r="F83" i="21"/>
  <c r="F38" i="16"/>
  <c r="F30" i="20" s="1"/>
  <c r="F23" i="16"/>
  <c r="C79" i="21"/>
  <c r="F79" i="21"/>
  <c r="F16" i="2"/>
  <c r="C35" i="21" s="1"/>
  <c r="F35" i="21" s="1"/>
  <c r="F18" i="2"/>
  <c r="C37" i="21" s="1"/>
  <c r="F37" i="21" s="1"/>
  <c r="F20" i="2"/>
  <c r="C39" i="21" s="1"/>
  <c r="F39" i="21" s="1"/>
  <c r="F22" i="2"/>
  <c r="C41" i="21" s="1"/>
  <c r="F41" i="21" s="1"/>
  <c r="O16" i="2"/>
  <c r="C43" i="21" s="1"/>
  <c r="F43" i="21" s="1"/>
  <c r="O18" i="2"/>
  <c r="C45" i="21" s="1"/>
  <c r="F45" i="21" s="1"/>
  <c r="O20" i="2"/>
  <c r="C47" i="21" s="1"/>
  <c r="F47" i="21" s="1"/>
  <c r="F54" i="16"/>
  <c r="F56" i="16"/>
  <c r="L20" i="15"/>
  <c r="F48" i="16"/>
  <c r="F40" i="20"/>
  <c r="F55" i="16"/>
  <c r="F57" i="16"/>
  <c r="A2" i="20"/>
  <c r="A3" i="19"/>
  <c r="B11"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F16" i="21"/>
  <c r="D16" i="21"/>
  <c r="B17" i="21"/>
  <c r="C17" i="21"/>
  <c r="F17" i="21"/>
  <c r="D17" i="21"/>
  <c r="B20" i="21"/>
  <c r="C20" i="21"/>
  <c r="F20" i="21" s="1"/>
  <c r="D20" i="21"/>
  <c r="B21" i="21"/>
  <c r="C21" i="21"/>
  <c r="F21" i="21"/>
  <c r="D21" i="21"/>
  <c r="B22" i="21"/>
  <c r="F22" i="21"/>
  <c r="C22" i="21"/>
  <c r="D22" i="21"/>
  <c r="B23" i="21"/>
  <c r="C23" i="21"/>
  <c r="F23" i="21"/>
  <c r="D23" i="21"/>
  <c r="B24" i="21"/>
  <c r="D24" i="21"/>
  <c r="B25" i="21"/>
  <c r="D25" i="21"/>
  <c r="B28" i="21"/>
  <c r="C28" i="21"/>
  <c r="F28" i="21"/>
  <c r="D28" i="21"/>
  <c r="B29" i="21"/>
  <c r="D29" i="21"/>
  <c r="B30" i="21"/>
  <c r="F30" i="21"/>
  <c r="C30" i="21"/>
  <c r="D30" i="21"/>
  <c r="B31" i="21"/>
  <c r="D31" i="21"/>
  <c r="B34" i="21"/>
  <c r="C34" i="21"/>
  <c r="F34" i="21"/>
  <c r="D34" i="21"/>
  <c r="B35" i="21"/>
  <c r="D35" i="21"/>
  <c r="B36" i="21"/>
  <c r="C36" i="21"/>
  <c r="F36" i="21"/>
  <c r="D36" i="21"/>
  <c r="B37" i="21"/>
  <c r="D37" i="21"/>
  <c r="B38" i="21"/>
  <c r="C38" i="21"/>
  <c r="F38" i="21"/>
  <c r="D38" i="21"/>
  <c r="B39" i="21"/>
  <c r="D39" i="21"/>
  <c r="B40" i="21"/>
  <c r="C40" i="21"/>
  <c r="F40" i="21"/>
  <c r="D40" i="21"/>
  <c r="B41" i="21"/>
  <c r="D41" i="21"/>
  <c r="B42" i="21"/>
  <c r="F42" i="21"/>
  <c r="C42" i="21"/>
  <c r="D42" i="21"/>
  <c r="B43" i="21"/>
  <c r="D43" i="21"/>
  <c r="B44" i="21"/>
  <c r="C44" i="21"/>
  <c r="F44" i="21"/>
  <c r="D44" i="21"/>
  <c r="B45" i="21"/>
  <c r="D45" i="21"/>
  <c r="B46" i="21"/>
  <c r="C46" i="21"/>
  <c r="F46" i="21"/>
  <c r="D46" i="21"/>
  <c r="B47" i="21"/>
  <c r="D47" i="21"/>
  <c r="B48" i="21"/>
  <c r="D48" i="21"/>
  <c r="B49" i="21"/>
  <c r="D49" i="21"/>
  <c r="B52" i="21"/>
  <c r="C52" i="21"/>
  <c r="F52" i="21"/>
  <c r="D52" i="21"/>
  <c r="B53" i="21"/>
  <c r="D53" i="21"/>
  <c r="B54" i="21"/>
  <c r="C54" i="21"/>
  <c r="F54" i="21"/>
  <c r="D54" i="21"/>
  <c r="B55" i="21"/>
  <c r="D55" i="21"/>
  <c r="B56" i="21"/>
  <c r="C56" i="21"/>
  <c r="F56" i="21"/>
  <c r="D56" i="21"/>
  <c r="B57" i="21"/>
  <c r="D57" i="21"/>
  <c r="B58" i="21"/>
  <c r="F58" i="21"/>
  <c r="C58" i="21"/>
  <c r="D58" i="21"/>
  <c r="B59" i="21"/>
  <c r="D59" i="21"/>
  <c r="B60" i="21"/>
  <c r="C60" i="21"/>
  <c r="F60" i="21"/>
  <c r="D60" i="21"/>
  <c r="B61" i="21"/>
  <c r="D61" i="21"/>
  <c r="B62" i="21"/>
  <c r="C62" i="21"/>
  <c r="F62" i="21"/>
  <c r="D62" i="21"/>
  <c r="B63" i="21"/>
  <c r="D63" i="21"/>
  <c r="B64" i="21"/>
  <c r="C64" i="21"/>
  <c r="F64" i="21"/>
  <c r="D64" i="21"/>
  <c r="B65" i="21"/>
  <c r="D65" i="21"/>
  <c r="B66" i="21"/>
  <c r="C66" i="21"/>
  <c r="F66" i="21"/>
  <c r="D66" i="21"/>
  <c r="B67" i="21"/>
  <c r="D67" i="21"/>
  <c r="B68" i="21"/>
  <c r="F68" i="21"/>
  <c r="C68" i="21"/>
  <c r="D68" i="21"/>
  <c r="B69" i="21"/>
  <c r="D69" i="21"/>
  <c r="B70" i="21"/>
  <c r="F70" i="21"/>
  <c r="C70" i="21"/>
  <c r="D70" i="21"/>
  <c r="B71" i="21"/>
  <c r="D71" i="21"/>
  <c r="B72" i="21"/>
  <c r="C72" i="21"/>
  <c r="F72" i="21"/>
  <c r="D72" i="21"/>
  <c r="B73" i="21"/>
  <c r="D73" i="21"/>
  <c r="B74" i="21"/>
  <c r="F74" i="21"/>
  <c r="C74" i="21"/>
  <c r="D74" i="21"/>
  <c r="B75" i="21"/>
  <c r="D75" i="21"/>
  <c r="B76" i="21"/>
  <c r="C76" i="21"/>
  <c r="F76" i="21"/>
  <c r="D76" i="21"/>
  <c r="B77" i="21"/>
  <c r="D77" i="21"/>
  <c r="B78" i="21"/>
  <c r="F78" i="21"/>
  <c r="C78" i="21"/>
  <c r="D78" i="21"/>
  <c r="B79" i="21"/>
  <c r="D79" i="21"/>
  <c r="B80" i="21"/>
  <c r="C80" i="21"/>
  <c r="F80" i="21"/>
  <c r="D80" i="21"/>
  <c r="B81" i="21"/>
  <c r="D81" i="21"/>
  <c r="B82" i="21"/>
  <c r="C82" i="21"/>
  <c r="F82" i="21"/>
  <c r="D82" i="21"/>
  <c r="B83" i="21"/>
  <c r="D83" i="21"/>
  <c r="B84" i="21"/>
  <c r="C84" i="21"/>
  <c r="F84" i="21"/>
  <c r="D84" i="21"/>
  <c r="B85" i="21"/>
  <c r="D85" i="21"/>
  <c r="B86" i="21"/>
  <c r="F86" i="21"/>
  <c r="C86" i="21"/>
  <c r="D86" i="21"/>
  <c r="B87" i="21"/>
  <c r="D87" i="21"/>
  <c r="B88" i="21"/>
  <c r="C88" i="21"/>
  <c r="F88" i="21"/>
  <c r="D88" i="21"/>
  <c r="B89" i="21"/>
  <c r="D89" i="21"/>
  <c r="B90" i="21"/>
  <c r="C90" i="21"/>
  <c r="F90" i="21"/>
  <c r="D90" i="21"/>
  <c r="B91" i="21"/>
  <c r="D91" i="21"/>
  <c r="B92" i="21"/>
  <c r="F92" i="21"/>
  <c r="C92" i="21"/>
  <c r="D92" i="21"/>
  <c r="B93" i="21"/>
  <c r="D93" i="21"/>
  <c r="B94" i="21"/>
  <c r="C94" i="21"/>
  <c r="F94" i="21"/>
  <c r="D94" i="21"/>
  <c r="B95" i="21"/>
  <c r="D95" i="21"/>
  <c r="B96" i="21"/>
  <c r="F96" i="21"/>
  <c r="C96" i="21"/>
  <c r="D96" i="21"/>
  <c r="B97" i="21"/>
  <c r="C97" i="21"/>
  <c r="F97" i="21"/>
  <c r="D97" i="21"/>
  <c r="B98" i="21"/>
  <c r="F98" i="21"/>
  <c r="C98" i="21"/>
  <c r="D98" i="21"/>
  <c r="B99" i="21"/>
  <c r="C99" i="21"/>
  <c r="F99" i="21"/>
  <c r="D99" i="21"/>
  <c r="B100" i="21"/>
  <c r="F100" i="21"/>
  <c r="C100" i="21"/>
  <c r="D100" i="21"/>
  <c r="B101" i="21"/>
  <c r="C101" i="21"/>
  <c r="F101" i="21"/>
  <c r="D101" i="21"/>
  <c r="B102" i="21"/>
  <c r="F102" i="21"/>
  <c r="C102" i="21"/>
  <c r="D102" i="21"/>
  <c r="B103" i="21"/>
  <c r="D103" i="21"/>
  <c r="B104" i="21"/>
  <c r="C104" i="21"/>
  <c r="F104" i="21"/>
  <c r="D104" i="21"/>
  <c r="B105" i="21"/>
  <c r="D105" i="21"/>
  <c r="B106" i="21"/>
  <c r="C106" i="21"/>
  <c r="F106" i="21"/>
  <c r="D106" i="21"/>
  <c r="B107" i="21"/>
  <c r="D107" i="21"/>
  <c r="B108" i="21"/>
  <c r="C108" i="21"/>
  <c r="F108" i="21"/>
  <c r="D108" i="21"/>
  <c r="B109" i="21"/>
  <c r="D109" i="21"/>
  <c r="B110" i="21"/>
  <c r="F110" i="21"/>
  <c r="C110" i="21"/>
  <c r="D110" i="21"/>
  <c r="B111" i="21"/>
  <c r="D111" i="21"/>
  <c r="B112" i="21"/>
  <c r="F112" i="21"/>
  <c r="C112" i="21"/>
  <c r="D112" i="21"/>
  <c r="B113" i="21"/>
  <c r="C113" i="21"/>
  <c r="F113" i="21"/>
  <c r="D113" i="21"/>
  <c r="B114" i="21"/>
  <c r="F114" i="21"/>
  <c r="C114" i="21"/>
  <c r="D114" i="21"/>
  <c r="B115" i="21"/>
  <c r="C115" i="21"/>
  <c r="F115" i="21"/>
  <c r="D115" i="21"/>
  <c r="B116" i="21"/>
  <c r="F116" i="21"/>
  <c r="C116" i="21"/>
  <c r="D116" i="21"/>
  <c r="B117" i="21"/>
  <c r="C117" i="21"/>
  <c r="F117" i="21"/>
  <c r="D117" i="21"/>
  <c r="B120" i="21"/>
  <c r="F120" i="21"/>
  <c r="D120" i="21"/>
  <c r="B121" i="21"/>
  <c r="F121" i="21"/>
  <c r="D121" i="21"/>
  <c r="B122" i="21"/>
  <c r="F122" i="21"/>
  <c r="D122" i="21"/>
  <c r="B123" i="21"/>
  <c r="F123" i="21"/>
  <c r="D123" i="21"/>
  <c r="B124" i="21"/>
  <c r="D124" i="21"/>
  <c r="F124" i="21"/>
  <c r="B125" i="21"/>
  <c r="F125" i="21"/>
  <c r="D125" i="21"/>
  <c r="K1" i="15"/>
  <c r="F24" i="20"/>
  <c r="C109" i="21"/>
  <c r="F109" i="21"/>
  <c r="F58" i="16"/>
  <c r="H58" i="16"/>
  <c r="I70" i="16"/>
  <c r="A2" i="16"/>
  <c r="E2" i="16" s="1"/>
  <c r="C29" i="21"/>
  <c r="F29" i="21" s="1"/>
  <c r="F39" i="16" l="1"/>
  <c r="M10" i="2"/>
  <c r="O10" i="2" s="1"/>
  <c r="B40" i="20"/>
  <c r="B8" i="20"/>
  <c r="B7" i="20"/>
  <c r="B33" i="20"/>
  <c r="B29" i="20"/>
  <c r="B25" i="20"/>
  <c r="B17" i="20"/>
  <c r="B14" i="20"/>
  <c r="B2" i="20"/>
  <c r="B27" i="20"/>
  <c r="B38" i="20"/>
  <c r="B4" i="20"/>
  <c r="B24" i="20"/>
  <c r="B31" i="20"/>
  <c r="B16" i="20"/>
  <c r="B39" i="20"/>
  <c r="B28" i="20"/>
  <c r="B20" i="20"/>
  <c r="B12" i="20"/>
  <c r="B3" i="20"/>
  <c r="B23" i="20"/>
  <c r="B21" i="20"/>
  <c r="B35" i="20"/>
  <c r="B10" i="20"/>
  <c r="B22" i="20"/>
  <c r="B6" i="20"/>
  <c r="B26" i="20"/>
  <c r="B37" i="20"/>
  <c r="B34" i="20"/>
  <c r="B5" i="20"/>
  <c r="B13" i="20"/>
  <c r="B32" i="20"/>
  <c r="B15" i="20"/>
  <c r="B18" i="20"/>
  <c r="B9" i="20"/>
  <c r="B30" i="20"/>
  <c r="B19" i="20"/>
  <c r="B36" i="20"/>
  <c r="H3" i="19"/>
  <c r="C24" i="21"/>
  <c r="F24" i="21" s="1"/>
  <c r="C95" i="21"/>
  <c r="F95" i="21" s="1"/>
  <c r="K22" i="2"/>
  <c r="C31" i="21"/>
  <c r="F31" i="21" s="1"/>
  <c r="K3" i="19"/>
  <c r="C7" i="21"/>
  <c r="F7" i="21" s="1"/>
  <c r="J3" i="19"/>
  <c r="H13" i="15"/>
  <c r="C6" i="21"/>
  <c r="F6" i="21" s="1"/>
  <c r="F31" i="16"/>
  <c r="F5" i="16"/>
  <c r="F18" i="16"/>
  <c r="F45" i="16"/>
  <c r="F37" i="20" s="1"/>
  <c r="F29" i="16"/>
  <c r="F7" i="16"/>
  <c r="F10" i="16"/>
  <c r="F44" i="16"/>
  <c r="F36" i="20" s="1"/>
  <c r="F33" i="16"/>
  <c r="F6" i="16"/>
  <c r="F22" i="16"/>
  <c r="F42" i="16"/>
  <c r="F21" i="16"/>
  <c r="F9" i="16"/>
  <c r="F30" i="16"/>
  <c r="F19" i="16"/>
  <c r="F27" i="16"/>
  <c r="F43" i="16"/>
  <c r="F14" i="16"/>
  <c r="F32" i="16"/>
  <c r="F17" i="16"/>
  <c r="F8" i="16"/>
  <c r="F47" i="16"/>
  <c r="F49" i="16" s="1"/>
  <c r="F20" i="16"/>
  <c r="F46" i="16"/>
  <c r="F38" i="20" s="1"/>
  <c r="F14" i="15" l="1"/>
  <c r="C25" i="21"/>
  <c r="F25" i="21" s="1"/>
  <c r="G3" i="19"/>
  <c r="C48" i="21"/>
  <c r="F48" i="21" s="1"/>
  <c r="C111" i="21"/>
  <c r="F111" i="21" s="1"/>
  <c r="H49" i="16"/>
  <c r="I69" i="16" s="1"/>
  <c r="C81" i="21"/>
  <c r="F81" i="21" s="1"/>
  <c r="F23" i="20"/>
  <c r="F34" i="16"/>
  <c r="H34" i="16" s="1"/>
  <c r="I68" i="16" s="1"/>
  <c r="C93" i="21"/>
  <c r="F93" i="21" s="1"/>
  <c r="F29" i="20"/>
  <c r="F27" i="20"/>
  <c r="C89" i="21"/>
  <c r="F89" i="21" s="1"/>
  <c r="C73" i="21"/>
  <c r="F73" i="21" s="1"/>
  <c r="F19" i="20"/>
  <c r="F18" i="20"/>
  <c r="C71" i="21"/>
  <c r="F71" i="21" s="1"/>
  <c r="C107" i="21"/>
  <c r="F107" i="21" s="1"/>
  <c r="F39" i="20"/>
  <c r="F26" i="20"/>
  <c r="C87" i="21"/>
  <c r="F87" i="21" s="1"/>
  <c r="C63" i="21"/>
  <c r="F63" i="21" s="1"/>
  <c r="F14" i="20"/>
  <c r="C59" i="21"/>
  <c r="F59" i="21" s="1"/>
  <c r="F12" i="20"/>
  <c r="F13" i="20"/>
  <c r="C61" i="21"/>
  <c r="F61" i="21" s="1"/>
  <c r="C57" i="21"/>
  <c r="F57" i="21" s="1"/>
  <c r="F11" i="20"/>
  <c r="F20" i="20"/>
  <c r="C75" i="21"/>
  <c r="F75" i="21" s="1"/>
  <c r="F25" i="20"/>
  <c r="C85" i="21"/>
  <c r="F85" i="21" s="1"/>
  <c r="C8" i="21"/>
  <c r="F8" i="21" s="1"/>
  <c r="C103" i="21"/>
  <c r="F103" i="21" s="1"/>
  <c r="F34" i="20"/>
  <c r="C91" i="21"/>
  <c r="F91" i="21" s="1"/>
  <c r="F28" i="20"/>
  <c r="F24" i="16"/>
  <c r="H24" i="16" s="1"/>
  <c r="I67" i="16" s="1"/>
  <c r="F15" i="20"/>
  <c r="C65" i="21"/>
  <c r="F65" i="21" s="1"/>
  <c r="C77" i="21"/>
  <c r="F77" i="21" s="1"/>
  <c r="F21" i="20"/>
  <c r="C69" i="21"/>
  <c r="F69" i="21" s="1"/>
  <c r="F17" i="20"/>
  <c r="F16" i="20"/>
  <c r="C67" i="21"/>
  <c r="F67" i="21" s="1"/>
  <c r="C105" i="21"/>
  <c r="F105" i="21" s="1"/>
  <c r="F35" i="20"/>
  <c r="F10" i="20"/>
  <c r="C55" i="21"/>
  <c r="F55" i="21" s="1"/>
  <c r="F9" i="20"/>
  <c r="C53" i="21"/>
  <c r="F53" i="21" s="1"/>
  <c r="F11" i="16"/>
  <c r="H11" i="16" s="1"/>
  <c r="C9" i="21" l="1"/>
  <c r="F9" i="21" s="1"/>
  <c r="M3" i="19"/>
  <c r="H14" i="15"/>
  <c r="C10" i="21" s="1"/>
  <c r="F10" i="21" s="1"/>
  <c r="I66" i="16"/>
  <c r="H60" i="16"/>
  <c r="H62" i="16" l="1"/>
  <c r="F16" i="15" s="1"/>
  <c r="I3" i="19"/>
  <c r="I71" i="16"/>
  <c r="C13" i="21" l="1"/>
  <c r="F13" i="21" s="1"/>
  <c r="H16" i="15"/>
  <c r="N3" i="19"/>
  <c r="C14" i="21" l="1"/>
  <c r="F14" i="21" s="1"/>
  <c r="Q23" i="2"/>
  <c r="O22" i="2" s="1"/>
  <c r="C49" i="21" l="1"/>
  <c r="F49" i="21" s="1"/>
  <c r="F15" i="15"/>
  <c r="H15" i="15" l="1"/>
  <c r="C11" i="21"/>
  <c r="F11" i="21" s="1"/>
  <c r="L3" i="19"/>
  <c r="C12" i="21" l="1"/>
  <c r="F12" i="21" s="1"/>
  <c r="H17" i="15"/>
  <c r="L16" i="15" l="1"/>
  <c r="L13" i="15"/>
  <c r="L15" i="15"/>
  <c r="C15" i="21"/>
  <c r="F15" i="21" s="1"/>
  <c r="P3" i="19"/>
  <c r="L14" i="15"/>
  <c r="H18"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<sst xmlns="http://schemas.openxmlformats.org/spreadsheetml/2006/main" count="489" uniqueCount="377">
  <si>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</si>
  <si>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</si>
  <si>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</si>
  <si>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</si>
  <si>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</si>
  <si>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</si>
  <si>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</si>
  <si>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</si>
  <si>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</si>
  <si>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</si>
  <si>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</si>
  <si>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</si>
  <si>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</si>
  <si>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</si>
  <si>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</si>
  <si>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</si>
  <si>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</si>
  <si>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</si>
  <si>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</si>
  <si>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</si>
  <si>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</si>
  <si>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</si>
  <si>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</si>
  <si>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</si>
  <si>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</si>
  <si>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</si>
  <si>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</si>
  <si>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</si>
  <si>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</si>
  <si>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</si>
  <si>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</si>
  <si>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</si>
  <si>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</si>
  <si>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</si>
  <si>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</si>
  <si>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</si>
  <si>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</si>
  <si>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</si>
  <si>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</si>
  <si>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</si>
  <si>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</si>
  <si>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</si>
  <si>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</si>
  <si>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</si>
  <si>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</si>
  <si>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</si>
  <si>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</si>
  <si>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</si>
  <si>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</si>
  <si>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</si>
  <si>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</si>
  <si>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</si>
  <si>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</si>
  <si>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</si>
  <si>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</si>
  <si>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</si>
  <si>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</si>
  <si>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</si>
  <si>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</si>
  <si>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</si>
  <si>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</si>
  <si>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</si>
  <si>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</si>
  <si>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</si>
  <si>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</si>
  <si>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</si>
  <si>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</si>
  <si>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</si>
  <si>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</si>
  <si>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</si>
  <si>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</si>
  <si>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</si>
  <si>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</si>
  <si>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</si>
  <si>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</si>
  <si>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</si>
  <si>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</si>
  <si>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</si>
  <si>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</si>
  <si>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</si>
  <si>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</si>
  <si>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</si>
  <si>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</si>
  <si>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</si>
  <si>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</si>
  <si>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</si>
  <si>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</si>
  <si>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</si>
  <si>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</si>
  <si>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</si>
  <si>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</si>
  <si>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</si>
  <si>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</si>
  <si>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</si>
  <si>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</si>
  <si>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</si>
  <si>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</si>
  <si>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</si>
  <si>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</si>
  <si>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</si>
  <si>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</si>
  <si>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</si>
  <si>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</si>
  <si>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</si>
  <si>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</si>
  <si>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</si>
  <si>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</si>
  <si>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</si>
  <si>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</si>
  <si>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</si>
  <si>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</si>
  <si>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</si>
  <si>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</si>
  <si>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</si>
  <si>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</si>
  <si>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</si>
  <si>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</si>
  <si>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</si>
  <si>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</si>
  <si>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</si>
  <si>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</si>
  <si>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</si>
  <si>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</si>
  <si>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</si>
  <si>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</si>
  <si>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</si>
  <si>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</si>
  <si>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</si>
  <si>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</si>
  <si>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</si>
  <si>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</si>
  <si>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</si>
  <si>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</si>
  <si>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</si>
  <si>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</si>
  <si>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</si>
  <si>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</si>
  <si>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</si>
  <si>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</si>
  <si>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</si>
  <si>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</si>
  <si>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</si>
  <si>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</si>
  <si>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</si>
  <si>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</si>
  <si>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</si>
  <si>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</si>
  <si>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</si>
  <si>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</si>
  <si>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</si>
  <si>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</si>
  <si>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</si>
  <si>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</si>
  <si>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</si>
  <si>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</si>
  <si>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</si>
  <si>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</si>
  <si>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</si>
  <si>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</si>
  <si>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</si>
  <si>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</si>
  <si>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</si>
  <si>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</si>
  <si>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</si>
  <si>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</si>
  <si>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</si>
  <si>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</si>
  <si>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</si>
  <si>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</si>
  <si>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</si>
  <si>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</si>
  <si>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</si>
  <si>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</si>
  <si>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</si>
  <si>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</si>
  <si>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</si>
  <si>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</si>
  <si>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</si>
  <si>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</si>
  <si>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</si>
  <si>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</si>
  <si>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</si>
  <si>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</si>
  <si>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</si>
  <si>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</si>
  <si>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</si>
  <si>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</si>
  <si>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</si>
  <si>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</si>
  <si>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</si>
  <si>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</si>
  <si>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</si>
  <si>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</si>
  <si>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</si>
  <si>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</si>
  <si>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</si>
  <si>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</si>
  <si>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</si>
  <si>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</si>
  <si>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</si>
  <si>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</si>
  <si>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</si>
  <si>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</si>
  <si>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</si>
  <si>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</si>
  <si>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</si>
  <si>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</si>
  <si>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</si>
  <si>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</si>
  <si>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</si>
  <si>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</si>
  <si>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</si>
  <si>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</si>
  <si>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</si>
  <si>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</si>
  <si>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</si>
  <si>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</si>
  <si>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</si>
  <si>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</si>
  <si>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</si>
  <si>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</si>
  <si>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</si>
  <si>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</si>
  <si>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</si>
  <si>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</si>
  <si>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</si>
  <si>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</si>
  <si>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</si>
  <si>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</si>
  <si>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</si>
  <si>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</si>
  <si>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</si>
  <si>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</si>
  <si>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</si>
  <si>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</si>
  <si>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</si>
  <si>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</si>
  <si>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</si>
  <si>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</si>
  <si>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</si>
  <si>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</si>
  <si>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</si>
  <si>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</si>
  <si>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</si>
  <si>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</si>
  <si>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</si>
  <si>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</si>
  <si>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</si>
  <si>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</si>
  <si>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</si>
  <si>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</si>
  <si>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</si>
  <si>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</si>
  <si>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</si>
  <si>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</si>
  <si>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</si>
  <si>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</si>
  <si>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</si>
  <si>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</si>
  <si>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</si>
  <si>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</si>
  <si>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</si>
  <si>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</si>
  <si>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</si>
  <si>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</si>
  <si>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</si>
  <si>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</si>
  <si>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</si>
  <si>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</si>
  <si>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</si>
  <si>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</si>
  <si>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</si>
  <si>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</si>
  <si>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</si>
  <si>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</si>
  <si>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</si>
  <si>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</si>
  <si>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</si>
  <si>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</si>
  <si>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</si>
  <si>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</si>
  <si>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</si>
  <si>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</si>
  <si>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</si>
  <si>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</si>
  <si>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</si>
  <si>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</si>
  <si>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</si>
  <si>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</si>
  <si>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</si>
  <si>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</si>
  <si>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</si>
  <si>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</si>
  <si>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</si>
  <si>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</si>
  <si>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</si>
  <si>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</si>
  <si>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</si>
  <si>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</si>
  <si>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</si>
  <si>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</si>
  <si>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</si>
  <si>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</si>
  <si>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</si>
  <si>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</si>
  <si>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</si>
  <si>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</si>
  <si>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</si>
  <si>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</si>
  <si>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</si>
  <si>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</si>
  <si>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</si>
  <si>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</si>
  <si>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</si>
  <si>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</si>
  <si>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</si>
  <si>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</si>
  <si>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</si>
  <si>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</si>
  <si>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</si>
  <si>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</si>
  <si>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</si>
  <si>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</si>
  <si>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</si>
  <si>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</si>
  <si>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</si>
  <si>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</si>
  <si>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</si>
  <si>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</si>
  <si>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</si>
  <si>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</si>
  <si>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</si>
  <si>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</si>
  <si>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</si>
  <si>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</si>
  <si>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</si>
  <si>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</si>
  <si>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</si>
  <si>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</si>
  <si>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</si>
  <si>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</si>
  <si>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</si>
  <si>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</si>
  <si>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</si>
  <si>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</si>
  <si>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</si>
  <si>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</si>
  <si>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</si>
  <si>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</si>
  <si>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</si>
  <si>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</si>
  <si>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</si>
  <si>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</si>
  <si>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</si>
  <si>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</si>
  <si>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</si>
  <si>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</si>
  <si>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</si>
  <si>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</si>
  <si>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</si>
  <si>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</si>
  <si>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</si>
  <si>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</si>
  <si>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</si>
  <si>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</si>
  <si>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</si>
  <si>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</si>
  <si>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</si>
  <si>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</si>
  <si>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</si>
  <si>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</si>
  <si>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</si>
  <si>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</si>
  <si>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</si>
  <si>
    <t>Meritor HVBS (UK) limited</t>
  </si>
  <si>
    <t>Arcadis (UK) limited</t>
  </si>
  <si>
    <t>EPR/MB3333RY/S003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</si>
</sst>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70620239387"/>
          <c:y val="3.7433327827028615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A165-46F9-9ECF-023EBA293606}"/>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A165-46F9-9ECF-023EBA293606}"/>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A165-46F9-9ECF-023EBA293606}"/>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1.5</c:v>
                </c:pt>
                <c:pt idx="3">
                  <c:v>3.2</c:v>
                </c:pt>
                <c:pt idx="4">
                  <c:v>0</c:v>
                </c:pt>
                <c:pt idx="5">
                  <c:v>8.6999999999999993</c:v>
                </c:pt>
              </c:numCache>
            </c:numRef>
          </c:val>
          <c:extLst>
            <c:ext xmlns:c16="http://schemas.microsoft.com/office/drawing/2014/chart" uri="{C3380CC4-5D6E-409C-BE32-E72D297353CC}">
              <c16:uniqueId val="{00000003-A165-46F9-9ECF-023EBA293606}"/>
            </c:ext>
          </c:extLst>
        </c:ser>
        <c:dLbls>
          <c:showLegendKey val="0"/>
          <c:showVal val="0"/>
          <c:showCatName val="0"/>
          <c:showSerName val="0"/>
          <c:showPercent val="0"/>
          <c:showBubbleSize val="0"/>
        </c:dLbls>
        <c:gapWidth val="30"/>
        <c:overlap val="90"/>
        <c:axId val="865791312"/>
        <c:axId val="1"/>
      </c:barChart>
      <c:catAx>
        <c:axId val="865791312"/>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82200783115"/>
              <c:y val="0.8877000165189141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848577279307E-2"/>
              <c:y val="0.417112126718425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865791312"/>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31" fmlaLink="D5" fmlaRange="References!$B$3:$B$45" noThreeD="1" sel="29" val="28"/>
</file>

<file path=xl/ctrlProps/ctrlProp2.xml><?xml version="1.0" encoding="utf-8"?>
<formControlPr xmlns="http://schemas.microsoft.com/office/spreadsheetml/2009/9/main" objectType="Drop" dropStyle="combo" dx="31" fmlaLink="D7" fmlaRange="References!$B$3:$B$45" noThreeD="1" sel="1" val="0"/>
</file>

<file path=xl/ctrlProps/ctrlProp3.xml><?xml version="1.0" encoding="utf-8"?>
<formControlPr xmlns="http://schemas.microsoft.com/office/spreadsheetml/2009/9/main" objectType="Drop" dropStyle="combo" dx="31" fmlaLink="$E$16" fmlaRange="References!$D$53:$D$56" noThreeD="1" sel="1" val="0"/>
</file>

<file path=xl/ctrlProps/ctrlProp4.xml><?xml version="1.0" encoding="utf-8"?>
<formControlPr xmlns="http://schemas.microsoft.com/office/spreadsheetml/2009/9/main" objectType="Drop" dropStyle="combo" dx="31" fmlaLink="$E$20" fmlaRange="References!$D$60:$D$62" noThreeD="1" sel="2" val="0"/>
</file>

<file path=xl/ctrlProps/ctrlProp5.xml><?xml version="1.0" encoding="utf-8"?>
<formControlPr xmlns="http://schemas.microsoft.com/office/spreadsheetml/2009/9/main" objectType="Drop" dropStyle="combo" dx="31" fmlaLink="$K$16" fmlaRange="References!$D$67:$D$69" noThreeD="1" sel="1" val="0"/>
</file>

<file path=xl/ctrlProps/ctrlProp6.xml><?xml version="1.0" encoding="utf-8"?>
<formControlPr xmlns="http://schemas.microsoft.com/office/spreadsheetml/2009/9/main" objectType="Drop" dropStyle="combo" dx="31" fmlaLink="$K$20" fmlaRange="References!$D$74:$D$75" noThreeD="1" sel="1" val="0"/>
</file>

<file path=xl/ctrlProps/ctrlProp7.xml><?xml version="1.0" encoding="utf-8"?>
<formControlPr xmlns="http://schemas.microsoft.com/office/spreadsheetml/2009/9/main" objectType="Drop" dropStyle="combo" dx="31" fmlaLink="$E$18" fmlaRange="References!$D$57:$D$59" noThreeD="1" sel="3" val="0"/>
</file>

<file path=xl/ctrlProps/ctrlProp8.xml><?xml version="1.0" encoding="utf-8"?>
<formControlPr xmlns="http://schemas.microsoft.com/office/spreadsheetml/2009/9/main" objectType="Drop" dropStyle="combo" dx="31" fmlaLink="$E$22" fmlaRange="References!$D$63:$D$66" noThreeD="1" sel="2" val="0"/>
</file>

<file path=xl/ctrlProps/ctrlProp9.xml><?xml version="1.0" encoding="utf-8"?>
<formControlPr xmlns="http://schemas.microsoft.com/office/spreadsheetml/2009/9/main" objectType="Drop" dropStyle="combo" dx="31" fmlaLink="$K$18" fmlaRange="References!$D$70:$D$73" noThreeD="1" sel="4" val="0"/>
</file>

<file path=xl/ctrlProps/ctrlProp10.xml><?xml version="1.0" encoding="utf-8"?>
<formControlPr xmlns="http://schemas.microsoft.com/office/spreadsheetml/2009/9/main" objectType="Drop" dropLines="5" dropStyle="combo" dx="31" fmlaLink="$E$38" fmlaRange="References!$E$17:$F$21" noThreeD="1" sel="3"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180975</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180975</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1228725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1228725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476250</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447675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1228725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1228725</xdr:colOff>
          <xdr:row>21</xdr:row>
          <xdr:rowOff>314325</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447675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279400</xdr:colOff>
      <xdr:row>63</xdr:row>
      <xdr:rowOff>127000</xdr:rowOff>
    </xdr:from>
    <xdr:to>
      <xdr:col>3</xdr:col>
      <xdr:colOff>5359400</xdr:colOff>
      <xdr:row>80</xdr:row>
      <xdr:rowOff>120650</xdr:rowOff>
    </xdr:to>
    <xdr:graphicFrame macro="">
      <xdr:nvGraphicFramePr>
        <xdr:cNvPr id="2129" name="Chart 21">
          <a:extLst>
            <a:ext uri="{FF2B5EF4-FFF2-40B4-BE49-F238E27FC236}">
              <a16:creationId xmlns:a16="http://schemas.microsoft.com/office/drawing/2014/main" id="{00000000-0008-0000-0200-000051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6534150</xdr:colOff>
          <xdr:row>37</xdr:row>
          <xdr:rowOff>66675</xdr:rowOff>
        </xdr:from>
        <xdr:to>
          <xdr:col>4</xdr:col>
          <xdr:colOff>752475</xdr:colOff>
          <xdr:row>37</xdr:row>
          <xdr:rowOff>333375</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F31" sqref="F31"/>
    </sheetView>
  </sheetViews>
  <sheetFormatPr defaultRowHeight="12.75" x14ac:dyDescent="0.2"/>
  <cols>
    <col min="1" max="1" width="2.5703125" customWidth="1"/>
    <col min="2" max="2" width="4.5703125" customWidth="1"/>
    <col min="3" max="3" width="4.42578125" customWidth="1"/>
    <col min="4" max="4" width="7.42578125" customWidth="1"/>
    <col min="5" max="5" width="15.85546875" customWidth="1"/>
    <col min="6" max="7" width="4.5703125" customWidth="1"/>
    <col min="8" max="8" width="7.42578125" customWidth="1"/>
    <col min="9" max="9" width="6.42578125" customWidth="1"/>
    <col min="10" max="10" width="7.5703125" customWidth="1"/>
    <col min="11" max="11" width="10" customWidth="1"/>
    <col min="12" max="12" width="14.5703125" customWidth="1"/>
    <col min="13" max="13" width="2" customWidth="1"/>
  </cols>
  <sheetData>
    <row r="1" spans="1:13" ht="13.5" thickBot="1" x14ac:dyDescent="0.25">
      <c r="K1" s="312">
        <f ca="1">NOW()</f>
        <v>44728.389412847224</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373</v>
      </c>
      <c r="K3" s="16" t="s">
        <v>9</v>
      </c>
      <c r="L3" s="3">
        <v>43922</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376</v>
      </c>
      <c r="F7" s="314"/>
      <c r="G7" s="316" t="s">
        <v>10</v>
      </c>
      <c r="H7" s="317"/>
      <c r="I7" s="313" t="s">
        <v>374</v>
      </c>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44728</v>
      </c>
      <c r="F9" s="314"/>
      <c r="G9" s="316" t="s">
        <v>11</v>
      </c>
      <c r="H9" s="317"/>
      <c r="I9" s="318" t="s">
        <v>375</v>
      </c>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E</v>
      </c>
      <c r="G13" s="18">
        <f ca="1">Complexity_Emissions_Location!F7</f>
        <v>0</v>
      </c>
      <c r="H13" s="18">
        <f ca="1">(IF(Complexity_Emissions_Location!F5=0,0,HLOOKUP(F13,References!$H$8:$O$13,2,FALSE)))+(IF(Complexity_Emissions_Location!F7=0,0,HLOOKUP(G13,References!$H$8:$O$13,2,FALSE)))</f>
        <v>65</v>
      </c>
      <c r="I13" s="9"/>
      <c r="J13" s="4" t="s">
        <v>103</v>
      </c>
      <c r="K13" s="4"/>
      <c r="L13" s="75">
        <f ca="1">H17*App_factor</f>
        <v>12775</v>
      </c>
      <c r="M13" s="11"/>
    </row>
    <row r="14" spans="1:13" ht="17.25" customHeight="1" x14ac:dyDescent="0.2">
      <c r="B14" s="10"/>
      <c r="C14" s="299" t="s">
        <v>12</v>
      </c>
      <c r="D14" s="299"/>
      <c r="E14" s="299"/>
      <c r="F14" s="296" t="str">
        <f>Complexity_Emissions_Location!O10</f>
        <v>A</v>
      </c>
      <c r="G14" s="296"/>
      <c r="H14" s="18">
        <f>IF(F14="","",HLOOKUP(F14,References!$H$8:$O$13,3,FALSE))</f>
        <v>3</v>
      </c>
      <c r="I14" s="9"/>
      <c r="J14" s="4" t="s">
        <v>353</v>
      </c>
      <c r="K14" s="4"/>
      <c r="L14" s="75">
        <f ca="1">H17*References!H4</f>
        <v>10366</v>
      </c>
      <c r="M14" s="11"/>
    </row>
    <row r="15" spans="1:13" ht="17.25" customHeight="1" x14ac:dyDescent="0.2">
      <c r="B15" s="10"/>
      <c r="C15" s="299" t="s">
        <v>13</v>
      </c>
      <c r="D15" s="299"/>
      <c r="E15" s="299"/>
      <c r="F15" s="296" t="str">
        <f ca="1">Complexity_Emissions_Location!O22</f>
        <v>C</v>
      </c>
      <c r="G15" s="296"/>
      <c r="H15" s="18">
        <f ca="1">IF(F15="","",HLOOKUP(F15,References!$H$8:$O$13,4,FALSE))</f>
        <v>3</v>
      </c>
      <c r="I15" s="9"/>
      <c r="J15" s="4" t="s">
        <v>328</v>
      </c>
      <c r="K15" s="4"/>
      <c r="L15" s="75">
        <f ca="1">H17*References!J4</f>
        <v>9344</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9344</v>
      </c>
      <c r="M16" s="11"/>
    </row>
    <row r="17" spans="2:13" x14ac:dyDescent="0.2">
      <c r="B17" s="10"/>
      <c r="C17" s="303" t="str">
        <f ca="1">IF(H18=0,"Incomplete","")</f>
        <v/>
      </c>
      <c r="D17" s="304"/>
      <c r="E17" s="305"/>
      <c r="F17" s="298" t="s">
        <v>18</v>
      </c>
      <c r="G17" s="298"/>
      <c r="H17" s="19">
        <f ca="1">SUM(H13:H16)</f>
        <v>73</v>
      </c>
      <c r="I17" s="9"/>
      <c r="J17" s="308" t="s">
        <v>330</v>
      </c>
      <c r="K17" s="308"/>
      <c r="L17" s="246" t="s">
        <v>331</v>
      </c>
      <c r="M17" s="11"/>
    </row>
    <row r="18" spans="2:13" x14ac:dyDescent="0.2">
      <c r="B18" s="10"/>
      <c r="C18" s="9"/>
      <c r="D18" s="9"/>
      <c r="E18" s="9"/>
      <c r="F18" s="9"/>
      <c r="G18" s="9"/>
      <c r="H18" s="248">
        <f ca="1">IF(LEN(F13&amp;F14&amp;F15&amp;F16)&lt;4,0,H17)</f>
        <v>73</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K26" sqref="K26"/>
    </sheetView>
  </sheetViews>
  <sheetFormatPr defaultRowHeight="12.75" x14ac:dyDescent="0.2"/>
  <cols>
    <col min="1" max="1" width="1.85546875" customWidth="1"/>
    <col min="2" max="2" width="2.140625" customWidth="1"/>
    <col min="3" max="4" width="15.42578125" customWidth="1"/>
    <col min="5" max="5" width="17.5703125" customWidth="1"/>
    <col min="6" max="6" width="7.42578125" customWidth="1"/>
    <col min="7" max="7" width="1.42578125" customWidth="1"/>
    <col min="8" max="8" width="1.5703125" customWidth="1"/>
    <col min="9" max="9" width="2.5703125" customWidth="1"/>
    <col min="10" max="10" width="23.5703125" customWidth="1"/>
    <col min="11" max="11" width="8.5703125" customWidth="1"/>
    <col min="13" max="13" width="10.140625" customWidth="1"/>
    <col min="14" max="14" width="6.425781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29</v>
      </c>
      <c r="E5" s="38" t="s">
        <v>98</v>
      </c>
      <c r="F5" s="261" t="str">
        <f ca="1">OFFSET(References!C3,D5-1,0)</f>
        <v>E</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7300</v>
      </c>
      <c r="L6" s="20">
        <v>1000</v>
      </c>
      <c r="M6" s="230">
        <f>INT(K6/L6)</f>
        <v>7</v>
      </c>
      <c r="N6" s="9"/>
      <c r="O6" s="25"/>
      <c r="P6" s="11"/>
    </row>
    <row r="7" spans="2:17" ht="22.5" customHeight="1" x14ac:dyDescent="0.2">
      <c r="B7" s="10"/>
      <c r="C7" s="37" t="s">
        <v>107</v>
      </c>
      <c r="D7" s="86">
        <v>1</v>
      </c>
      <c r="E7" s="38" t="s">
        <v>108</v>
      </c>
      <c r="F7" s="261">
        <f ca="1">OFFSET(References!C3,D7-1,0)</f>
        <v>0</v>
      </c>
      <c r="G7" s="48"/>
      <c r="H7" s="9"/>
      <c r="I7" s="30"/>
      <c r="J7" s="20" t="s">
        <v>25</v>
      </c>
      <c r="K7" s="85">
        <v>50</v>
      </c>
      <c r="L7" s="20">
        <v>750</v>
      </c>
      <c r="M7" s="230">
        <f>INT(K7/L7)</f>
        <v>0</v>
      </c>
      <c r="N7" s="9"/>
      <c r="O7" s="25"/>
      <c r="P7" s="11"/>
    </row>
    <row r="8" spans="2:17" ht="22.5" customHeight="1" x14ac:dyDescent="0.2">
      <c r="B8" s="10"/>
      <c r="C8" s="83" t="s">
        <v>110</v>
      </c>
      <c r="D8" s="28"/>
      <c r="E8" s="28"/>
      <c r="F8" s="28"/>
      <c r="G8" s="29"/>
      <c r="H8" s="9"/>
      <c r="I8" s="30"/>
      <c r="J8" s="20" t="s">
        <v>26</v>
      </c>
      <c r="K8" s="85"/>
      <c r="L8" s="20">
        <v>500</v>
      </c>
      <c r="M8" s="230">
        <f>INT(K8/L8)</f>
        <v>0</v>
      </c>
      <c r="N8" s="9"/>
      <c r="O8" s="25"/>
      <c r="P8" s="11"/>
      <c r="Q8" s="39"/>
    </row>
    <row r="9" spans="2:17" ht="22.5" customHeight="1" x14ac:dyDescent="0.2">
      <c r="B9" s="10"/>
      <c r="C9" s="323" t="s">
        <v>347</v>
      </c>
      <c r="D9" s="323"/>
      <c r="E9" s="323"/>
      <c r="F9" s="323"/>
      <c r="G9" s="323"/>
      <c r="H9" s="9"/>
      <c r="I9" s="30"/>
      <c r="J9" s="20" t="s">
        <v>27</v>
      </c>
      <c r="K9" s="85">
        <v>90</v>
      </c>
      <c r="L9" s="20">
        <v>250</v>
      </c>
      <c r="M9" s="230">
        <f>INT(K9/L9)</f>
        <v>0</v>
      </c>
      <c r="N9" s="9"/>
      <c r="O9" s="25"/>
      <c r="P9" s="11"/>
      <c r="Q9" s="39"/>
    </row>
    <row r="10" spans="2:17" ht="18.75" customHeight="1" x14ac:dyDescent="0.2">
      <c r="B10" s="10"/>
      <c r="C10" s="324"/>
      <c r="D10" s="324"/>
      <c r="E10" s="324"/>
      <c r="F10" s="324"/>
      <c r="G10" s="324"/>
      <c r="H10" s="9"/>
      <c r="I10" s="30"/>
      <c r="J10" s="9"/>
      <c r="K10" s="9"/>
      <c r="L10" s="21" t="s">
        <v>18</v>
      </c>
      <c r="M10" s="231">
        <f>SUM(M6:M9)</f>
        <v>7</v>
      </c>
      <c r="N10" s="21" t="s">
        <v>97</v>
      </c>
      <c r="O10" s="262" t="str">
        <f>IF(D5=37,"B",IF(D5=41,"A",IF(K6 &amp; K7 &amp; K8 &amp; K9="","",IF(M10&lt;10,"A",IF(M10&lt;100,"B",IF(M10&lt;1000,"C",IF(M10&lt;10000,"D","E")))))))</f>
        <v>A</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1</v>
      </c>
      <c r="F16" s="63">
        <f ca="1">OFFSET(References!E53,E16-1,0)</f>
        <v>5</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3</v>
      </c>
      <c r="F18" s="46">
        <f ca="1">OFFSET(References!E57,E18-1,0)</f>
        <v>0</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2</v>
      </c>
      <c r="F22" s="46">
        <f ca="1">OFFSET(References!E63,E22-1,0)</f>
        <v>2</v>
      </c>
      <c r="G22" s="23"/>
      <c r="H22" s="46"/>
      <c r="I22" s="68"/>
      <c r="J22" s="69" t="s">
        <v>96</v>
      </c>
      <c r="K22" s="46">
        <f ca="1">SUM(F16:F22,O16:O20)</f>
        <v>11</v>
      </c>
      <c r="L22" s="1"/>
      <c r="M22" s="1"/>
      <c r="N22" s="70" t="s">
        <v>97</v>
      </c>
      <c r="O22" s="263" t="str">
        <f ca="1">IF(Q23=0,"",IF(D5=37,"A",IF(K22&lt;=4,"A",IF(K22&lt;=8,"B",IF(K22&lt;=12,"C",IF(K22&lt;=18,"D","E"))))))</f>
        <v>C</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6532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180975</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180975</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1228725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1228725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476250</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447675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1228725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1228725</xdr:colOff>
                    <xdr:row>21</xdr:row>
                    <xdr:rowOff>314325</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447675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Normal="100" zoomScaleSheetLayoutView="100" workbookViewId="0">
      <selection activeCell="D48" sqref="D48"/>
    </sheetView>
  </sheetViews>
  <sheetFormatPr defaultRowHeight="12.75" x14ac:dyDescent="0.2"/>
  <cols>
    <col min="1" max="1" width="4.42578125" bestFit="1" customWidth="1"/>
    <col min="2" max="2" width="3.140625" customWidth="1"/>
    <col min="3" max="3" width="3.425781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65</v>
      </c>
      <c r="B2" s="5"/>
      <c r="C2" s="266"/>
      <c r="D2" s="151" t="s">
        <v>4</v>
      </c>
      <c r="E2" s="152" t="str">
        <f ca="1">IF(A2&gt;=50,"HIGH",IF(A2&gt;=10,"MEDIUM","LOW"))</f>
        <v>HIGH</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2</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t="s">
        <v>89</v>
      </c>
      <c r="F7" s="146">
        <f t="shared" ca="1" si="0"/>
        <v>2</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369</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4</v>
      </c>
      <c r="G27" s="9">
        <v>15</v>
      </c>
      <c r="H27" s="25"/>
      <c r="I27" s="11"/>
    </row>
    <row r="28" spans="2:9" x14ac:dyDescent="0.2">
      <c r="B28" s="93"/>
      <c r="C28" s="269">
        <v>2</v>
      </c>
      <c r="D28" s="95" t="s">
        <v>128</v>
      </c>
      <c r="E28" s="116" t="s">
        <v>77</v>
      </c>
      <c r="F28" s="173">
        <f t="shared" si="2"/>
        <v>0</v>
      </c>
      <c r="G28" s="9">
        <v>16</v>
      </c>
      <c r="H28" s="25"/>
      <c r="I28" s="11"/>
    </row>
    <row r="29" spans="2:9" ht="25.5" x14ac:dyDescent="0.2">
      <c r="B29" s="93"/>
      <c r="C29" s="269">
        <v>3</v>
      </c>
      <c r="D29" s="293" t="s">
        <v>370</v>
      </c>
      <c r="E29" s="116" t="s">
        <v>77</v>
      </c>
      <c r="F29" s="173">
        <f ca="1">IF(E29="no",HLOOKUP($E$2,EMS_Score_Card,G29+1,FALSE),0)</f>
        <v>-2</v>
      </c>
      <c r="G29" s="9">
        <v>17</v>
      </c>
      <c r="H29" s="25"/>
      <c r="I29" s="11"/>
    </row>
    <row r="30" spans="2:9" ht="25.5" x14ac:dyDescent="0.2">
      <c r="B30" s="195"/>
      <c r="C30" s="269">
        <v>4</v>
      </c>
      <c r="D30" s="95" t="s">
        <v>319</v>
      </c>
      <c r="E30" s="116" t="s">
        <v>89</v>
      </c>
      <c r="F30" s="173">
        <f t="shared" ca="1" si="2"/>
        <v>1</v>
      </c>
      <c r="G30" s="9">
        <v>18</v>
      </c>
      <c r="H30" s="25"/>
      <c r="I30" s="11"/>
    </row>
    <row r="31" spans="2:9" ht="25.5" x14ac:dyDescent="0.2">
      <c r="B31" s="93"/>
      <c r="C31" s="269">
        <v>5</v>
      </c>
      <c r="D31" s="95" t="s">
        <v>320</v>
      </c>
      <c r="E31" s="116" t="s">
        <v>89</v>
      </c>
      <c r="F31" s="173">
        <f t="shared" ca="1" si="2"/>
        <v>1</v>
      </c>
      <c r="G31" s="9">
        <v>19</v>
      </c>
      <c r="H31" s="161" t="s">
        <v>131</v>
      </c>
      <c r="I31" s="11"/>
    </row>
    <row r="32" spans="2:9" ht="25.5" x14ac:dyDescent="0.2">
      <c r="B32" s="93"/>
      <c r="C32" s="269">
        <v>6</v>
      </c>
      <c r="D32" s="95" t="s">
        <v>321</v>
      </c>
      <c r="E32" s="116" t="s">
        <v>89</v>
      </c>
      <c r="F32" s="173">
        <f t="shared" ca="1" si="2"/>
        <v>2</v>
      </c>
      <c r="G32" s="9">
        <v>20</v>
      </c>
      <c r="H32" s="161" t="s">
        <v>132</v>
      </c>
      <c r="I32" s="11"/>
    </row>
    <row r="33" spans="2:9" ht="25.5" x14ac:dyDescent="0.2">
      <c r="B33" s="93"/>
      <c r="C33" s="269">
        <v>7</v>
      </c>
      <c r="D33" s="95" t="s">
        <v>322</v>
      </c>
      <c r="E33" s="116" t="s">
        <v>89</v>
      </c>
      <c r="F33" s="173">
        <f t="shared" ca="1" si="2"/>
        <v>3</v>
      </c>
      <c r="G33" s="9">
        <v>21</v>
      </c>
      <c r="H33" s="161" t="s">
        <v>133</v>
      </c>
      <c r="I33" s="11"/>
    </row>
    <row r="34" spans="2:9" x14ac:dyDescent="0.2">
      <c r="B34" s="93"/>
      <c r="C34" s="277"/>
      <c r="D34" s="105" t="s">
        <v>111</v>
      </c>
      <c r="E34" s="109"/>
      <c r="F34" s="174">
        <f ca="1">SUM(F27:F33)</f>
        <v>9</v>
      </c>
      <c r="G34" s="9"/>
      <c r="H34" s="162">
        <f ca="1">(F34/12)*2</f>
        <v>1.5</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7" customHeight="1" x14ac:dyDescent="0.2">
      <c r="B37" s="93"/>
      <c r="C37" s="280"/>
      <c r="D37" s="329" t="s">
        <v>310</v>
      </c>
      <c r="E37" s="330"/>
      <c r="F37" s="331"/>
      <c r="G37" s="9"/>
      <c r="H37" s="25"/>
      <c r="I37" s="11"/>
    </row>
    <row r="38" spans="2:9" ht="25.5" x14ac:dyDescent="0.2">
      <c r="B38" s="93"/>
      <c r="C38" s="281">
        <v>1</v>
      </c>
      <c r="D38" s="224" t="s">
        <v>335</v>
      </c>
      <c r="E38" s="226">
        <v>3</v>
      </c>
      <c r="F38" s="225">
        <f ca="1">OFFSET(References!G16,E38,0)</f>
        <v>15</v>
      </c>
      <c r="G38" s="9">
        <v>22</v>
      </c>
      <c r="H38" s="25"/>
      <c r="I38" s="11"/>
    </row>
    <row r="39" spans="2:9" x14ac:dyDescent="0.2">
      <c r="B39" s="93"/>
      <c r="C39" s="277"/>
      <c r="D39" s="119" t="s">
        <v>116</v>
      </c>
      <c r="E39" s="107"/>
      <c r="F39" s="175">
        <f ca="1">MAX(F38:F38)</f>
        <v>15</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2"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371</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16</v>
      </c>
      <c r="G49" s="28"/>
      <c r="H49" s="162">
        <f ca="1">(F49/20)*4</f>
        <v>3.2</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372</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8.6999999999999993</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1.5</v>
      </c>
    </row>
    <row r="69" spans="5:9" x14ac:dyDescent="0.2">
      <c r="E69" s="202" t="s">
        <v>141</v>
      </c>
      <c r="F69" s="197"/>
      <c r="G69" s="110"/>
      <c r="H69" s="144"/>
      <c r="I69" s="203">
        <f ca="1">H49</f>
        <v>3.2</v>
      </c>
    </row>
    <row r="70" spans="5:9" x14ac:dyDescent="0.2">
      <c r="E70" s="202" t="s">
        <v>142</v>
      </c>
      <c r="F70" s="196"/>
      <c r="G70" s="4"/>
      <c r="H70" s="4"/>
      <c r="I70" s="203">
        <f>H58</f>
        <v>0</v>
      </c>
    </row>
    <row r="71" spans="5:9" ht="13.5" thickBot="1" x14ac:dyDescent="0.25">
      <c r="E71" s="204" t="s">
        <v>143</v>
      </c>
      <c r="F71" s="205"/>
      <c r="G71" s="206"/>
      <c r="H71" s="206"/>
      <c r="I71" s="207">
        <f ca="1">H59+H60</f>
        <v>8.6999999999999993</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6534150</xdr:colOff>
                    <xdr:row>37</xdr:row>
                    <xdr:rowOff>66675</xdr:rowOff>
                  </from>
                  <to>
                    <xdr:col>4</xdr:col>
                    <xdr:colOff>752475</xdr:colOff>
                    <xdr:row>37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N13" sqref="N13"/>
    </sheetView>
  </sheetViews>
  <sheetFormatPr defaultRowHeight="12.75" x14ac:dyDescent="0.2"/>
  <cols>
    <col min="1" max="1" width="1.42578125" customWidth="1"/>
    <col min="2" max="2" width="17.42578125" customWidth="1"/>
    <col min="3" max="3" width="4.85546875" bestFit="1" customWidth="1"/>
    <col min="4" max="4" width="9.42578125" customWidth="1"/>
    <col min="5" max="5" width="6.5703125" customWidth="1"/>
    <col min="6" max="6" width="9.42578125" customWidth="1"/>
    <col min="7" max="7" width="7.42578125" bestFit="1" customWidth="1"/>
    <col min="8" max="8" width="6.5703125" customWidth="1"/>
    <col min="9" max="9" width="7.85546875" customWidth="1"/>
    <col min="10" max="10" width="6.570312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368</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175</v>
      </c>
      <c r="G4" s="245" t="s">
        <v>352</v>
      </c>
      <c r="H4" s="243">
        <v>142</v>
      </c>
      <c r="I4" s="245" t="s">
        <v>326</v>
      </c>
      <c r="J4" s="244">
        <v>128</v>
      </c>
      <c r="K4" s="4" t="s">
        <v>327</v>
      </c>
      <c r="L4" s="244">
        <v>128</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51" t="s">
        <v>63</v>
      </c>
      <c r="F8" s="352"/>
      <c r="G8" s="353"/>
      <c r="H8" s="40" t="s">
        <v>64</v>
      </c>
      <c r="I8" s="40" t="s">
        <v>65</v>
      </c>
      <c r="J8" s="40" t="s">
        <v>66</v>
      </c>
      <c r="K8" s="40" t="s">
        <v>67</v>
      </c>
      <c r="L8" s="40" t="s">
        <v>62</v>
      </c>
      <c r="M8" s="249" t="s">
        <v>342</v>
      </c>
      <c r="N8" s="71" t="s">
        <v>61</v>
      </c>
      <c r="O8" s="74" t="s">
        <v>60</v>
      </c>
    </row>
    <row r="9" spans="2:15" x14ac:dyDescent="0.2">
      <c r="B9" s="81" t="s">
        <v>174</v>
      </c>
      <c r="C9" s="79" t="s">
        <v>65</v>
      </c>
      <c r="E9" s="341" t="s">
        <v>21</v>
      </c>
      <c r="F9" s="342"/>
      <c r="G9" s="343"/>
      <c r="H9" s="41">
        <v>4</v>
      </c>
      <c r="I9" s="41">
        <v>10</v>
      </c>
      <c r="J9" s="41">
        <v>35</v>
      </c>
      <c r="K9" s="41">
        <v>50</v>
      </c>
      <c r="L9" s="41">
        <v>65</v>
      </c>
      <c r="M9" s="41">
        <v>100</v>
      </c>
      <c r="N9" s="73">
        <v>130</v>
      </c>
      <c r="O9" s="73">
        <v>195</v>
      </c>
    </row>
    <row r="10" spans="2:15" x14ac:dyDescent="0.2">
      <c r="B10" s="81" t="s">
        <v>41</v>
      </c>
      <c r="C10" s="79" t="s">
        <v>342</v>
      </c>
      <c r="E10" s="341" t="s">
        <v>69</v>
      </c>
      <c r="F10" s="342"/>
      <c r="G10" s="343"/>
      <c r="H10" s="41">
        <v>3</v>
      </c>
      <c r="I10" s="41">
        <v>7</v>
      </c>
      <c r="J10" s="41">
        <v>15</v>
      </c>
      <c r="K10" s="41">
        <v>30</v>
      </c>
      <c r="L10" s="41">
        <v>40</v>
      </c>
      <c r="M10" s="250"/>
      <c r="N10" s="72"/>
      <c r="O10" s="72"/>
    </row>
    <row r="11" spans="2:15" x14ac:dyDescent="0.2">
      <c r="B11" s="82" t="s">
        <v>167</v>
      </c>
      <c r="C11" s="41" t="s">
        <v>65</v>
      </c>
      <c r="E11" s="341" t="s">
        <v>68</v>
      </c>
      <c r="F11" s="342"/>
      <c r="G11" s="343"/>
      <c r="H11" s="41">
        <v>1</v>
      </c>
      <c r="I11" s="41">
        <v>2</v>
      </c>
      <c r="J11" s="41">
        <v>3</v>
      </c>
      <c r="K11" s="41">
        <v>5</v>
      </c>
      <c r="L11" s="41">
        <v>7</v>
      </c>
      <c r="M11" s="250"/>
      <c r="N11" s="72"/>
      <c r="O11" s="72"/>
    </row>
    <row r="12" spans="2:15" x14ac:dyDescent="0.2">
      <c r="B12" s="82" t="s">
        <v>175</v>
      </c>
      <c r="C12" s="41" t="s">
        <v>65</v>
      </c>
      <c r="E12" s="341" t="s">
        <v>344</v>
      </c>
      <c r="F12" s="342"/>
      <c r="G12" s="343"/>
      <c r="H12" s="41">
        <v>2</v>
      </c>
      <c r="I12" s="41">
        <v>4</v>
      </c>
      <c r="J12" s="41">
        <v>7</v>
      </c>
      <c r="K12" s="41">
        <v>10</v>
      </c>
      <c r="L12" s="41">
        <v>14</v>
      </c>
      <c r="M12" s="250"/>
      <c r="N12" s="72"/>
      <c r="O12" s="72"/>
    </row>
    <row r="13" spans="2:15" x14ac:dyDescent="0.2">
      <c r="B13" s="82" t="s">
        <v>42</v>
      </c>
      <c r="C13" s="41" t="s">
        <v>66</v>
      </c>
      <c r="E13" s="344" t="s">
        <v>70</v>
      </c>
      <c r="F13" s="345"/>
      <c r="G13" s="346"/>
      <c r="H13" s="41">
        <v>0.95</v>
      </c>
      <c r="I13" s="41">
        <v>1</v>
      </c>
      <c r="J13" s="41">
        <v>1.1000000000000001</v>
      </c>
      <c r="K13" s="41">
        <v>2</v>
      </c>
      <c r="L13" s="41">
        <v>3</v>
      </c>
      <c r="M13" s="41">
        <v>5</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47" t="s">
        <v>77</v>
      </c>
      <c r="F17" s="348"/>
      <c r="G17" s="227">
        <v>0</v>
      </c>
    </row>
    <row r="18" spans="2:7" x14ac:dyDescent="0.2">
      <c r="B18" s="82" t="s">
        <v>170</v>
      </c>
      <c r="C18" s="41" t="s">
        <v>64</v>
      </c>
      <c r="E18" s="349" t="s">
        <v>306</v>
      </c>
      <c r="F18" s="350"/>
      <c r="G18" s="228">
        <v>20</v>
      </c>
    </row>
    <row r="19" spans="2:7" x14ac:dyDescent="0.2">
      <c r="B19" s="82" t="s">
        <v>45</v>
      </c>
      <c r="C19" s="41" t="s">
        <v>66</v>
      </c>
      <c r="E19" s="349" t="s">
        <v>307</v>
      </c>
      <c r="F19" s="350"/>
      <c r="G19" s="228">
        <v>15</v>
      </c>
    </row>
    <row r="20" spans="2:7" x14ac:dyDescent="0.2">
      <c r="B20" s="82" t="s">
        <v>171</v>
      </c>
      <c r="C20" s="41" t="s">
        <v>64</v>
      </c>
      <c r="E20" s="349" t="s">
        <v>308</v>
      </c>
      <c r="F20" s="350"/>
      <c r="G20" s="228">
        <v>12</v>
      </c>
    </row>
    <row r="21" spans="2:7" x14ac:dyDescent="0.2">
      <c r="B21" s="30" t="s">
        <v>311</v>
      </c>
      <c r="C21" s="79" t="s">
        <v>67</v>
      </c>
      <c r="E21" s="339" t="s">
        <v>309</v>
      </c>
      <c r="F21" s="340"/>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95" hidden="1" customHeight="1" x14ac:dyDescent="0.2">
      <c r="B53" s="44">
        <v>1</v>
      </c>
      <c r="C53" s="45">
        <v>2</v>
      </c>
      <c r="D53" s="44" t="s">
        <v>71</v>
      </c>
      <c r="E53" s="45">
        <v>5</v>
      </c>
      <c r="F53" s="45">
        <v>1</v>
      </c>
      <c r="H53" t="s">
        <v>89</v>
      </c>
      <c r="K53" t="s">
        <v>3</v>
      </c>
      <c r="L53" t="s">
        <v>5</v>
      </c>
      <c r="M53" t="s">
        <v>2</v>
      </c>
      <c r="O53" t="s">
        <v>165</v>
      </c>
    </row>
    <row r="54" spans="2:15" ht="12.95" hidden="1" customHeight="1" x14ac:dyDescent="0.2">
      <c r="B54" s="44">
        <v>1</v>
      </c>
      <c r="C54" s="45">
        <v>2</v>
      </c>
      <c r="D54" s="44" t="s">
        <v>72</v>
      </c>
      <c r="E54" s="45">
        <v>3</v>
      </c>
      <c r="F54" s="45">
        <v>2</v>
      </c>
      <c r="H54" t="s">
        <v>77</v>
      </c>
      <c r="I54" t="s">
        <v>6</v>
      </c>
      <c r="J54">
        <v>1</v>
      </c>
      <c r="K54">
        <v>2</v>
      </c>
      <c r="L54">
        <v>4</v>
      </c>
      <c r="M54">
        <v>4</v>
      </c>
      <c r="O54">
        <v>24</v>
      </c>
    </row>
    <row r="55" spans="2:15" ht="12.95" hidden="1" customHeight="1" x14ac:dyDescent="0.2">
      <c r="B55" s="44">
        <v>1</v>
      </c>
      <c r="C55" s="45">
        <v>2</v>
      </c>
      <c r="D55" s="44" t="s">
        <v>73</v>
      </c>
      <c r="E55" s="45">
        <v>1</v>
      </c>
      <c r="F55" s="45">
        <v>3</v>
      </c>
      <c r="H55" t="s">
        <v>1</v>
      </c>
      <c r="J55">
        <v>2</v>
      </c>
      <c r="K55">
        <v>2</v>
      </c>
      <c r="L55">
        <v>2</v>
      </c>
      <c r="M55">
        <v>2</v>
      </c>
      <c r="O55">
        <v>26</v>
      </c>
    </row>
    <row r="56" spans="2:15" ht="12.95" hidden="1" customHeight="1" x14ac:dyDescent="0.2">
      <c r="B56" s="44">
        <v>1</v>
      </c>
      <c r="C56" s="45">
        <v>2</v>
      </c>
      <c r="D56" s="44" t="s">
        <v>74</v>
      </c>
      <c r="E56" s="45">
        <v>0</v>
      </c>
      <c r="F56" s="45">
        <v>4</v>
      </c>
      <c r="J56">
        <v>3</v>
      </c>
      <c r="K56">
        <v>2</v>
      </c>
      <c r="L56">
        <v>0</v>
      </c>
      <c r="M56">
        <v>0</v>
      </c>
      <c r="O56">
        <v>28</v>
      </c>
    </row>
    <row r="57" spans="2:15" ht="12.95" hidden="1" customHeight="1" x14ac:dyDescent="0.2">
      <c r="B57" s="44">
        <v>2</v>
      </c>
      <c r="C57" s="45">
        <v>3</v>
      </c>
      <c r="D57" s="44" t="s">
        <v>75</v>
      </c>
      <c r="E57" s="45">
        <v>3</v>
      </c>
      <c r="F57" s="45">
        <v>5</v>
      </c>
      <c r="J57">
        <v>4</v>
      </c>
      <c r="K57">
        <v>2</v>
      </c>
      <c r="L57">
        <v>2</v>
      </c>
      <c r="M57">
        <v>2</v>
      </c>
      <c r="O57">
        <v>30</v>
      </c>
    </row>
    <row r="58" spans="2:15" ht="12.95" hidden="1" customHeight="1" x14ac:dyDescent="0.2">
      <c r="B58" s="44">
        <v>2</v>
      </c>
      <c r="C58" s="45">
        <v>3</v>
      </c>
      <c r="D58" s="44" t="s">
        <v>76</v>
      </c>
      <c r="E58" s="45">
        <v>2</v>
      </c>
      <c r="F58" s="45">
        <v>6</v>
      </c>
      <c r="J58">
        <v>5</v>
      </c>
      <c r="K58">
        <v>2</v>
      </c>
      <c r="L58">
        <v>2</v>
      </c>
      <c r="M58">
        <v>2</v>
      </c>
      <c r="O58">
        <v>32</v>
      </c>
    </row>
    <row r="59" spans="2:15" ht="12.95" hidden="1" customHeight="1" x14ac:dyDescent="0.2">
      <c r="B59" s="44">
        <v>2</v>
      </c>
      <c r="C59" s="45">
        <v>3</v>
      </c>
      <c r="D59" s="44" t="s">
        <v>77</v>
      </c>
      <c r="E59" s="45">
        <v>0</v>
      </c>
      <c r="F59" s="45">
        <v>7</v>
      </c>
      <c r="J59">
        <v>6</v>
      </c>
      <c r="K59">
        <v>2</v>
      </c>
      <c r="L59">
        <v>2</v>
      </c>
      <c r="M59">
        <v>2</v>
      </c>
      <c r="O59">
        <v>36</v>
      </c>
    </row>
    <row r="60" spans="2:15" ht="12.95" hidden="1" customHeight="1" x14ac:dyDescent="0.2">
      <c r="B60" s="44">
        <v>3</v>
      </c>
      <c r="C60" s="45">
        <v>4</v>
      </c>
      <c r="D60" s="44" t="s">
        <v>78</v>
      </c>
      <c r="E60" s="45">
        <v>2</v>
      </c>
      <c r="F60" s="45">
        <v>8</v>
      </c>
      <c r="I60" t="s">
        <v>7</v>
      </c>
      <c r="J60">
        <v>7</v>
      </c>
      <c r="K60">
        <v>3</v>
      </c>
      <c r="L60">
        <v>3</v>
      </c>
      <c r="M60">
        <v>3</v>
      </c>
      <c r="O60">
        <v>42</v>
      </c>
    </row>
    <row r="61" spans="2:15" ht="12.95" hidden="1" customHeight="1" x14ac:dyDescent="0.2">
      <c r="B61" s="44">
        <v>3</v>
      </c>
      <c r="C61" s="45">
        <v>4</v>
      </c>
      <c r="D61" s="44" t="s">
        <v>79</v>
      </c>
      <c r="E61" s="45">
        <v>1</v>
      </c>
      <c r="F61" s="45">
        <v>9</v>
      </c>
      <c r="J61">
        <v>8</v>
      </c>
      <c r="K61">
        <v>2</v>
      </c>
      <c r="L61">
        <v>2</v>
      </c>
      <c r="M61">
        <v>2</v>
      </c>
      <c r="O61">
        <v>44</v>
      </c>
    </row>
    <row r="62" spans="2:15" ht="12.95" hidden="1" customHeight="1" x14ac:dyDescent="0.2">
      <c r="B62" s="44">
        <v>3</v>
      </c>
      <c r="C62" s="45">
        <v>4</v>
      </c>
      <c r="D62" s="44" t="s">
        <v>77</v>
      </c>
      <c r="E62" s="45">
        <v>0</v>
      </c>
      <c r="F62" s="45">
        <v>10</v>
      </c>
      <c r="J62">
        <v>9</v>
      </c>
      <c r="K62">
        <v>2</v>
      </c>
      <c r="L62">
        <v>2</v>
      </c>
      <c r="M62">
        <v>2</v>
      </c>
      <c r="O62">
        <v>46</v>
      </c>
    </row>
    <row r="63" spans="2:15" ht="12.95" hidden="1" customHeight="1" x14ac:dyDescent="0.2">
      <c r="B63" s="44">
        <v>4</v>
      </c>
      <c r="C63" s="45">
        <v>5</v>
      </c>
      <c r="D63" s="44" t="s">
        <v>80</v>
      </c>
      <c r="E63" s="45">
        <v>1</v>
      </c>
      <c r="F63" s="45">
        <v>11</v>
      </c>
      <c r="J63">
        <v>10</v>
      </c>
      <c r="K63">
        <v>3</v>
      </c>
      <c r="L63">
        <v>3</v>
      </c>
      <c r="M63">
        <v>3</v>
      </c>
      <c r="O63">
        <v>48</v>
      </c>
    </row>
    <row r="64" spans="2:15" ht="12.95" hidden="1" customHeight="1" x14ac:dyDescent="0.2">
      <c r="B64" s="44">
        <v>4</v>
      </c>
      <c r="C64" s="45">
        <v>5</v>
      </c>
      <c r="D64" s="44" t="s">
        <v>81</v>
      </c>
      <c r="E64" s="45">
        <v>2</v>
      </c>
      <c r="F64" s="45">
        <v>12</v>
      </c>
      <c r="J64">
        <v>11</v>
      </c>
      <c r="K64">
        <v>2</v>
      </c>
      <c r="L64">
        <v>2</v>
      </c>
      <c r="M64">
        <v>2</v>
      </c>
      <c r="O64">
        <v>50</v>
      </c>
    </row>
    <row r="65" spans="2:15" ht="12.95" hidden="1" customHeight="1" x14ac:dyDescent="0.2">
      <c r="B65" s="44">
        <v>4</v>
      </c>
      <c r="C65" s="45">
        <v>5</v>
      </c>
      <c r="D65" s="44" t="s">
        <v>82</v>
      </c>
      <c r="E65" s="45">
        <v>3</v>
      </c>
      <c r="F65" s="45">
        <v>13</v>
      </c>
      <c r="J65">
        <v>12</v>
      </c>
      <c r="K65">
        <v>2</v>
      </c>
      <c r="L65">
        <v>2</v>
      </c>
      <c r="M65">
        <v>2</v>
      </c>
      <c r="O65">
        <v>52</v>
      </c>
    </row>
    <row r="66" spans="2:15" ht="12.95" hidden="1" customHeight="1" x14ac:dyDescent="0.2">
      <c r="B66" s="44">
        <v>4</v>
      </c>
      <c r="C66" s="45">
        <v>5</v>
      </c>
      <c r="D66" s="44" t="s">
        <v>83</v>
      </c>
      <c r="E66" s="45">
        <v>0</v>
      </c>
      <c r="F66" s="45">
        <v>14</v>
      </c>
      <c r="J66">
        <v>13</v>
      </c>
      <c r="K66">
        <v>3</v>
      </c>
      <c r="L66">
        <v>3</v>
      </c>
      <c r="M66">
        <v>3</v>
      </c>
      <c r="O66">
        <v>65</v>
      </c>
    </row>
    <row r="67" spans="2:15" ht="12.95" hidden="1" customHeight="1" x14ac:dyDescent="0.2">
      <c r="B67" s="44">
        <v>5</v>
      </c>
      <c r="C67" s="45">
        <v>6</v>
      </c>
      <c r="D67" s="44" t="s">
        <v>84</v>
      </c>
      <c r="E67" s="45">
        <v>1</v>
      </c>
      <c r="F67" s="45">
        <v>15</v>
      </c>
      <c r="J67">
        <v>14</v>
      </c>
      <c r="K67">
        <v>-2</v>
      </c>
      <c r="L67">
        <v>-2</v>
      </c>
      <c r="M67">
        <v>-2</v>
      </c>
      <c r="O67">
        <v>69</v>
      </c>
    </row>
    <row r="68" spans="2:15" ht="12.95" hidden="1" customHeight="1" x14ac:dyDescent="0.2">
      <c r="B68" s="44">
        <v>5</v>
      </c>
      <c r="C68" s="45">
        <v>6</v>
      </c>
      <c r="D68" s="44" t="s">
        <v>85</v>
      </c>
      <c r="E68" s="45">
        <v>2</v>
      </c>
      <c r="F68" s="45">
        <v>16</v>
      </c>
      <c r="J68">
        <v>15</v>
      </c>
      <c r="K68">
        <v>4</v>
      </c>
      <c r="L68">
        <v>6</v>
      </c>
      <c r="M68">
        <v>10</v>
      </c>
      <c r="O68">
        <v>73</v>
      </c>
    </row>
    <row r="69" spans="2:15" ht="12.95" hidden="1" customHeight="1" x14ac:dyDescent="0.2">
      <c r="B69" s="44">
        <v>5</v>
      </c>
      <c r="C69" s="45">
        <v>6</v>
      </c>
      <c r="D69" s="44" t="s">
        <v>77</v>
      </c>
      <c r="E69" s="45">
        <v>0</v>
      </c>
      <c r="F69" s="45">
        <v>17</v>
      </c>
      <c r="J69">
        <v>16</v>
      </c>
      <c r="K69">
        <v>1</v>
      </c>
      <c r="L69">
        <v>2</v>
      </c>
      <c r="M69">
        <v>2</v>
      </c>
      <c r="O69">
        <v>75</v>
      </c>
    </row>
    <row r="70" spans="2:15" ht="12.95" hidden="1" customHeight="1" x14ac:dyDescent="0.2">
      <c r="B70" s="44">
        <v>6</v>
      </c>
      <c r="C70" s="45">
        <v>7</v>
      </c>
      <c r="D70" s="44" t="s">
        <v>86</v>
      </c>
      <c r="E70" s="45">
        <v>3</v>
      </c>
      <c r="F70" s="45">
        <v>18</v>
      </c>
      <c r="J70">
        <v>17</v>
      </c>
      <c r="K70">
        <v>-2</v>
      </c>
      <c r="L70">
        <v>-4</v>
      </c>
      <c r="M70">
        <v>-4</v>
      </c>
      <c r="O70">
        <v>77</v>
      </c>
    </row>
    <row r="71" spans="2:15" ht="12.95" hidden="1" customHeight="1" x14ac:dyDescent="0.2">
      <c r="B71" s="44">
        <v>6</v>
      </c>
      <c r="C71" s="45">
        <v>7</v>
      </c>
      <c r="D71" s="44" t="s">
        <v>87</v>
      </c>
      <c r="E71" s="45">
        <v>2</v>
      </c>
      <c r="F71" s="45">
        <v>19</v>
      </c>
      <c r="J71">
        <v>18</v>
      </c>
      <c r="K71">
        <v>1</v>
      </c>
      <c r="L71">
        <v>4</v>
      </c>
      <c r="M71">
        <v>0</v>
      </c>
      <c r="O71">
        <v>79</v>
      </c>
    </row>
    <row r="72" spans="2:15" ht="12.95" hidden="1" customHeight="1" x14ac:dyDescent="0.2">
      <c r="B72" s="44">
        <v>6</v>
      </c>
      <c r="C72" s="45">
        <v>7</v>
      </c>
      <c r="D72" s="44" t="s">
        <v>88</v>
      </c>
      <c r="E72" s="45">
        <v>1</v>
      </c>
      <c r="F72" s="45">
        <v>20</v>
      </c>
      <c r="J72">
        <v>19</v>
      </c>
      <c r="K72">
        <v>1</v>
      </c>
      <c r="L72">
        <v>0</v>
      </c>
      <c r="M72">
        <v>0</v>
      </c>
      <c r="O72">
        <v>81</v>
      </c>
    </row>
    <row r="73" spans="2:15" ht="12.95" hidden="1" customHeight="1" x14ac:dyDescent="0.2">
      <c r="B73" s="44">
        <v>6</v>
      </c>
      <c r="C73" s="45">
        <v>7</v>
      </c>
      <c r="D73" s="44" t="s">
        <v>77</v>
      </c>
      <c r="E73" s="45">
        <v>0</v>
      </c>
      <c r="F73" s="45">
        <v>21</v>
      </c>
      <c r="J73">
        <v>20</v>
      </c>
      <c r="K73">
        <v>2</v>
      </c>
      <c r="L73">
        <v>0</v>
      </c>
      <c r="M73">
        <v>0</v>
      </c>
      <c r="O73">
        <v>83</v>
      </c>
    </row>
    <row r="74" spans="2:15" ht="12.95" hidden="1" customHeight="1" x14ac:dyDescent="0.2">
      <c r="B74" s="44">
        <v>7</v>
      </c>
      <c r="C74" s="45">
        <v>8</v>
      </c>
      <c r="D74" s="44" t="s">
        <v>89</v>
      </c>
      <c r="E74" s="45">
        <v>2</v>
      </c>
      <c r="F74" s="45">
        <v>22</v>
      </c>
      <c r="J74">
        <v>21</v>
      </c>
      <c r="K74">
        <v>3</v>
      </c>
      <c r="L74">
        <v>0</v>
      </c>
      <c r="M74">
        <v>0</v>
      </c>
      <c r="O74">
        <v>87</v>
      </c>
    </row>
    <row r="75" spans="2:15" ht="12.9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5703125" customWidth="1"/>
    <col min="2" max="2" width="34.5703125" customWidth="1"/>
    <col min="3" max="3" width="9.42578125" customWidth="1"/>
    <col min="4" max="4" width="38.140625" bestFit="1" customWidth="1"/>
    <col min="6" max="6" width="90.140625" customWidth="1"/>
  </cols>
  <sheetData>
    <row r="1" spans="1:6" ht="12.95" customHeight="1" x14ac:dyDescent="0.2">
      <c r="F1" s="214" t="s">
        <v>176</v>
      </c>
    </row>
    <row r="2" spans="1:6" ht="12.95" customHeight="1" x14ac:dyDescent="0.2">
      <c r="F2" s="216" t="s">
        <v>220</v>
      </c>
    </row>
    <row r="3" spans="1:6" ht="12.95" customHeight="1" x14ac:dyDescent="0.2">
      <c r="F3" s="214" t="s">
        <v>221</v>
      </c>
    </row>
    <row r="4" spans="1:6" ht="12.95" customHeight="1" x14ac:dyDescent="0.2">
      <c r="F4" s="216" t="s">
        <v>222</v>
      </c>
    </row>
    <row r="5" spans="1:6" ht="12.95" customHeight="1" x14ac:dyDescent="0.2">
      <c r="F5" s="214" t="s">
        <v>223</v>
      </c>
    </row>
    <row r="6" spans="1:6" ht="12.95" customHeight="1" x14ac:dyDescent="0.2">
      <c r="A6" s="215" t="s">
        <v>224</v>
      </c>
      <c r="B6" t="str">
        <f>"&lt;"&amp;A6&amp;"&gt;"</f>
        <v>&lt;complexity_1_Band&gt;</v>
      </c>
      <c r="C6" s="215" t="str">
        <f ca="1">'Summary and Calculation'!F13</f>
        <v>E</v>
      </c>
      <c r="D6" t="str">
        <f>"&lt;/"&amp;A6&amp;"&gt;"</f>
        <v>&lt;/complexity_1_Band&gt;</v>
      </c>
      <c r="F6" t="str">
        <f ca="1">CONCATENATE(B6,C6,D6)</f>
        <v>&lt;complexity_1_Band&gt;E&lt;/complexity_1_Band&gt;</v>
      </c>
    </row>
    <row r="7" spans="1:6" ht="12.9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95" customHeight="1" x14ac:dyDescent="0.2">
      <c r="A8" s="215" t="s">
        <v>226</v>
      </c>
      <c r="B8" t="str">
        <f t="shared" si="0"/>
        <v>&lt;complexity_Score&gt;</v>
      </c>
      <c r="C8" s="215">
        <f ca="1">'Summary and Calculation'!H13</f>
        <v>65</v>
      </c>
      <c r="D8" t="str">
        <f t="shared" si="1"/>
        <v>&lt;/complexity_Score&gt;</v>
      </c>
      <c r="F8" t="str">
        <f t="shared" ca="1" si="2"/>
        <v>&lt;complexity_Score&gt;65&lt;/complexity_Score&gt;</v>
      </c>
    </row>
    <row r="9" spans="1:6" ht="12.95" customHeight="1" x14ac:dyDescent="0.2">
      <c r="A9" s="215" t="s">
        <v>229</v>
      </c>
      <c r="B9" t="str">
        <f t="shared" si="0"/>
        <v>&lt;emissions_Band&gt;</v>
      </c>
      <c r="C9" s="215" t="str">
        <f>'Summary and Calculation'!F14</f>
        <v>A</v>
      </c>
      <c r="D9" t="str">
        <f t="shared" si="1"/>
        <v>&lt;/emissions_Band&gt;</v>
      </c>
      <c r="F9" t="str">
        <f t="shared" si="2"/>
        <v>&lt;emissions_Band&gt;A&lt;/emissions_Band&gt;</v>
      </c>
    </row>
    <row r="10" spans="1:6" ht="12.95" customHeight="1" x14ac:dyDescent="0.2">
      <c r="A10" s="215" t="s">
        <v>230</v>
      </c>
      <c r="B10" t="str">
        <f t="shared" si="0"/>
        <v>&lt;emissions_Score&gt;</v>
      </c>
      <c r="C10" s="215">
        <f>'Summary and Calculation'!H14</f>
        <v>3</v>
      </c>
      <c r="D10" t="str">
        <f t="shared" si="1"/>
        <v>&lt;/emissions_Score&gt;</v>
      </c>
      <c r="F10" t="str">
        <f t="shared" si="2"/>
        <v>&lt;emissions_Score&gt;3&lt;/emissions_Score&gt;</v>
      </c>
    </row>
    <row r="11" spans="1:6" ht="12.95" customHeight="1" x14ac:dyDescent="0.2">
      <c r="A11" s="215" t="s">
        <v>244</v>
      </c>
      <c r="B11" t="str">
        <f t="shared" si="0"/>
        <v>&lt;location_Band&gt;</v>
      </c>
      <c r="C11" s="215" t="str">
        <f ca="1">'Summary and Calculation'!F15</f>
        <v>C</v>
      </c>
      <c r="D11" t="str">
        <f t="shared" si="1"/>
        <v>&lt;/location_Band&gt;</v>
      </c>
      <c r="F11" t="str">
        <f t="shared" ca="1" si="2"/>
        <v>&lt;location_Band&gt;C&lt;/location_Band&gt;</v>
      </c>
    </row>
    <row r="12" spans="1:6" ht="12.95" customHeight="1" x14ac:dyDescent="0.2">
      <c r="A12" s="215" t="s">
        <v>245</v>
      </c>
      <c r="B12" t="str">
        <f t="shared" si="0"/>
        <v>&lt;location_Score&gt;</v>
      </c>
      <c r="C12" s="215">
        <f ca="1">'Summary and Calculation'!H15</f>
        <v>3</v>
      </c>
      <c r="D12" t="str">
        <f t="shared" si="1"/>
        <v>&lt;/location_Score&gt;</v>
      </c>
      <c r="F12" t="str">
        <f t="shared" ca="1" si="2"/>
        <v>&lt;location_Score&gt;3&lt;/location_Score&gt;</v>
      </c>
    </row>
    <row r="13" spans="1:6" ht="12.9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9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95" customHeight="1" x14ac:dyDescent="0.2">
      <c r="A15" s="215" t="s">
        <v>231</v>
      </c>
      <c r="B15" t="str">
        <f t="shared" si="0"/>
        <v>&lt;totalOPRAScore&gt;</v>
      </c>
      <c r="C15" s="215">
        <f ca="1">'Summary and Calculation'!H17</f>
        <v>73</v>
      </c>
      <c r="D15" t="str">
        <f t="shared" si="1"/>
        <v>&lt;/totalOPRAScore&gt;</v>
      </c>
      <c r="F15" t="str">
        <f t="shared" ca="1" si="2"/>
        <v>&lt;totalOPRAScore&gt;73&lt;/totalOPRAScore&gt;</v>
      </c>
    </row>
    <row r="16" spans="1:6" ht="12.95" customHeight="1" x14ac:dyDescent="0.2">
      <c r="A16" s="215" t="s">
        <v>240</v>
      </c>
      <c r="B16" t="str">
        <f t="shared" si="0"/>
        <v>&lt;company_Name&gt;</v>
      </c>
      <c r="C16" s="215" t="str">
        <f>'Summary and Calculation'!I9</f>
        <v>Arcadis (UK) limited</v>
      </c>
      <c r="D16" t="str">
        <f t="shared" si="1"/>
        <v>&lt;/company_Name&gt;</v>
      </c>
      <c r="F16" t="str">
        <f t="shared" si="2"/>
        <v>&lt;company_Name&gt;Arcadis (UK) limited&lt;/company_Name&gt;</v>
      </c>
    </row>
    <row r="17" spans="1:6" ht="12.95" customHeight="1" x14ac:dyDescent="0.2">
      <c r="A17" s="215" t="s">
        <v>241</v>
      </c>
      <c r="B17" t="str">
        <f t="shared" si="0"/>
        <v>&lt;case_Number&gt;</v>
      </c>
      <c r="C17" s="215">
        <f>'Summary and Calculation'!E9</f>
        <v>44728</v>
      </c>
      <c r="D17" t="str">
        <f t="shared" si="1"/>
        <v>&lt;/case_Number&gt;</v>
      </c>
      <c r="F17" t="str">
        <f t="shared" si="2"/>
        <v>&lt;case_Number&gt;44728&lt;/case_Number&gt;</v>
      </c>
    </row>
    <row r="18" spans="1:6" ht="12.95" customHeight="1" x14ac:dyDescent="0.2">
      <c r="A18" s="215"/>
      <c r="C18" s="215"/>
      <c r="F18" t="s">
        <v>304</v>
      </c>
    </row>
    <row r="19" spans="1:6" ht="12.95" customHeight="1" x14ac:dyDescent="0.2">
      <c r="A19" s="215"/>
      <c r="C19" s="215"/>
      <c r="F19" t="s">
        <v>303</v>
      </c>
    </row>
    <row r="20" spans="1:6" ht="12.95" customHeight="1" x14ac:dyDescent="0.2">
      <c r="A20" s="215" t="s">
        <v>232</v>
      </c>
      <c r="B20" t="str">
        <f t="shared" si="0"/>
        <v>&lt;wasteInput_Inert_Answer&gt;</v>
      </c>
      <c r="C20" s="219">
        <f>Complexity_Emissions_Location!K6</f>
        <v>7300</v>
      </c>
      <c r="D20" t="str">
        <f t="shared" si="1"/>
        <v>&lt;/wasteInput_Inert_Answer&gt;</v>
      </c>
      <c r="F20" t="str">
        <f t="shared" si="2"/>
        <v>&lt;wasteInput_Inert_Answer&gt;7300&lt;/wasteInput_Inert_Answer&gt;</v>
      </c>
    </row>
    <row r="21" spans="1:6" ht="12.95" customHeight="1" x14ac:dyDescent="0.2">
      <c r="A21" s="215" t="s">
        <v>233</v>
      </c>
      <c r="B21" t="str">
        <f t="shared" si="0"/>
        <v>&lt;wasteInput_NonHazNonBio_Answer&gt;</v>
      </c>
      <c r="C21" s="215">
        <f>Complexity_Emissions_Location!K7</f>
        <v>50</v>
      </c>
      <c r="D21" t="str">
        <f t="shared" si="1"/>
        <v>&lt;/wasteInput_NonHazNonBio_Answer&gt;</v>
      </c>
      <c r="F21" t="str">
        <f t="shared" si="2"/>
        <v>&lt;wasteInput_NonHazNonBio_Answer&gt;50&lt;/wasteInput_NonHazNonBio_Answer&gt;</v>
      </c>
    </row>
    <row r="22" spans="1:6" ht="12.95" customHeight="1" x14ac:dyDescent="0.2">
      <c r="A22" s="215" t="s">
        <v>234</v>
      </c>
      <c r="B22" t="str">
        <f t="shared" si="0"/>
        <v>&lt;wasteInput_Haz_Answer&gt;</v>
      </c>
      <c r="C22" s="215">
        <f>Complexity_Emissions_Location!K8</f>
        <v>0</v>
      </c>
      <c r="D22" t="str">
        <f t="shared" si="1"/>
        <v>&lt;/wasteInput_Haz_Answer&gt;</v>
      </c>
      <c r="F22" t="str">
        <f t="shared" si="2"/>
        <v>&lt;wasteInput_Haz_Answer&gt;0&lt;/wasteInput_Haz_Answer&gt;</v>
      </c>
    </row>
    <row r="23" spans="1:6" ht="12.95" customHeight="1" x14ac:dyDescent="0.2">
      <c r="A23" s="215" t="s">
        <v>235</v>
      </c>
      <c r="B23" t="str">
        <f t="shared" si="0"/>
        <v>&lt;wasteInput_NonHazBio_Answer&gt;</v>
      </c>
      <c r="C23" s="215">
        <f>Complexity_Emissions_Location!K9</f>
        <v>90</v>
      </c>
      <c r="D23" t="str">
        <f t="shared" si="1"/>
        <v>&lt;/wasteInput_NonHazBio_Answer&gt;</v>
      </c>
      <c r="F23" t="str">
        <f t="shared" si="2"/>
        <v>&lt;wasteInput_NonHazBio_Answer&gt;90&lt;/wasteInput_NonHazBio_Answer&gt;</v>
      </c>
    </row>
    <row r="24" spans="1:6" ht="12.95" customHeight="1" x14ac:dyDescent="0.2">
      <c r="A24" s="215" t="s">
        <v>236</v>
      </c>
      <c r="B24" t="str">
        <f t="shared" si="0"/>
        <v>&lt;wasteInput_total&gt;</v>
      </c>
      <c r="C24" s="215">
        <f>Complexity_Emissions_Location!M10</f>
        <v>7</v>
      </c>
      <c r="D24" t="str">
        <f t="shared" si="1"/>
        <v>&lt;/wasteInput_total&gt;</v>
      </c>
      <c r="F24" t="str">
        <f t="shared" si="2"/>
        <v>&lt;wasteInput_total&gt;7&lt;/wasteInput_total&gt;</v>
      </c>
    </row>
    <row r="25" spans="1:6" ht="12.95" customHeight="1" x14ac:dyDescent="0.2">
      <c r="A25" s="215" t="s">
        <v>237</v>
      </c>
      <c r="B25" t="str">
        <f t="shared" si="0"/>
        <v>&lt;wasteInput_Band&gt;</v>
      </c>
      <c r="C25" s="215" t="str">
        <f>Complexity_Emissions_Location!O10</f>
        <v>A</v>
      </c>
      <c r="D25" t="str">
        <f t="shared" si="1"/>
        <v>&lt;/wasteInput_Band&gt;</v>
      </c>
      <c r="F25" t="str">
        <f t="shared" si="2"/>
        <v>&lt;wasteInput_Band&gt;A&lt;/wasteInput_Band&gt;</v>
      </c>
    </row>
    <row r="26" spans="1:6" ht="12.95" customHeight="1" x14ac:dyDescent="0.2">
      <c r="A26" s="215"/>
      <c r="C26" s="215"/>
      <c r="F26" t="s">
        <v>302</v>
      </c>
    </row>
    <row r="27" spans="1:6" ht="12.95" customHeight="1" x14ac:dyDescent="0.2">
      <c r="A27" s="215"/>
      <c r="C27" s="215"/>
      <c r="F27" t="s">
        <v>301</v>
      </c>
    </row>
    <row r="28" spans="1:6" ht="12.95" customHeight="1" x14ac:dyDescent="0.2">
      <c r="A28" s="215" t="s">
        <v>238</v>
      </c>
      <c r="B28" t="str">
        <f t="shared" si="0"/>
        <v>&lt;activity_AType_1&gt;</v>
      </c>
      <c r="C28" s="215">
        <f>Complexity_Emissions_Location!D5</f>
        <v>29</v>
      </c>
      <c r="D28" t="str">
        <f t="shared" si="1"/>
        <v>&lt;/activity_AType_1&gt;</v>
      </c>
      <c r="F28" t="str">
        <f t="shared" si="2"/>
        <v>&lt;activity_AType_1&gt;29&lt;/activity_AType_1&gt;</v>
      </c>
    </row>
    <row r="29" spans="1:6" ht="12.95" customHeight="1" x14ac:dyDescent="0.2">
      <c r="A29" s="215" t="s">
        <v>227</v>
      </c>
      <c r="B29" t="str">
        <f t="shared" si="0"/>
        <v>&lt;complexity_Band_1&gt;</v>
      </c>
      <c r="C29" s="215" t="str">
        <f ca="1">Complexity_Emissions_Location!F5</f>
        <v>E</v>
      </c>
      <c r="D29" t="str">
        <f t="shared" si="1"/>
        <v>&lt;/complexity_Band_1&gt;</v>
      </c>
      <c r="F29" t="str">
        <f t="shared" ca="1" si="2"/>
        <v>&lt;complexity_Band_1&gt;E&lt;/complexity_Band_1&gt;</v>
      </c>
    </row>
    <row r="30" spans="1:6" ht="12.9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9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95" customHeight="1" x14ac:dyDescent="0.2">
      <c r="A32" s="215"/>
      <c r="C32" s="215"/>
      <c r="F32" t="s">
        <v>300</v>
      </c>
    </row>
    <row r="33" spans="1:6" ht="12.95" customHeight="1" x14ac:dyDescent="0.2">
      <c r="A33" s="215"/>
      <c r="C33" s="215"/>
      <c r="F33" t="s">
        <v>299</v>
      </c>
    </row>
    <row r="34" spans="1:6" ht="12.95" customHeight="1" x14ac:dyDescent="0.2">
      <c r="A34" s="215" t="s">
        <v>246</v>
      </c>
      <c r="B34" t="str">
        <f t="shared" si="0"/>
        <v>&lt;loc_Human_Answer&gt;</v>
      </c>
      <c r="C34" s="215">
        <f>Complexity_Emissions_Location!E16</f>
        <v>1</v>
      </c>
      <c r="D34" t="str">
        <f t="shared" si="1"/>
        <v>&lt;/loc_Human_Answer&gt;</v>
      </c>
      <c r="F34" t="str">
        <f t="shared" si="2"/>
        <v>&lt;loc_Human_Answer&gt;1&lt;/loc_Human_Answer&gt;</v>
      </c>
    </row>
    <row r="35" spans="1:6" ht="12.95" customHeight="1" x14ac:dyDescent="0.2">
      <c r="A35" s="215" t="s">
        <v>247</v>
      </c>
      <c r="B35" t="str">
        <f t="shared" si="0"/>
        <v>&lt;loc_Human_Score&gt;</v>
      </c>
      <c r="C35" s="215">
        <f ca="1">Complexity_Emissions_Location!F16</f>
        <v>5</v>
      </c>
      <c r="D35" t="str">
        <f t="shared" si="1"/>
        <v>&lt;/loc_Human_Score&gt;</v>
      </c>
      <c r="F35" t="str">
        <f t="shared" ca="1" si="2"/>
        <v>&lt;loc_Human_Score&gt;5&lt;/loc_Human_Score&gt;</v>
      </c>
    </row>
    <row r="36" spans="1:6" ht="12.95" customHeight="1" x14ac:dyDescent="0.2">
      <c r="A36" s="215" t="s">
        <v>248</v>
      </c>
      <c r="B36" t="str">
        <f t="shared" si="0"/>
        <v>&lt;loc_Habitats_Answer&gt;</v>
      </c>
      <c r="C36" s="215">
        <f>Complexity_Emissions_Location!E18</f>
        <v>3</v>
      </c>
      <c r="D36" t="str">
        <f t="shared" si="1"/>
        <v>&lt;/loc_Habitats_Answer&gt;</v>
      </c>
      <c r="F36" t="str">
        <f t="shared" si="2"/>
        <v>&lt;loc_Habitats_Answer&gt;3&lt;/loc_Habitats_Answer&gt;</v>
      </c>
    </row>
    <row r="37" spans="1:6" ht="12.95" customHeight="1" x14ac:dyDescent="0.2">
      <c r="A37" s="215" t="s">
        <v>249</v>
      </c>
      <c r="B37" t="str">
        <f t="shared" si="0"/>
        <v>&lt;loc_Habitats_Score&gt;</v>
      </c>
      <c r="C37" s="215">
        <f ca="1">Complexity_Emissions_Location!F18</f>
        <v>0</v>
      </c>
      <c r="D37" t="str">
        <f t="shared" si="1"/>
        <v>&lt;/loc_Habitats_Score&gt;</v>
      </c>
      <c r="F37" t="str">
        <f t="shared" ca="1" si="2"/>
        <v>&lt;loc_Habitats_Score&gt;0&lt;/loc_Habitats_Score&gt;</v>
      </c>
    </row>
    <row r="38" spans="1:6" ht="12.9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9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95" customHeight="1" x14ac:dyDescent="0.2">
      <c r="A40" s="215" t="s">
        <v>252</v>
      </c>
      <c r="B40" t="str">
        <f t="shared" si="0"/>
        <v>&lt;loc_SW_Answer&gt;</v>
      </c>
      <c r="C40" s="215">
        <f>Complexity_Emissions_Location!E22</f>
        <v>2</v>
      </c>
      <c r="D40" t="str">
        <f t="shared" si="1"/>
        <v>&lt;/loc_SW_Answer&gt;</v>
      </c>
      <c r="F40" t="str">
        <f t="shared" si="2"/>
        <v>&lt;loc_SW_Answer&gt;2&lt;/loc_SW_Answer&gt;</v>
      </c>
    </row>
    <row r="41" spans="1:6" ht="12.95" customHeight="1" x14ac:dyDescent="0.2">
      <c r="A41" s="215" t="s">
        <v>253</v>
      </c>
      <c r="B41" t="str">
        <f t="shared" si="0"/>
        <v>&lt;loc_SW_Score&gt;</v>
      </c>
      <c r="C41" s="215">
        <f ca="1">Complexity_Emissions_Location!F22</f>
        <v>2</v>
      </c>
      <c r="D41" t="str">
        <f t="shared" si="1"/>
        <v>&lt;/loc_SW_Score&gt;</v>
      </c>
      <c r="F41" t="str">
        <f t="shared" ca="1" si="2"/>
        <v>&lt;loc_SW_Score&gt;2&lt;/loc_SW_Score&gt;</v>
      </c>
    </row>
    <row r="42" spans="1:6" ht="12.9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9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9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9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95" customHeight="1" x14ac:dyDescent="0.2">
      <c r="A46" s="215" t="s">
        <v>258</v>
      </c>
      <c r="B46" t="str">
        <f t="shared" si="0"/>
        <v>&lt;loc_FloodPlain_Answer&gt;</v>
      </c>
      <c r="C46" s="215">
        <f>Complexity_Emissions_Location!K20</f>
        <v>1</v>
      </c>
      <c r="D46" t="str">
        <f t="shared" si="1"/>
        <v>&lt;/loc_FloodPlain_Answer&gt;</v>
      </c>
      <c r="F46" t="str">
        <f t="shared" si="2"/>
        <v>&lt;loc_FloodPlain_Answer&gt;1&lt;/loc_FloodPlain_Answer&gt;</v>
      </c>
    </row>
    <row r="47" spans="1:6" ht="12.95" customHeight="1" x14ac:dyDescent="0.2">
      <c r="A47" s="215" t="s">
        <v>259</v>
      </c>
      <c r="B47" t="str">
        <f t="shared" si="0"/>
        <v>&lt;loc_FloodPlain_Score&gt;</v>
      </c>
      <c r="C47" s="215">
        <f ca="1">Complexity_Emissions_Location!O20</f>
        <v>2</v>
      </c>
      <c r="D47" t="str">
        <f t="shared" si="1"/>
        <v>&lt;/loc_FloodPlain_Score&gt;</v>
      </c>
      <c r="F47" t="str">
        <f t="shared" ca="1" si="2"/>
        <v>&lt;loc_FloodPlain_Score&gt;2&lt;/loc_FloodPlain_Score&gt;</v>
      </c>
    </row>
    <row r="48" spans="1:6" ht="12.95" customHeight="1" x14ac:dyDescent="0.2">
      <c r="A48" s="215" t="s">
        <v>260</v>
      </c>
      <c r="B48" t="str">
        <f t="shared" si="0"/>
        <v>&lt;loc_RawScore&gt;</v>
      </c>
      <c r="C48" s="215">
        <f ca="1">Complexity_Emissions_Location!K22</f>
        <v>11</v>
      </c>
      <c r="D48" t="str">
        <f t="shared" si="1"/>
        <v>&lt;/loc_RawScore&gt;</v>
      </c>
      <c r="F48" t="str">
        <f t="shared" ca="1" si="2"/>
        <v>&lt;loc_RawScore&gt;11&lt;/loc_RawScore&gt;</v>
      </c>
    </row>
    <row r="49" spans="1:6" ht="12.95" customHeight="1" x14ac:dyDescent="0.2">
      <c r="A49" s="215" t="s">
        <v>261</v>
      </c>
      <c r="B49" t="str">
        <f t="shared" si="0"/>
        <v>&lt;loc_Band&gt;</v>
      </c>
      <c r="C49" s="215" t="str">
        <f ca="1">Complexity_Emissions_Location!O22</f>
        <v>C</v>
      </c>
      <c r="D49" t="str">
        <f t="shared" si="1"/>
        <v>&lt;/loc_Band&gt;</v>
      </c>
      <c r="F49" t="str">
        <f t="shared" ca="1" si="2"/>
        <v>&lt;loc_Band&gt;C&lt;/loc_Band&gt;</v>
      </c>
    </row>
    <row r="50" spans="1:6" ht="12.95" customHeight="1" x14ac:dyDescent="0.2">
      <c r="A50" s="215"/>
      <c r="C50" s="215"/>
      <c r="F50" t="s">
        <v>298</v>
      </c>
    </row>
    <row r="51" spans="1:6" ht="12.95" customHeight="1" x14ac:dyDescent="0.2">
      <c r="A51" s="215"/>
      <c r="C51" s="215"/>
      <c r="F51" t="s">
        <v>297</v>
      </c>
    </row>
    <row r="52" spans="1:6" ht="12.9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95" customHeight="1" x14ac:dyDescent="0.2">
      <c r="A53" s="215" t="s">
        <v>178</v>
      </c>
      <c r="B53" t="str">
        <f t="shared" si="0"/>
        <v>&lt;docOpProcs_question1_score&gt;</v>
      </c>
      <c r="C53" s="217">
        <f ca="1">'Operator Performance'!F5</f>
        <v>2</v>
      </c>
      <c r="D53" t="str">
        <f t="shared" si="1"/>
        <v>&lt;/docOpProcs_question1_score&gt;</v>
      </c>
      <c r="F53" t="str">
        <f t="shared" ca="1" si="2"/>
        <v>&lt;docOpProcs_question1_score&gt;2&lt;/docOpProcs_question1_score&gt;</v>
      </c>
    </row>
    <row r="54" spans="1:6" ht="12.9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9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95" customHeight="1" x14ac:dyDescent="0.2">
      <c r="A56" s="215" t="s">
        <v>181</v>
      </c>
      <c r="B56" t="str">
        <f t="shared" si="0"/>
        <v>&lt;docOpProcs_question3_answer&gt;</v>
      </c>
      <c r="C56" s="215" t="str">
        <f>'Operator Performance'!E7</f>
        <v>Yes</v>
      </c>
      <c r="D56" t="str">
        <f t="shared" si="1"/>
        <v>&lt;/docOpProcs_question3_answer&gt;</v>
      </c>
      <c r="F56" t="str">
        <f t="shared" si="2"/>
        <v>&lt;docOpProcs_question3_answer&gt;Yes&lt;/docOpProcs_question3_answer&gt;</v>
      </c>
    </row>
    <row r="57" spans="1:6" ht="12.95" customHeight="1" x14ac:dyDescent="0.2">
      <c r="A57" s="215" t="s">
        <v>182</v>
      </c>
      <c r="B57" t="str">
        <f t="shared" si="0"/>
        <v>&lt;docOpProcs_question3_score&gt;</v>
      </c>
      <c r="C57" s="217">
        <f ca="1">'Operator Performance'!F7</f>
        <v>2</v>
      </c>
      <c r="D57" t="str">
        <f t="shared" si="1"/>
        <v>&lt;/docOpProcs_question3_score&gt;</v>
      </c>
      <c r="F57" t="str">
        <f t="shared" ca="1" si="2"/>
        <v>&lt;docOpProcs_question3_score&gt;2&lt;/docOpProcs_question3_score&gt;</v>
      </c>
    </row>
    <row r="58" spans="1:6" ht="12.9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9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9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9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9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9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9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9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9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9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9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9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9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9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9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9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9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9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9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9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9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9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9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95" customHeight="1" x14ac:dyDescent="0.2">
      <c r="A81" s="215" t="s">
        <v>206</v>
      </c>
      <c r="B81" t="str">
        <f t="shared" si="3"/>
        <v>&lt;accidentPlan_question1_score&gt;</v>
      </c>
      <c r="C81" s="217">
        <f ca="1">'Operator Performance'!F27</f>
        <v>4</v>
      </c>
      <c r="D81" t="str">
        <f t="shared" si="4"/>
        <v>&lt;/accidentPlan_question1_score&gt;</v>
      </c>
      <c r="F81" t="str">
        <f t="shared" ca="1" si="5"/>
        <v>&lt;accidentPlan_question1_score&gt;4&lt;/accidentPlan_question1_score&gt;</v>
      </c>
    </row>
    <row r="82" spans="1:6" ht="12.95" customHeight="1" x14ac:dyDescent="0.2">
      <c r="A82" s="215" t="s">
        <v>207</v>
      </c>
      <c r="B82" t="str">
        <f t="shared" si="3"/>
        <v>&lt;accidentPlan_question2_answer&gt;</v>
      </c>
      <c r="C82" s="215" t="str">
        <f>'Operator Performance'!E28</f>
        <v>No</v>
      </c>
      <c r="D82" t="str">
        <f t="shared" si="4"/>
        <v>&lt;/accidentPlan_question2_answer&gt;</v>
      </c>
      <c r="F82" t="str">
        <f t="shared" si="5"/>
        <v>&lt;accidentPlan_question2_answer&gt;No&lt;/accidentPlan_question2_answer&gt;</v>
      </c>
    </row>
    <row r="83" spans="1:6" ht="12.95" customHeight="1" x14ac:dyDescent="0.2">
      <c r="A83" s="215" t="s">
        <v>208</v>
      </c>
      <c r="B83" t="str">
        <f t="shared" si="3"/>
        <v>&lt;accidentPlan_question2_score&gt;</v>
      </c>
      <c r="C83" s="217">
        <f>'Operator Performance'!F28</f>
        <v>0</v>
      </c>
      <c r="D83" t="str">
        <f t="shared" si="4"/>
        <v>&lt;/accidentPlan_question2_score&gt;</v>
      </c>
      <c r="F83" t="str">
        <f t="shared" si="5"/>
        <v>&lt;accidentPlan_question2_score&gt;0&lt;/accidentPlan_question2_score&gt;</v>
      </c>
    </row>
    <row r="84" spans="1:6" ht="12.95" customHeight="1" x14ac:dyDescent="0.2">
      <c r="A84" s="215" t="s">
        <v>209</v>
      </c>
      <c r="B84" t="str">
        <f t="shared" si="3"/>
        <v>&lt;accidentPlan_question3_answer&gt;</v>
      </c>
      <c r="C84" s="215" t="str">
        <f>'Operator Performance'!E29</f>
        <v>No</v>
      </c>
      <c r="D84" t="str">
        <f t="shared" si="4"/>
        <v>&lt;/accidentPlan_question3_answer&gt;</v>
      </c>
      <c r="F84" t="str">
        <f t="shared" si="5"/>
        <v>&lt;accidentPlan_question3_answer&gt;No&lt;/accidentPlan_question3_answer&gt;</v>
      </c>
    </row>
    <row r="85" spans="1:6" ht="12.95" customHeight="1" x14ac:dyDescent="0.2">
      <c r="A85" s="215" t="s">
        <v>210</v>
      </c>
      <c r="B85" t="str">
        <f t="shared" si="3"/>
        <v>&lt;accidentPlan_question3_score&gt;</v>
      </c>
      <c r="C85" s="217">
        <f ca="1">'Operator Performance'!F29</f>
        <v>-2</v>
      </c>
      <c r="D85" t="str">
        <f t="shared" si="4"/>
        <v>&lt;/accidentPlan_question3_score&gt;</v>
      </c>
      <c r="F85" t="str">
        <f t="shared" ca="1" si="5"/>
        <v>&lt;accidentPlan_question3_score&gt;-2&lt;/accidentPlan_question3_score&gt;</v>
      </c>
    </row>
    <row r="86" spans="1:6" ht="12.9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95" customHeight="1" x14ac:dyDescent="0.2">
      <c r="A87" s="215" t="s">
        <v>212</v>
      </c>
      <c r="B87" t="str">
        <f t="shared" si="3"/>
        <v>&lt;accidentPlan_question4_score&gt;</v>
      </c>
      <c r="C87" s="217">
        <f ca="1">'Operator Performance'!F30</f>
        <v>1</v>
      </c>
      <c r="D87" t="str">
        <f t="shared" si="4"/>
        <v>&lt;/accidentPlan_question4_score&gt;</v>
      </c>
      <c r="F87" t="str">
        <f t="shared" ca="1" si="5"/>
        <v>&lt;accidentPlan_question4_score&gt;1&lt;/accidentPlan_question4_score&gt;</v>
      </c>
    </row>
    <row r="88" spans="1:6" ht="12.95" customHeight="1" x14ac:dyDescent="0.2">
      <c r="A88" s="215" t="s">
        <v>213</v>
      </c>
      <c r="B88" t="str">
        <f t="shared" si="3"/>
        <v>&lt;accidentPlan_question5_answer&gt;</v>
      </c>
      <c r="C88" s="215" t="str">
        <f>'Operator Performance'!E31</f>
        <v>Yes</v>
      </c>
      <c r="D88" t="str">
        <f t="shared" si="4"/>
        <v>&lt;/accidentPlan_question5_answer&gt;</v>
      </c>
      <c r="F88" t="str">
        <f t="shared" si="5"/>
        <v>&lt;accidentPlan_question5_answer&gt;Yes&lt;/accidentPlan_question5_answer&gt;</v>
      </c>
    </row>
    <row r="89" spans="1:6" ht="12.95" customHeight="1" x14ac:dyDescent="0.2">
      <c r="A89" s="215" t="s">
        <v>214</v>
      </c>
      <c r="B89" t="str">
        <f t="shared" si="3"/>
        <v>&lt;accidentPlan_question5_score&gt;</v>
      </c>
      <c r="C89" s="217">
        <f ca="1">'Operator Performance'!F31</f>
        <v>1</v>
      </c>
      <c r="D89" t="str">
        <f t="shared" si="4"/>
        <v>&lt;/accidentPlan_question5_score&gt;</v>
      </c>
      <c r="F89" t="str">
        <f t="shared" ca="1" si="5"/>
        <v>&lt;accidentPlan_question5_score&gt;1&lt;/accidentPlan_question5_score&gt;</v>
      </c>
    </row>
    <row r="90" spans="1:6" ht="12.95" customHeight="1" x14ac:dyDescent="0.2">
      <c r="A90" s="215" t="s">
        <v>215</v>
      </c>
      <c r="B90" t="str">
        <f t="shared" si="3"/>
        <v>&lt;accidentPlan_question6_answer&gt;</v>
      </c>
      <c r="C90" s="215" t="str">
        <f>'Operator Performance'!E32</f>
        <v>Yes</v>
      </c>
      <c r="D90" t="str">
        <f t="shared" si="4"/>
        <v>&lt;/accidentPlan_question6_answer&gt;</v>
      </c>
      <c r="F90" t="str">
        <f t="shared" si="5"/>
        <v>&lt;accidentPlan_question6_answer&gt;Yes&lt;/accidentPlan_question6_answer&gt;</v>
      </c>
    </row>
    <row r="91" spans="1:6" ht="12.95" customHeight="1" x14ac:dyDescent="0.2">
      <c r="A91" s="215" t="s">
        <v>216</v>
      </c>
      <c r="B91" t="str">
        <f t="shared" si="3"/>
        <v>&lt;accidentPlan_question6_score&gt;</v>
      </c>
      <c r="C91" s="217">
        <f ca="1">'Operator Performance'!F32</f>
        <v>2</v>
      </c>
      <c r="D91" t="str">
        <f t="shared" si="4"/>
        <v>&lt;/accidentPlan_question6_score&gt;</v>
      </c>
      <c r="F91" t="str">
        <f t="shared" ca="1" si="5"/>
        <v>&lt;accidentPlan_question6_score&gt;2&lt;/accidentPlan_question6_score&gt;</v>
      </c>
    </row>
    <row r="92" spans="1:6" ht="12.95" customHeight="1" x14ac:dyDescent="0.2">
      <c r="A92" s="215" t="s">
        <v>217</v>
      </c>
      <c r="B92" t="str">
        <f t="shared" si="3"/>
        <v>&lt;accidentPlan_question8_answer&gt;</v>
      </c>
      <c r="C92" s="215" t="str">
        <f>'Operator Performance'!E33</f>
        <v>Yes</v>
      </c>
      <c r="D92" t="str">
        <f t="shared" si="4"/>
        <v>&lt;/accidentPlan_question8_answer&gt;</v>
      </c>
      <c r="F92" t="str">
        <f t="shared" si="5"/>
        <v>&lt;accidentPlan_question8_answer&gt;Yes&lt;/accidentPlan_question8_answer&gt;</v>
      </c>
    </row>
    <row r="93" spans="1:6" ht="12.95" customHeight="1" x14ac:dyDescent="0.2">
      <c r="A93" s="215" t="s">
        <v>218</v>
      </c>
      <c r="B93" t="str">
        <f t="shared" si="3"/>
        <v>&lt;accidentPlan_question8_score&gt;</v>
      </c>
      <c r="C93" s="217">
        <f ca="1">'Operator Performance'!F33</f>
        <v>3</v>
      </c>
      <c r="D93" t="str">
        <f t="shared" si="4"/>
        <v>&lt;/accidentPlan_question8_score&gt;</v>
      </c>
      <c r="F93" t="str">
        <f t="shared" ca="1" si="5"/>
        <v>&lt;accidentPlan_question8_score&gt;3&lt;/accidentPlan_question8_score&gt;</v>
      </c>
    </row>
    <row r="94" spans="1:6" ht="12.95" customHeight="1" x14ac:dyDescent="0.2">
      <c r="A94" s="215" t="s">
        <v>262</v>
      </c>
      <c r="B94" t="str">
        <f t="shared" si="3"/>
        <v>&lt;organisation_question1part1_answer&gt;</v>
      </c>
      <c r="C94" s="215">
        <f>'Operator Performance'!E38</f>
        <v>3</v>
      </c>
      <c r="D94" t="str">
        <f t="shared" si="4"/>
        <v>&lt;/organisation_question1part1_answer&gt;</v>
      </c>
      <c r="F94" t="str">
        <f t="shared" si="5"/>
        <v>&lt;organisation_question1part1_answer&gt;3&lt;/organisation_question1part1_answer&gt;</v>
      </c>
    </row>
    <row r="95" spans="1:6" ht="12.95" customHeight="1" x14ac:dyDescent="0.2">
      <c r="A95" s="215" t="s">
        <v>263</v>
      </c>
      <c r="B95" t="str">
        <f t="shared" si="3"/>
        <v>&lt;organisation_question1part1_score&gt;</v>
      </c>
      <c r="C95" s="217">
        <f ca="1">'Operator Performance'!F38</f>
        <v>15</v>
      </c>
      <c r="D95" t="str">
        <f t="shared" si="4"/>
        <v>&lt;/organisation_question1part1_score&gt;</v>
      </c>
      <c r="F95" t="str">
        <f t="shared" ca="1" si="5"/>
        <v>&lt;organisation_question1part1_score&gt;15&lt;/organisation_question1part1_score&gt;</v>
      </c>
    </row>
    <row r="96" spans="1:6" ht="12.9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9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9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9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9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9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9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9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9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9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9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9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9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9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9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95" customHeight="1" x14ac:dyDescent="0.2">
      <c r="A111" s="215" t="s">
        <v>279</v>
      </c>
      <c r="B111" t="str">
        <f t="shared" si="3"/>
        <v>&lt;enfNotice_score&gt;</v>
      </c>
      <c r="C111" s="215">
        <f ca="1">'Operator Performance'!F49</f>
        <v>16</v>
      </c>
      <c r="D111" t="str">
        <f t="shared" si="4"/>
        <v>&lt;/enfNotice_score&gt;</v>
      </c>
      <c r="F111" t="str">
        <f t="shared" ca="1" si="5"/>
        <v>&lt;enfNotice_score&gt;16&lt;/enfNotice_score&gt;</v>
      </c>
    </row>
    <row r="112" spans="1:6" ht="12.9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9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9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9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9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9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425781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42578125" style="210" bestFit="1" customWidth="1"/>
    <col min="13" max="13" width="14" style="210" bestFit="1" customWidth="1"/>
    <col min="14" max="14" width="11.42578125" style="210" bestFit="1" customWidth="1"/>
    <col min="15" max="15" width="11.140625" style="210" bestFit="1" customWidth="1"/>
    <col min="16" max="16" width="13.570312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4472821830.5543861</v>
      </c>
      <c r="B3" s="210">
        <v>3</v>
      </c>
      <c r="C3" s="210">
        <f ca="1">TODAY()</f>
        <v>44728</v>
      </c>
      <c r="D3" s="210">
        <f>'Summary and Calculation'!E9</f>
        <v>44728</v>
      </c>
      <c r="E3" s="210" t="str">
        <f ca="1">OFFSET(References!B2,Complexity_Emissions_Location!D5,0)</f>
        <v>A17</v>
      </c>
      <c r="F3" s="210" t="str">
        <f ca="1">OFFSET(References!B2,Complexity_Emissions_Location!D7,0)</f>
        <v xml:space="preserve">   …</v>
      </c>
      <c r="G3" s="210">
        <f ca="1">Complexity_Emissions_Location!K22</f>
        <v>11</v>
      </c>
      <c r="H3" s="210">
        <f>Complexity_Emissions_Location!M10</f>
        <v>7</v>
      </c>
      <c r="I3" s="208">
        <f ca="1">'Operator Performance'!H60</f>
        <v>8.6999999999999993</v>
      </c>
      <c r="J3" s="210" t="str">
        <f ca="1">'Summary and Calculation'!F13</f>
        <v>E</v>
      </c>
      <c r="K3" s="210">
        <f ca="1">'Summary and Calculation'!G13</f>
        <v>0</v>
      </c>
      <c r="L3" s="210" t="str">
        <f ca="1">'Summary and Calculation'!F15</f>
        <v>C</v>
      </c>
      <c r="M3" s="210" t="str">
        <f>'Summary and Calculation'!F14</f>
        <v>A</v>
      </c>
      <c r="N3" s="210" t="str">
        <f ca="1">'Summary and Calculation'!F16</f>
        <v>A</v>
      </c>
      <c r="P3" s="210">
        <f ca="1">'Summary and Calculation'!H17</f>
        <v>73</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5703125" bestFit="1" customWidth="1"/>
    <col min="2" max="2" width="11" bestFit="1" customWidth="1"/>
    <col min="3" max="3" width="4.140625" bestFit="1" customWidth="1"/>
    <col min="4" max="4" width="8.5703125" bestFit="1" customWidth="1"/>
    <col min="5" max="5" width="34.425781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7635070327</v>
      </c>
      <c r="B2" s="210">
        <f ca="1">ProfileHeader!$A$3</f>
        <v>4472821830.5543861</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
      <c r="A3" s="212" t="str">
        <f t="shared" ref="A3:A40" ca="1" si="0">FIXED(10000000000*RAND(),0,TRUE)</f>
        <v>5304095584</v>
      </c>
      <c r="B3" s="210">
        <f ca="1">ProfileHeader!$A$3</f>
        <v>4472821830.5543861</v>
      </c>
      <c r="C3" s="210">
        <v>3</v>
      </c>
      <c r="D3" s="210">
        <f ca="1">OFFSET(References!F$57,Complexity_Emissions_Location!E18-1,0)</f>
        <v>7</v>
      </c>
      <c r="E3" s="210" t="str">
        <f ca="1">OFFSET(References!D$57,Complexity_Emissions_Location!E18-1,0)</f>
        <v>No</v>
      </c>
      <c r="F3" s="210">
        <f ca="1">OFFSET(References!E$57,Complexity_Emissions_Location!E18-1,0)</f>
        <v>0</v>
      </c>
    </row>
    <row r="4" spans="1:6" x14ac:dyDescent="0.2">
      <c r="A4" s="212" t="str">
        <f t="shared" ca="1" si="0"/>
        <v>2230754946</v>
      </c>
      <c r="B4" s="210">
        <f ca="1">ProfileHeader!$A$3</f>
        <v>4472821830.5543861</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3849644123</v>
      </c>
      <c r="B5" s="210">
        <f ca="1">ProfileHeader!$A$3</f>
        <v>4472821830.5543861</v>
      </c>
      <c r="C5" s="210">
        <v>5</v>
      </c>
      <c r="D5" s="210">
        <f ca="1">OFFSET(References!F$63,Complexity_Emissions_Location!E22-1,0)</f>
        <v>12</v>
      </c>
      <c r="E5" s="210" t="str">
        <f ca="1">OFFSET(References!D$63,Complexity_Emissions_Location!E22-1,0)</f>
        <v>Grade 3 or 4</v>
      </c>
      <c r="F5" s="210">
        <f ca="1">OFFSET(References!E$63,Complexity_Emissions_Location!E22-1,0)</f>
        <v>2</v>
      </c>
    </row>
    <row r="6" spans="1:6" x14ac:dyDescent="0.2">
      <c r="A6" s="212" t="str">
        <f t="shared" ca="1" si="0"/>
        <v>7893592901</v>
      </c>
      <c r="B6" s="210">
        <f ca="1">ProfileHeader!$A$3</f>
        <v>4472821830.5543861</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2990565337</v>
      </c>
      <c r="B7" s="210">
        <f ca="1">ProfileHeader!$A$3</f>
        <v>4472821830.5543861</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2470422410</v>
      </c>
      <c r="B8" s="210">
        <f ca="1">ProfileHeader!$A$3</f>
        <v>4472821830.5543861</v>
      </c>
      <c r="C8" s="210">
        <v>8</v>
      </c>
      <c r="D8" s="210">
        <f ca="1">OFFSET(References!F$74,Complexity_Emissions_Location!K20-1,0)</f>
        <v>22</v>
      </c>
      <c r="E8" s="210" t="str">
        <f ca="1">OFFSET(References!D$74,Complexity_Emissions_Location!K20-1,0)</f>
        <v>Yes</v>
      </c>
      <c r="F8" s="210">
        <f ca="1">OFFSET(References!E$74,Complexity_Emissions_Location!K20-1,0)</f>
        <v>2</v>
      </c>
    </row>
    <row r="9" spans="1:6" x14ac:dyDescent="0.2">
      <c r="A9" s="212" t="str">
        <f t="shared" ca="1" si="0"/>
        <v>8683564935</v>
      </c>
      <c r="B9" s="210">
        <f ca="1">ProfileHeader!$A$3</f>
        <v>4472821830.5543861</v>
      </c>
      <c r="C9" s="210">
        <v>60</v>
      </c>
      <c r="D9" s="210">
        <f ca="1">OFFSET(References!$O$54,'Operator Performance'!G5-1,0)</f>
        <v>24</v>
      </c>
      <c r="E9" s="210" t="str">
        <f>'Operator Performance'!E5</f>
        <v>Yes</v>
      </c>
      <c r="F9" s="210">
        <f ca="1">'Operator Performance'!F5</f>
        <v>2</v>
      </c>
    </row>
    <row r="10" spans="1:6" x14ac:dyDescent="0.2">
      <c r="A10" s="212" t="str">
        <f t="shared" ca="1" si="0"/>
        <v>2451423911</v>
      </c>
      <c r="B10" s="210">
        <f ca="1">ProfileHeader!$A$3</f>
        <v>4472821830.5543861</v>
      </c>
      <c r="C10" s="210">
        <v>61</v>
      </c>
      <c r="D10" s="210">
        <f ca="1">OFFSET(References!$O$54,'Operator Performance'!G6-1,0)</f>
        <v>26</v>
      </c>
      <c r="E10" s="210" t="str">
        <f>'Operator Performance'!E6</f>
        <v>Yes</v>
      </c>
      <c r="F10" s="210">
        <f ca="1">'Operator Performance'!F6</f>
        <v>2</v>
      </c>
    </row>
    <row r="11" spans="1:6" x14ac:dyDescent="0.2">
      <c r="A11" s="212" t="str">
        <f t="shared" ca="1" si="0"/>
        <v>530589194</v>
      </c>
      <c r="B11" s="210">
        <f ca="1">ProfileHeader!$A$3</f>
        <v>4472821830.5543861</v>
      </c>
      <c r="C11" s="210">
        <v>62</v>
      </c>
      <c r="D11" s="210">
        <f ca="1">OFFSET(References!$O$54,'Operator Performance'!G7-1,0)</f>
        <v>28</v>
      </c>
      <c r="E11" s="210" t="str">
        <f>'Operator Performance'!E7</f>
        <v>Yes</v>
      </c>
      <c r="F11" s="210">
        <f ca="1">'Operator Performance'!F7</f>
        <v>2</v>
      </c>
    </row>
    <row r="12" spans="1:6" x14ac:dyDescent="0.2">
      <c r="A12" s="212" t="str">
        <f t="shared" ca="1" si="0"/>
        <v>3422641207</v>
      </c>
      <c r="B12" s="210">
        <f ca="1">ProfileHeader!$A$3</f>
        <v>4472821830.5543861</v>
      </c>
      <c r="C12" s="210">
        <v>63</v>
      </c>
      <c r="D12" s="210">
        <f ca="1">OFFSET(References!$O$54,'Operator Performance'!G8-1,0)</f>
        <v>30</v>
      </c>
      <c r="E12" s="210" t="str">
        <f>'Operator Performance'!E8</f>
        <v>Yes</v>
      </c>
      <c r="F12" s="210">
        <f ca="1">'Operator Performance'!F8</f>
        <v>2</v>
      </c>
    </row>
    <row r="13" spans="1:6" x14ac:dyDescent="0.2">
      <c r="A13" s="212" t="str">
        <f ca="1">FIXED(10000000000*RAND(),0,TRUE)</f>
        <v>4453656972</v>
      </c>
      <c r="B13" s="210">
        <f ca="1">ProfileHeader!$A$3</f>
        <v>4472821830.5543861</v>
      </c>
      <c r="C13" s="210">
        <v>64</v>
      </c>
      <c r="D13" s="210">
        <f ca="1">OFFSET(References!$O$54,'Operator Performance'!G9-1,0)</f>
        <v>32</v>
      </c>
      <c r="E13" s="210" t="str">
        <f>'Operator Performance'!E9</f>
        <v>Yes</v>
      </c>
      <c r="F13" s="210">
        <f ca="1">'Operator Performance'!F9</f>
        <v>2</v>
      </c>
    </row>
    <row r="14" spans="1:6" x14ac:dyDescent="0.2">
      <c r="A14" s="212" t="str">
        <f t="shared" ca="1" si="0"/>
        <v>5440699210</v>
      </c>
      <c r="B14" s="210">
        <f ca="1">ProfileHeader!$A$3</f>
        <v>4472821830.5543861</v>
      </c>
      <c r="C14" s="210">
        <v>66</v>
      </c>
      <c r="D14" s="210">
        <f ca="1">OFFSET(References!$O$54,'Operator Performance'!G10-1,0)</f>
        <v>36</v>
      </c>
      <c r="E14" s="210" t="str">
        <f>'Operator Performance'!E10</f>
        <v>Yes</v>
      </c>
      <c r="F14" s="210">
        <f ca="1">'Operator Performance'!F10</f>
        <v>2</v>
      </c>
    </row>
    <row r="15" spans="1:6" x14ac:dyDescent="0.2">
      <c r="A15" s="212" t="str">
        <f t="shared" ca="1" si="0"/>
        <v>7459737390</v>
      </c>
      <c r="B15" s="210">
        <f ca="1">ProfileHeader!$A$3</f>
        <v>4472821830.5543861</v>
      </c>
      <c r="C15" s="210">
        <v>69</v>
      </c>
      <c r="D15" s="210">
        <f ca="1">OFFSET(References!$O$54,'Operator Performance'!G14-1,0)</f>
        <v>42</v>
      </c>
      <c r="E15" s="210" t="str">
        <f>'Operator Performance'!E14</f>
        <v>Yes</v>
      </c>
      <c r="F15" s="212">
        <f ca="1">'Operator Performance'!F14</f>
        <v>3</v>
      </c>
    </row>
    <row r="16" spans="1:6" x14ac:dyDescent="0.2">
      <c r="A16" s="212" t="str">
        <f t="shared" ca="1" si="0"/>
        <v>4171469686</v>
      </c>
      <c r="B16" s="210">
        <f ca="1">ProfileHeader!$A$3</f>
        <v>4472821830.5543861</v>
      </c>
      <c r="C16" s="210">
        <v>70</v>
      </c>
      <c r="D16" s="210">
        <f ca="1">OFFSET(References!$O$54,'Operator Performance'!G17-1,0)</f>
        <v>44</v>
      </c>
      <c r="E16" s="210" t="str">
        <f>'Operator Performance'!E17</f>
        <v>Yes</v>
      </c>
      <c r="F16" s="212">
        <f ca="1">'Operator Performance'!F17</f>
        <v>2</v>
      </c>
    </row>
    <row r="17" spans="1:6" x14ac:dyDescent="0.2">
      <c r="A17" s="212" t="str">
        <f t="shared" ca="1" si="0"/>
        <v>1277649240</v>
      </c>
      <c r="B17" s="210">
        <f ca="1">ProfileHeader!$A$3</f>
        <v>4472821830.5543861</v>
      </c>
      <c r="C17" s="210">
        <v>71</v>
      </c>
      <c r="D17" s="210">
        <f ca="1">OFFSET(References!$O$54,'Operator Performance'!G18-1,0)</f>
        <v>46</v>
      </c>
      <c r="E17" s="210" t="str">
        <f>'Operator Performance'!E18</f>
        <v>Yes</v>
      </c>
      <c r="F17" s="212">
        <f ca="1">'Operator Performance'!F18</f>
        <v>2</v>
      </c>
    </row>
    <row r="18" spans="1:6" x14ac:dyDescent="0.2">
      <c r="A18" s="212" t="str">
        <f t="shared" ca="1" si="0"/>
        <v>4176342679</v>
      </c>
      <c r="B18" s="210">
        <f ca="1">ProfileHeader!$A$3</f>
        <v>4472821830.5543861</v>
      </c>
      <c r="C18" s="210">
        <v>72</v>
      </c>
      <c r="D18" s="210">
        <f ca="1">OFFSET(References!$O$54,'Operator Performance'!G19-1,0)</f>
        <v>48</v>
      </c>
      <c r="E18" s="210" t="str">
        <f>'Operator Performance'!E19</f>
        <v>Yes</v>
      </c>
      <c r="F18" s="212">
        <f ca="1">'Operator Performance'!F19</f>
        <v>3</v>
      </c>
    </row>
    <row r="19" spans="1:6" x14ac:dyDescent="0.2">
      <c r="A19" s="212" t="str">
        <f t="shared" ca="1" si="0"/>
        <v>3698450219</v>
      </c>
      <c r="B19" s="210">
        <f ca="1">ProfileHeader!$A$3</f>
        <v>4472821830.5543861</v>
      </c>
      <c r="C19" s="210">
        <v>73</v>
      </c>
      <c r="D19" s="210">
        <f ca="1">OFFSET(References!$O$54,'Operator Performance'!G20-1,0)</f>
        <v>50</v>
      </c>
      <c r="E19" s="210" t="str">
        <f>'Operator Performance'!E20</f>
        <v>Yes</v>
      </c>
      <c r="F19" s="212">
        <f ca="1">'Operator Performance'!F20</f>
        <v>2</v>
      </c>
    </row>
    <row r="20" spans="1:6" x14ac:dyDescent="0.2">
      <c r="A20" s="212" t="str">
        <f t="shared" ca="1" si="0"/>
        <v>2314044469</v>
      </c>
      <c r="B20" s="210">
        <f ca="1">ProfileHeader!$A$3</f>
        <v>4472821830.5543861</v>
      </c>
      <c r="C20" s="210">
        <v>74</v>
      </c>
      <c r="D20" s="210">
        <f ca="1">OFFSET(References!$O$54,'Operator Performance'!G21-1,0)</f>
        <v>52</v>
      </c>
      <c r="E20" s="210" t="str">
        <f>'Operator Performance'!E21</f>
        <v>Yes</v>
      </c>
      <c r="F20" s="212">
        <f ca="1">'Operator Performance'!F21</f>
        <v>2</v>
      </c>
    </row>
    <row r="21" spans="1:6" x14ac:dyDescent="0.2">
      <c r="A21" s="212" t="str">
        <f t="shared" ca="1" si="0"/>
        <v>1822594682</v>
      </c>
      <c r="B21" s="210">
        <f ca="1">ProfileHeader!$A$3</f>
        <v>4472821830.5543861</v>
      </c>
      <c r="C21" s="210">
        <v>77</v>
      </c>
      <c r="D21" s="210">
        <f ca="1">OFFSET(References!$O$54,'Operator Performance'!G22-1,0)</f>
        <v>65</v>
      </c>
      <c r="E21" s="210" t="str">
        <f>'Operator Performance'!E22</f>
        <v>Yes</v>
      </c>
      <c r="F21" s="212">
        <f ca="1">'Operator Performance'!F22</f>
        <v>3</v>
      </c>
    </row>
    <row r="22" spans="1:6" x14ac:dyDescent="0.2">
      <c r="A22" s="212" t="str">
        <f t="shared" ca="1" si="0"/>
        <v>3020291208</v>
      </c>
      <c r="B22" s="210">
        <f ca="1">ProfileHeader!$A$3</f>
        <v>4472821830.5543861</v>
      </c>
      <c r="C22" s="210">
        <v>79</v>
      </c>
      <c r="D22" s="210">
        <f ca="1">OFFSET(References!$O$54,'Operator Performance'!G23-1,0)</f>
        <v>69</v>
      </c>
      <c r="E22" s="210" t="str">
        <f>'Operator Performance'!E23</f>
        <v>Yes</v>
      </c>
      <c r="F22" s="212">
        <f>'Operator Performance'!F23</f>
        <v>0</v>
      </c>
    </row>
    <row r="23" spans="1:6" x14ac:dyDescent="0.2">
      <c r="A23" s="212" t="str">
        <f t="shared" ca="1" si="0"/>
        <v>8486014124</v>
      </c>
      <c r="B23" s="210">
        <f ca="1">ProfileHeader!$A$3</f>
        <v>4472821830.5543861</v>
      </c>
      <c r="C23" s="210">
        <v>80</v>
      </c>
      <c r="D23" s="210">
        <f ca="1">OFFSET(References!$O$54,'Operator Performance'!G27-1,0)</f>
        <v>73</v>
      </c>
      <c r="E23" s="210" t="str">
        <f>'Operator Performance'!E27</f>
        <v>Yes</v>
      </c>
      <c r="F23" s="212">
        <f ca="1">'Operator Performance'!F27</f>
        <v>4</v>
      </c>
    </row>
    <row r="24" spans="1:6" x14ac:dyDescent="0.2">
      <c r="A24" s="212" t="str">
        <f t="shared" ca="1" si="0"/>
        <v>6962560463</v>
      </c>
      <c r="B24" s="210">
        <f ca="1">ProfileHeader!$A$3</f>
        <v>4472821830.5543861</v>
      </c>
      <c r="C24" s="210">
        <v>81</v>
      </c>
      <c r="D24" s="210">
        <f ca="1">OFFSET(References!$O$54,'Operator Performance'!G28-1,0)</f>
        <v>75</v>
      </c>
      <c r="E24" s="210" t="str">
        <f>'Operator Performance'!E28</f>
        <v>No</v>
      </c>
      <c r="F24" s="212">
        <f>'Operator Performance'!F28</f>
        <v>0</v>
      </c>
    </row>
    <row r="25" spans="1:6" x14ac:dyDescent="0.2">
      <c r="A25" s="212" t="str">
        <f t="shared" ca="1" si="0"/>
        <v>1395125064</v>
      </c>
      <c r="B25" s="210">
        <f ca="1">ProfileHeader!$A$3</f>
        <v>4472821830.5543861</v>
      </c>
      <c r="C25" s="210">
        <v>82</v>
      </c>
      <c r="D25" s="210">
        <f ca="1">OFFSET(References!$O$54,'Operator Performance'!G29-1,0)</f>
        <v>77</v>
      </c>
      <c r="E25" s="210" t="str">
        <f>'Operator Performance'!E29</f>
        <v>No</v>
      </c>
      <c r="F25" s="212">
        <f ca="1">'Operator Performance'!F29</f>
        <v>-2</v>
      </c>
    </row>
    <row r="26" spans="1:6" x14ac:dyDescent="0.2">
      <c r="A26" s="212" t="str">
        <f t="shared" ca="1" si="0"/>
        <v>7568871247</v>
      </c>
      <c r="B26" s="210">
        <f ca="1">ProfileHeader!$A$3</f>
        <v>4472821830.5543861</v>
      </c>
      <c r="C26" s="210">
        <v>83</v>
      </c>
      <c r="D26" s="210">
        <f ca="1">OFFSET(References!$O$54,'Operator Performance'!G30-1,0)</f>
        <v>79</v>
      </c>
      <c r="E26" s="210" t="str">
        <f>'Operator Performance'!E30</f>
        <v>Yes</v>
      </c>
      <c r="F26" s="212">
        <f ca="1">'Operator Performance'!F30</f>
        <v>1</v>
      </c>
    </row>
    <row r="27" spans="1:6" x14ac:dyDescent="0.2">
      <c r="A27" s="212" t="str">
        <f t="shared" ca="1" si="0"/>
        <v>774135798</v>
      </c>
      <c r="B27" s="210">
        <f ca="1">ProfileHeader!$A$3</f>
        <v>4472821830.5543861</v>
      </c>
      <c r="C27" s="210">
        <v>84</v>
      </c>
      <c r="D27" s="210">
        <f ca="1">OFFSET(References!$O$54,'Operator Performance'!G31-1,0)</f>
        <v>81</v>
      </c>
      <c r="E27" s="210" t="str">
        <f>'Operator Performance'!E31</f>
        <v>Yes</v>
      </c>
      <c r="F27" s="212">
        <f ca="1">'Operator Performance'!F31</f>
        <v>1</v>
      </c>
    </row>
    <row r="28" spans="1:6" x14ac:dyDescent="0.2">
      <c r="A28" s="212" t="str">
        <f t="shared" ca="1" si="0"/>
        <v>9842783621</v>
      </c>
      <c r="B28" s="210">
        <f ca="1">ProfileHeader!$A$3</f>
        <v>4472821830.5543861</v>
      </c>
      <c r="C28" s="210">
        <v>85</v>
      </c>
      <c r="D28" s="210">
        <f ca="1">OFFSET(References!$O$54,'Operator Performance'!G32-1,0)</f>
        <v>83</v>
      </c>
      <c r="E28" s="210" t="str">
        <f>'Operator Performance'!E32</f>
        <v>Yes</v>
      </c>
      <c r="F28" s="212">
        <f ca="1">'Operator Performance'!F32</f>
        <v>2</v>
      </c>
    </row>
    <row r="29" spans="1:6" x14ac:dyDescent="0.2">
      <c r="A29" s="212" t="str">
        <f t="shared" ca="1" si="0"/>
        <v>4563007739</v>
      </c>
      <c r="B29" s="210">
        <f ca="1">ProfileHeader!$A$3</f>
        <v>4472821830.5543861</v>
      </c>
      <c r="C29" s="210">
        <v>86</v>
      </c>
      <c r="D29" s="210">
        <f ca="1">OFFSET(References!$O$54,'Operator Performance'!G33-1,0)</f>
        <v>87</v>
      </c>
      <c r="E29" s="210" t="str">
        <f>'Operator Performance'!E33</f>
        <v>Yes</v>
      </c>
      <c r="F29" s="212">
        <f ca="1">'Operator Performance'!F33</f>
        <v>3</v>
      </c>
    </row>
    <row r="30" spans="1:6" x14ac:dyDescent="0.2">
      <c r="A30" s="212" t="str">
        <f t="shared" ca="1" si="0"/>
        <v>6320362667</v>
      </c>
      <c r="B30" s="210">
        <f ca="1">ProfileHeader!$A$3</f>
        <v>4472821830.5543861</v>
      </c>
      <c r="C30" s="210">
        <v>88</v>
      </c>
      <c r="D30" s="210">
        <f ca="1">OFFSET(References!$O$54,'Operator Performance'!G38-1,0)</f>
        <v>89</v>
      </c>
      <c r="E30" s="210">
        <f>'Operator Performance'!E38</f>
        <v>3</v>
      </c>
      <c r="F30" s="212">
        <f ca="1">'Operator Performance'!F38</f>
        <v>15</v>
      </c>
    </row>
    <row r="31" spans="1:6" x14ac:dyDescent="0.2">
      <c r="A31" s="212" t="str">
        <f t="shared" ca="1" si="0"/>
        <v>2933176402</v>
      </c>
      <c r="B31" s="210">
        <f ca="1">ProfileHeader!$A$3</f>
        <v>4472821830.5543861</v>
      </c>
      <c r="C31" s="210">
        <v>89</v>
      </c>
      <c r="D31" s="210" t="e">
        <f ca="1">OFFSET(References!$O$54,'Operator Performance'!#REF!-1,0)</f>
        <v>#REF!</v>
      </c>
      <c r="E31" s="210" t="e">
        <f>'Operator Performance'!#REF!</f>
        <v>#REF!</v>
      </c>
      <c r="F31" s="212" t="e">
        <f>'Operator Performance'!#REF!</f>
        <v>#REF!</v>
      </c>
    </row>
    <row r="32" spans="1:6" x14ac:dyDescent="0.2">
      <c r="A32" s="212" t="str">
        <f t="shared" ca="1" si="0"/>
        <v>9447948237</v>
      </c>
      <c r="B32" s="210">
        <f ca="1">ProfileHeader!$A$3</f>
        <v>4472821830.5543861</v>
      </c>
      <c r="C32" s="210">
        <v>90</v>
      </c>
      <c r="D32" s="210" t="e">
        <f ca="1">OFFSET(References!$O$54,'Operator Performance'!#REF!-1,0)</f>
        <v>#REF!</v>
      </c>
      <c r="E32" s="210" t="e">
        <f>'Operator Performance'!#REF!</f>
        <v>#REF!</v>
      </c>
      <c r="F32" s="212" t="e">
        <f>'Operator Performance'!#REF!</f>
        <v>#REF!</v>
      </c>
    </row>
    <row r="33" spans="1:6" x14ac:dyDescent="0.2">
      <c r="A33" s="212" t="str">
        <f t="shared" ca="1" si="0"/>
        <v>8557555406</v>
      </c>
      <c r="B33" s="210">
        <f ca="1">ProfileHeader!$A$3</f>
        <v>4472821830.5543861</v>
      </c>
      <c r="C33" s="210">
        <v>91</v>
      </c>
      <c r="D33" s="210" t="e">
        <f ca="1">OFFSET(References!$O$54,'Operator Performance'!#REF!-1,0)</f>
        <v>#REF!</v>
      </c>
      <c r="E33" s="210" t="e">
        <f>'Operator Performance'!#REF!</f>
        <v>#REF!</v>
      </c>
      <c r="F33" s="212" t="e">
        <f>'Operator Performance'!#REF!</f>
        <v>#REF!</v>
      </c>
    </row>
    <row r="34" spans="1:6" x14ac:dyDescent="0.2">
      <c r="A34" s="212" t="str">
        <f t="shared" ca="1" si="0"/>
        <v>8828782297</v>
      </c>
      <c r="B34" s="210">
        <f ca="1">ProfileHeader!$A$3</f>
        <v>4472821830.5543861</v>
      </c>
      <c r="C34" s="210">
        <v>92</v>
      </c>
      <c r="D34" s="210">
        <f ca="1">OFFSET(References!$O$54,'Operator Performance'!G42-1,0)</f>
        <v>93</v>
      </c>
      <c r="E34" s="210" t="str">
        <f>'Operator Performance'!E42</f>
        <v>Yes</v>
      </c>
      <c r="F34" s="212">
        <f ca="1">'Operator Performance'!F42</f>
        <v>3</v>
      </c>
    </row>
    <row r="35" spans="1:6" x14ac:dyDescent="0.2">
      <c r="A35" s="212" t="str">
        <f t="shared" ca="1" si="0"/>
        <v>7056401798</v>
      </c>
      <c r="B35" s="210">
        <f ca="1">ProfileHeader!$A$3</f>
        <v>4472821830.5543861</v>
      </c>
      <c r="C35" s="210">
        <v>97</v>
      </c>
      <c r="D35" s="210">
        <f ca="1">OFFSET(References!$O$54,'Operator Performance'!G43-1,0)</f>
        <v>95</v>
      </c>
      <c r="E35" s="210" t="str">
        <f>'Operator Performance'!E43</f>
        <v>Yes</v>
      </c>
      <c r="F35" s="212">
        <f ca="1">'Operator Performance'!F43</f>
        <v>3</v>
      </c>
    </row>
    <row r="36" spans="1:6" x14ac:dyDescent="0.2">
      <c r="A36" s="212" t="str">
        <f t="shared" ca="1" si="0"/>
        <v>7457148182</v>
      </c>
      <c r="B36" s="210">
        <f ca="1">ProfileHeader!$A$3</f>
        <v>4472821830.5543861</v>
      </c>
      <c r="C36" s="210">
        <v>99</v>
      </c>
      <c r="D36" s="210">
        <f ca="1">OFFSET(References!$O$54,'Operator Performance'!G44-1,0)</f>
        <v>97</v>
      </c>
      <c r="E36" s="210" t="str">
        <f>'Operator Performance'!E44</f>
        <v>Yes</v>
      </c>
      <c r="F36" s="212">
        <f ca="1">'Operator Performance'!F44</f>
        <v>3</v>
      </c>
    </row>
    <row r="37" spans="1:6" x14ac:dyDescent="0.2">
      <c r="A37" s="212" t="str">
        <f t="shared" ca="1" si="0"/>
        <v>3968174377</v>
      </c>
      <c r="B37" s="210">
        <f ca="1">ProfileHeader!$A$3</f>
        <v>4472821830.5543861</v>
      </c>
      <c r="C37" s="210">
        <v>100</v>
      </c>
      <c r="D37" s="210">
        <f ca="1">OFFSET(References!$O$54,'Operator Performance'!G45-1,0)</f>
        <v>107</v>
      </c>
      <c r="E37" s="210" t="str">
        <f>'Operator Performance'!E45</f>
        <v>Yes</v>
      </c>
      <c r="F37" s="212">
        <f ca="1">'Operator Performance'!F45</f>
        <v>2</v>
      </c>
    </row>
    <row r="38" spans="1:6" x14ac:dyDescent="0.2">
      <c r="A38" s="212" t="str">
        <f t="shared" ca="1" si="0"/>
        <v>4662371973</v>
      </c>
      <c r="B38" s="210">
        <f ca="1">ProfileHeader!$A$3</f>
        <v>4472821830.5543861</v>
      </c>
      <c r="C38" s="210">
        <v>101</v>
      </c>
      <c r="D38" s="210">
        <f ca="1">OFFSET(References!$O$54,'Operator Performance'!G46-1,0)</f>
        <v>111</v>
      </c>
      <c r="E38" s="210" t="str">
        <f>'Operator Performance'!E46</f>
        <v>Yes</v>
      </c>
      <c r="F38" s="212">
        <f ca="1">'Operator Performance'!F46</f>
        <v>1</v>
      </c>
    </row>
    <row r="39" spans="1:6" x14ac:dyDescent="0.2">
      <c r="A39" s="212" t="str">
        <f t="shared" ca="1" si="0"/>
        <v>5545301709</v>
      </c>
      <c r="B39" s="210">
        <f ca="1">ProfileHeader!$A$3</f>
        <v>4472821830.5543861</v>
      </c>
      <c r="C39" s="210">
        <v>102</v>
      </c>
      <c r="D39" s="210">
        <f ca="1">OFFSET(References!$O$54,'Operator Performance'!G47-1,0)</f>
        <v>113</v>
      </c>
      <c r="E39" s="210" t="str">
        <f>'Operator Performance'!E47</f>
        <v>Yes</v>
      </c>
      <c r="F39" s="212">
        <f ca="1">'Operator Performance'!F47</f>
        <v>1</v>
      </c>
    </row>
    <row r="40" spans="1:6" x14ac:dyDescent="0.2">
      <c r="A40" s="212" t="str">
        <f t="shared" ca="1" si="0"/>
        <v>4170029832</v>
      </c>
      <c r="B40" s="210">
        <f ca="1">ProfileHeader!$A$3</f>
        <v>4472821830.5543861</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REGU-106-6546029</_dlc_DocId>
    <_dlc_DocIdUrl xmlns="9be56660-2c31-41ef-bc00-23e72f632f2a">
      <Url>https://cyfoethnaturiolcymru.sharepoint.com/teams/Regulatory/Permitting/_layouts/15/DocIdRedir.aspx?ID=REGU-106-6546029</Url>
      <Description>REGU-106-6546029</Description>
    </_dlc_DocIdUrl>
    <Site_x0020_Name xmlns="859f7ad6-93f6-4205-b62b-a17f28acbbac">Meritor HVBS (UK) Ltd			</Site_x0020_Name>
    <Internal_x002f_External xmlns="859f7ad6-93f6-4205-b62b-a17f28acbbac">Internal document</Internal_x002f_External>
    <Post_x0020_code xmlns="859f7ad6-93f6-4205-b62b-a17f28acbbac">NP44 3XU</Post_x0020_code>
    <IconOverlay xmlns="http://schemas.microsoft.com/sharepoint/v4"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2022-06-15T23:00:00+00:00</Document_x0020_Date>
    <Facility_x0020_Address xmlns="859f7ad6-93f6-4205-b62b-a17f28acbbac">Grange Road, Cwmbran, Gwent</Facility_x0020_Address>
    <Environment_x0020_Sub_x0020_Folder xmlns="859f7ad6-93f6-4205-b62b-a17f28acbbac">Licence surrender</Environment_x0020_Sub_x0020_Folder>
    <Customer_x0020_Name xmlns="859f7ad6-93f6-4205-b62b-a17f28acbbac">Arcadis (UK) Ltd		</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88C8EF-A0D8-405F-B8E1-8F2F29CD700D}">
  <ds:schemaRefs>
    <ds:schemaRef ds:uri="http://schemas.microsoft.com/sharepoint/events"/>
  </ds:schemaRefs>
</ds:datastoreItem>
</file>

<file path=customXml/itemProps2.xml><?xml version="1.0" encoding="utf-8"?>
<ds:datastoreItem xmlns:ds="http://schemas.openxmlformats.org/officeDocument/2006/customXml" ds:itemID="{46383236-9665-4E4D-9459-4BC91641F96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D8E45B4D-437B-4F42-BBC0-D68A2E00611A}">
  <ds:schemaRefs>
    <ds:schemaRef ds:uri="http://schemas.microsoft.com/sharepoint/v3/contenttype/forms"/>
  </ds:schemaRefs>
</ds:datastoreItem>
</file>

<file path=customXml/itemProps4.xml><?xml version="1.0" encoding="utf-8"?>
<ds:datastoreItem xmlns:ds="http://schemas.openxmlformats.org/officeDocument/2006/customXml" ds:itemID="{43AFEEAD-3214-4403-A12B-05697BF136EA}">
  <ds:schemaRefs>
    <ds:schemaRef ds:uri="http://schemas.microsoft.com/office/2006/metadata/longProperties"/>
  </ds:schemaRefs>
</ds:datastoreItem>
</file>

<file path=customXml/itemProps5.xml><?xml version="1.0" encoding="utf-8"?>
<ds:datastoreItem xmlns:ds="http://schemas.openxmlformats.org/officeDocument/2006/customXml" ds:itemID="{F9E45C2C-C64C-42B8-BBB6-1D38EF5C2127}"/>
</file>

<file path=customXml/itemProps6.xml><?xml version="1.0" encoding="utf-8"?>
<ds:datastoreItem xmlns:ds="http://schemas.openxmlformats.org/officeDocument/2006/customXml" ds:itemID="{2D1E5AAB-71A0-44F0-B4F3-984CBE66E19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cp:lastModifiedBy>Bailey, Louise</cp:lastModifiedBy>
  <cp:lastPrinted>2005-10-03T15:12:33Z</cp:lastPrinted>
  <dcterms:created xsi:type="dcterms:W3CDTF">2005-09-28T20:46:41Z</dcterms:created>
  <dcterms:modified xsi:type="dcterms:W3CDTF">2022-06-16T08:20:46Z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_dlc_DocId">
    <vt:lpwstr>V7PCVZ5FU4KR-235481665-368</vt:lpwstr>
  </property>
  <property fmtid="{D5CDD505-2E9C-101B-9397-08002B2CF9AE}" pid="6" name="_dlc_DocIdItemGuid">
    <vt:lpwstr>0a87090b-deeb-42f9-91b8-6d4265967868</vt:lpwstr>
  </property>
  <property fmtid="{D5CDD505-2E9C-101B-9397-08002B2CF9AE}" pid="7" name="_dlc_DocIdUrl">
    <vt:lpwstr>https://arcadiso365.sharepoint.com/teams/project-10044958/_layouts/15/DocIdRedir.aspx?ID=V7PCVZ5FU4KR-235481665-368, V7PCVZ5FU4KR-235481665-368</vt:lpwstr>
  </property>
  <property fmtid="{D5CDD505-2E9C-101B-9397-08002B2CF9AE}" pid="8" name="ContentTypeId">
    <vt:lpwstr>0x01010067EB80C5FE939D4A9B3D8BA62129B7F5020200B2E14DAAA307FB4BBE7EC00E427381EC</vt:lpwstr>
  </property>
  <property fmtid="{D5CDD505-2E9C-101B-9397-08002B2CF9AE}" pid="9" name="PH_DocumentType">
    <vt:lpwstr/>
  </property>
</Properties>
</file>