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chartsheets/sheet1.xml" ContentType="application/vnd.openxmlformats-officedocument.spreadsheetml.chart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heckCompatibility="1" defaultThemeVersion="124226"/>
  <mc:AlternateContent xmlns:mc="http://schemas.openxmlformats.org/markup-compatibility/2006">
    <mc:Choice Requires="x15">
      <x15ac:absPath xmlns:x15ac="http://schemas.microsoft.com/office/spreadsheetml/2010/11/ac" url="https://cyfoethnaturiolcymru.sharepoint.com/teams/Regulatory/Permitting/SE EPR Water Discharge Consents PR/PAN-005828/"/>
    </mc:Choice>
  </mc:AlternateContent>
  <xr:revisionPtr revIDLastSave="0" documentId="8_{90496963-A731-47A1-8E93-F6713EFF7943}" xr6:coauthVersionLast="31" xr6:coauthVersionMax="31" xr10:uidLastSave="{00000000-0000-0000-0000-000000000000}"/>
  <bookViews>
    <workbookView xWindow="180" yWindow="70" windowWidth="12240" windowHeight="9240" tabRatio="638" activeTab="1" xr2:uid="{00000000-000D-0000-FFFF-FFFF00000000}"/>
  </bookViews>
  <sheets>
    <sheet name="README" sheetId="1" r:id="rId1"/>
    <sheet name="Scoring" sheetId="2" r:id="rId2"/>
    <sheet name="Lookup" sheetId="3" r:id="rId3"/>
    <sheet name="Sensitivity" sheetId="4" r:id="rId4"/>
    <sheet name="RelationshipWithDistance" sheetId="5" r:id="rId5"/>
    <sheet name="ScoresWithDistance" sheetId="6" state="hidden" r:id="rId6"/>
    <sheet name="Project Spec" sheetId="7" state="hidden" r:id="rId7"/>
  </sheets>
  <definedNames>
    <definedName name="Z_B1BEC727_94CC_4087_BB2A_AB9ACF1C91FF_.wvu.Cols" localSheetId="2" hidden="1">Lookup!$A:$Y</definedName>
  </definedNames>
  <calcPr calcId="179017"/>
  <customWorkbookViews>
    <customWorkbookView name="pfitzgerald - Personal View" guid="{B1BEC727-94CC-4087-BB2A-AB9ACF1C91FF}" mergeInterval="0" personalView="1" maximized="1" xWindow="1" yWindow="1" windowWidth="1676" windowHeight="820" tabRatio="638" activeSheetId="1"/>
  </customWorkbookViews>
</workbook>
</file>

<file path=xl/calcChain.xml><?xml version="1.0" encoding="utf-8"?>
<calcChain xmlns="http://schemas.openxmlformats.org/spreadsheetml/2006/main">
  <c r="B4" i="7" l="1"/>
  <c r="H39" i="2"/>
  <c r="H40" i="2"/>
  <c r="H41" i="2"/>
  <c r="J43" i="2"/>
  <c r="H42" i="2"/>
  <c r="H43" i="2"/>
  <c r="H38" i="2"/>
  <c r="J55" i="2"/>
  <c r="D8" i="6" s="1"/>
  <c r="H26" i="6"/>
  <c r="H20" i="6"/>
  <c r="J56" i="2"/>
  <c r="H116" i="4"/>
  <c r="H64" i="2"/>
  <c r="H65" i="2"/>
  <c r="J68" i="2" s="1"/>
  <c r="H66" i="2"/>
  <c r="H63" i="2"/>
  <c r="G48" i="2"/>
  <c r="G49" i="2"/>
  <c r="J51" i="2"/>
  <c r="G47" i="2"/>
  <c r="H31" i="2"/>
  <c r="H32" i="2"/>
  <c r="H33" i="2"/>
  <c r="H34" i="2"/>
  <c r="H35" i="2"/>
  <c r="H36" i="2"/>
  <c r="G32" i="2"/>
  <c r="G33" i="2"/>
  <c r="G34" i="2"/>
  <c r="G35" i="2"/>
  <c r="G36" i="2"/>
  <c r="G31" i="2"/>
  <c r="F32" i="2"/>
  <c r="F33" i="2"/>
  <c r="F34" i="2"/>
  <c r="F35" i="2"/>
  <c r="F36" i="2"/>
  <c r="F31" i="2"/>
  <c r="H23" i="2"/>
  <c r="H24" i="2"/>
  <c r="H25" i="2"/>
  <c r="H26" i="2"/>
  <c r="H22" i="2"/>
  <c r="G25" i="2"/>
  <c r="G26" i="2"/>
  <c r="G24" i="2"/>
  <c r="G23" i="2"/>
  <c r="G22" i="2"/>
  <c r="F26" i="2"/>
  <c r="F25" i="2"/>
  <c r="F24" i="2"/>
  <c r="F23" i="2"/>
  <c r="F22" i="2"/>
  <c r="K73" i="2"/>
  <c r="C8" i="4"/>
  <c r="B1355" i="6"/>
  <c r="B1356" i="6"/>
  <c r="B1357" i="6"/>
  <c r="B1358" i="6"/>
  <c r="B1359" i="6"/>
  <c r="B1360" i="6"/>
  <c r="B1361" i="6"/>
  <c r="B1362" i="6"/>
  <c r="B1363" i="6"/>
  <c r="B1364" i="6"/>
  <c r="B1365" i="6"/>
  <c r="B1366" i="6"/>
  <c r="B1367" i="6"/>
  <c r="B1368" i="6"/>
  <c r="B1369" i="6"/>
  <c r="B1370" i="6"/>
  <c r="B1371" i="6"/>
  <c r="B1372" i="6"/>
  <c r="B1373" i="6"/>
  <c r="B1374" i="6"/>
  <c r="B1375" i="6"/>
  <c r="B1376" i="6"/>
  <c r="B1377" i="6"/>
  <c r="B1378" i="6"/>
  <c r="B1379" i="6"/>
  <c r="B1380" i="6"/>
  <c r="B1271" i="6"/>
  <c r="B1272" i="6"/>
  <c r="B1273" i="6"/>
  <c r="B1274" i="6"/>
  <c r="B1275" i="6"/>
  <c r="B1276" i="6"/>
  <c r="B1277" i="6"/>
  <c r="B1278" i="6"/>
  <c r="B1279" i="6"/>
  <c r="B1280" i="6"/>
  <c r="B1281" i="6"/>
  <c r="B1282" i="6"/>
  <c r="B1283" i="6"/>
  <c r="B1284" i="6"/>
  <c r="B1285" i="6"/>
  <c r="B1286" i="6"/>
  <c r="B1287" i="6"/>
  <c r="B1288" i="6"/>
  <c r="B1289" i="6"/>
  <c r="B1290" i="6"/>
  <c r="B1291" i="6"/>
  <c r="B1292" i="6"/>
  <c r="B1293" i="6"/>
  <c r="B1294" i="6"/>
  <c r="B1295" i="6"/>
  <c r="B1296" i="6"/>
  <c r="B1297" i="6"/>
  <c r="B1298" i="6"/>
  <c r="B1299" i="6"/>
  <c r="B1300" i="6"/>
  <c r="B1301" i="6"/>
  <c r="B1302" i="6"/>
  <c r="B1303" i="6"/>
  <c r="B1304" i="6"/>
  <c r="B1305" i="6"/>
  <c r="B1306" i="6"/>
  <c r="B1307" i="6"/>
  <c r="B1308" i="6"/>
  <c r="B1309" i="6"/>
  <c r="B1310" i="6"/>
  <c r="B1311" i="6"/>
  <c r="B1312" i="6"/>
  <c r="B1313" i="6"/>
  <c r="B1314" i="6"/>
  <c r="B1315" i="6"/>
  <c r="B1316" i="6"/>
  <c r="B1317" i="6"/>
  <c r="B1318" i="6"/>
  <c r="B1319" i="6"/>
  <c r="B1320" i="6"/>
  <c r="B1321" i="6"/>
  <c r="B1322" i="6"/>
  <c r="B1323" i="6"/>
  <c r="B1324" i="6"/>
  <c r="B1325" i="6"/>
  <c r="B1326" i="6"/>
  <c r="B1327" i="6"/>
  <c r="B1328" i="6"/>
  <c r="B1329" i="6"/>
  <c r="B1330" i="6"/>
  <c r="B1331" i="6"/>
  <c r="B1332" i="6"/>
  <c r="B1333" i="6"/>
  <c r="B1334" i="6"/>
  <c r="B1335" i="6"/>
  <c r="B1336" i="6"/>
  <c r="B1337" i="6"/>
  <c r="B1338" i="6"/>
  <c r="B1339" i="6"/>
  <c r="B1340" i="6"/>
  <c r="B1341" i="6"/>
  <c r="B1342" i="6"/>
  <c r="B1343" i="6"/>
  <c r="B1344" i="6"/>
  <c r="B1345" i="6"/>
  <c r="B1346" i="6"/>
  <c r="B1347" i="6"/>
  <c r="B1348" i="6"/>
  <c r="B1349" i="6"/>
  <c r="B1350" i="6"/>
  <c r="B1351" i="6"/>
  <c r="B1352" i="6"/>
  <c r="B1353" i="6"/>
  <c r="B1354" i="6"/>
  <c r="B986" i="6"/>
  <c r="B987" i="6"/>
  <c r="B988" i="6"/>
  <c r="B989" i="6"/>
  <c r="B990" i="6"/>
  <c r="B991" i="6"/>
  <c r="B992" i="6"/>
  <c r="B993" i="6"/>
  <c r="B994" i="6"/>
  <c r="B995" i="6"/>
  <c r="B996" i="6"/>
  <c r="B997" i="6"/>
  <c r="B998" i="6"/>
  <c r="B999" i="6"/>
  <c r="B1000" i="6"/>
  <c r="B1001" i="6"/>
  <c r="B1002" i="6"/>
  <c r="B1003" i="6"/>
  <c r="B1004" i="6"/>
  <c r="B1005" i="6"/>
  <c r="B1006" i="6"/>
  <c r="B1007" i="6"/>
  <c r="B1008" i="6"/>
  <c r="B1009" i="6"/>
  <c r="B1010" i="6"/>
  <c r="B1011" i="6"/>
  <c r="B1012" i="6"/>
  <c r="B1013" i="6"/>
  <c r="B1014" i="6"/>
  <c r="B1015" i="6"/>
  <c r="B1016" i="6"/>
  <c r="B1017" i="6"/>
  <c r="B1018" i="6"/>
  <c r="B1019" i="6"/>
  <c r="B1020" i="6"/>
  <c r="B1021" i="6"/>
  <c r="B1022" i="6"/>
  <c r="B1023" i="6"/>
  <c r="B1024" i="6"/>
  <c r="B1025" i="6"/>
  <c r="B1026" i="6"/>
  <c r="B1027" i="6"/>
  <c r="B1028" i="6"/>
  <c r="B1029" i="6"/>
  <c r="B1030" i="6"/>
  <c r="B1031" i="6"/>
  <c r="B1032" i="6"/>
  <c r="B1033" i="6"/>
  <c r="B1034" i="6"/>
  <c r="B1035" i="6"/>
  <c r="B1036" i="6"/>
  <c r="B1037" i="6"/>
  <c r="B1038" i="6"/>
  <c r="B1039" i="6"/>
  <c r="B1040" i="6"/>
  <c r="B1041" i="6"/>
  <c r="B1042" i="6"/>
  <c r="B1043" i="6"/>
  <c r="B1044" i="6"/>
  <c r="B1045" i="6"/>
  <c r="B1046" i="6"/>
  <c r="B1047" i="6"/>
  <c r="B1048" i="6"/>
  <c r="B1049" i="6"/>
  <c r="B1050" i="6"/>
  <c r="B1051" i="6"/>
  <c r="B1052" i="6"/>
  <c r="B1053" i="6"/>
  <c r="B1054" i="6"/>
  <c r="B1055" i="6"/>
  <c r="B1056" i="6"/>
  <c r="B1057" i="6"/>
  <c r="B1058" i="6"/>
  <c r="B1059" i="6"/>
  <c r="B1060" i="6"/>
  <c r="B1061" i="6"/>
  <c r="B1062" i="6"/>
  <c r="B1063" i="6"/>
  <c r="B1064" i="6"/>
  <c r="B1065" i="6"/>
  <c r="B1066" i="6"/>
  <c r="B1067" i="6"/>
  <c r="B1068" i="6"/>
  <c r="B1069" i="6"/>
  <c r="B1070" i="6"/>
  <c r="B1071" i="6"/>
  <c r="B1072" i="6"/>
  <c r="B1073" i="6"/>
  <c r="B1074" i="6"/>
  <c r="B1075" i="6"/>
  <c r="B1076" i="6"/>
  <c r="B1077" i="6"/>
  <c r="B1078" i="6"/>
  <c r="B1079" i="6"/>
  <c r="B1080" i="6"/>
  <c r="B1081" i="6"/>
  <c r="B1082" i="6"/>
  <c r="B1083" i="6"/>
  <c r="B1084" i="6"/>
  <c r="B1085" i="6"/>
  <c r="B1086" i="6"/>
  <c r="B1087" i="6"/>
  <c r="B1088" i="6"/>
  <c r="B1089" i="6"/>
  <c r="B1090" i="6"/>
  <c r="B1091" i="6"/>
  <c r="B1092" i="6"/>
  <c r="B1093" i="6"/>
  <c r="B1094" i="6"/>
  <c r="B1095" i="6"/>
  <c r="B1096" i="6"/>
  <c r="B1097" i="6"/>
  <c r="B1098" i="6"/>
  <c r="B1099" i="6"/>
  <c r="B1100" i="6"/>
  <c r="B1101" i="6"/>
  <c r="B1102" i="6"/>
  <c r="B1103" i="6"/>
  <c r="B1104" i="6"/>
  <c r="B1105" i="6"/>
  <c r="B1106" i="6"/>
  <c r="B1107" i="6"/>
  <c r="B1108" i="6"/>
  <c r="B1109" i="6"/>
  <c r="B1110" i="6"/>
  <c r="B1111" i="6"/>
  <c r="B1112" i="6"/>
  <c r="B1113" i="6"/>
  <c r="B1114" i="6"/>
  <c r="B1115" i="6"/>
  <c r="B1116" i="6"/>
  <c r="B1117" i="6"/>
  <c r="B1118" i="6"/>
  <c r="B1119" i="6"/>
  <c r="B1120" i="6"/>
  <c r="B1121" i="6"/>
  <c r="B1122" i="6"/>
  <c r="B1123" i="6"/>
  <c r="B1124" i="6"/>
  <c r="B1125" i="6"/>
  <c r="B1126" i="6"/>
  <c r="B1127" i="6"/>
  <c r="B1128" i="6"/>
  <c r="B1129" i="6"/>
  <c r="B1130" i="6"/>
  <c r="B1131" i="6"/>
  <c r="B1132" i="6"/>
  <c r="B1133" i="6"/>
  <c r="B1134" i="6"/>
  <c r="B1135" i="6"/>
  <c r="B1136" i="6"/>
  <c r="B1137" i="6"/>
  <c r="B1138" i="6"/>
  <c r="B1139" i="6"/>
  <c r="B1140" i="6"/>
  <c r="B1141" i="6"/>
  <c r="B1142" i="6"/>
  <c r="B1143" i="6"/>
  <c r="B1144" i="6"/>
  <c r="B1145" i="6"/>
  <c r="B1146" i="6"/>
  <c r="B1147" i="6"/>
  <c r="B1148" i="6"/>
  <c r="B1149" i="6"/>
  <c r="B1150" i="6"/>
  <c r="B1151" i="6"/>
  <c r="B1152" i="6"/>
  <c r="B1153" i="6"/>
  <c r="B1154" i="6"/>
  <c r="B1155" i="6"/>
  <c r="B1156" i="6"/>
  <c r="B1157" i="6"/>
  <c r="B1158" i="6"/>
  <c r="B1159" i="6"/>
  <c r="B1160" i="6"/>
  <c r="B1161" i="6"/>
  <c r="B1162" i="6"/>
  <c r="B1163" i="6"/>
  <c r="B1164" i="6"/>
  <c r="B1165" i="6"/>
  <c r="B1166" i="6"/>
  <c r="B1167" i="6"/>
  <c r="B1168" i="6"/>
  <c r="B1169" i="6"/>
  <c r="B1170" i="6"/>
  <c r="B1171" i="6"/>
  <c r="B1172" i="6"/>
  <c r="B1173" i="6"/>
  <c r="B1174" i="6"/>
  <c r="B1175" i="6"/>
  <c r="B1176" i="6"/>
  <c r="B1177" i="6"/>
  <c r="B1178" i="6"/>
  <c r="B1179" i="6"/>
  <c r="B1180" i="6"/>
  <c r="B1181" i="6"/>
  <c r="B1182" i="6"/>
  <c r="B1183" i="6"/>
  <c r="B1184" i="6"/>
  <c r="B1185" i="6"/>
  <c r="B1186" i="6"/>
  <c r="B1187" i="6"/>
  <c r="B1188" i="6"/>
  <c r="B1189" i="6"/>
  <c r="B1190" i="6"/>
  <c r="B1191" i="6"/>
  <c r="B1192" i="6"/>
  <c r="B1193" i="6"/>
  <c r="B1194" i="6"/>
  <c r="B1195" i="6"/>
  <c r="B1196" i="6"/>
  <c r="B1197" i="6"/>
  <c r="B1198" i="6"/>
  <c r="B1199" i="6"/>
  <c r="B1200" i="6"/>
  <c r="B1201" i="6"/>
  <c r="B1202" i="6"/>
  <c r="B1203" i="6"/>
  <c r="B1204" i="6"/>
  <c r="B1205" i="6"/>
  <c r="B1206" i="6"/>
  <c r="B1207" i="6"/>
  <c r="B1208" i="6"/>
  <c r="B1209" i="6"/>
  <c r="B1210" i="6"/>
  <c r="B1211" i="6"/>
  <c r="B1212" i="6"/>
  <c r="B1213" i="6"/>
  <c r="B1214" i="6"/>
  <c r="B1215" i="6"/>
  <c r="B1216" i="6"/>
  <c r="B1217" i="6"/>
  <c r="B1218" i="6"/>
  <c r="B1219" i="6"/>
  <c r="B1220" i="6"/>
  <c r="B1221" i="6"/>
  <c r="B1222" i="6"/>
  <c r="B1223" i="6"/>
  <c r="B1224" i="6"/>
  <c r="B1225" i="6"/>
  <c r="B1226" i="6"/>
  <c r="B1227" i="6"/>
  <c r="B1228" i="6"/>
  <c r="B1229" i="6"/>
  <c r="B1230" i="6"/>
  <c r="B1231" i="6"/>
  <c r="B1232" i="6"/>
  <c r="B1233" i="6"/>
  <c r="B1234" i="6"/>
  <c r="B1235" i="6"/>
  <c r="B1236" i="6"/>
  <c r="B1237" i="6"/>
  <c r="B1238" i="6"/>
  <c r="B1239" i="6"/>
  <c r="B1240" i="6"/>
  <c r="B1241" i="6"/>
  <c r="B1242" i="6"/>
  <c r="B1243" i="6"/>
  <c r="B1244" i="6"/>
  <c r="B1245" i="6"/>
  <c r="B1246" i="6"/>
  <c r="B1247" i="6"/>
  <c r="B1248" i="6"/>
  <c r="B1249" i="6"/>
  <c r="B1250" i="6"/>
  <c r="B1251" i="6"/>
  <c r="B1252" i="6"/>
  <c r="B1253" i="6"/>
  <c r="B1254" i="6"/>
  <c r="B1255" i="6"/>
  <c r="B1256" i="6"/>
  <c r="B1257" i="6"/>
  <c r="B1258" i="6"/>
  <c r="B1259" i="6"/>
  <c r="B1260" i="6"/>
  <c r="B1261" i="6"/>
  <c r="B1262" i="6"/>
  <c r="B1263" i="6"/>
  <c r="B1264" i="6"/>
  <c r="B1265" i="6"/>
  <c r="B1266" i="6"/>
  <c r="B1267" i="6"/>
  <c r="B1268" i="6"/>
  <c r="B1269" i="6"/>
  <c r="B1270" i="6"/>
  <c r="B851" i="6"/>
  <c r="B852" i="6"/>
  <c r="B853" i="6"/>
  <c r="B854" i="6"/>
  <c r="B855" i="6"/>
  <c r="B856" i="6"/>
  <c r="B857" i="6"/>
  <c r="B858" i="6"/>
  <c r="B859" i="6"/>
  <c r="B860" i="6"/>
  <c r="B861" i="6"/>
  <c r="B862" i="6"/>
  <c r="B863" i="6"/>
  <c r="B864" i="6"/>
  <c r="B865" i="6"/>
  <c r="B866" i="6"/>
  <c r="B867" i="6"/>
  <c r="B868" i="6"/>
  <c r="B869" i="6"/>
  <c r="B870" i="6"/>
  <c r="B871" i="6"/>
  <c r="B872" i="6"/>
  <c r="B873" i="6"/>
  <c r="B874" i="6"/>
  <c r="B875" i="6"/>
  <c r="B876" i="6"/>
  <c r="B877" i="6"/>
  <c r="B878" i="6"/>
  <c r="B879" i="6"/>
  <c r="B880" i="6"/>
  <c r="B881" i="6"/>
  <c r="B882" i="6"/>
  <c r="B883" i="6"/>
  <c r="B884" i="6"/>
  <c r="B885" i="6"/>
  <c r="B886" i="6"/>
  <c r="B887" i="6"/>
  <c r="B888" i="6"/>
  <c r="B889" i="6"/>
  <c r="B890" i="6"/>
  <c r="B891" i="6"/>
  <c r="B892" i="6"/>
  <c r="B893" i="6"/>
  <c r="B894" i="6"/>
  <c r="B895" i="6"/>
  <c r="B896" i="6"/>
  <c r="B897" i="6"/>
  <c r="B898" i="6"/>
  <c r="B899" i="6"/>
  <c r="B900" i="6"/>
  <c r="B901" i="6"/>
  <c r="B902" i="6"/>
  <c r="B903" i="6"/>
  <c r="B904" i="6"/>
  <c r="B905" i="6"/>
  <c r="B906" i="6"/>
  <c r="B907" i="6"/>
  <c r="B908" i="6"/>
  <c r="B909" i="6"/>
  <c r="B910" i="6"/>
  <c r="B911" i="6"/>
  <c r="B912" i="6"/>
  <c r="B913" i="6"/>
  <c r="B914" i="6"/>
  <c r="B915" i="6"/>
  <c r="B916" i="6"/>
  <c r="B917" i="6"/>
  <c r="B918" i="6"/>
  <c r="B919" i="6"/>
  <c r="B920" i="6"/>
  <c r="B921" i="6"/>
  <c r="B922" i="6"/>
  <c r="B923" i="6"/>
  <c r="B924" i="6"/>
  <c r="B925" i="6"/>
  <c r="B926" i="6"/>
  <c r="B927" i="6"/>
  <c r="B928" i="6"/>
  <c r="B929" i="6"/>
  <c r="B930" i="6"/>
  <c r="B931" i="6"/>
  <c r="B932" i="6"/>
  <c r="B933" i="6"/>
  <c r="B934" i="6"/>
  <c r="B935" i="6"/>
  <c r="B936" i="6"/>
  <c r="B937" i="6"/>
  <c r="B938" i="6"/>
  <c r="B939" i="6"/>
  <c r="B940" i="6"/>
  <c r="B941" i="6"/>
  <c r="B942" i="6"/>
  <c r="B943" i="6"/>
  <c r="B944" i="6"/>
  <c r="B945" i="6"/>
  <c r="B946" i="6"/>
  <c r="B947" i="6"/>
  <c r="B948" i="6"/>
  <c r="B949" i="6"/>
  <c r="B950" i="6"/>
  <c r="B951" i="6"/>
  <c r="B952" i="6"/>
  <c r="B953" i="6"/>
  <c r="B954" i="6"/>
  <c r="B955" i="6"/>
  <c r="B956" i="6"/>
  <c r="B957" i="6"/>
  <c r="B958" i="6"/>
  <c r="B959" i="6"/>
  <c r="B960" i="6"/>
  <c r="B961" i="6"/>
  <c r="B962" i="6"/>
  <c r="B963" i="6"/>
  <c r="B964" i="6"/>
  <c r="B965" i="6"/>
  <c r="B966" i="6"/>
  <c r="B967" i="6"/>
  <c r="B968" i="6"/>
  <c r="B969" i="6"/>
  <c r="B970" i="6"/>
  <c r="B971" i="6"/>
  <c r="B972" i="6"/>
  <c r="B973" i="6"/>
  <c r="B974" i="6"/>
  <c r="B975" i="6"/>
  <c r="B976" i="6"/>
  <c r="B977" i="6"/>
  <c r="B978" i="6"/>
  <c r="B979" i="6"/>
  <c r="B980" i="6"/>
  <c r="B981" i="6"/>
  <c r="B982" i="6"/>
  <c r="B983" i="6"/>
  <c r="B984" i="6"/>
  <c r="B985" i="6"/>
  <c r="B724" i="6"/>
  <c r="B725" i="6"/>
  <c r="B726" i="6"/>
  <c r="B727" i="6"/>
  <c r="B728" i="6"/>
  <c r="B729" i="6"/>
  <c r="B730" i="6"/>
  <c r="B731" i="6"/>
  <c r="B732" i="6"/>
  <c r="B733" i="6"/>
  <c r="B734" i="6"/>
  <c r="B735" i="6"/>
  <c r="B736" i="6"/>
  <c r="B737" i="6"/>
  <c r="B738" i="6"/>
  <c r="B739" i="6"/>
  <c r="B740" i="6"/>
  <c r="B741" i="6"/>
  <c r="B742" i="6"/>
  <c r="B743" i="6"/>
  <c r="B744" i="6"/>
  <c r="B745" i="6"/>
  <c r="B746" i="6"/>
  <c r="B747" i="6"/>
  <c r="B748" i="6"/>
  <c r="B749" i="6"/>
  <c r="B750" i="6"/>
  <c r="B751" i="6"/>
  <c r="B752" i="6"/>
  <c r="B753" i="6"/>
  <c r="B754" i="6"/>
  <c r="B755" i="6"/>
  <c r="B756" i="6"/>
  <c r="B757" i="6"/>
  <c r="B758" i="6"/>
  <c r="B759" i="6"/>
  <c r="B760" i="6"/>
  <c r="B761" i="6"/>
  <c r="B762" i="6"/>
  <c r="B763" i="6"/>
  <c r="B764" i="6"/>
  <c r="B765" i="6"/>
  <c r="B766" i="6"/>
  <c r="B767" i="6"/>
  <c r="B768" i="6"/>
  <c r="B769" i="6"/>
  <c r="B770" i="6"/>
  <c r="B771" i="6"/>
  <c r="B772" i="6"/>
  <c r="B773" i="6"/>
  <c r="B774" i="6"/>
  <c r="B775" i="6"/>
  <c r="B776" i="6"/>
  <c r="B777" i="6"/>
  <c r="B778" i="6"/>
  <c r="B779" i="6"/>
  <c r="B780" i="6"/>
  <c r="B781" i="6"/>
  <c r="B782" i="6"/>
  <c r="B783" i="6"/>
  <c r="B784" i="6"/>
  <c r="B785" i="6"/>
  <c r="B786" i="6"/>
  <c r="B787" i="6"/>
  <c r="B788" i="6"/>
  <c r="B789" i="6"/>
  <c r="B790" i="6"/>
  <c r="B791" i="6"/>
  <c r="B792" i="6"/>
  <c r="B793" i="6"/>
  <c r="B794" i="6"/>
  <c r="B795" i="6"/>
  <c r="B796" i="6"/>
  <c r="B797" i="6"/>
  <c r="B798" i="6"/>
  <c r="B799" i="6"/>
  <c r="B800" i="6"/>
  <c r="B801" i="6"/>
  <c r="B802" i="6"/>
  <c r="B803" i="6"/>
  <c r="B804" i="6"/>
  <c r="B805" i="6"/>
  <c r="B806" i="6"/>
  <c r="B807" i="6"/>
  <c r="B808" i="6"/>
  <c r="B809" i="6"/>
  <c r="B810" i="6"/>
  <c r="B811" i="6"/>
  <c r="B812" i="6"/>
  <c r="B813" i="6"/>
  <c r="B814" i="6"/>
  <c r="B815" i="6"/>
  <c r="B816" i="6"/>
  <c r="B817" i="6"/>
  <c r="B818" i="6"/>
  <c r="B819" i="6"/>
  <c r="B820" i="6"/>
  <c r="B821" i="6"/>
  <c r="B822" i="6"/>
  <c r="B823" i="6"/>
  <c r="B824" i="6"/>
  <c r="B825" i="6"/>
  <c r="B826" i="6"/>
  <c r="B827" i="6"/>
  <c r="B828" i="6"/>
  <c r="B829" i="6"/>
  <c r="B830" i="6"/>
  <c r="B831" i="6"/>
  <c r="B832" i="6"/>
  <c r="B833" i="6"/>
  <c r="B834" i="6"/>
  <c r="B835" i="6"/>
  <c r="B836" i="6"/>
  <c r="B837" i="6"/>
  <c r="B838" i="6"/>
  <c r="B839" i="6"/>
  <c r="B840" i="6"/>
  <c r="B841" i="6"/>
  <c r="B842" i="6"/>
  <c r="B843" i="6"/>
  <c r="B844" i="6"/>
  <c r="B845" i="6"/>
  <c r="B846" i="6"/>
  <c r="B847" i="6"/>
  <c r="B848" i="6"/>
  <c r="B849" i="6"/>
  <c r="B850" i="6"/>
  <c r="B577" i="6"/>
  <c r="B578" i="6"/>
  <c r="B579" i="6"/>
  <c r="B580" i="6"/>
  <c r="B581" i="6"/>
  <c r="B582" i="6"/>
  <c r="B583" i="6"/>
  <c r="B584" i="6"/>
  <c r="B585" i="6"/>
  <c r="B586" i="6"/>
  <c r="B587" i="6"/>
  <c r="B588" i="6"/>
  <c r="B589" i="6"/>
  <c r="B590" i="6"/>
  <c r="B591" i="6"/>
  <c r="B592" i="6"/>
  <c r="B593" i="6"/>
  <c r="B594" i="6"/>
  <c r="B595" i="6"/>
  <c r="B596" i="6"/>
  <c r="B597" i="6"/>
  <c r="B598" i="6"/>
  <c r="B599" i="6"/>
  <c r="B600" i="6"/>
  <c r="B601" i="6"/>
  <c r="B602" i="6"/>
  <c r="B603" i="6"/>
  <c r="B604" i="6"/>
  <c r="B605" i="6"/>
  <c r="B606" i="6"/>
  <c r="B607" i="6"/>
  <c r="B608" i="6"/>
  <c r="B609" i="6"/>
  <c r="B610" i="6"/>
  <c r="B611" i="6"/>
  <c r="B612" i="6"/>
  <c r="B613" i="6"/>
  <c r="B614" i="6"/>
  <c r="B615" i="6"/>
  <c r="B616" i="6"/>
  <c r="B617" i="6"/>
  <c r="B618" i="6"/>
  <c r="B619" i="6"/>
  <c r="B620" i="6"/>
  <c r="B621" i="6"/>
  <c r="B622" i="6"/>
  <c r="B623" i="6"/>
  <c r="B624" i="6"/>
  <c r="B625" i="6"/>
  <c r="B626" i="6"/>
  <c r="B627" i="6"/>
  <c r="B628" i="6"/>
  <c r="B629" i="6"/>
  <c r="B630" i="6"/>
  <c r="B631" i="6"/>
  <c r="B632" i="6"/>
  <c r="B633" i="6"/>
  <c r="B634" i="6"/>
  <c r="B635" i="6"/>
  <c r="B636" i="6"/>
  <c r="B637" i="6"/>
  <c r="B638" i="6"/>
  <c r="B639" i="6"/>
  <c r="B640" i="6"/>
  <c r="B641" i="6"/>
  <c r="B642" i="6"/>
  <c r="B643" i="6"/>
  <c r="B644" i="6"/>
  <c r="B645" i="6"/>
  <c r="B646" i="6"/>
  <c r="B647" i="6"/>
  <c r="B648" i="6"/>
  <c r="B649" i="6"/>
  <c r="B650" i="6"/>
  <c r="B651" i="6"/>
  <c r="B652" i="6"/>
  <c r="B653" i="6"/>
  <c r="B654" i="6"/>
  <c r="B655" i="6"/>
  <c r="B656" i="6"/>
  <c r="B657" i="6"/>
  <c r="B658" i="6"/>
  <c r="B659" i="6"/>
  <c r="B660" i="6"/>
  <c r="B661" i="6"/>
  <c r="B662" i="6"/>
  <c r="B663" i="6"/>
  <c r="B664" i="6"/>
  <c r="B665" i="6"/>
  <c r="B666" i="6"/>
  <c r="B667" i="6"/>
  <c r="B668" i="6"/>
  <c r="B669" i="6"/>
  <c r="B670" i="6"/>
  <c r="B671" i="6"/>
  <c r="B672" i="6"/>
  <c r="B673" i="6"/>
  <c r="B674" i="6"/>
  <c r="B675" i="6"/>
  <c r="B676" i="6"/>
  <c r="B677" i="6"/>
  <c r="B678" i="6"/>
  <c r="B679" i="6"/>
  <c r="B680" i="6"/>
  <c r="B681" i="6"/>
  <c r="B682" i="6"/>
  <c r="B683" i="6"/>
  <c r="B684" i="6"/>
  <c r="B685" i="6"/>
  <c r="B686" i="6"/>
  <c r="B687" i="6"/>
  <c r="B688" i="6"/>
  <c r="B689" i="6"/>
  <c r="B690" i="6"/>
  <c r="B691" i="6"/>
  <c r="B692" i="6"/>
  <c r="B693" i="6"/>
  <c r="B694" i="6"/>
  <c r="B695" i="6"/>
  <c r="B696" i="6"/>
  <c r="B697" i="6"/>
  <c r="B698" i="6"/>
  <c r="B699" i="6"/>
  <c r="B700" i="6"/>
  <c r="B701" i="6"/>
  <c r="B702" i="6"/>
  <c r="B703" i="6"/>
  <c r="B704" i="6"/>
  <c r="B705" i="6"/>
  <c r="B706" i="6"/>
  <c r="B707" i="6"/>
  <c r="B708" i="6"/>
  <c r="B709" i="6"/>
  <c r="B710" i="6"/>
  <c r="B711" i="6"/>
  <c r="B712" i="6"/>
  <c r="B713" i="6"/>
  <c r="B714" i="6"/>
  <c r="B715" i="6"/>
  <c r="B716" i="6"/>
  <c r="B717" i="6"/>
  <c r="B718" i="6"/>
  <c r="B719" i="6"/>
  <c r="B720" i="6"/>
  <c r="B721" i="6"/>
  <c r="B722" i="6"/>
  <c r="B723" i="6"/>
  <c r="B516" i="6"/>
  <c r="B517" i="6"/>
  <c r="B518" i="6"/>
  <c r="B519" i="6"/>
  <c r="B520" i="6"/>
  <c r="B521" i="6"/>
  <c r="B522" i="6"/>
  <c r="B523" i="6"/>
  <c r="B524" i="6"/>
  <c r="B525" i="6"/>
  <c r="B526" i="6"/>
  <c r="B527" i="6"/>
  <c r="B528" i="6"/>
  <c r="B529" i="6"/>
  <c r="B530" i="6"/>
  <c r="B531" i="6"/>
  <c r="B532" i="6"/>
  <c r="B533" i="6"/>
  <c r="B534" i="6"/>
  <c r="B535" i="6"/>
  <c r="B536" i="6"/>
  <c r="B537" i="6"/>
  <c r="B538" i="6"/>
  <c r="B539" i="6"/>
  <c r="B540" i="6"/>
  <c r="B541" i="6"/>
  <c r="B542" i="6"/>
  <c r="B543" i="6"/>
  <c r="B544" i="6"/>
  <c r="B545" i="6"/>
  <c r="B546" i="6"/>
  <c r="B547" i="6"/>
  <c r="B548" i="6"/>
  <c r="B549" i="6"/>
  <c r="B550" i="6"/>
  <c r="B551" i="6"/>
  <c r="B552" i="6"/>
  <c r="B553" i="6"/>
  <c r="B554" i="6"/>
  <c r="B555" i="6"/>
  <c r="B556" i="6"/>
  <c r="B557" i="6"/>
  <c r="B558" i="6"/>
  <c r="B559" i="6"/>
  <c r="B560" i="6"/>
  <c r="B561" i="6"/>
  <c r="B562" i="6"/>
  <c r="B563" i="6"/>
  <c r="B564" i="6"/>
  <c r="B565" i="6"/>
  <c r="B566" i="6"/>
  <c r="B567" i="6"/>
  <c r="B568" i="6"/>
  <c r="B569" i="6"/>
  <c r="B570" i="6"/>
  <c r="B571" i="6"/>
  <c r="B572" i="6"/>
  <c r="B573" i="6"/>
  <c r="B574" i="6"/>
  <c r="B575" i="6"/>
  <c r="B576"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499" i="6"/>
  <c r="B500" i="6"/>
  <c r="B501" i="6"/>
  <c r="B502" i="6"/>
  <c r="B503" i="6"/>
  <c r="B504" i="6"/>
  <c r="B505" i="6"/>
  <c r="B506" i="6"/>
  <c r="B507" i="6"/>
  <c r="B508" i="6"/>
  <c r="B509" i="6"/>
  <c r="B510" i="6"/>
  <c r="B511" i="6"/>
  <c r="B512" i="6"/>
  <c r="B513" i="6"/>
  <c r="B514" i="6"/>
  <c r="B515" i="6"/>
  <c r="D117" i="4"/>
  <c r="E117" i="4"/>
  <c r="F117" i="4"/>
  <c r="G117" i="4"/>
  <c r="H117" i="4"/>
  <c r="I117" i="4"/>
  <c r="J117" i="4"/>
  <c r="K117" i="4"/>
  <c r="D114" i="4"/>
  <c r="E114" i="4"/>
  <c r="F114" i="4"/>
  <c r="G114" i="4"/>
  <c r="H114" i="4"/>
  <c r="I114" i="4"/>
  <c r="J114" i="4"/>
  <c r="K114" i="4"/>
  <c r="D112" i="4"/>
  <c r="D122" i="4"/>
  <c r="E112" i="4"/>
  <c r="E122" i="4"/>
  <c r="F112" i="4"/>
  <c r="F122" i="4" s="1"/>
  <c r="G112" i="4"/>
  <c r="G122" i="4"/>
  <c r="H112" i="4"/>
  <c r="H122" i="4"/>
  <c r="I112" i="4"/>
  <c r="I122" i="4" s="1"/>
  <c r="J112" i="4"/>
  <c r="J122" i="4" s="1"/>
  <c r="K112" i="4"/>
  <c r="K122" i="4" s="1"/>
  <c r="D108" i="4"/>
  <c r="E108" i="4"/>
  <c r="F108" i="4"/>
  <c r="G108" i="4"/>
  <c r="H108" i="4"/>
  <c r="I108" i="4"/>
  <c r="J108" i="4"/>
  <c r="K108" i="4"/>
  <c r="D107" i="4"/>
  <c r="D109" i="4" s="1"/>
  <c r="D124" i="4" s="1"/>
  <c r="E107" i="4"/>
  <c r="E109" i="4"/>
  <c r="E124" i="4"/>
  <c r="F107" i="4"/>
  <c r="G107" i="4"/>
  <c r="G109" i="4"/>
  <c r="G124" i="4" s="1"/>
  <c r="H107" i="4"/>
  <c r="H109" i="4"/>
  <c r="H124" i="4" s="1"/>
  <c r="I107" i="4"/>
  <c r="J107" i="4"/>
  <c r="J109" i="4"/>
  <c r="J124" i="4"/>
  <c r="K107" i="4"/>
  <c r="K109" i="4"/>
  <c r="K124" i="4" s="1"/>
  <c r="J57" i="2"/>
  <c r="D10" i="6" s="1"/>
  <c r="C115" i="6" s="1"/>
  <c r="J54" i="2"/>
  <c r="D7" i="6"/>
  <c r="AG22" i="3"/>
  <c r="H22" i="3" s="1"/>
  <c r="AF22" i="3"/>
  <c r="B4" i="3"/>
  <c r="C4" i="3"/>
  <c r="D4" i="3"/>
  <c r="E4" i="3"/>
  <c r="F4" i="3"/>
  <c r="B5" i="3"/>
  <c r="C5" i="3"/>
  <c r="D5" i="3"/>
  <c r="E5" i="3"/>
  <c r="F5" i="3"/>
  <c r="B6" i="3"/>
  <c r="C6" i="3"/>
  <c r="D6" i="3"/>
  <c r="E6" i="3"/>
  <c r="F6" i="3"/>
  <c r="B7" i="3"/>
  <c r="C7" i="3"/>
  <c r="D7" i="3"/>
  <c r="E7" i="3"/>
  <c r="F7" i="3"/>
  <c r="B8" i="3"/>
  <c r="C8" i="3"/>
  <c r="D8" i="3"/>
  <c r="E8" i="3"/>
  <c r="F8" i="3"/>
  <c r="B9" i="3"/>
  <c r="C9" i="3"/>
  <c r="D9" i="3"/>
  <c r="E9" i="3"/>
  <c r="F9" i="3"/>
  <c r="B10" i="3"/>
  <c r="C10" i="3"/>
  <c r="D10" i="3"/>
  <c r="E10" i="3"/>
  <c r="F10" i="3"/>
  <c r="B11" i="3"/>
  <c r="C11" i="3"/>
  <c r="D11" i="3"/>
  <c r="E11" i="3"/>
  <c r="F11" i="3"/>
  <c r="B12" i="3"/>
  <c r="C12" i="3"/>
  <c r="D12" i="3"/>
  <c r="E12" i="3"/>
  <c r="F12" i="3"/>
  <c r="B13" i="3"/>
  <c r="C13" i="3"/>
  <c r="D13" i="3"/>
  <c r="E13" i="3"/>
  <c r="F13" i="3"/>
  <c r="B14" i="3"/>
  <c r="C14" i="3"/>
  <c r="D14" i="3"/>
  <c r="E14" i="3"/>
  <c r="F14" i="3"/>
  <c r="B15" i="3"/>
  <c r="C15" i="3"/>
  <c r="D15" i="3"/>
  <c r="E15" i="3"/>
  <c r="F15" i="3"/>
  <c r="B16" i="3"/>
  <c r="C16" i="3"/>
  <c r="D16" i="3"/>
  <c r="E16" i="3"/>
  <c r="F16" i="3"/>
  <c r="B17" i="3"/>
  <c r="C17" i="3"/>
  <c r="D17" i="3"/>
  <c r="E17" i="3"/>
  <c r="F17" i="3"/>
  <c r="B18" i="3"/>
  <c r="C18" i="3"/>
  <c r="D18" i="3"/>
  <c r="E18" i="3"/>
  <c r="F18" i="3"/>
  <c r="B20" i="3"/>
  <c r="C20" i="3"/>
  <c r="D20" i="3"/>
  <c r="E20" i="3"/>
  <c r="F20" i="3"/>
  <c r="G20" i="3"/>
  <c r="H20" i="3"/>
  <c r="B21" i="3"/>
  <c r="C21" i="3"/>
  <c r="D21" i="3"/>
  <c r="E21" i="3"/>
  <c r="F21" i="3"/>
  <c r="G21" i="3"/>
  <c r="H21" i="3"/>
  <c r="B22" i="3"/>
  <c r="C22" i="3"/>
  <c r="D22" i="3"/>
  <c r="E22" i="3"/>
  <c r="F22" i="3"/>
  <c r="B23" i="3"/>
  <c r="C23" i="3"/>
  <c r="D23" i="3"/>
  <c r="E23" i="3"/>
  <c r="F23" i="3"/>
  <c r="B24" i="3"/>
  <c r="C24" i="3"/>
  <c r="D24" i="3"/>
  <c r="E24" i="3"/>
  <c r="F24" i="3"/>
  <c r="B25" i="3"/>
  <c r="C25" i="3"/>
  <c r="D25" i="3"/>
  <c r="E25" i="3"/>
  <c r="F25" i="3"/>
  <c r="B26" i="3"/>
  <c r="C26" i="3"/>
  <c r="D26" i="3"/>
  <c r="E26" i="3"/>
  <c r="F26" i="3"/>
  <c r="G26" i="3"/>
  <c r="H26" i="3"/>
  <c r="B27" i="3"/>
  <c r="C27" i="3"/>
  <c r="D27" i="3"/>
  <c r="E27" i="3"/>
  <c r="F27" i="3"/>
  <c r="B28" i="3"/>
  <c r="C28" i="3"/>
  <c r="D28" i="3"/>
  <c r="E28" i="3"/>
  <c r="F28" i="3"/>
  <c r="B29" i="3"/>
  <c r="C29" i="3"/>
  <c r="D29" i="3"/>
  <c r="E29" i="3"/>
  <c r="F29" i="3"/>
  <c r="G29" i="3"/>
  <c r="H29" i="3"/>
  <c r="B30" i="3"/>
  <c r="C30" i="3"/>
  <c r="D30" i="3"/>
  <c r="E30" i="3"/>
  <c r="F30" i="3"/>
  <c r="B31" i="3"/>
  <c r="C31" i="3"/>
  <c r="D31" i="3"/>
  <c r="E31" i="3"/>
  <c r="F31" i="3"/>
  <c r="B32" i="3"/>
  <c r="C32" i="3"/>
  <c r="D32" i="3"/>
  <c r="E32" i="3"/>
  <c r="F32" i="3"/>
  <c r="B33" i="3"/>
  <c r="C33" i="3"/>
  <c r="D33" i="3"/>
  <c r="E33" i="3"/>
  <c r="F33" i="3"/>
  <c r="B34" i="3"/>
  <c r="C34" i="3"/>
  <c r="D34" i="3"/>
  <c r="E34" i="3"/>
  <c r="F34" i="3"/>
  <c r="B35" i="3"/>
  <c r="C35" i="3"/>
  <c r="D35" i="3"/>
  <c r="E35" i="3"/>
  <c r="F35" i="3"/>
  <c r="B36" i="3"/>
  <c r="C36" i="3"/>
  <c r="D36" i="3"/>
  <c r="E36" i="3"/>
  <c r="F36" i="3"/>
  <c r="B37" i="3"/>
  <c r="C37" i="3"/>
  <c r="D37" i="3"/>
  <c r="E37" i="3"/>
  <c r="F37" i="3"/>
  <c r="B38" i="3"/>
  <c r="C38" i="3"/>
  <c r="D38" i="3"/>
  <c r="E38" i="3"/>
  <c r="F38" i="3"/>
  <c r="B39" i="3"/>
  <c r="C39" i="3"/>
  <c r="D39" i="3"/>
  <c r="E39" i="3"/>
  <c r="F39" i="3"/>
  <c r="B40" i="3"/>
  <c r="C40" i="3"/>
  <c r="D40" i="3"/>
  <c r="E40" i="3"/>
  <c r="F40" i="3"/>
  <c r="B41" i="3"/>
  <c r="C41" i="3"/>
  <c r="D41" i="3"/>
  <c r="E41" i="3"/>
  <c r="F41" i="3"/>
  <c r="B42" i="3"/>
  <c r="C42" i="3"/>
  <c r="D42" i="3"/>
  <c r="E42" i="3"/>
  <c r="F42" i="3"/>
  <c r="G42" i="3"/>
  <c r="H42" i="3"/>
  <c r="A5" i="3"/>
  <c r="A6" i="3"/>
  <c r="A7" i="3"/>
  <c r="A8" i="3"/>
  <c r="A9" i="3"/>
  <c r="A10" i="3"/>
  <c r="A11" i="3"/>
  <c r="A12" i="3"/>
  <c r="A13" i="3"/>
  <c r="A14" i="3"/>
  <c r="A15" i="3"/>
  <c r="A16" i="3"/>
  <c r="A17" i="3"/>
  <c r="A18" i="3"/>
  <c r="A20" i="3"/>
  <c r="A21" i="3"/>
  <c r="A22" i="3"/>
  <c r="A23" i="3"/>
  <c r="A24" i="3"/>
  <c r="A25" i="3"/>
  <c r="A26" i="3"/>
  <c r="A27" i="3"/>
  <c r="A28" i="3"/>
  <c r="A29" i="3"/>
  <c r="A30" i="3"/>
  <c r="A31" i="3"/>
  <c r="A32" i="3"/>
  <c r="A33" i="3"/>
  <c r="A34" i="3"/>
  <c r="A35" i="3"/>
  <c r="A36" i="3"/>
  <c r="A37" i="3"/>
  <c r="A38" i="3"/>
  <c r="A39" i="3"/>
  <c r="A40" i="3"/>
  <c r="A41" i="3"/>
  <c r="A42" i="3"/>
  <c r="A4" i="3"/>
  <c r="AG39" i="3"/>
  <c r="H41" i="3"/>
  <c r="AF39" i="3"/>
  <c r="G41" i="3"/>
  <c r="AG38" i="3"/>
  <c r="H40" i="3"/>
  <c r="AF38" i="3"/>
  <c r="G40" i="3"/>
  <c r="AG37" i="3"/>
  <c r="H39" i="3"/>
  <c r="AF37" i="3"/>
  <c r="G39" i="3"/>
  <c r="AG36" i="3"/>
  <c r="H38" i="3"/>
  <c r="AF36" i="3"/>
  <c r="G38" i="3" s="1"/>
  <c r="AG35" i="3"/>
  <c r="H37" i="3" s="1"/>
  <c r="AF35" i="3"/>
  <c r="G37" i="3" s="1"/>
  <c r="AG34" i="3"/>
  <c r="H36" i="3" s="1"/>
  <c r="AF34" i="3"/>
  <c r="AG33" i="3"/>
  <c r="H35" i="3"/>
  <c r="AF33" i="3"/>
  <c r="G35" i="3" s="1"/>
  <c r="AG32" i="3"/>
  <c r="H34" i="3"/>
  <c r="AF32" i="3"/>
  <c r="G34" i="3" s="1"/>
  <c r="AG31" i="3"/>
  <c r="H33" i="3" s="1"/>
  <c r="AF31" i="3"/>
  <c r="G33" i="3" s="1"/>
  <c r="AG30" i="3"/>
  <c r="H32" i="3" s="1"/>
  <c r="AF30" i="3"/>
  <c r="G32" i="3"/>
  <c r="AG29" i="3"/>
  <c r="H31" i="3" s="1"/>
  <c r="AF29" i="3"/>
  <c r="G31" i="3" s="1"/>
  <c r="AG28" i="3"/>
  <c r="H30" i="3" s="1"/>
  <c r="AF28" i="3"/>
  <c r="G30" i="3" s="1"/>
  <c r="AG27" i="3"/>
  <c r="H28" i="3" s="1"/>
  <c r="AF27" i="3"/>
  <c r="G28" i="3" s="1"/>
  <c r="AG26" i="3"/>
  <c r="H27" i="3" s="1"/>
  <c r="AF26" i="3"/>
  <c r="G27" i="3"/>
  <c r="AG25" i="3"/>
  <c r="H25" i="3"/>
  <c r="AF25" i="3"/>
  <c r="G25" i="3"/>
  <c r="AG24" i="3"/>
  <c r="H24" i="3" s="1"/>
  <c r="AF24" i="3"/>
  <c r="G24" i="3"/>
  <c r="AG23" i="3"/>
  <c r="H23" i="3" s="1"/>
  <c r="AF23" i="3"/>
  <c r="AG18" i="3"/>
  <c r="H18" i="3" s="1"/>
  <c r="AF18" i="3"/>
  <c r="G18" i="3" s="1"/>
  <c r="AG17" i="3"/>
  <c r="H17" i="3"/>
  <c r="AF17" i="3"/>
  <c r="G17" i="3" s="1"/>
  <c r="AG16" i="3"/>
  <c r="H16" i="3" s="1"/>
  <c r="AF16" i="3"/>
  <c r="G16" i="3" s="1"/>
  <c r="AG15" i="3"/>
  <c r="H15" i="3" s="1"/>
  <c r="AF15" i="3"/>
  <c r="G15" i="3" s="1"/>
  <c r="AG14" i="3"/>
  <c r="H14" i="3" s="1"/>
  <c r="AF14" i="3"/>
  <c r="G14" i="3" s="1"/>
  <c r="AG13" i="3"/>
  <c r="H13" i="3"/>
  <c r="AF13" i="3"/>
  <c r="AG12" i="3"/>
  <c r="H12" i="3" s="1"/>
  <c r="AF12" i="3"/>
  <c r="G12" i="3" s="1"/>
  <c r="AG11" i="3"/>
  <c r="H11" i="3"/>
  <c r="AF11" i="3"/>
  <c r="G11" i="3"/>
  <c r="AG10" i="3"/>
  <c r="H10" i="3" s="1"/>
  <c r="AF10" i="3"/>
  <c r="G10" i="3" s="1"/>
  <c r="AG9" i="3"/>
  <c r="H9" i="3" s="1"/>
  <c r="AF9" i="3"/>
  <c r="G9" i="3"/>
  <c r="AG8" i="3"/>
  <c r="H8" i="3" s="1"/>
  <c r="AF8" i="3"/>
  <c r="G8" i="3" s="1"/>
  <c r="AG7" i="3"/>
  <c r="H7" i="3" s="1"/>
  <c r="AF7" i="3"/>
  <c r="G7" i="3" s="1"/>
  <c r="AG6" i="3"/>
  <c r="H6" i="3" s="1"/>
  <c r="AF6" i="3"/>
  <c r="G6" i="3" s="1"/>
  <c r="AG5" i="3"/>
  <c r="H5" i="3" s="1"/>
  <c r="AF5" i="3"/>
  <c r="G5" i="3"/>
  <c r="AG4" i="3"/>
  <c r="H4" i="3" s="1"/>
  <c r="AF4" i="3"/>
  <c r="J27" i="2" s="1"/>
  <c r="F21" i="6"/>
  <c r="F20" i="6"/>
  <c r="D11"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J16" i="2"/>
  <c r="C19" i="4"/>
  <c r="C112" i="4"/>
  <c r="C122" i="4"/>
  <c r="C18" i="4"/>
  <c r="C111" i="4" s="1"/>
  <c r="C125" i="4" s="1"/>
  <c r="C17" i="4"/>
  <c r="C110" i="4" s="1"/>
  <c r="C16" i="4"/>
  <c r="C108" i="4" s="1"/>
  <c r="C109" i="4" s="1"/>
  <c r="C124" i="4" s="1"/>
  <c r="C15" i="4"/>
  <c r="C117" i="4"/>
  <c r="C14" i="4"/>
  <c r="C13" i="4"/>
  <c r="C12" i="4"/>
  <c r="C11" i="4"/>
  <c r="C104" i="4" s="1"/>
  <c r="C10" i="4"/>
  <c r="C103" i="4" s="1"/>
  <c r="C121" i="4" s="1"/>
  <c r="E110" i="4"/>
  <c r="F110" i="4"/>
  <c r="G110" i="4"/>
  <c r="H110" i="4"/>
  <c r="I110" i="4"/>
  <c r="J110" i="4"/>
  <c r="K110" i="4"/>
  <c r="D110" i="4"/>
  <c r="K103" i="4"/>
  <c r="K121" i="4"/>
  <c r="J103" i="4"/>
  <c r="I103" i="4"/>
  <c r="I121" i="4"/>
  <c r="H103" i="4"/>
  <c r="H121" i="4" s="1"/>
  <c r="H129" i="4" s="1"/>
  <c r="G103" i="4"/>
  <c r="G121" i="4" s="1"/>
  <c r="F103" i="4"/>
  <c r="F121" i="4" s="1"/>
  <c r="E103" i="4"/>
  <c r="E121" i="4"/>
  <c r="D103" i="4"/>
  <c r="D121" i="4" s="1"/>
  <c r="J121" i="4"/>
  <c r="J129" i="4" s="1"/>
  <c r="G23" i="3"/>
  <c r="D9" i="6"/>
  <c r="J116" i="4"/>
  <c r="J60" i="2"/>
  <c r="H115" i="4"/>
  <c r="H111" i="4" s="1"/>
  <c r="H125" i="4" s="1"/>
  <c r="G115" i="4"/>
  <c r="G111" i="4" s="1"/>
  <c r="G125" i="4" s="1"/>
  <c r="K116" i="4"/>
  <c r="K111" i="4" s="1"/>
  <c r="K125" i="4" s="1"/>
  <c r="I115" i="4"/>
  <c r="G116" i="4"/>
  <c r="C107" i="4"/>
  <c r="E115" i="4"/>
  <c r="K115" i="4"/>
  <c r="C114" i="4"/>
  <c r="D115" i="4"/>
  <c r="C115" i="4"/>
  <c r="J115" i="4"/>
  <c r="J111" i="4" s="1"/>
  <c r="J125" i="4" s="1"/>
  <c r="I116" i="4"/>
  <c r="F115" i="4"/>
  <c r="F116" i="4"/>
  <c r="F111" i="4"/>
  <c r="F125" i="4"/>
  <c r="C116" i="4"/>
  <c r="E116" i="4"/>
  <c r="E111" i="4" s="1"/>
  <c r="E125" i="4" s="1"/>
  <c r="C235" i="6"/>
  <c r="C931" i="6"/>
  <c r="C255" i="6"/>
  <c r="C246" i="6"/>
  <c r="C775" i="6"/>
  <c r="C42" i="6"/>
  <c r="C1199" i="6"/>
  <c r="C1276" i="6"/>
  <c r="C1298" i="6"/>
  <c r="C416" i="6"/>
  <c r="C452" i="6"/>
  <c r="C1203" i="6"/>
  <c r="C1262" i="6"/>
  <c r="C488" i="6"/>
  <c r="C833" i="6"/>
  <c r="C1143" i="6"/>
  <c r="C631" i="6"/>
  <c r="C1070" i="6"/>
  <c r="C1165" i="6"/>
  <c r="C399" i="6"/>
  <c r="C1257" i="6"/>
  <c r="C1156" i="6"/>
  <c r="C479" i="6"/>
  <c r="C936" i="6"/>
  <c r="C318" i="6"/>
  <c r="C1040" i="6"/>
  <c r="C1280" i="6"/>
  <c r="C841" i="6"/>
  <c r="C1137" i="6"/>
  <c r="C632" i="6"/>
  <c r="C725" i="6"/>
  <c r="C398" i="6"/>
  <c r="C949" i="6"/>
  <c r="C1379" i="6"/>
  <c r="C808" i="6"/>
  <c r="C897" i="6"/>
  <c r="C1252" i="6"/>
  <c r="C121" i="6"/>
  <c r="C1029" i="6"/>
  <c r="C372" i="6"/>
  <c r="C72" i="6"/>
  <c r="C104" i="6"/>
  <c r="C989" i="6"/>
  <c r="C835" i="6"/>
  <c r="C433" i="6"/>
  <c r="C146" i="6"/>
  <c r="C592" i="6"/>
  <c r="C1220" i="6"/>
  <c r="C1235" i="6"/>
  <c r="C767" i="6"/>
  <c r="C126" i="6"/>
  <c r="C1323" i="6"/>
  <c r="C518" i="6"/>
  <c r="C83" i="6"/>
  <c r="C582" i="6"/>
  <c r="C253" i="6"/>
  <c r="C426" i="6"/>
  <c r="C948" i="6"/>
  <c r="C1248" i="6"/>
  <c r="C333" i="6"/>
  <c r="C1127" i="6"/>
  <c r="C708" i="6"/>
  <c r="C515" i="6"/>
  <c r="C636" i="6"/>
  <c r="C826" i="6"/>
  <c r="C1251" i="6"/>
  <c r="C1184" i="6"/>
  <c r="C1234" i="6"/>
  <c r="C874" i="6"/>
  <c r="C65" i="6"/>
  <c r="C1337" i="6"/>
  <c r="C1318" i="6"/>
  <c r="C961" i="6"/>
  <c r="C638" i="6"/>
  <c r="C1109" i="6"/>
  <c r="C285" i="6"/>
  <c r="C326" i="6"/>
  <c r="C395" i="6"/>
  <c r="C1068" i="6"/>
  <c r="C224" i="6"/>
  <c r="C456" i="6"/>
  <c r="C1328" i="6"/>
  <c r="C1080" i="6"/>
  <c r="C353" i="6"/>
  <c r="C982" i="6"/>
  <c r="C589" i="6"/>
  <c r="C1239" i="6"/>
  <c r="C1219" i="6"/>
  <c r="C1335" i="6"/>
  <c r="C70" i="6"/>
  <c r="C1108" i="6"/>
  <c r="C465" i="6"/>
  <c r="C1350" i="6"/>
  <c r="C1362" i="6"/>
  <c r="C1139" i="6"/>
  <c r="C381" i="6"/>
  <c r="C335" i="6"/>
  <c r="C31" i="6"/>
  <c r="C542" i="6"/>
  <c r="C945" i="6"/>
  <c r="C711" i="6"/>
  <c r="C635" i="6"/>
  <c r="C642" i="6"/>
  <c r="C315" i="6"/>
  <c r="C894" i="6"/>
  <c r="C499" i="6"/>
  <c r="C1201" i="6"/>
  <c r="C1119" i="6"/>
  <c r="C967" i="6"/>
  <c r="C1258" i="6"/>
  <c r="C497" i="6"/>
  <c r="C1046" i="6"/>
  <c r="C309" i="6"/>
  <c r="C825" i="6"/>
  <c r="C288" i="6"/>
  <c r="C538" i="6"/>
  <c r="C854" i="6"/>
  <c r="C661" i="6"/>
  <c r="C234" i="6"/>
  <c r="C697" i="6"/>
  <c r="C1349" i="6"/>
  <c r="C150" i="6"/>
  <c r="C691" i="6"/>
  <c r="C458" i="6"/>
  <c r="C1091" i="6"/>
  <c r="C1250" i="6"/>
  <c r="C111" i="6"/>
  <c r="C1116" i="6"/>
  <c r="C268" i="6"/>
  <c r="C181" i="6"/>
  <c r="C382" i="6"/>
  <c r="C1193" i="6"/>
  <c r="C1312" i="6"/>
  <c r="C1140" i="6"/>
  <c r="C363" i="6"/>
  <c r="C729" i="6"/>
  <c r="C629" i="6"/>
  <c r="C732" i="6"/>
  <c r="C118" i="6"/>
  <c r="C1303" i="6"/>
  <c r="C676" i="6"/>
  <c r="C84" i="6"/>
  <c r="C1161" i="6"/>
  <c r="C1071" i="6"/>
  <c r="C216" i="6"/>
  <c r="C114" i="6"/>
  <c r="C1247" i="6"/>
  <c r="C143" i="6"/>
  <c r="C1013" i="6"/>
  <c r="C182" i="6"/>
  <c r="C604" i="6"/>
  <c r="C1006" i="6"/>
  <c r="C902" i="6"/>
  <c r="C23" i="6"/>
  <c r="C1313" i="6"/>
  <c r="C213" i="6"/>
  <c r="C851" i="6"/>
  <c r="C928" i="6"/>
  <c r="C1072" i="6"/>
  <c r="C110" i="6"/>
  <c r="C355" i="6"/>
  <c r="C952" i="6"/>
  <c r="C1261" i="6"/>
  <c r="C1159" i="6"/>
  <c r="C553" i="6"/>
  <c r="C191" i="6"/>
  <c r="C504" i="6"/>
  <c r="C1069" i="6"/>
  <c r="C777" i="6"/>
  <c r="C744" i="6"/>
  <c r="C738" i="6"/>
  <c r="C946" i="6"/>
  <c r="C173" i="6"/>
  <c r="C387" i="6"/>
  <c r="C1177" i="6"/>
  <c r="C1244" i="6"/>
  <c r="C1210" i="6"/>
  <c r="C869" i="6"/>
  <c r="C1160" i="6"/>
  <c r="C266" i="6"/>
  <c r="C478" i="6"/>
  <c r="C1018" i="6"/>
  <c r="C1120" i="6"/>
  <c r="C1294" i="6"/>
  <c r="C477" i="6"/>
  <c r="C1336" i="6"/>
  <c r="C1164" i="6"/>
  <c r="C857" i="6"/>
  <c r="C820" i="6"/>
  <c r="C274" i="6"/>
  <c r="C194" i="6"/>
  <c r="C522" i="6"/>
  <c r="C1008" i="6"/>
  <c r="C352" i="6"/>
  <c r="C466" i="6"/>
  <c r="C1014" i="6"/>
  <c r="C714" i="6"/>
  <c r="C44" i="6"/>
  <c r="C666" i="6"/>
  <c r="C935" i="6"/>
  <c r="C1004" i="6"/>
  <c r="C633" i="6"/>
  <c r="C229" i="6"/>
  <c r="C431" i="6"/>
  <c r="C980" i="6"/>
  <c r="C233" i="6"/>
  <c r="C550" i="6"/>
  <c r="C1259" i="6"/>
  <c r="C1297" i="6"/>
  <c r="C960" i="6"/>
  <c r="C208" i="6"/>
  <c r="C1053" i="6"/>
  <c r="C728" i="6"/>
  <c r="C618" i="6"/>
  <c r="C1082" i="6"/>
  <c r="C1329" i="6"/>
  <c r="C469" i="6"/>
  <c r="C781" i="6"/>
  <c r="C899" i="6"/>
  <c r="C761" i="6"/>
  <c r="C414" i="6"/>
  <c r="C259" i="6"/>
  <c r="C317" i="6"/>
  <c r="C598" i="6"/>
  <c r="C141" i="6"/>
  <c r="C583" i="6"/>
  <c r="C1348" i="6"/>
  <c r="C38" i="6"/>
  <c r="C868" i="6"/>
  <c r="C1226" i="6"/>
  <c r="C534" i="6"/>
  <c r="C240" i="6"/>
  <c r="C924" i="6"/>
  <c r="C1232" i="6"/>
  <c r="C1324" i="6"/>
  <c r="C562" i="6"/>
  <c r="C89" i="6"/>
  <c r="C503" i="6"/>
  <c r="C1099" i="6"/>
  <c r="C1331" i="6"/>
  <c r="C782" i="6"/>
  <c r="C986" i="6"/>
  <c r="C620" i="6"/>
  <c r="C57" i="6"/>
  <c r="C1162" i="6"/>
  <c r="C188" i="6"/>
  <c r="C113" i="6"/>
  <c r="C244" i="6"/>
  <c r="C823" i="6"/>
  <c r="C220" i="6"/>
  <c r="C544" i="6"/>
  <c r="C984" i="6"/>
  <c r="C389" i="6"/>
  <c r="C1039" i="6"/>
  <c r="C1358" i="6"/>
  <c r="C445" i="6"/>
  <c r="C300" i="6"/>
  <c r="C34" i="6"/>
  <c r="C119" i="6"/>
  <c r="C1125" i="6"/>
  <c r="C964" i="6"/>
  <c r="C605" i="6"/>
  <c r="C303" i="6"/>
  <c r="C951" i="6"/>
  <c r="C709" i="6"/>
  <c r="C147" i="6"/>
  <c r="C25" i="6"/>
  <c r="C21" i="6"/>
  <c r="C1038" i="6"/>
  <c r="C230" i="6"/>
  <c r="C450" i="6"/>
  <c r="C925" i="6"/>
  <c r="C136" i="6"/>
  <c r="C776" i="6"/>
  <c r="C829" i="6"/>
  <c r="C892" i="6"/>
  <c r="C745" i="6"/>
  <c r="C202" i="6"/>
  <c r="C942" i="6"/>
  <c r="C994" i="6"/>
  <c r="C1025" i="6"/>
  <c r="C519" i="6"/>
  <c r="C565" i="6"/>
  <c r="C805" i="6"/>
  <c r="C485" i="6"/>
  <c r="C810" i="6"/>
  <c r="C1341" i="6"/>
  <c r="C1332" i="6"/>
  <c r="C500" i="6"/>
  <c r="C102" i="6"/>
  <c r="C112" i="6"/>
  <c r="C78" i="6"/>
  <c r="C1187" i="6"/>
  <c r="C1305" i="6"/>
  <c r="C484" i="6"/>
  <c r="C45" i="6"/>
  <c r="C1333" i="6"/>
  <c r="C668" i="6"/>
  <c r="C1185" i="6"/>
  <c r="C757" i="6"/>
  <c r="C993" i="6"/>
  <c r="C219" i="6"/>
  <c r="C655" i="6"/>
  <c r="C634" i="6"/>
  <c r="C323" i="6"/>
  <c r="C1346" i="6"/>
  <c r="C380" i="6"/>
  <c r="C43" i="6"/>
  <c r="C406" i="6"/>
  <c r="C965" i="6"/>
  <c r="C726" i="6"/>
  <c r="C1163" i="6"/>
  <c r="C1207" i="6"/>
  <c r="C907" i="6"/>
  <c r="C972" i="6"/>
  <c r="C1263" i="6"/>
  <c r="C1056" i="6"/>
  <c r="C667" i="6"/>
  <c r="C449" i="6"/>
  <c r="C730" i="6"/>
  <c r="C339" i="6"/>
  <c r="C1283" i="6"/>
  <c r="C462" i="6"/>
  <c r="C715" i="6"/>
  <c r="C155" i="6"/>
  <c r="C910" i="6"/>
  <c r="C671" i="6"/>
  <c r="C958" i="6"/>
  <c r="C904" i="6"/>
  <c r="C350" i="6"/>
  <c r="C125" i="6"/>
  <c r="C1158" i="6"/>
  <c r="C56" i="6"/>
  <c r="C680" i="6"/>
  <c r="C418" i="6"/>
  <c r="C1299" i="6"/>
  <c r="C1213" i="6"/>
  <c r="C506" i="6"/>
  <c r="C176" i="6"/>
  <c r="C1218" i="6"/>
  <c r="C575" i="6"/>
  <c r="C602" i="6"/>
  <c r="C742" i="6"/>
  <c r="C552" i="6"/>
  <c r="C448" i="6"/>
  <c r="C1237" i="6"/>
  <c r="C55" i="6"/>
  <c r="C712" i="6"/>
  <c r="C739" i="6"/>
  <c r="C573" i="6"/>
  <c r="C305" i="6"/>
  <c r="C196" i="6"/>
  <c r="C704" i="6"/>
  <c r="C324" i="6"/>
  <c r="C1293" i="6"/>
  <c r="C284" i="6"/>
  <c r="C1017" i="6"/>
  <c r="C117" i="6"/>
  <c r="C26" i="6"/>
  <c r="C584" i="6"/>
  <c r="C427" i="6"/>
  <c r="C901" i="6"/>
  <c r="C1096" i="6"/>
  <c r="C1170" i="6"/>
  <c r="C883" i="6"/>
  <c r="C849" i="6"/>
  <c r="C780" i="6"/>
  <c r="C1320" i="6"/>
  <c r="C29" i="6"/>
  <c r="C551" i="6"/>
  <c r="C740" i="6"/>
  <c r="C1166" i="6"/>
  <c r="C884" i="6"/>
  <c r="C1121" i="6"/>
  <c r="C273" i="6"/>
  <c r="C603" i="6"/>
  <c r="C753" i="6"/>
  <c r="C548" i="6"/>
  <c r="I109" i="4"/>
  <c r="I124" i="4" s="1"/>
  <c r="C797" i="6"/>
  <c r="C1145" i="6"/>
  <c r="C61" i="6"/>
  <c r="C490" i="6"/>
  <c r="C876" i="6"/>
  <c r="C834" i="6"/>
  <c r="C91" i="6"/>
  <c r="C475" i="6"/>
  <c r="C331" i="6"/>
  <c r="C282" i="6"/>
  <c r="C311" i="6"/>
  <c r="C839" i="6"/>
  <c r="C1142" i="6"/>
  <c r="C807" i="6"/>
  <c r="C770" i="6"/>
  <c r="C510" i="6"/>
  <c r="C383" i="6"/>
  <c r="C778" i="6"/>
  <c r="C859" i="6"/>
  <c r="C261" i="6"/>
  <c r="C748" i="6"/>
  <c r="C74" i="6"/>
  <c r="C193" i="6"/>
  <c r="C124" i="6"/>
  <c r="C498" i="6"/>
  <c r="C71" i="6"/>
  <c r="C976" i="6"/>
  <c r="C385" i="6"/>
  <c r="C120" i="6"/>
  <c r="C260" i="6"/>
  <c r="C871" i="6"/>
  <c r="C801" i="6"/>
  <c r="C407" i="6"/>
  <c r="C308" i="6"/>
  <c r="C429" i="6"/>
  <c r="C872" i="6"/>
  <c r="C1083" i="6"/>
  <c r="C1124" i="6"/>
  <c r="C1253" i="6"/>
  <c r="C1277" i="6"/>
  <c r="C651" i="6"/>
  <c r="C530" i="6"/>
  <c r="C359" i="6"/>
  <c r="C85" i="6"/>
  <c r="C215" i="6"/>
  <c r="C1334" i="6"/>
  <c r="C1102" i="6"/>
  <c r="C911" i="6"/>
  <c r="C563" i="6"/>
  <c r="C101" i="6"/>
  <c r="C1103" i="6"/>
  <c r="C682" i="6"/>
  <c r="C1372" i="6"/>
  <c r="C349" i="6"/>
  <c r="C49" i="6"/>
  <c r="C1230" i="6"/>
  <c r="C611" i="6"/>
  <c r="C135" i="6"/>
  <c r="C625" i="6"/>
  <c r="C1049" i="6"/>
  <c r="C824" i="6"/>
  <c r="C172" i="6"/>
  <c r="C108" i="6"/>
  <c r="C163" i="6"/>
  <c r="C1260" i="6"/>
  <c r="C656" i="6"/>
  <c r="C879" i="6"/>
  <c r="C889" i="6"/>
  <c r="C766" i="6"/>
  <c r="C570" i="6"/>
  <c r="C1015" i="6"/>
  <c r="C968" i="6"/>
  <c r="C148" i="6"/>
  <c r="C731" i="6"/>
  <c r="C959" i="6"/>
  <c r="C419" i="6"/>
  <c r="C607" i="6"/>
  <c r="C279" i="6"/>
  <c r="C670" i="6"/>
  <c r="C298" i="6"/>
  <c r="C1058" i="6"/>
  <c r="C473" i="6"/>
  <c r="C1368" i="6"/>
  <c r="C674" i="6"/>
  <c r="C248" i="6"/>
  <c r="C197" i="6"/>
  <c r="C1113" i="6"/>
  <c r="C1144" i="6"/>
  <c r="C1370" i="6"/>
  <c r="C1178" i="6"/>
  <c r="C727" i="6"/>
  <c r="C1194" i="6"/>
  <c r="C132" i="6"/>
  <c r="C802" i="6"/>
  <c r="C231" i="6"/>
  <c r="C1079" i="6"/>
  <c r="C606" i="6"/>
  <c r="C921" i="6"/>
  <c r="C1035" i="6"/>
  <c r="C351" i="6"/>
  <c r="C59" i="6"/>
  <c r="C133" i="6"/>
  <c r="C741" i="6"/>
  <c r="C1042" i="6"/>
  <c r="C594" i="6"/>
  <c r="C915" i="6"/>
  <c r="C1034" i="6"/>
  <c r="C800" i="6"/>
  <c r="C165" i="6"/>
  <c r="C735" i="6"/>
  <c r="C941" i="6"/>
  <c r="C838" i="6"/>
  <c r="C1285" i="6"/>
  <c r="C227" i="6"/>
  <c r="C166" i="6"/>
  <c r="C626" i="6"/>
  <c r="C662" i="6"/>
  <c r="C840" i="6"/>
  <c r="C1176" i="6"/>
  <c r="C653" i="6"/>
  <c r="C373" i="6"/>
  <c r="C853" i="6"/>
  <c r="C564" i="6"/>
  <c r="C1126" i="6"/>
  <c r="C1321" i="6"/>
  <c r="C66" i="6"/>
  <c r="C1065" i="6"/>
  <c r="C82" i="6"/>
  <c r="C158" i="6"/>
  <c r="C144" i="6"/>
  <c r="C1204" i="6"/>
  <c r="C1110" i="6"/>
  <c r="C487" i="6"/>
  <c r="C1231" i="6"/>
  <c r="C362" i="6"/>
  <c r="C183" i="6"/>
  <c r="C1172" i="6"/>
  <c r="C690" i="6"/>
  <c r="C1274" i="6"/>
  <c r="C1097" i="6"/>
  <c r="C783" i="6"/>
  <c r="C441" i="6"/>
  <c r="C403" i="6"/>
  <c r="C397" i="6"/>
  <c r="C100" i="6"/>
  <c r="C404" i="6"/>
  <c r="C630" i="6"/>
  <c r="C1130" i="6"/>
  <c r="C1217" i="6"/>
  <c r="C297" i="6"/>
  <c r="C198" i="6"/>
  <c r="C672" i="6"/>
  <c r="C1138" i="6"/>
  <c r="C139" i="6"/>
  <c r="C996" i="6"/>
  <c r="C762" i="6"/>
  <c r="C47" i="6"/>
  <c r="C665" i="6"/>
  <c r="C1282" i="6"/>
  <c r="C664" i="6"/>
  <c r="C209" i="6"/>
  <c r="C963" i="6"/>
  <c r="C98" i="6"/>
  <c r="C334" i="6"/>
  <c r="C927" i="6"/>
  <c r="C1030" i="6"/>
  <c r="C1000" i="6"/>
  <c r="C1024" i="6"/>
  <c r="C464" i="6"/>
  <c r="C926" i="6"/>
  <c r="C681" i="6"/>
  <c r="C746" i="6"/>
  <c r="C116" i="6"/>
  <c r="C600" i="6"/>
  <c r="C733" i="6"/>
  <c r="C612" i="6"/>
  <c r="C1367" i="6"/>
  <c r="C356" i="6"/>
  <c r="C394" i="6"/>
  <c r="C1198" i="6"/>
  <c r="C495" i="6"/>
  <c r="C673" i="6"/>
  <c r="C703" i="6"/>
  <c r="C1243" i="6"/>
  <c r="C1272" i="6"/>
  <c r="C1003" i="6"/>
  <c r="C1295" i="6"/>
  <c r="C533" i="6"/>
  <c r="C531" i="6"/>
  <c r="C36" i="6"/>
  <c r="C391" i="6"/>
  <c r="C256" i="6"/>
  <c r="C442" i="6"/>
  <c r="C201" i="6"/>
  <c r="C913" i="6"/>
  <c r="C893" i="6"/>
  <c r="C903" i="6"/>
  <c r="C933" i="6"/>
  <c r="C529" i="6"/>
  <c r="C532" i="6"/>
  <c r="C1319" i="6"/>
  <c r="C1278" i="6"/>
  <c r="C803" i="6"/>
  <c r="C470" i="6"/>
  <c r="C577" i="6"/>
  <c r="C46" i="6"/>
  <c r="C1354" i="6"/>
  <c r="C683" i="6"/>
  <c r="C332" i="6"/>
  <c r="C62" i="6"/>
  <c r="C1179" i="6"/>
  <c r="C614" i="6"/>
  <c r="C502" i="6"/>
  <c r="C329" i="6"/>
  <c r="C888" i="6"/>
  <c r="C752" i="6"/>
  <c r="C127" i="6"/>
  <c r="C1265" i="6"/>
  <c r="C1275" i="6"/>
  <c r="C1115" i="6"/>
  <c r="C472" i="6"/>
  <c r="C361" i="6"/>
  <c r="C517" i="6"/>
  <c r="C190" i="6"/>
  <c r="C545" i="6"/>
  <c r="C1031" i="6"/>
  <c r="C1376" i="6"/>
  <c r="C793" i="6"/>
  <c r="C1095" i="6"/>
  <c r="C411" i="6"/>
  <c r="C706" i="6"/>
  <c r="C855" i="6"/>
  <c r="C1052" i="6"/>
  <c r="C796" i="6"/>
  <c r="C1154" i="6"/>
  <c r="C1059" i="6"/>
  <c r="C694" i="6"/>
  <c r="C768" i="6"/>
  <c r="C749" i="6"/>
  <c r="C873" i="6"/>
  <c r="C1359" i="6"/>
  <c r="C561" i="6"/>
  <c r="C969" i="6"/>
  <c r="C992" i="6"/>
  <c r="C1279" i="6"/>
  <c r="C290" i="6"/>
  <c r="C1304" i="6"/>
  <c r="C304" i="6"/>
  <c r="C179" i="6"/>
  <c r="C48" i="6"/>
  <c r="C76" i="6"/>
  <c r="C591" i="6"/>
  <c r="C699" i="6"/>
  <c r="C646" i="6"/>
  <c r="C275" i="6"/>
  <c r="C1211" i="6"/>
  <c r="C1289" i="6"/>
  <c r="C1043" i="6"/>
  <c r="C97" i="6"/>
  <c r="C1371" i="6"/>
  <c r="C1005" i="6"/>
  <c r="C243" i="6"/>
  <c r="C1175" i="6"/>
  <c r="C1360" i="6"/>
  <c r="C88" i="6"/>
  <c r="C523" i="6"/>
  <c r="C237" i="6"/>
  <c r="C906" i="6"/>
  <c r="C168" i="6"/>
  <c r="C1002" i="6"/>
  <c r="C898" i="6"/>
  <c r="C905" i="6"/>
  <c r="C540" i="6"/>
  <c r="C1167" i="6"/>
  <c r="C1306" i="6"/>
  <c r="C92" i="6"/>
  <c r="C105" i="6"/>
  <c r="C1316" i="6"/>
  <c r="C995" i="6"/>
  <c r="C1012" i="6"/>
  <c r="C596" i="6"/>
  <c r="C236" i="6"/>
  <c r="C107" i="6"/>
  <c r="C1377" i="6"/>
  <c r="C319" i="6"/>
  <c r="C1288" i="6"/>
  <c r="C1077" i="6"/>
  <c r="C491" i="6"/>
  <c r="C1152" i="6"/>
  <c r="C1373" i="6"/>
  <c r="C249" i="6"/>
  <c r="C1309" i="6"/>
  <c r="C263" i="6"/>
  <c r="C1326" i="6"/>
  <c r="C1191" i="6"/>
  <c r="C794" i="6"/>
  <c r="C128" i="6"/>
  <c r="C1270" i="6"/>
  <c r="C1241" i="6"/>
  <c r="C521" i="6"/>
  <c r="C368" i="6"/>
  <c r="C129" i="6"/>
  <c r="C845" i="6"/>
  <c r="C1206" i="6"/>
  <c r="C774" i="6"/>
  <c r="C723" i="6"/>
  <c r="C722" i="6"/>
  <c r="C1290" i="6"/>
  <c r="C505" i="6"/>
  <c r="C754" i="6"/>
  <c r="C639" i="6"/>
  <c r="C307" i="6"/>
  <c r="C1136" i="6"/>
  <c r="C956" i="6"/>
  <c r="C930" i="6"/>
  <c r="C947" i="6"/>
  <c r="C170" i="6"/>
  <c r="C556" i="6"/>
  <c r="C1347" i="6"/>
  <c r="C886" i="6"/>
  <c r="C705" i="6"/>
  <c r="C979" i="6"/>
  <c r="C96" i="6"/>
  <c r="C330" i="6"/>
  <c r="C860" i="6"/>
  <c r="C1236" i="6"/>
  <c r="C287" i="6"/>
  <c r="C597" i="6"/>
  <c r="C251" i="6"/>
  <c r="C1330" i="6"/>
  <c r="C27" i="6"/>
  <c r="D116" i="4"/>
  <c r="D111" i="4" s="1"/>
  <c r="D125" i="4"/>
  <c r="C218" i="6"/>
  <c r="C815" i="6"/>
  <c r="C579" i="6"/>
  <c r="C90" i="6"/>
  <c r="C413" i="6"/>
  <c r="C645" i="6"/>
  <c r="C1240" i="6"/>
  <c r="C1151" i="6"/>
  <c r="C559" i="6"/>
  <c r="C641" i="6"/>
  <c r="C938" i="6"/>
  <c r="C103" i="6"/>
  <c r="C1086" i="6"/>
  <c r="C99" i="6"/>
  <c r="C896" i="6"/>
  <c r="C454" i="6"/>
  <c r="C861" i="6"/>
  <c r="C998" i="6"/>
  <c r="C1266" i="6"/>
  <c r="C588" i="6"/>
  <c r="C830" i="6"/>
  <c r="C987" i="6"/>
  <c r="C437" i="6"/>
  <c r="C724" i="6"/>
  <c r="C934" i="6"/>
  <c r="C51" i="6"/>
  <c r="C238" i="6"/>
  <c r="C483" i="6"/>
  <c r="C1216" i="6"/>
  <c r="C837" i="6"/>
  <c r="C816" i="6"/>
  <c r="C1105" i="6"/>
  <c r="C156" i="6"/>
  <c r="C280" i="6"/>
  <c r="C648" i="6"/>
  <c r="C171" i="6"/>
  <c r="C756" i="6"/>
  <c r="C269" i="6"/>
  <c r="C546" i="6"/>
  <c r="C169" i="6"/>
  <c r="C1228" i="6"/>
  <c r="C880" i="6"/>
  <c r="C463" i="6"/>
  <c r="C932" i="6"/>
  <c r="C67" i="6"/>
  <c r="C734" i="6"/>
  <c r="C918" i="6"/>
  <c r="C364" i="6"/>
  <c r="C567" i="6"/>
  <c r="C211" i="6"/>
  <c r="C1351" i="6"/>
  <c r="C1340" i="6"/>
  <c r="C866" i="6"/>
  <c r="C271" i="6"/>
  <c r="C93" i="6"/>
  <c r="C24" i="6"/>
  <c r="C687" i="6"/>
  <c r="C501" i="6"/>
  <c r="C207" i="6"/>
  <c r="C679" i="6"/>
  <c r="C252" i="6"/>
  <c r="C875" i="6"/>
  <c r="C20" i="6"/>
  <c r="D104" i="4" l="1"/>
  <c r="C367" i="6"/>
  <c r="C400" i="6"/>
  <c r="C686" i="6"/>
  <c r="C1133" i="6"/>
  <c r="C1212" i="6"/>
  <c r="C524" i="6"/>
  <c r="C1378" i="6"/>
  <c r="C785" i="6"/>
  <c r="C457" i="6"/>
  <c r="C371" i="6"/>
  <c r="C486" i="6"/>
  <c r="C493" i="6"/>
  <c r="C1027" i="6"/>
  <c r="C1292" i="6"/>
  <c r="C189" i="6"/>
  <c r="C1063" i="6"/>
  <c r="C390" i="6"/>
  <c r="C511" i="6"/>
  <c r="C685" i="6"/>
  <c r="C377" i="6"/>
  <c r="C1106" i="6"/>
  <c r="C1215" i="6"/>
  <c r="C301" i="6"/>
  <c r="C1302" i="6"/>
  <c r="C713" i="6"/>
  <c r="I111" i="4"/>
  <c r="I125" i="4" s="1"/>
  <c r="E129" i="4"/>
  <c r="C527" i="6"/>
  <c r="C1134" i="6"/>
  <c r="C223" i="6"/>
  <c r="C1356" i="6"/>
  <c r="C1036" i="6"/>
  <c r="C1169" i="6"/>
  <c r="C1195" i="6"/>
  <c r="C341" i="6"/>
  <c r="C586" i="6"/>
  <c r="C384" i="6"/>
  <c r="C535" i="6"/>
  <c r="C549" i="6"/>
  <c r="C978" i="6"/>
  <c r="C1222" i="6"/>
  <c r="C922" i="6"/>
  <c r="C718" i="6"/>
  <c r="C424" i="6"/>
  <c r="C701" i="6"/>
  <c r="C1196" i="6"/>
  <c r="C1089" i="6"/>
  <c r="C971" i="6"/>
  <c r="C1224" i="6"/>
  <c r="C410" i="6"/>
  <c r="C862" i="6"/>
  <c r="C609" i="6"/>
  <c r="C720" i="6"/>
  <c r="C1380" i="6"/>
  <c r="C1281" i="6"/>
  <c r="C58" i="6"/>
  <c r="C702" i="6"/>
  <c r="C276" i="6"/>
  <c r="C393" i="6"/>
  <c r="C1019" i="6"/>
  <c r="C1051" i="6"/>
  <c r="C459" i="6"/>
  <c r="C1311" i="6"/>
  <c r="C153" i="6"/>
  <c r="C677" i="6"/>
  <c r="C528" i="6"/>
  <c r="C283" i="6"/>
  <c r="C991" i="6"/>
  <c r="C293" i="6"/>
  <c r="C759" i="6"/>
  <c r="C789" i="6"/>
  <c r="C1073" i="6"/>
  <c r="C698" i="6"/>
  <c r="C721" i="6"/>
  <c r="C689" i="6"/>
  <c r="C657" i="6"/>
  <c r="C257" i="6"/>
  <c r="G4" i="3"/>
  <c r="F129" i="4"/>
  <c r="C482" i="6"/>
  <c r="C877" i="6"/>
  <c r="C787" i="6"/>
  <c r="C695" i="6"/>
  <c r="C585" i="6"/>
  <c r="C151" i="6"/>
  <c r="C882" i="6"/>
  <c r="C571" i="6"/>
  <c r="C217" i="6"/>
  <c r="C844" i="6"/>
  <c r="C1357" i="6"/>
  <c r="C422" i="6"/>
  <c r="C327" i="6"/>
  <c r="C916" i="6"/>
  <c r="C806" i="6"/>
  <c r="C312" i="6"/>
  <c r="C1094" i="6"/>
  <c r="C239" i="6"/>
  <c r="C1296" i="6"/>
  <c r="C446" i="6"/>
  <c r="C675" i="6"/>
  <c r="C1208" i="6"/>
  <c r="C1054" i="6"/>
  <c r="C601" i="6"/>
  <c r="C819" i="6"/>
  <c r="C867" i="6"/>
  <c r="C658" i="6"/>
  <c r="C881" i="6"/>
  <c r="C1223" i="6"/>
  <c r="G104" i="4"/>
  <c r="G129" i="4"/>
  <c r="C105" i="4"/>
  <c r="C106" i="4" s="1"/>
  <c r="C328" i="6"/>
  <c r="C77" i="6"/>
  <c r="C1267" i="6"/>
  <c r="C292" i="6"/>
  <c r="C1284" i="6"/>
  <c r="C852" i="6"/>
  <c r="C1085" i="6"/>
  <c r="C574" i="6"/>
  <c r="C1149" i="6"/>
  <c r="C267" i="6"/>
  <c r="C421" i="6"/>
  <c r="C69" i="6"/>
  <c r="C678" i="6"/>
  <c r="C1205" i="6"/>
  <c r="C847" i="6"/>
  <c r="C322" i="6"/>
  <c r="C737" i="6"/>
  <c r="C763" i="6"/>
  <c r="C54" i="6"/>
  <c r="C864" i="6"/>
  <c r="C1338" i="6"/>
  <c r="C1081" i="6"/>
  <c r="C68" i="6"/>
  <c r="C342" i="6"/>
  <c r="C94" i="6"/>
  <c r="C258" i="6"/>
  <c r="C1033" i="6"/>
  <c r="C289" i="6"/>
  <c r="C878" i="6"/>
  <c r="C981" i="6"/>
  <c r="C649" i="6"/>
  <c r="C1092" i="6"/>
  <c r="C192" i="6"/>
  <c r="C909" i="6"/>
  <c r="C516" i="6"/>
  <c r="C895" i="6"/>
  <c r="C1238" i="6"/>
  <c r="C650" i="6"/>
  <c r="C696" i="6"/>
  <c r="I129" i="4"/>
  <c r="C291" i="6"/>
  <c r="C760" i="6"/>
  <c r="C1023" i="6"/>
  <c r="C157" i="6"/>
  <c r="C1147" i="6"/>
  <c r="C610" i="6"/>
  <c r="C970" i="6"/>
  <c r="C174" i="6"/>
  <c r="C1361" i="6"/>
  <c r="C228" i="6"/>
  <c r="C736" i="6"/>
  <c r="C388" i="6"/>
  <c r="C123" i="6"/>
  <c r="C130" i="6"/>
  <c r="C320" i="6"/>
  <c r="C1343" i="6"/>
  <c r="C850" i="6"/>
  <c r="C214" i="6"/>
  <c r="C520" i="6"/>
  <c r="C1246" i="6"/>
  <c r="C1355" i="6"/>
  <c r="C1074" i="6"/>
  <c r="C558" i="6"/>
  <c r="C1273" i="6"/>
  <c r="C30" i="6"/>
  <c r="C75" i="6"/>
  <c r="C1044" i="6"/>
  <c r="C912" i="6"/>
  <c r="C747" i="6"/>
  <c r="C392" i="6"/>
  <c r="C338" i="6"/>
  <c r="C336" i="6"/>
  <c r="C447" i="6"/>
  <c r="C1325" i="6"/>
  <c r="C480" i="6"/>
  <c r="C178" i="6"/>
  <c r="C848" i="6"/>
  <c r="C1155" i="6"/>
  <c r="C1300" i="6"/>
  <c r="C973" i="6"/>
  <c r="C432" i="6"/>
  <c r="C81" i="6"/>
  <c r="C1233" i="6"/>
  <c r="C314" i="6"/>
  <c r="C1327" i="6"/>
  <c r="C455" i="6"/>
  <c r="C185" i="6"/>
  <c r="C272" i="6"/>
  <c r="C344" i="6"/>
  <c r="C439" i="6"/>
  <c r="C1118" i="6"/>
  <c r="C929" i="6"/>
  <c r="C396" i="6"/>
  <c r="C940" i="6"/>
  <c r="C95" i="6"/>
  <c r="C514" i="6"/>
  <c r="C885" i="6"/>
  <c r="C1075" i="6"/>
  <c r="C160" i="6"/>
  <c r="C627" i="6"/>
  <c r="C1048" i="6"/>
  <c r="C1173" i="6"/>
  <c r="C1057" i="6"/>
  <c r="C908" i="6"/>
  <c r="C177" i="6"/>
  <c r="C983" i="6"/>
  <c r="C628" i="6"/>
  <c r="C621" i="6"/>
  <c r="C617" i="6"/>
  <c r="C966" i="6"/>
  <c r="C375" i="6"/>
  <c r="C492" i="6"/>
  <c r="C162" i="6"/>
  <c r="C468" i="6"/>
  <c r="C1122" i="6"/>
  <c r="C360" i="6"/>
  <c r="C977" i="6"/>
  <c r="C53" i="6"/>
  <c r="C890" i="6"/>
  <c r="C813" i="6"/>
  <c r="C751" i="6"/>
  <c r="C814" i="6"/>
  <c r="C1093" i="6"/>
  <c r="C376" i="6"/>
  <c r="C1344" i="6"/>
  <c r="C716" i="6"/>
  <c r="C106" i="6"/>
  <c r="C265" i="6"/>
  <c r="C1364" i="6"/>
  <c r="C205" i="6"/>
  <c r="C684" i="6"/>
  <c r="C1310" i="6"/>
  <c r="C443" i="6"/>
  <c r="C616" i="6"/>
  <c r="C1317" i="6"/>
  <c r="C1180" i="6"/>
  <c r="C557" i="6"/>
  <c r="C962" i="6"/>
  <c r="C316" i="6"/>
  <c r="C990" i="6"/>
  <c r="C659" i="6"/>
  <c r="C122" i="6"/>
  <c r="C365" i="6"/>
  <c r="C1032" i="6"/>
  <c r="C1146" i="6"/>
  <c r="C212" i="6"/>
  <c r="C1342" i="6"/>
  <c r="C654" i="6"/>
  <c r="C277" i="6"/>
  <c r="C262" i="6"/>
  <c r="C415" i="6"/>
  <c r="C1129" i="6"/>
  <c r="C296" i="6"/>
  <c r="C420" i="6"/>
  <c r="C822" i="6"/>
  <c r="C321" i="6"/>
  <c r="C1249" i="6"/>
  <c r="C348" i="6"/>
  <c r="C707" i="6"/>
  <c r="C828" i="6"/>
  <c r="C52" i="6"/>
  <c r="C1150" i="6"/>
  <c r="C1128" i="6"/>
  <c r="C569" i="6"/>
  <c r="C73" i="6"/>
  <c r="C1007" i="6"/>
  <c r="C1202" i="6"/>
  <c r="C798" i="6"/>
  <c r="C232" i="6"/>
  <c r="C1101" i="6"/>
  <c r="C692" i="6"/>
  <c r="C1009" i="6"/>
  <c r="C1076" i="6"/>
  <c r="C1301" i="6"/>
  <c r="C917" i="6"/>
  <c r="C644" i="6"/>
  <c r="C32" i="6"/>
  <c r="C914" i="6"/>
  <c r="C1322" i="6"/>
  <c r="C481" i="6"/>
  <c r="C1050" i="6"/>
  <c r="C1100" i="6"/>
  <c r="C489" i="6"/>
  <c r="C1291" i="6"/>
  <c r="C1088" i="6"/>
  <c r="C997" i="6"/>
  <c r="C370" i="6"/>
  <c r="C568" i="6"/>
  <c r="C1186" i="6"/>
  <c r="C791" i="6"/>
  <c r="C1269" i="6"/>
  <c r="C856" i="6"/>
  <c r="C693" i="6"/>
  <c r="C39" i="6"/>
  <c r="C1045" i="6"/>
  <c r="C999" i="6"/>
  <c r="C643" i="6"/>
  <c r="C954" i="6"/>
  <c r="C245" i="6"/>
  <c r="C1067" i="6"/>
  <c r="C1190" i="6"/>
  <c r="C710" i="6"/>
  <c r="C80" i="6"/>
  <c r="C1055" i="6"/>
  <c r="C974" i="6"/>
  <c r="C1060" i="6"/>
  <c r="C1209" i="6"/>
  <c r="C453" i="6"/>
  <c r="C374" i="6"/>
  <c r="C765" i="6"/>
  <c r="C792" i="6"/>
  <c r="C222" i="6"/>
  <c r="C1111" i="6"/>
  <c r="C1192" i="6"/>
  <c r="C1026" i="6"/>
  <c r="C543" i="6"/>
  <c r="C1339" i="6"/>
  <c r="C306" i="6"/>
  <c r="C109" i="6"/>
  <c r="C509" i="6"/>
  <c r="C1168" i="6"/>
  <c r="C1001" i="6"/>
  <c r="C254" i="6"/>
  <c r="C337" i="6"/>
  <c r="C1264" i="6"/>
  <c r="C619" i="6"/>
  <c r="C369" i="6"/>
  <c r="C1123" i="6"/>
  <c r="C590" i="6"/>
  <c r="C496" i="6"/>
  <c r="C366" i="6"/>
  <c r="C358" i="6"/>
  <c r="C870" i="6"/>
  <c r="C1363" i="6"/>
  <c r="C827" i="6"/>
  <c r="C900" i="6"/>
  <c r="C1315" i="6"/>
  <c r="C423" i="6"/>
  <c r="C278" i="6"/>
  <c r="C1041" i="6"/>
  <c r="C1141" i="6"/>
  <c r="C623" i="6"/>
  <c r="C647" i="6"/>
  <c r="C1061" i="6"/>
  <c r="C138" i="6"/>
  <c r="C1188" i="6"/>
  <c r="C1131" i="6"/>
  <c r="C430" i="6"/>
  <c r="C755" i="6"/>
  <c r="C537" i="6"/>
  <c r="C513" i="6"/>
  <c r="C817" i="6"/>
  <c r="C1064" i="6"/>
  <c r="C184" i="6"/>
  <c r="C451" i="6"/>
  <c r="C346" i="6"/>
  <c r="C957" i="6"/>
  <c r="C154" i="6"/>
  <c r="C140" i="6"/>
  <c r="C1245" i="6"/>
  <c r="C923" i="6"/>
  <c r="C581" i="6"/>
  <c r="C1078" i="6"/>
  <c r="C1087" i="6"/>
  <c r="C159" i="6"/>
  <c r="C302" i="6"/>
  <c r="C1352" i="6"/>
  <c r="C343" i="6"/>
  <c r="C22" i="6"/>
  <c r="C1200" i="6"/>
  <c r="C1365" i="6"/>
  <c r="C950" i="6"/>
  <c r="C1242" i="6"/>
  <c r="C1171" i="6"/>
  <c r="C1114" i="6"/>
  <c r="C1369" i="6"/>
  <c r="C1287" i="6"/>
  <c r="C1117" i="6"/>
  <c r="C525" i="6"/>
  <c r="C467" i="6"/>
  <c r="C1308" i="6"/>
  <c r="C576" i="6"/>
  <c r="C769" i="6"/>
  <c r="C832" i="6"/>
  <c r="C134" i="6"/>
  <c r="C560" i="6"/>
  <c r="C788" i="6"/>
  <c r="C1022" i="6"/>
  <c r="C858" i="6"/>
  <c r="C50" i="6"/>
  <c r="C773" i="6"/>
  <c r="C1037" i="6"/>
  <c r="C1181" i="6"/>
  <c r="C608" i="6"/>
  <c r="C203" i="6"/>
  <c r="C294" i="6"/>
  <c r="C167" i="6"/>
  <c r="C622" i="6"/>
  <c r="C1028" i="6"/>
  <c r="C379" i="6"/>
  <c r="C187" i="6"/>
  <c r="C1084" i="6"/>
  <c r="C200" i="6"/>
  <c r="C943" i="6"/>
  <c r="C507" i="6"/>
  <c r="C1225" i="6"/>
  <c r="C578" i="6"/>
  <c r="C35" i="6"/>
  <c r="C186" i="6"/>
  <c r="C660" i="6"/>
  <c r="C555" i="6"/>
  <c r="C764" i="6"/>
  <c r="C831" i="6"/>
  <c r="C1010" i="6"/>
  <c r="C988" i="6"/>
  <c r="C1189" i="6"/>
  <c r="C758" i="6"/>
  <c r="C717" i="6"/>
  <c r="C408" i="6"/>
  <c r="C887" i="6"/>
  <c r="C1345" i="6"/>
  <c r="C1020" i="6"/>
  <c r="C652" i="6"/>
  <c r="C434" i="6"/>
  <c r="C944" i="6"/>
  <c r="C131" i="6"/>
  <c r="C79" i="6"/>
  <c r="C865" i="6"/>
  <c r="C1183" i="6"/>
  <c r="C444" i="6"/>
  <c r="C613" i="6"/>
  <c r="C386" i="6"/>
  <c r="C786" i="6"/>
  <c r="C1182" i="6"/>
  <c r="C795" i="6"/>
  <c r="C86" i="6"/>
  <c r="C804" i="6"/>
  <c r="C281" i="6"/>
  <c r="C508" i="6"/>
  <c r="C1255" i="6"/>
  <c r="C137" i="6"/>
  <c r="C299" i="6"/>
  <c r="C750" i="6"/>
  <c r="C663" i="6"/>
  <c r="C637" i="6"/>
  <c r="C270" i="6"/>
  <c r="C401" i="6"/>
  <c r="C152" i="6"/>
  <c r="C1229" i="6"/>
  <c r="C1314" i="6"/>
  <c r="C953" i="6"/>
  <c r="C937" i="6"/>
  <c r="C206" i="6"/>
  <c r="C340" i="6"/>
  <c r="C812" i="6"/>
  <c r="C1090" i="6"/>
  <c r="C460" i="6"/>
  <c r="C142" i="6"/>
  <c r="C1353" i="6"/>
  <c r="C541" i="6"/>
  <c r="C1268" i="6"/>
  <c r="C842" i="6"/>
  <c r="C33" i="6"/>
  <c r="C310" i="6"/>
  <c r="C669" i="6"/>
  <c r="C1254" i="6"/>
  <c r="C1021" i="6"/>
  <c r="C784" i="6"/>
  <c r="C204" i="6"/>
  <c r="C440" i="6"/>
  <c r="C1047" i="6"/>
  <c r="C811" i="6"/>
  <c r="C580" i="6"/>
  <c r="C226" i="6"/>
  <c r="C425" i="6"/>
  <c r="C771" i="6"/>
  <c r="C357" i="6"/>
  <c r="C719" i="6"/>
  <c r="C405" i="6"/>
  <c r="C554" i="6"/>
  <c r="C688" i="6"/>
  <c r="C891" i="6"/>
  <c r="C640" i="6"/>
  <c r="C1104" i="6"/>
  <c r="C779" i="6"/>
  <c r="C1256" i="6"/>
  <c r="C476" i="6"/>
  <c r="C242" i="6"/>
  <c r="C1221" i="6"/>
  <c r="C1148" i="6"/>
  <c r="C1011" i="6"/>
  <c r="C199" i="6"/>
  <c r="C1197" i="6"/>
  <c r="C461" i="6"/>
  <c r="C241" i="6"/>
  <c r="C210" i="6"/>
  <c r="C1214" i="6"/>
  <c r="C435" i="6"/>
  <c r="C247" i="6"/>
  <c r="C149" i="6"/>
  <c r="C700" i="6"/>
  <c r="C345" i="6"/>
  <c r="C436" i="6"/>
  <c r="C409" i="6"/>
  <c r="C474" i="6"/>
  <c r="C593" i="6"/>
  <c r="C60" i="6"/>
  <c r="C28" i="6"/>
  <c r="C471" i="6"/>
  <c r="C1375" i="6"/>
  <c r="C1366" i="6"/>
  <c r="C1307" i="6"/>
  <c r="C250" i="6"/>
  <c r="C536" i="6"/>
  <c r="C846" i="6"/>
  <c r="C1374" i="6"/>
  <c r="C595" i="6"/>
  <c r="C40" i="6"/>
  <c r="C175" i="6"/>
  <c r="C799" i="6"/>
  <c r="C221" i="6"/>
  <c r="C286" i="6"/>
  <c r="C615" i="6"/>
  <c r="C354" i="6"/>
  <c r="C412" i="6"/>
  <c r="C1271" i="6"/>
  <c r="C64" i="6"/>
  <c r="C809" i="6"/>
  <c r="C1066" i="6"/>
  <c r="C417" i="6"/>
  <c r="C863" i="6"/>
  <c r="C1107" i="6"/>
  <c r="C599" i="6"/>
  <c r="C41" i="6"/>
  <c r="C920" i="6"/>
  <c r="C526" i="6"/>
  <c r="C378" i="6"/>
  <c r="C37" i="6"/>
  <c r="C428" i="6"/>
  <c r="C1098" i="6"/>
  <c r="C1286" i="6"/>
  <c r="C843" i="6"/>
  <c r="C161" i="6"/>
  <c r="C402" i="6"/>
  <c r="C225" i="6"/>
  <c r="C1153" i="6"/>
  <c r="C264" i="6"/>
  <c r="C547" i="6"/>
  <c r="C818" i="6"/>
  <c r="C1227" i="6"/>
  <c r="C624" i="6"/>
  <c r="C347" i="6"/>
  <c r="C985" i="6"/>
  <c r="C539" i="6"/>
  <c r="C494" i="6"/>
  <c r="C919" i="6"/>
  <c r="C195" i="6"/>
  <c r="C512" i="6"/>
  <c r="C587" i="6"/>
  <c r="C63" i="6"/>
  <c r="C1016" i="6"/>
  <c r="C438" i="6"/>
  <c r="C955" i="6"/>
  <c r="C566" i="6"/>
  <c r="C87" i="6"/>
  <c r="C572" i="6"/>
  <c r="C939" i="6"/>
  <c r="C325" i="6"/>
  <c r="C1132" i="6"/>
  <c r="C1112" i="6"/>
  <c r="C836" i="6"/>
  <c r="C180" i="6"/>
  <c r="C295" i="6"/>
  <c r="C790" i="6"/>
  <c r="C1157" i="6"/>
  <c r="C313" i="6"/>
  <c r="C821" i="6"/>
  <c r="C1135" i="6"/>
  <c r="C743" i="6"/>
  <c r="C1062" i="6"/>
  <c r="C164" i="6"/>
  <c r="C772" i="6"/>
  <c r="C1174" i="6"/>
  <c r="C975" i="6"/>
  <c r="C145" i="6"/>
  <c r="D105" i="4"/>
  <c r="D106" i="4" s="1"/>
  <c r="J105" i="4"/>
  <c r="G36" i="3"/>
  <c r="E105" i="4"/>
  <c r="F105" i="4"/>
  <c r="I105" i="4"/>
  <c r="K105" i="4"/>
  <c r="H105" i="4"/>
  <c r="J35" i="2"/>
  <c r="J73" i="2" s="1"/>
  <c r="D861" i="6" s="1"/>
  <c r="K129" i="4"/>
  <c r="F104" i="4"/>
  <c r="F106" i="4" s="1"/>
  <c r="I104" i="4"/>
  <c r="H104" i="4"/>
  <c r="J104" i="4"/>
  <c r="E104" i="4"/>
  <c r="G13" i="3"/>
  <c r="K104" i="4"/>
  <c r="G105" i="4"/>
  <c r="G106" i="4" s="1"/>
  <c r="F109" i="4"/>
  <c r="F124" i="4" s="1"/>
  <c r="G22" i="3"/>
  <c r="J72" i="2" l="1"/>
  <c r="E106" i="4"/>
  <c r="J106" i="4"/>
  <c r="D225" i="6"/>
  <c r="D1214" i="6"/>
  <c r="D1229" i="6"/>
  <c r="D1181" i="6"/>
  <c r="D1064" i="6"/>
  <c r="D1111" i="6"/>
  <c r="D73" i="6"/>
  <c r="D208" i="6"/>
  <c r="D63" i="6"/>
  <c r="D809" i="6"/>
  <c r="D409" i="6"/>
  <c r="D554" i="6"/>
  <c r="D152" i="6"/>
  <c r="D434" i="6"/>
  <c r="D35" i="6"/>
  <c r="D1037" i="6"/>
  <c r="D1369" i="6"/>
  <c r="D817" i="6"/>
  <c r="D900" i="6"/>
  <c r="D509" i="6"/>
  <c r="D1270" i="6"/>
  <c r="D1174" i="6"/>
  <c r="D939" i="6"/>
  <c r="D587" i="6"/>
  <c r="D161" i="6"/>
  <c r="D772" i="6"/>
  <c r="D790" i="6"/>
  <c r="D572" i="6"/>
  <c r="D512" i="6"/>
  <c r="D1227" i="6"/>
  <c r="D843" i="6"/>
  <c r="D41" i="6"/>
  <c r="D1271" i="6"/>
  <c r="D40" i="6"/>
  <c r="D1375" i="6"/>
  <c r="D345" i="6"/>
  <c r="D461" i="6"/>
  <c r="D1256" i="6"/>
  <c r="D719" i="6"/>
  <c r="D440" i="6"/>
  <c r="D842" i="6"/>
  <c r="E842" i="6" s="1"/>
  <c r="D340" i="6"/>
  <c r="D270" i="6"/>
  <c r="D281" i="6"/>
  <c r="D444" i="6"/>
  <c r="D1020" i="6"/>
  <c r="D1010" i="6"/>
  <c r="D1225" i="6"/>
  <c r="D622" i="6"/>
  <c r="D50" i="6"/>
  <c r="D576" i="6"/>
  <c r="D1171" i="6"/>
  <c r="D302" i="6"/>
  <c r="D154" i="6"/>
  <c r="D537" i="6"/>
  <c r="D623" i="6"/>
  <c r="D1363" i="6"/>
  <c r="D789" i="6"/>
  <c r="D1223" i="6"/>
  <c r="D524" i="6"/>
  <c r="D584" i="6"/>
  <c r="D770" i="6"/>
  <c r="D324" i="6"/>
  <c r="D263" i="6"/>
  <c r="D1132" i="6"/>
  <c r="D221" i="6"/>
  <c r="D580" i="6"/>
  <c r="D187" i="6"/>
  <c r="D138" i="6"/>
  <c r="D643" i="6"/>
  <c r="D909" i="6"/>
  <c r="D267" i="6"/>
  <c r="D77" i="6"/>
  <c r="D1280" i="6"/>
  <c r="D721" i="6"/>
  <c r="D720" i="6"/>
  <c r="D1121" i="6"/>
  <c r="D896" i="6"/>
  <c r="D985" i="6"/>
  <c r="D474" i="6"/>
  <c r="D669" i="6"/>
  <c r="D758" i="6"/>
  <c r="D22" i="6"/>
  <c r="D1168" i="6"/>
  <c r="D1249" i="6"/>
  <c r="D1290" i="6"/>
  <c r="D526" i="6"/>
  <c r="D210" i="6"/>
  <c r="D1255" i="6"/>
  <c r="D763" i="6"/>
  <c r="D120" i="6"/>
  <c r="D1062" i="6"/>
  <c r="D566" i="6"/>
  <c r="D919" i="6"/>
  <c r="D1098" i="6"/>
  <c r="D1107" i="6"/>
  <c r="D1374" i="6"/>
  <c r="E1374" i="6" s="1"/>
  <c r="D28" i="6"/>
  <c r="D149" i="6"/>
  <c r="D199" i="6"/>
  <c r="D1104" i="6"/>
  <c r="D771" i="6"/>
  <c r="D784" i="6"/>
  <c r="D541" i="6"/>
  <c r="D937" i="6"/>
  <c r="D663" i="6"/>
  <c r="D86" i="6"/>
  <c r="D865" i="6"/>
  <c r="D887" i="6"/>
  <c r="D764" i="6"/>
  <c r="D943" i="6"/>
  <c r="D294" i="6"/>
  <c r="D1022" i="6"/>
  <c r="D467" i="6"/>
  <c r="D950" i="6"/>
  <c r="D1087" i="6"/>
  <c r="D346" i="6"/>
  <c r="D430" i="6"/>
  <c r="D1041" i="6"/>
  <c r="D358" i="6"/>
  <c r="D337" i="6"/>
  <c r="D543" i="6"/>
  <c r="D395" i="6"/>
  <c r="D344" i="6"/>
  <c r="E344" i="6" s="1"/>
  <c r="D432" i="6"/>
  <c r="D447" i="6"/>
  <c r="D30" i="6"/>
  <c r="D850" i="6"/>
  <c r="D1361" i="6"/>
  <c r="D291" i="6"/>
  <c r="D426" i="6"/>
  <c r="D949" i="6"/>
  <c r="D1099" i="6"/>
  <c r="D1126" i="6"/>
  <c r="D722" i="6"/>
  <c r="D168" i="6"/>
  <c r="D1277" i="6"/>
  <c r="D821" i="6"/>
  <c r="D1066" i="6"/>
  <c r="D1221" i="6"/>
  <c r="D137" i="6"/>
  <c r="E137" i="6" s="1"/>
  <c r="D134" i="6"/>
  <c r="D1315" i="6"/>
  <c r="D974" i="6"/>
  <c r="D659" i="6"/>
  <c r="D1367" i="6"/>
  <c r="D313" i="6"/>
  <c r="D402" i="6"/>
  <c r="D1307" i="6"/>
  <c r="D1090" i="6"/>
  <c r="D258" i="6"/>
  <c r="D1320" i="6"/>
  <c r="D180" i="6"/>
  <c r="D547" i="6"/>
  <c r="D354" i="6"/>
  <c r="D743" i="6"/>
  <c r="D836" i="6"/>
  <c r="D955" i="6"/>
  <c r="D494" i="6"/>
  <c r="D264" i="6"/>
  <c r="D428" i="6"/>
  <c r="D863" i="6"/>
  <c r="D615" i="6"/>
  <c r="D846" i="6"/>
  <c r="D60" i="6"/>
  <c r="D247" i="6"/>
  <c r="D1011" i="6"/>
  <c r="D640" i="6"/>
  <c r="D425" i="6"/>
  <c r="E425" i="6" s="1"/>
  <c r="D1021" i="6"/>
  <c r="D1353" i="6"/>
  <c r="D953" i="6"/>
  <c r="D750" i="6"/>
  <c r="D795" i="6"/>
  <c r="D79" i="6"/>
  <c r="D408" i="6"/>
  <c r="D555" i="6"/>
  <c r="D200" i="6"/>
  <c r="D203" i="6"/>
  <c r="D788" i="6"/>
  <c r="D525" i="6"/>
  <c r="E525" i="6" s="1"/>
  <c r="D1365" i="6"/>
  <c r="D1078" i="6"/>
  <c r="D451" i="6"/>
  <c r="D1131" i="6"/>
  <c r="E1131" i="6" s="1"/>
  <c r="D278" i="6"/>
  <c r="D366" i="6"/>
  <c r="D254" i="6"/>
  <c r="D1026" i="6"/>
  <c r="D1209" i="6"/>
  <c r="D245" i="6"/>
  <c r="D1269" i="6"/>
  <c r="D489" i="6"/>
  <c r="D917" i="6"/>
  <c r="D1202" i="6"/>
  <c r="D707" i="6"/>
  <c r="D881" i="6"/>
  <c r="D371" i="6"/>
  <c r="D151" i="6"/>
  <c r="D355" i="6"/>
  <c r="D136" i="6"/>
  <c r="D472" i="6"/>
  <c r="D1031" i="6"/>
  <c r="D759" i="6"/>
  <c r="D785" i="6"/>
  <c r="D1311" i="6"/>
  <c r="D334" i="6"/>
  <c r="D274" i="6"/>
  <c r="D1373" i="6"/>
  <c r="E1373" i="6" s="1"/>
  <c r="D339" i="6"/>
  <c r="D1371" i="6"/>
  <c r="D145" i="6"/>
  <c r="D786" i="6"/>
  <c r="D1050" i="6"/>
  <c r="D288" i="6"/>
  <c r="D359" i="6"/>
  <c r="D947" i="6"/>
  <c r="D378" i="6"/>
  <c r="D688" i="6"/>
  <c r="D944" i="6"/>
  <c r="D923" i="6"/>
  <c r="D1076" i="6"/>
  <c r="D897" i="6"/>
  <c r="D325" i="6"/>
  <c r="E324" i="6" s="1"/>
  <c r="D811" i="6"/>
  <c r="D343" i="6"/>
  <c r="E343" i="6" s="1"/>
  <c r="D456" i="6"/>
  <c r="D1208" i="6"/>
  <c r="D220" i="6"/>
  <c r="D1193" i="6"/>
  <c r="D418" i="6"/>
  <c r="D646" i="6"/>
  <c r="D1016" i="6"/>
  <c r="D250" i="6"/>
  <c r="D460" i="6"/>
  <c r="D186" i="6"/>
  <c r="E186" i="6" s="1"/>
  <c r="D1287" i="6"/>
  <c r="D590" i="6"/>
  <c r="D1186" i="6"/>
  <c r="D277" i="6"/>
  <c r="D393" i="6"/>
  <c r="D975" i="6"/>
  <c r="D347" i="6"/>
  <c r="D799" i="6"/>
  <c r="D242" i="6"/>
  <c r="D310" i="6"/>
  <c r="D386" i="6"/>
  <c r="D1189" i="6"/>
  <c r="D379" i="6"/>
  <c r="D832" i="6"/>
  <c r="D1245" i="6"/>
  <c r="D1061" i="6"/>
  <c r="D1123" i="6"/>
  <c r="D222" i="6"/>
  <c r="D603" i="6"/>
  <c r="D1157" i="6"/>
  <c r="D624" i="6"/>
  <c r="E623" i="6" s="1"/>
  <c r="D920" i="6"/>
  <c r="D64" i="6"/>
  <c r="D175" i="6"/>
  <c r="D1366" i="6"/>
  <c r="D436" i="6"/>
  <c r="D241" i="6"/>
  <c r="D476" i="6"/>
  <c r="D405" i="6"/>
  <c r="D1047" i="6"/>
  <c r="D33" i="6"/>
  <c r="D812" i="6"/>
  <c r="D401" i="6"/>
  <c r="E401" i="6" s="1"/>
  <c r="D508" i="6"/>
  <c r="D613" i="6"/>
  <c r="D652" i="6"/>
  <c r="D988" i="6"/>
  <c r="D578" i="6"/>
  <c r="D1028" i="6"/>
  <c r="D773" i="6"/>
  <c r="D769" i="6"/>
  <c r="D1114" i="6"/>
  <c r="D1352" i="6"/>
  <c r="D140" i="6"/>
  <c r="D513" i="6"/>
  <c r="E512" i="6" s="1"/>
  <c r="D647" i="6"/>
  <c r="D827" i="6"/>
  <c r="D369" i="6"/>
  <c r="D109" i="6"/>
  <c r="D792" i="6"/>
  <c r="D80" i="6"/>
  <c r="D1045" i="6"/>
  <c r="D370" i="6"/>
  <c r="D1322" i="6"/>
  <c r="D692" i="6"/>
  <c r="D1128" i="6"/>
  <c r="D822" i="6"/>
  <c r="D1342" i="6"/>
  <c r="D316" i="6"/>
  <c r="D1073" i="6"/>
  <c r="D1302" i="6"/>
  <c r="D819" i="6"/>
  <c r="D372" i="6"/>
  <c r="D147" i="6"/>
  <c r="D668" i="6"/>
  <c r="D128" i="6"/>
  <c r="H106" i="4"/>
  <c r="E719" i="6"/>
  <c r="E1010" i="6"/>
  <c r="I106" i="4"/>
  <c r="D164" i="6"/>
  <c r="D295" i="6"/>
  <c r="D87" i="6"/>
  <c r="E86" i="6" s="1"/>
  <c r="D195" i="6"/>
  <c r="D818" i="6"/>
  <c r="D1286" i="6"/>
  <c r="D599" i="6"/>
  <c r="D412" i="6"/>
  <c r="D595" i="6"/>
  <c r="D471" i="6"/>
  <c r="D700" i="6"/>
  <c r="D1197" i="6"/>
  <c r="D779" i="6"/>
  <c r="D357" i="6"/>
  <c r="E357" i="6" s="1"/>
  <c r="D204" i="6"/>
  <c r="E203" i="6" s="1"/>
  <c r="D1268" i="6"/>
  <c r="D206" i="6"/>
  <c r="D637" i="6"/>
  <c r="D804" i="6"/>
  <c r="D1183" i="6"/>
  <c r="D1345" i="6"/>
  <c r="D831" i="6"/>
  <c r="D507" i="6"/>
  <c r="D167" i="6"/>
  <c r="D858" i="6"/>
  <c r="D1308" i="6"/>
  <c r="E1307" i="6" s="1"/>
  <c r="D1242" i="6"/>
  <c r="D159" i="6"/>
  <c r="D957" i="6"/>
  <c r="D755" i="6"/>
  <c r="D1141" i="6"/>
  <c r="D870" i="6"/>
  <c r="D1264" i="6"/>
  <c r="D1339" i="6"/>
  <c r="D374" i="6"/>
  <c r="D1190" i="6"/>
  <c r="D693" i="6"/>
  <c r="D1088" i="6"/>
  <c r="D32" i="6"/>
  <c r="D232" i="6"/>
  <c r="D52" i="6"/>
  <c r="D296" i="6"/>
  <c r="D1146" i="6"/>
  <c r="D557" i="6"/>
  <c r="D516" i="6"/>
  <c r="D1033" i="6"/>
  <c r="D54" i="6"/>
  <c r="D421" i="6"/>
  <c r="D1267" i="6"/>
  <c r="D631" i="6"/>
  <c r="D42" i="6"/>
  <c r="D58" i="6"/>
  <c r="D1318" i="6"/>
  <c r="D868" i="6"/>
  <c r="D1108" i="6"/>
  <c r="E1107" i="6" s="1"/>
  <c r="D255" i="6"/>
  <c r="E254" i="6" s="1"/>
  <c r="D237" i="6"/>
  <c r="D964" i="6"/>
  <c r="D300" i="6"/>
  <c r="D78" i="6"/>
  <c r="D1282" i="6"/>
  <c r="D577" i="6"/>
  <c r="D329" i="6"/>
  <c r="D415" i="6"/>
  <c r="D365" i="6"/>
  <c r="D1317" i="6"/>
  <c r="D106" i="6"/>
  <c r="D890" i="6"/>
  <c r="D375" i="6"/>
  <c r="D1057" i="6"/>
  <c r="D514" i="6"/>
  <c r="D272" i="6"/>
  <c r="D973" i="6"/>
  <c r="D336" i="6"/>
  <c r="D1273" i="6"/>
  <c r="D1343" i="6"/>
  <c r="D174" i="6"/>
  <c r="E174" i="6" s="1"/>
  <c r="D638" i="6"/>
  <c r="D675" i="6"/>
  <c r="D808" i="6"/>
  <c r="D1220" i="6"/>
  <c r="D150" i="6"/>
  <c r="D585" i="6"/>
  <c r="D1145" i="6"/>
  <c r="D1380" i="6"/>
  <c r="E1380" i="6" s="1"/>
  <c r="D727" i="6"/>
  <c r="D44" i="6"/>
  <c r="D298" i="6"/>
  <c r="D1226" i="6"/>
  <c r="D815" i="6"/>
  <c r="D236" i="6"/>
  <c r="E113" i="4"/>
  <c r="E20" i="4" s="1"/>
  <c r="E21" i="4" s="1"/>
  <c r="E123" i="4"/>
  <c r="F123" i="4"/>
  <c r="F113" i="4"/>
  <c r="F20" i="4" s="1"/>
  <c r="F21" i="4" s="1"/>
  <c r="G123" i="4"/>
  <c r="G113" i="4"/>
  <c r="G20" i="4" s="1"/>
  <c r="G21" i="4" s="1"/>
  <c r="K106" i="4"/>
  <c r="D353" i="6"/>
  <c r="E353" i="6" s="1"/>
  <c r="D702" i="6"/>
  <c r="D945" i="6"/>
  <c r="E944" i="6" s="1"/>
  <c r="D217" i="6"/>
  <c r="D309" i="6"/>
  <c r="D661" i="6"/>
  <c r="D268" i="6"/>
  <c r="D1224" i="6"/>
  <c r="D118" i="6"/>
  <c r="D877" i="6"/>
  <c r="D1069" i="6"/>
  <c r="D387" i="6"/>
  <c r="D1018" i="6"/>
  <c r="D1294" i="6"/>
  <c r="D1222" i="6"/>
  <c r="E1222" i="6" s="1"/>
  <c r="D1008" i="6"/>
  <c r="D1014" i="6"/>
  <c r="D431" i="6"/>
  <c r="D535" i="6"/>
  <c r="D618" i="6"/>
  <c r="D936" i="6"/>
  <c r="D1040" i="6"/>
  <c r="D72" i="6"/>
  <c r="E72" i="6" s="1"/>
  <c r="D285" i="6"/>
  <c r="D1328" i="6"/>
  <c r="D315" i="6"/>
  <c r="D499" i="6"/>
  <c r="D844" i="6"/>
  <c r="D1335" i="6"/>
  <c r="D70" i="6"/>
  <c r="D381" i="6"/>
  <c r="D1046" i="6"/>
  <c r="D916" i="6"/>
  <c r="D276" i="6"/>
  <c r="E276" i="6" s="1"/>
  <c r="D1119" i="6"/>
  <c r="D686" i="6"/>
  <c r="D333" i="6"/>
  <c r="D1337" i="6"/>
  <c r="D695" i="6"/>
  <c r="D1312" i="6"/>
  <c r="D729" i="6"/>
  <c r="D1210" i="6"/>
  <c r="D857" i="6"/>
  <c r="D633" i="6"/>
  <c r="D259" i="6"/>
  <c r="D38" i="6"/>
  <c r="D240" i="6"/>
  <c r="E240" i="6" s="1"/>
  <c r="D562" i="6"/>
  <c r="D188" i="6"/>
  <c r="D823" i="6"/>
  <c r="E822" i="6" s="1"/>
  <c r="D1356" i="6"/>
  <c r="D892" i="6"/>
  <c r="D1333" i="6"/>
  <c r="D993" i="6"/>
  <c r="D1346" i="6"/>
  <c r="D1207" i="6"/>
  <c r="D462" i="6"/>
  <c r="D1213" i="6"/>
  <c r="D1218" i="6"/>
  <c r="D552" i="6"/>
  <c r="D780" i="6"/>
  <c r="D61" i="6"/>
  <c r="D510" i="6"/>
  <c r="D859" i="6"/>
  <c r="D74" i="6"/>
  <c r="E73" i="6" s="1"/>
  <c r="D801" i="6"/>
  <c r="D872" i="6"/>
  <c r="D563" i="6"/>
  <c r="D1049" i="6"/>
  <c r="D635" i="6"/>
  <c r="D882" i="6"/>
  <c r="D1250" i="6"/>
  <c r="D971" i="6"/>
  <c r="D114" i="6"/>
  <c r="D1013" i="6"/>
  <c r="D902" i="6"/>
  <c r="D213" i="6"/>
  <c r="D504" i="6"/>
  <c r="D478" i="6"/>
  <c r="D666" i="6"/>
  <c r="D980" i="6"/>
  <c r="D899" i="6"/>
  <c r="E899" i="6" s="1"/>
  <c r="D586" i="6"/>
  <c r="E586" i="6" s="1"/>
  <c r="D1331" i="6"/>
  <c r="D620" i="6"/>
  <c r="D538" i="6"/>
  <c r="D691" i="6"/>
  <c r="E691" i="6" s="1"/>
  <c r="D110" i="6"/>
  <c r="D1261" i="6"/>
  <c r="D820" i="6"/>
  <c r="D1297" i="6"/>
  <c r="D317" i="6"/>
  <c r="D34" i="6"/>
  <c r="D450" i="6"/>
  <c r="D677" i="6"/>
  <c r="D825" i="6"/>
  <c r="D697" i="6"/>
  <c r="D111" i="6"/>
  <c r="D676" i="6"/>
  <c r="D1247" i="6"/>
  <c r="D182" i="6"/>
  <c r="D851" i="6"/>
  <c r="D738" i="6"/>
  <c r="D869" i="6"/>
  <c r="D714" i="6"/>
  <c r="D233" i="6"/>
  <c r="D761" i="6"/>
  <c r="D1244" i="6"/>
  <c r="D935" i="6"/>
  <c r="D583" i="6"/>
  <c r="D782" i="6"/>
  <c r="D709" i="6"/>
  <c r="D829" i="6"/>
  <c r="D805" i="6"/>
  <c r="D260" i="6"/>
  <c r="D1260" i="6"/>
  <c r="D571" i="6"/>
  <c r="D497" i="6"/>
  <c r="D382" i="6"/>
  <c r="D1071" i="6"/>
  <c r="D1313" i="6"/>
  <c r="D978" i="6"/>
  <c r="D960" i="6"/>
  <c r="D781" i="6"/>
  <c r="D598" i="6"/>
  <c r="D605" i="6"/>
  <c r="D112" i="6"/>
  <c r="D876" i="6"/>
  <c r="D385" i="6"/>
  <c r="E385" i="6" s="1"/>
  <c r="D1124" i="6"/>
  <c r="E1123" i="6" s="1"/>
  <c r="D172" i="6"/>
  <c r="D594" i="6"/>
  <c r="D166" i="6"/>
  <c r="D144" i="6"/>
  <c r="E144" i="6" s="1"/>
  <c r="D1130" i="6"/>
  <c r="D529" i="6"/>
  <c r="D127" i="6"/>
  <c r="D793" i="6"/>
  <c r="D275" i="6"/>
  <c r="E274" i="6" s="1"/>
  <c r="D1281" i="6"/>
  <c r="D400" i="6"/>
  <c r="D1349" i="6"/>
  <c r="D862" i="6"/>
  <c r="D787" i="6"/>
  <c r="D732" i="6"/>
  <c r="D143" i="6"/>
  <c r="D1006" i="6"/>
  <c r="D928" i="6"/>
  <c r="D553" i="6"/>
  <c r="E553" i="6" s="1"/>
  <c r="D718" i="6"/>
  <c r="D550" i="6"/>
  <c r="D414" i="6"/>
  <c r="D1348" i="6"/>
  <c r="D465" i="6"/>
  <c r="D701" i="6"/>
  <c r="D424" i="6"/>
  <c r="D942" i="6"/>
  <c r="D910" i="6"/>
  <c r="D350" i="6"/>
  <c r="D55" i="6"/>
  <c r="D427" i="6"/>
  <c r="E426" i="6" s="1"/>
  <c r="D551" i="6"/>
  <c r="D548" i="6"/>
  <c r="D475" i="6"/>
  <c r="D530" i="6"/>
  <c r="D682" i="6"/>
  <c r="D1230" i="6"/>
  <c r="D1035" i="6"/>
  <c r="D362" i="6"/>
  <c r="D1272" i="6"/>
  <c r="D803" i="6"/>
  <c r="D62" i="6"/>
  <c r="D97" i="6"/>
  <c r="D898" i="6"/>
  <c r="D244" i="6"/>
  <c r="E244" i="6" s="1"/>
  <c r="D1125" i="6"/>
  <c r="D951" i="6"/>
  <c r="D1187" i="6"/>
  <c r="E1186" i="6" s="1"/>
  <c r="D1185" i="6"/>
  <c r="D715" i="6"/>
  <c r="D739" i="6"/>
  <c r="D26" i="6"/>
  <c r="D976" i="6"/>
  <c r="D871" i="6"/>
  <c r="D1334" i="6"/>
  <c r="D101" i="6"/>
  <c r="D1042" i="6"/>
  <c r="E1041" i="6" s="1"/>
  <c r="D1176" i="6"/>
  <c r="D564" i="6"/>
  <c r="D397" i="6"/>
  <c r="D888" i="6"/>
  <c r="D1052" i="6"/>
  <c r="D699" i="6"/>
  <c r="D1005" i="6"/>
  <c r="D886" i="6"/>
  <c r="E886" i="6" s="1"/>
  <c r="D27" i="6"/>
  <c r="D938" i="6"/>
  <c r="E938" i="6" s="1"/>
  <c r="D99" i="6"/>
  <c r="D880" i="6"/>
  <c r="E880" i="6" s="1"/>
  <c r="D503" i="6"/>
  <c r="D57" i="6"/>
  <c r="E57" i="6" s="1"/>
  <c r="D730" i="6"/>
  <c r="D884" i="6"/>
  <c r="D1083" i="6"/>
  <c r="D824" i="6"/>
  <c r="E824" i="6" s="1"/>
  <c r="D766" i="6"/>
  <c r="D731" i="6"/>
  <c r="D279" i="6"/>
  <c r="D473" i="6"/>
  <c r="D223" i="6"/>
  <c r="D757" i="6"/>
  <c r="D726" i="6"/>
  <c r="D448" i="6"/>
  <c r="D883" i="6"/>
  <c r="D797" i="6"/>
  <c r="D331" i="6"/>
  <c r="D1162" i="6"/>
  <c r="D1299" i="6"/>
  <c r="D305" i="6"/>
  <c r="D193" i="6"/>
  <c r="D570" i="6"/>
  <c r="E570" i="6" s="1"/>
  <c r="D670" i="6"/>
  <c r="D1194" i="6"/>
  <c r="D1285" i="6"/>
  <c r="D783" i="6"/>
  <c r="E783" i="6" s="1"/>
  <c r="D100" i="6"/>
  <c r="E100" i="6" s="1"/>
  <c r="D297" i="6"/>
  <c r="D992" i="6"/>
  <c r="D76" i="6"/>
  <c r="D243" i="6"/>
  <c r="D523" i="6"/>
  <c r="E523" i="6" s="1"/>
  <c r="D1306" i="6"/>
  <c r="D639" i="6"/>
  <c r="D51" i="6"/>
  <c r="E51" i="6" s="1"/>
  <c r="D169" i="6"/>
  <c r="D158" i="6"/>
  <c r="D517" i="6"/>
  <c r="D873" i="6"/>
  <c r="D1288" i="6"/>
  <c r="D1326" i="6"/>
  <c r="D90" i="6"/>
  <c r="D437" i="6"/>
  <c r="D932" i="6"/>
  <c r="D544" i="6"/>
  <c r="D25" i="6"/>
  <c r="D810" i="6"/>
  <c r="D102" i="6"/>
  <c r="D1056" i="6"/>
  <c r="D671" i="6"/>
  <c r="D575" i="6"/>
  <c r="E575" i="6" s="1"/>
  <c r="D1017" i="6"/>
  <c r="D740" i="6"/>
  <c r="D273" i="6"/>
  <c r="D282" i="6"/>
  <c r="E281" i="6" s="1"/>
  <c r="D261" i="6"/>
  <c r="D911" i="6"/>
  <c r="D1372" i="6"/>
  <c r="D135" i="6"/>
  <c r="D879" i="6"/>
  <c r="D1144" i="6"/>
  <c r="D735" i="6"/>
  <c r="D1321" i="6"/>
  <c r="E1321" i="6" s="1"/>
  <c r="D600" i="6"/>
  <c r="D673" i="6"/>
  <c r="D1295" i="6"/>
  <c r="D614" i="6"/>
  <c r="E614" i="6" s="1"/>
  <c r="D1376" i="6"/>
  <c r="D218" i="6"/>
  <c r="D559" i="6"/>
  <c r="D1266" i="6"/>
  <c r="E1266" i="6" s="1"/>
  <c r="D280" i="6"/>
  <c r="E280" i="6" s="1"/>
  <c r="D364" i="6"/>
  <c r="D93" i="6"/>
  <c r="D207" i="6"/>
  <c r="E207" i="6" s="1"/>
  <c r="D219" i="6"/>
  <c r="D56" i="6"/>
  <c r="D419" i="6"/>
  <c r="E418" i="6" s="1"/>
  <c r="D21" i="6"/>
  <c r="D776" i="6"/>
  <c r="D1341" i="6"/>
  <c r="D406" i="6"/>
  <c r="D958" i="6"/>
  <c r="D712" i="6"/>
  <c r="D704" i="6"/>
  <c r="D389" i="6"/>
  <c r="D565" i="6"/>
  <c r="E565" i="6" s="1"/>
  <c r="D680" i="6"/>
  <c r="D506" i="6"/>
  <c r="D742" i="6"/>
  <c r="E742" i="6" s="1"/>
  <c r="D383" i="6"/>
  <c r="D748" i="6"/>
  <c r="D163" i="6"/>
  <c r="D607" i="6"/>
  <c r="D248" i="6"/>
  <c r="D802" i="6"/>
  <c r="D209" i="6"/>
  <c r="D927" i="6"/>
  <c r="E927" i="6" s="1"/>
  <c r="D464" i="6"/>
  <c r="E464" i="6" s="1"/>
  <c r="D394" i="6"/>
  <c r="E394" i="6" s="1"/>
  <c r="D442" i="6"/>
  <c r="D290" i="6"/>
  <c r="E290" i="6" s="1"/>
  <c r="D1360" i="6"/>
  <c r="D1012" i="6"/>
  <c r="D129" i="6"/>
  <c r="D774" i="6"/>
  <c r="E773" i="6" s="1"/>
  <c r="D866" i="6"/>
  <c r="E865" i="6" s="1"/>
  <c r="D36" i="6"/>
  <c r="E35" i="6" s="1"/>
  <c r="D933" i="6"/>
  <c r="D48" i="6"/>
  <c r="D105" i="6"/>
  <c r="E105" i="6" s="1"/>
  <c r="D1377" i="6"/>
  <c r="D491" i="6"/>
  <c r="D1241" i="6"/>
  <c r="E1241" i="6" s="1"/>
  <c r="D1136" i="6"/>
  <c r="D170" i="6"/>
  <c r="D96" i="6"/>
  <c r="D171" i="6"/>
  <c r="D546" i="6"/>
  <c r="E546" i="6" s="1"/>
  <c r="D734" i="6"/>
  <c r="D349" i="6"/>
  <c r="D653" i="6"/>
  <c r="D630" i="6"/>
  <c r="D1138" i="6"/>
  <c r="D926" i="6"/>
  <c r="D683" i="6"/>
  <c r="D1175" i="6"/>
  <c r="E1175" i="6" s="1"/>
  <c r="D1167" i="6"/>
  <c r="E1167" i="6" s="1"/>
  <c r="D995" i="6"/>
  <c r="D521" i="6"/>
  <c r="D252" i="6"/>
  <c r="D256" i="6"/>
  <c r="D319" i="6"/>
  <c r="D754" i="6"/>
  <c r="D330" i="6"/>
  <c r="E330" i="6" s="1"/>
  <c r="D156" i="6"/>
  <c r="D1340" i="6"/>
  <c r="E1340" i="6" s="1"/>
  <c r="D429" i="6"/>
  <c r="E429" i="6" s="1"/>
  <c r="D1058" i="6"/>
  <c r="D132" i="6"/>
  <c r="D66" i="6"/>
  <c r="D768" i="6"/>
  <c r="D918" i="6"/>
  <c r="D889" i="6"/>
  <c r="D941" i="6"/>
  <c r="D664" i="6"/>
  <c r="E663" i="6" s="1"/>
  <c r="D1030" i="6"/>
  <c r="E1030" i="6" s="1"/>
  <c r="D733" i="6"/>
  <c r="D179" i="6"/>
  <c r="D1002" i="6"/>
  <c r="D723" i="6"/>
  <c r="D1086" i="6"/>
  <c r="E1086" i="6" s="1"/>
  <c r="D501" i="6"/>
  <c r="D271" i="6"/>
  <c r="E271" i="6" s="1"/>
  <c r="D800" i="6"/>
  <c r="E800" i="6" s="1"/>
  <c r="D1275" i="6"/>
  <c r="D690" i="6"/>
  <c r="D796" i="6"/>
  <c r="D1279" i="6"/>
  <c r="E1279" i="6" s="1"/>
  <c r="D88" i="6"/>
  <c r="D596" i="6"/>
  <c r="D705" i="6"/>
  <c r="D860" i="6"/>
  <c r="E860" i="6" s="1"/>
  <c r="D579" i="6"/>
  <c r="E579" i="6" s="1"/>
  <c r="D1216" i="6"/>
  <c r="D20" i="6"/>
  <c r="G21" i="6" s="1"/>
  <c r="D545" i="6"/>
  <c r="E545" i="6" s="1"/>
  <c r="D1316" i="6"/>
  <c r="D287" i="6"/>
  <c r="D67" i="6"/>
  <c r="D611" i="6"/>
  <c r="D1034" i="6"/>
  <c r="D82" i="6"/>
  <c r="D612" i="6"/>
  <c r="E612" i="6" s="1"/>
  <c r="D201" i="6"/>
  <c r="D1179" i="6"/>
  <c r="D190" i="6"/>
  <c r="D1077" i="6"/>
  <c r="E1077" i="6" s="1"/>
  <c r="D1309" i="6"/>
  <c r="D307" i="6"/>
  <c r="D211" i="6"/>
  <c r="D215" i="6"/>
  <c r="D840" i="6"/>
  <c r="D1231" i="6"/>
  <c r="D198" i="6"/>
  <c r="E198" i="6" s="1"/>
  <c r="D1024" i="6"/>
  <c r="D46" i="6"/>
  <c r="D1359" i="6"/>
  <c r="D556" i="6"/>
  <c r="D979" i="6"/>
  <c r="D934" i="6"/>
  <c r="D837" i="6"/>
  <c r="D679" i="6"/>
  <c r="D1097" i="6"/>
  <c r="E1097" i="6" s="1"/>
  <c r="D1304" i="6"/>
  <c r="D107" i="6"/>
  <c r="D413" i="6"/>
  <c r="D968" i="6"/>
  <c r="D227" i="6"/>
  <c r="D665" i="6"/>
  <c r="E665" i="6" s="1"/>
  <c r="D116" i="6"/>
  <c r="D1278" i="6"/>
  <c r="D706" i="6"/>
  <c r="E706" i="6" s="1"/>
  <c r="D1289" i="6"/>
  <c r="D1206" i="6"/>
  <c r="E1206" i="6" s="1"/>
  <c r="D1347" i="6"/>
  <c r="D454" i="6"/>
  <c r="D830" i="6"/>
  <c r="D1228" i="6"/>
  <c r="E1228" i="6" s="1"/>
  <c r="D238" i="6"/>
  <c r="D269" i="6"/>
  <c r="E269" i="6" s="1"/>
  <c r="D998" i="6"/>
  <c r="D724" i="6"/>
  <c r="D1110" i="6"/>
  <c r="D505" i="6"/>
  <c r="E505" i="6" s="1"/>
  <c r="D197" i="6"/>
  <c r="E197" i="6" s="1"/>
  <c r="D741" i="6"/>
  <c r="D133" i="6"/>
  <c r="E133" i="6" s="1"/>
  <c r="D1236" i="6"/>
  <c r="D662" i="6"/>
  <c r="E662" i="6" s="1"/>
  <c r="D1217" i="6"/>
  <c r="D839" i="6"/>
  <c r="D1043" i="6"/>
  <c r="D1105" i="6"/>
  <c r="D49" i="6"/>
  <c r="E49" i="6" s="1"/>
  <c r="D1332" i="6"/>
  <c r="D901" i="6"/>
  <c r="D173" i="6"/>
  <c r="D1169" i="6"/>
  <c r="D356" i="6"/>
  <c r="D43" i="6"/>
  <c r="D368" i="6"/>
  <c r="E368" i="6" s="1"/>
  <c r="D373" i="6"/>
  <c r="E373" i="6" s="1"/>
  <c r="D484" i="6"/>
  <c r="D1305" i="6"/>
  <c r="E1305" i="6" s="1"/>
  <c r="D1142" i="6"/>
  <c r="D1039" i="6"/>
  <c r="D969" i="6"/>
  <c r="D229" i="6"/>
  <c r="D681" i="6"/>
  <c r="D1253" i="6"/>
  <c r="D191" i="6"/>
  <c r="D253" i="6"/>
  <c r="E253" i="6" s="1"/>
  <c r="D1164" i="6"/>
  <c r="D591" i="6"/>
  <c r="D124" i="6"/>
  <c r="D1160" i="6"/>
  <c r="D519" i="6"/>
  <c r="D1116" i="6"/>
  <c r="D1161" i="6"/>
  <c r="E1161" i="6" s="1"/>
  <c r="D826" i="6"/>
  <c r="E826" i="6" s="1"/>
  <c r="D239" i="6"/>
  <c r="D367" i="6"/>
  <c r="D1082" i="6"/>
  <c r="D335" i="6"/>
  <c r="D1248" i="6"/>
  <c r="E1248" i="6" s="1"/>
  <c r="D1070" i="6"/>
  <c r="E1070" i="6" s="1"/>
  <c r="D1094" i="6"/>
  <c r="D1298" i="6"/>
  <c r="E1298" i="6" s="1"/>
  <c r="D1292" i="6"/>
  <c r="D1199" i="6"/>
  <c r="D948" i="6"/>
  <c r="E948" i="6" s="1"/>
  <c r="D1156" i="6"/>
  <c r="D806" i="6"/>
  <c r="D121" i="6"/>
  <c r="D657" i="6"/>
  <c r="D479" i="6"/>
  <c r="D115" i="6"/>
  <c r="D189" i="6"/>
  <c r="D845" i="6"/>
  <c r="E845" i="6" s="1"/>
  <c r="D1151" i="6"/>
  <c r="E1151" i="6" s="1"/>
  <c r="D752" i="6"/>
  <c r="D1152" i="6"/>
  <c r="D656" i="6"/>
  <c r="D407" i="6"/>
  <c r="E407" i="6" s="1"/>
  <c r="D540" i="6"/>
  <c r="E540" i="6" s="1"/>
  <c r="D648" i="6"/>
  <c r="D59" i="6"/>
  <c r="E59" i="6" s="1"/>
  <c r="D959" i="6"/>
  <c r="D490" i="6"/>
  <c r="E490" i="6" s="1"/>
  <c r="D855" i="6"/>
  <c r="D483" i="6"/>
  <c r="E483" i="6" s="1"/>
  <c r="D91" i="6"/>
  <c r="D202" i="6"/>
  <c r="E202" i="6" s="1"/>
  <c r="D655" i="6"/>
  <c r="D1370" i="6"/>
  <c r="E1370" i="6" s="1"/>
  <c r="D1336" i="6"/>
  <c r="E1336" i="6" s="1"/>
  <c r="D404" i="6"/>
  <c r="D45" i="6"/>
  <c r="D441" i="6"/>
  <c r="E441" i="6" s="1"/>
  <c r="D606" i="6"/>
  <c r="D1195" i="6"/>
  <c r="D485" i="6"/>
  <c r="D29" i="6"/>
  <c r="D141" i="6"/>
  <c r="D183" i="6"/>
  <c r="D1177" i="6"/>
  <c r="D1274" i="6"/>
  <c r="D834" i="6"/>
  <c r="D1089" i="6"/>
  <c r="D1063" i="6"/>
  <c r="E1063" i="6" s="1"/>
  <c r="D1196" i="6"/>
  <c r="D913" i="6"/>
  <c r="D778" i="6"/>
  <c r="E778" i="6" s="1"/>
  <c r="D952" i="6"/>
  <c r="E952" i="6" s="1"/>
  <c r="D925" i="6"/>
  <c r="E925" i="6" s="1"/>
  <c r="D458" i="6"/>
  <c r="D629" i="6"/>
  <c r="D515" i="6"/>
  <c r="D767" i="6"/>
  <c r="E767" i="6" s="1"/>
  <c r="D1357" i="6"/>
  <c r="D1259" i="6"/>
  <c r="E1259" i="6" s="1"/>
  <c r="D589" i="6"/>
  <c r="D1323" i="6"/>
  <c r="E1322" i="6" s="1"/>
  <c r="D416" i="6"/>
  <c r="D83" i="6"/>
  <c r="D1276" i="6"/>
  <c r="D1296" i="6"/>
  <c r="D689" i="6"/>
  <c r="E689" i="6" s="1"/>
  <c r="D1235" i="6"/>
  <c r="D1215" i="6"/>
  <c r="D312" i="6"/>
  <c r="E312" i="6" s="1"/>
  <c r="D841" i="6"/>
  <c r="D257" i="6"/>
  <c r="E257" i="6" s="1"/>
  <c r="D399" i="6"/>
  <c r="D31" i="6"/>
  <c r="D1029" i="6"/>
  <c r="D224" i="6"/>
  <c r="D411" i="6"/>
  <c r="D403" i="6"/>
  <c r="E402" i="6" s="1"/>
  <c r="D24" i="6"/>
  <c r="D903" i="6"/>
  <c r="D502" i="6"/>
  <c r="E502" i="6" s="1"/>
  <c r="D1319" i="6"/>
  <c r="D531" i="6"/>
  <c r="D533" i="6"/>
  <c r="D463" i="6"/>
  <c r="D361" i="6"/>
  <c r="E361" i="6" s="1"/>
  <c r="D987" i="6"/>
  <c r="D1113" i="6"/>
  <c r="D561" i="6"/>
  <c r="E561" i="6" s="1"/>
  <c r="D904" i="6"/>
  <c r="D1329" i="6"/>
  <c r="D119" i="6"/>
  <c r="E119" i="6" s="1"/>
  <c r="D1096" i="6"/>
  <c r="D905" i="6"/>
  <c r="D1015" i="6"/>
  <c r="D1232" i="6"/>
  <c r="D304" i="6"/>
  <c r="D849" i="6"/>
  <c r="D807" i="6"/>
  <c r="E807" i="6" s="1"/>
  <c r="D1358" i="6"/>
  <c r="D125" i="6"/>
  <c r="D1120" i="6"/>
  <c r="E1120" i="6" s="1"/>
  <c r="D651" i="6"/>
  <c r="E651" i="6" s="1"/>
  <c r="D1211" i="6"/>
  <c r="D626" i="6"/>
  <c r="D196" i="6"/>
  <c r="D1133" i="6"/>
  <c r="D1324" i="6"/>
  <c r="D234" i="6"/>
  <c r="D1065" i="6"/>
  <c r="E1065" i="6" s="1"/>
  <c r="D176" i="6"/>
  <c r="E175" i="6" s="1"/>
  <c r="D1166" i="6"/>
  <c r="D946" i="6"/>
  <c r="D153" i="6"/>
  <c r="D854" i="6"/>
  <c r="E854" i="6" s="1"/>
  <c r="D1053" i="6"/>
  <c r="D89" i="6"/>
  <c r="D71" i="6"/>
  <c r="E71" i="6" s="1"/>
  <c r="D528" i="6"/>
  <c r="E528" i="6" s="1"/>
  <c r="D65" i="6"/>
  <c r="D1137" i="6"/>
  <c r="D1212" i="6"/>
  <c r="D989" i="6"/>
  <c r="D1362" i="6"/>
  <c r="D1379" i="6"/>
  <c r="D457" i="6"/>
  <c r="E456" i="6" s="1"/>
  <c r="D725" i="6"/>
  <c r="D713" i="6"/>
  <c r="D592" i="6"/>
  <c r="D1257" i="6"/>
  <c r="D991" i="6"/>
  <c r="E991" i="6" s="1"/>
  <c r="D488" i="6"/>
  <c r="D1068" i="6"/>
  <c r="D452" i="6"/>
  <c r="D1234" i="6"/>
  <c r="D694" i="6"/>
  <c r="E694" i="6" s="1"/>
  <c r="D249" i="6"/>
  <c r="E249" i="6" s="1"/>
  <c r="D1351" i="6"/>
  <c r="E1351" i="6" s="1"/>
  <c r="D391" i="6"/>
  <c r="D893" i="6"/>
  <c r="D703" i="6"/>
  <c r="D963" i="6"/>
  <c r="E963" i="6" s="1"/>
  <c r="D495" i="6"/>
  <c r="D92" i="6"/>
  <c r="D332" i="6"/>
  <c r="D103" i="6"/>
  <c r="D1025" i="6"/>
  <c r="E1025" i="6" s="1"/>
  <c r="D47" i="6"/>
  <c r="D449" i="6"/>
  <c r="D466" i="6"/>
  <c r="E466" i="6" s="1"/>
  <c r="D113" i="6"/>
  <c r="E113" i="6" s="1"/>
  <c r="D602" i="6"/>
  <c r="E602" i="6" s="1"/>
  <c r="D1059" i="6"/>
  <c r="D85" i="6"/>
  <c r="E85" i="6" s="1"/>
  <c r="D728" i="6"/>
  <c r="D1154" i="6"/>
  <c r="D1237" i="6"/>
  <c r="D284" i="6"/>
  <c r="E284" i="6" s="1"/>
  <c r="D341" i="6"/>
  <c r="D155" i="6"/>
  <c r="D777" i="6"/>
  <c r="D323" i="6"/>
  <c r="E323" i="6" s="1"/>
  <c r="D1095" i="6"/>
  <c r="E1095" i="6" s="1"/>
  <c r="D915" i="6"/>
  <c r="D303" i="6"/>
  <c r="D711" i="6"/>
  <c r="D384" i="6"/>
  <c r="D967" i="6"/>
  <c r="D838" i="6"/>
  <c r="D445" i="6"/>
  <c r="E444" i="6" s="1"/>
  <c r="D117" i="6"/>
  <c r="D1159" i="6"/>
  <c r="D469" i="6"/>
  <c r="D542" i="6"/>
  <c r="E542" i="6" s="1"/>
  <c r="D1258" i="6"/>
  <c r="D744" i="6"/>
  <c r="E743" i="6" s="1"/>
  <c r="D1170" i="6"/>
  <c r="E1170" i="6" s="1"/>
  <c r="D1140" i="6"/>
  <c r="D1184" i="6"/>
  <c r="D318" i="6"/>
  <c r="E318" i="6" s="1"/>
  <c r="D327" i="6"/>
  <c r="D293" i="6"/>
  <c r="D1080" i="6"/>
  <c r="D398" i="6"/>
  <c r="D874" i="6"/>
  <c r="D685" i="6"/>
  <c r="E685" i="6" s="1"/>
  <c r="D1139" i="6"/>
  <c r="D835" i="6"/>
  <c r="E835" i="6" s="1"/>
  <c r="D698" i="6"/>
  <c r="D1252" i="6"/>
  <c r="E1252" i="6" s="1"/>
  <c r="D1203" i="6"/>
  <c r="D1109" i="6"/>
  <c r="D775" i="6"/>
  <c r="D906" i="6"/>
  <c r="D1330" i="6"/>
  <c r="E1330" i="6" s="1"/>
  <c r="D756" i="6"/>
  <c r="D165" i="6"/>
  <c r="D1243" i="6"/>
  <c r="E1243" i="6" s="1"/>
  <c r="D746" i="6"/>
  <c r="D762" i="6"/>
  <c r="E762" i="6" s="1"/>
  <c r="D1000" i="6"/>
  <c r="D749" i="6"/>
  <c r="E749" i="6" s="1"/>
  <c r="D1003" i="6"/>
  <c r="D930" i="6"/>
  <c r="D1240" i="6"/>
  <c r="D1178" i="6"/>
  <c r="D907" i="6"/>
  <c r="D363" i="6"/>
  <c r="E363" i="6" s="1"/>
  <c r="D986" i="6"/>
  <c r="E985" i="6" s="1"/>
  <c r="D1134" i="6"/>
  <c r="D1265" i="6"/>
  <c r="E1265" i="6" s="1"/>
  <c r="D308" i="6"/>
  <c r="D522" i="6"/>
  <c r="D139" i="6"/>
  <c r="D1158" i="6"/>
  <c r="D1263" i="6"/>
  <c r="E1263" i="6" s="1"/>
  <c r="D922" i="6"/>
  <c r="E922" i="6" s="1"/>
  <c r="D972" i="6"/>
  <c r="E972" i="6" s="1"/>
  <c r="D84" i="6"/>
  <c r="D500" i="6"/>
  <c r="E500" i="6" s="1"/>
  <c r="D1354" i="6"/>
  <c r="D231" i="6"/>
  <c r="E231" i="6" s="1"/>
  <c r="D1036" i="6"/>
  <c r="E1036" i="6" s="1"/>
  <c r="D422" i="6"/>
  <c r="D549" i="6"/>
  <c r="D1219" i="6"/>
  <c r="E1219" i="6" s="1"/>
  <c r="D1368" i="6"/>
  <c r="D534" i="6"/>
  <c r="D573" i="6"/>
  <c r="E572" i="6" s="1"/>
  <c r="D604" i="6"/>
  <c r="E604" i="6" s="1"/>
  <c r="D477" i="6"/>
  <c r="E477" i="6" s="1"/>
  <c r="D982" i="6"/>
  <c r="D1201" i="6"/>
  <c r="E1201" i="6" s="1"/>
  <c r="D1303" i="6"/>
  <c r="D965" i="6"/>
  <c r="D1091" i="6"/>
  <c r="D636" i="6"/>
  <c r="D1106" i="6"/>
  <c r="D486" i="6"/>
  <c r="D867" i="6"/>
  <c r="D1051" i="6"/>
  <c r="E1051" i="6" s="1"/>
  <c r="D833" i="6"/>
  <c r="D1251" i="6"/>
  <c r="D601" i="6"/>
  <c r="D1350" i="6"/>
  <c r="D104" i="6"/>
  <c r="D1262" i="6"/>
  <c r="D511" i="6"/>
  <c r="E511" i="6" s="1"/>
  <c r="D301" i="6"/>
  <c r="E301" i="6" s="1"/>
  <c r="D961" i="6"/>
  <c r="D246" i="6"/>
  <c r="D1079" i="6"/>
  <c r="D588" i="6"/>
  <c r="E588" i="6" s="1"/>
  <c r="D956" i="6"/>
  <c r="E956" i="6" s="1"/>
  <c r="D921" i="6"/>
  <c r="D672" i="6"/>
  <c r="E672" i="6" s="1"/>
  <c r="D98" i="6"/>
  <c r="D567" i="6"/>
  <c r="D996" i="6"/>
  <c r="D1198" i="6"/>
  <c r="E1198" i="6" s="1"/>
  <c r="D1172" i="6"/>
  <c r="D1191" i="6"/>
  <c r="D1115" i="6"/>
  <c r="E1115" i="6" s="1"/>
  <c r="D148" i="6"/>
  <c r="E148" i="6" s="1"/>
  <c r="D634" i="6"/>
  <c r="D753" i="6"/>
  <c r="E753" i="6" s="1"/>
  <c r="D266" i="6"/>
  <c r="D745" i="6"/>
  <c r="D470" i="6"/>
  <c r="D1283" i="6"/>
  <c r="D251" i="6"/>
  <c r="E251" i="6" s="1"/>
  <c r="D487" i="6"/>
  <c r="D1163" i="6"/>
  <c r="D380" i="6"/>
  <c r="E380" i="6" s="1"/>
  <c r="D1103" i="6"/>
  <c r="E1103" i="6" s="1"/>
  <c r="D994" i="6"/>
  <c r="E994" i="6" s="1"/>
  <c r="D794" i="6"/>
  <c r="D230" i="6"/>
  <c r="E230" i="6" s="1"/>
  <c r="D532" i="6"/>
  <c r="D108" i="6"/>
  <c r="E108" i="6" s="1"/>
  <c r="D194" i="6"/>
  <c r="D1019" i="6"/>
  <c r="D1004" i="6"/>
  <c r="D518" i="6"/>
  <c r="E518" i="6" s="1"/>
  <c r="D625" i="6"/>
  <c r="D352" i="6"/>
  <c r="E352" i="6" s="1"/>
  <c r="D667" i="6"/>
  <c r="E667" i="6" s="1"/>
  <c r="D482" i="6"/>
  <c r="D23" i="6"/>
  <c r="D326" i="6"/>
  <c r="E326" i="6" s="1"/>
  <c r="D642" i="6"/>
  <c r="D181" i="6"/>
  <c r="D527" i="6"/>
  <c r="D894" i="6"/>
  <c r="D1027" i="6"/>
  <c r="E1027" i="6" s="1"/>
  <c r="D1165" i="6"/>
  <c r="E1165" i="6" s="1"/>
  <c r="D493" i="6"/>
  <c r="E493" i="6" s="1"/>
  <c r="D1143" i="6"/>
  <c r="E1143" i="6" s="1"/>
  <c r="D459" i="6"/>
  <c r="E459" i="6" s="1"/>
  <c r="D658" i="6"/>
  <c r="D708" i="6"/>
  <c r="E708" i="6" s="1"/>
  <c r="D377" i="6"/>
  <c r="E377" i="6" s="1"/>
  <c r="D1378" i="6"/>
  <c r="E1378" i="6" s="1"/>
  <c r="D390" i="6"/>
  <c r="D931" i="6"/>
  <c r="D1054" i="6"/>
  <c r="D235" i="6"/>
  <c r="E235" i="6" s="1"/>
  <c r="D582" i="6"/>
  <c r="E582" i="6" s="1"/>
  <c r="D123" i="4"/>
  <c r="D129" i="4" s="1"/>
  <c r="D113" i="4"/>
  <c r="D20" i="4" s="1"/>
  <c r="D21" i="4" s="1"/>
  <c r="D1135" i="6"/>
  <c r="E1135" i="6" s="1"/>
  <c r="D1112" i="6"/>
  <c r="E1112" i="6" s="1"/>
  <c r="D438" i="6"/>
  <c r="D539" i="6"/>
  <c r="D1153" i="6"/>
  <c r="D37" i="6"/>
  <c r="E37" i="6" s="1"/>
  <c r="D417" i="6"/>
  <c r="E417" i="6" s="1"/>
  <c r="D286" i="6"/>
  <c r="E286" i="6" s="1"/>
  <c r="D536" i="6"/>
  <c r="E536" i="6" s="1"/>
  <c r="D593" i="6"/>
  <c r="E593" i="6" s="1"/>
  <c r="D435" i="6"/>
  <c r="D1148" i="6"/>
  <c r="D891" i="6"/>
  <c r="E891" i="6" s="1"/>
  <c r="D226" i="6"/>
  <c r="E226" i="6" s="1"/>
  <c r="D1254" i="6"/>
  <c r="D142" i="6"/>
  <c r="D1314" i="6"/>
  <c r="E1314" i="6" s="1"/>
  <c r="D299" i="6"/>
  <c r="E299" i="6" s="1"/>
  <c r="D1182" i="6"/>
  <c r="D131" i="6"/>
  <c r="D717" i="6"/>
  <c r="E717" i="6" s="1"/>
  <c r="D660" i="6"/>
  <c r="E660" i="6" s="1"/>
  <c r="D1084" i="6"/>
  <c r="D608" i="6"/>
  <c r="D560" i="6"/>
  <c r="D1117" i="6"/>
  <c r="D1200" i="6"/>
  <c r="E1200" i="6" s="1"/>
  <c r="D581" i="6"/>
  <c r="E580" i="6" s="1"/>
  <c r="D184" i="6"/>
  <c r="D1188" i="6"/>
  <c r="D423" i="6"/>
  <c r="E423" i="6" s="1"/>
  <c r="D496" i="6"/>
  <c r="E496" i="6" s="1"/>
  <c r="D1001" i="6"/>
  <c r="D1192" i="6"/>
  <c r="D1060" i="6"/>
  <c r="E1060" i="6" s="1"/>
  <c r="D954" i="6"/>
  <c r="D791" i="6"/>
  <c r="D1100" i="6"/>
  <c r="D1301" i="6"/>
  <c r="D1007" i="6"/>
  <c r="E1007" i="6" s="1"/>
  <c r="D348" i="6"/>
  <c r="E348" i="6" s="1"/>
  <c r="D262" i="6"/>
  <c r="E262" i="6" s="1"/>
  <c r="D122" i="6"/>
  <c r="D616" i="6"/>
  <c r="D716" i="6"/>
  <c r="E716" i="6" s="1"/>
  <c r="D53" i="6"/>
  <c r="D966" i="6"/>
  <c r="D1173" i="6"/>
  <c r="E1173" i="6" s="1"/>
  <c r="D146" i="6"/>
  <c r="E146" i="6" s="1"/>
  <c r="D283" i="6"/>
  <c r="D126" i="6"/>
  <c r="D1072" i="6"/>
  <c r="D410" i="6"/>
  <c r="E410" i="6" s="1"/>
  <c r="D311" i="6"/>
  <c r="D609" i="6"/>
  <c r="D351" i="6"/>
  <c r="E351" i="6" s="1"/>
  <c r="D924" i="6"/>
  <c r="D674" i="6"/>
  <c r="E674" i="6" s="1"/>
  <c r="D1038" i="6"/>
  <c r="E1038" i="6" s="1"/>
  <c r="D875" i="6"/>
  <c r="E875" i="6" s="1"/>
  <c r="D641" i="6"/>
  <c r="E641" i="6" s="1"/>
  <c r="D687" i="6"/>
  <c r="E687" i="6" s="1"/>
  <c r="E786" i="6"/>
  <c r="E187" i="6"/>
  <c r="E1287" i="6"/>
  <c r="E1315" i="6"/>
  <c r="E1168" i="6"/>
  <c r="E1249" i="6"/>
  <c r="E789" i="6"/>
  <c r="E785" i="6"/>
  <c r="E1223" i="6"/>
  <c r="E584" i="6"/>
  <c r="E339" i="6"/>
  <c r="E1214" i="6"/>
  <c r="E526" i="6"/>
  <c r="E210" i="6"/>
  <c r="E242" i="6"/>
  <c r="E152" i="6"/>
  <c r="E386" i="6"/>
  <c r="E817" i="6"/>
  <c r="E1061" i="6"/>
  <c r="E509" i="6"/>
  <c r="E897" i="6"/>
  <c r="E1280" i="6"/>
  <c r="E720" i="6"/>
  <c r="E120" i="6"/>
  <c r="E241" i="6"/>
  <c r="E647" i="6"/>
  <c r="E316" i="6"/>
  <c r="E949" i="6"/>
  <c r="E220" i="6"/>
  <c r="E809" i="6"/>
  <c r="J113" i="4"/>
  <c r="J20" i="4" s="1"/>
  <c r="J21" i="4" s="1"/>
  <c r="J123" i="4"/>
  <c r="E345" i="6"/>
  <c r="E1225" i="6"/>
  <c r="E1171" i="6"/>
  <c r="E302" i="6"/>
  <c r="E537" i="6"/>
  <c r="D619" i="6"/>
  <c r="D306" i="6"/>
  <c r="D765" i="6"/>
  <c r="E765" i="6" s="1"/>
  <c r="D710" i="6"/>
  <c r="D39" i="6"/>
  <c r="E39" i="6" s="1"/>
  <c r="D997" i="6"/>
  <c r="D914" i="6"/>
  <c r="D1101" i="6"/>
  <c r="D1150" i="6"/>
  <c r="D420" i="6"/>
  <c r="E420" i="6" s="1"/>
  <c r="D212" i="6"/>
  <c r="E212" i="6" s="1"/>
  <c r="D962" i="6"/>
  <c r="D1239" i="6"/>
  <c r="E1239" i="6" s="1"/>
  <c r="D1127" i="6"/>
  <c r="E1127" i="6" s="1"/>
  <c r="D433" i="6"/>
  <c r="D446" i="6"/>
  <c r="D632" i="6"/>
  <c r="E632" i="6" s="1"/>
  <c r="D984" i="6"/>
  <c r="E984" i="6" s="1"/>
  <c r="D216" i="6"/>
  <c r="E216" i="6" s="1"/>
  <c r="D1204" i="6"/>
  <c r="D1293" i="6"/>
  <c r="E1293" i="6" s="1"/>
  <c r="D597" i="6"/>
  <c r="D498" i="6"/>
  <c r="D645" i="6"/>
  <c r="D816" i="6"/>
  <c r="E816" i="6" s="1"/>
  <c r="D1102" i="6"/>
  <c r="D853" i="6"/>
  <c r="D684" i="6"/>
  <c r="D1093" i="6"/>
  <c r="D1122" i="6"/>
  <c r="E1122" i="6" s="1"/>
  <c r="D628" i="6"/>
  <c r="D160" i="6"/>
  <c r="D396" i="6"/>
  <c r="E396" i="6" s="1"/>
  <c r="D1327" i="6"/>
  <c r="D848" i="6"/>
  <c r="D747" i="6"/>
  <c r="D1355" i="6"/>
  <c r="D123" i="6"/>
  <c r="D1147" i="6"/>
  <c r="D696" i="6"/>
  <c r="D649" i="6"/>
  <c r="D68" i="6"/>
  <c r="D847" i="6"/>
  <c r="D1085" i="6"/>
  <c r="D205" i="6"/>
  <c r="E205" i="6" s="1"/>
  <c r="D814" i="6"/>
  <c r="D468" i="6"/>
  <c r="E468" i="6" s="1"/>
  <c r="D983" i="6"/>
  <c r="D1075" i="6"/>
  <c r="E1075" i="6" s="1"/>
  <c r="D929" i="6"/>
  <c r="D314" i="6"/>
  <c r="E314" i="6" s="1"/>
  <c r="D178" i="6"/>
  <c r="E178" i="6" s="1"/>
  <c r="D912" i="6"/>
  <c r="D1246" i="6"/>
  <c r="E1246" i="6" s="1"/>
  <c r="D388" i="6"/>
  <c r="D157" i="6"/>
  <c r="E157" i="6" s="1"/>
  <c r="D650" i="6"/>
  <c r="D981" i="6"/>
  <c r="D1081" i="6"/>
  <c r="E1081" i="6" s="1"/>
  <c r="D1205" i="6"/>
  <c r="E1205" i="6" s="1"/>
  <c r="D852" i="6"/>
  <c r="D1364" i="6"/>
  <c r="D751" i="6"/>
  <c r="E751" i="6" s="1"/>
  <c r="D162" i="6"/>
  <c r="E162" i="6" s="1"/>
  <c r="D177" i="6"/>
  <c r="D885" i="6"/>
  <c r="D1118" i="6"/>
  <c r="D1233" i="6"/>
  <c r="D480" i="6"/>
  <c r="D1044" i="6"/>
  <c r="D520" i="6"/>
  <c r="D736" i="6"/>
  <c r="D1023" i="6"/>
  <c r="D1238" i="6"/>
  <c r="D878" i="6"/>
  <c r="D1338" i="6"/>
  <c r="E1338" i="6" s="1"/>
  <c r="D678" i="6"/>
  <c r="E678" i="6" s="1"/>
  <c r="D1284" i="6"/>
  <c r="E1284" i="6" s="1"/>
  <c r="D453" i="6"/>
  <c r="E453" i="6" s="1"/>
  <c r="D1067" i="6"/>
  <c r="E1067" i="6" s="1"/>
  <c r="D856" i="6"/>
  <c r="D1291" i="6"/>
  <c r="D644" i="6"/>
  <c r="D798" i="6"/>
  <c r="E798" i="6" s="1"/>
  <c r="D828" i="6"/>
  <c r="D1129" i="6"/>
  <c r="E1129" i="6" s="1"/>
  <c r="D1032" i="6"/>
  <c r="D1180" i="6"/>
  <c r="E1180" i="6" s="1"/>
  <c r="D265" i="6"/>
  <c r="D813" i="6"/>
  <c r="D492" i="6"/>
  <c r="D908" i="6"/>
  <c r="E908" i="6" s="1"/>
  <c r="D439" i="6"/>
  <c r="D81" i="6"/>
  <c r="E81" i="6" s="1"/>
  <c r="D1325" i="6"/>
  <c r="E1325" i="6" s="1"/>
  <c r="D75" i="6"/>
  <c r="D214" i="6"/>
  <c r="D228" i="6"/>
  <c r="D760" i="6"/>
  <c r="D895" i="6"/>
  <c r="D289" i="6"/>
  <c r="D864" i="6"/>
  <c r="E864" i="6" s="1"/>
  <c r="D69" i="6"/>
  <c r="E69" i="6" s="1"/>
  <c r="D292" i="6"/>
  <c r="E291" i="6" s="1"/>
  <c r="D443" i="6"/>
  <c r="E443" i="6" s="1"/>
  <c r="D1344" i="6"/>
  <c r="E1344" i="6" s="1"/>
  <c r="D977" i="6"/>
  <c r="E977" i="6" s="1"/>
  <c r="D617" i="6"/>
  <c r="E617" i="6" s="1"/>
  <c r="D1048" i="6"/>
  <c r="D95" i="6"/>
  <c r="E95" i="6" s="1"/>
  <c r="D185" i="6"/>
  <c r="E185" i="6" s="1"/>
  <c r="D1300" i="6"/>
  <c r="E1300" i="6" s="1"/>
  <c r="D338" i="6"/>
  <c r="E338" i="6" s="1"/>
  <c r="D558" i="6"/>
  <c r="D320" i="6"/>
  <c r="D970" i="6"/>
  <c r="D192" i="6"/>
  <c r="E192" i="6" s="1"/>
  <c r="D94" i="6"/>
  <c r="D737" i="6"/>
  <c r="E737" i="6" s="1"/>
  <c r="D1149" i="6"/>
  <c r="D328" i="6"/>
  <c r="D1055" i="6"/>
  <c r="E1055" i="6" s="1"/>
  <c r="D999" i="6"/>
  <c r="D568" i="6"/>
  <c r="D481" i="6"/>
  <c r="D1009" i="6"/>
  <c r="E1009" i="6" s="1"/>
  <c r="D569" i="6"/>
  <c r="D321" i="6"/>
  <c r="D654" i="6"/>
  <c r="E654" i="6" s="1"/>
  <c r="D990" i="6"/>
  <c r="D1310" i="6"/>
  <c r="D376" i="6"/>
  <c r="D360" i="6"/>
  <c r="D621" i="6"/>
  <c r="D627" i="6"/>
  <c r="E627" i="6" s="1"/>
  <c r="D940" i="6"/>
  <c r="E940" i="6" s="1"/>
  <c r="D455" i="6"/>
  <c r="E455" i="6" s="1"/>
  <c r="D1155" i="6"/>
  <c r="D392" i="6"/>
  <c r="D1074" i="6"/>
  <c r="D130" i="6"/>
  <c r="D610" i="6"/>
  <c r="D1092" i="6"/>
  <c r="D342" i="6"/>
  <c r="E342" i="6" s="1"/>
  <c r="D322" i="6"/>
  <c r="D574" i="6"/>
  <c r="C123" i="4"/>
  <c r="C113" i="4"/>
  <c r="C129" i="4" s="1"/>
  <c r="E608" i="6" l="1"/>
  <c r="E723" i="6"/>
  <c r="E1270" i="6"/>
  <c r="E151" i="6"/>
  <c r="E1342" i="6"/>
  <c r="E1193" i="6"/>
  <c r="E1076" i="6"/>
  <c r="E1050" i="6"/>
  <c r="E1311" i="6"/>
  <c r="E896" i="6"/>
  <c r="E770" i="6"/>
  <c r="E434" i="6"/>
  <c r="B74" i="2"/>
  <c r="C20" i="4"/>
  <c r="C21" i="4" s="1"/>
  <c r="K72" i="2"/>
  <c r="E656" i="6"/>
  <c r="E696" i="6"/>
  <c r="E446" i="6"/>
  <c r="E794" i="6"/>
  <c r="E589" i="6"/>
  <c r="E1125" i="6"/>
  <c r="E1092" i="6"/>
  <c r="E520" i="6"/>
  <c r="E433" i="6"/>
  <c r="E311" i="6"/>
  <c r="E915" i="6"/>
  <c r="E889" i="6"/>
  <c r="E791" i="6"/>
  <c r="E642" i="6"/>
  <c r="E246" i="6"/>
  <c r="E117" i="6"/>
  <c r="E728" i="6"/>
  <c r="E918" i="6"/>
  <c r="E94" i="6"/>
  <c r="E828" i="6"/>
  <c r="E954" i="6"/>
  <c r="E1019" i="6"/>
  <c r="E1256" i="6"/>
  <c r="E153" i="6"/>
  <c r="E1196" i="6"/>
  <c r="E1110" i="6"/>
  <c r="E795" i="6"/>
  <c r="E1049" i="6"/>
  <c r="E309" i="6"/>
  <c r="E1020" i="6"/>
  <c r="E970" i="6"/>
  <c r="E895" i="6"/>
  <c r="E1182" i="6"/>
  <c r="E435" i="6"/>
  <c r="E194" i="6"/>
  <c r="E370" i="6"/>
  <c r="E947" i="6"/>
  <c r="E1255" i="6"/>
  <c r="E669" i="6"/>
  <c r="E622" i="6"/>
  <c r="E1364" i="6"/>
  <c r="E1064" i="6"/>
  <c r="E1192" i="6"/>
  <c r="E713" i="6"/>
  <c r="E1113" i="6"/>
  <c r="E1089" i="6"/>
  <c r="E1289" i="6"/>
  <c r="E1045" i="6"/>
  <c r="E1189" i="6"/>
  <c r="E646" i="6"/>
  <c r="E974" i="6"/>
  <c r="E168" i="6"/>
  <c r="E263" i="6"/>
  <c r="E41" i="6"/>
  <c r="E1037" i="6"/>
  <c r="E208" i="6"/>
  <c r="E1310" i="6"/>
  <c r="E1327" i="6"/>
  <c r="E384" i="6"/>
  <c r="E134" i="6"/>
  <c r="E436" i="6"/>
  <c r="E222" i="6"/>
  <c r="E792" i="6"/>
  <c r="E1209" i="6"/>
  <c r="E760" i="6"/>
  <c r="E1291" i="6"/>
  <c r="E981" i="6"/>
  <c r="E306" i="6"/>
  <c r="E40" i="6"/>
  <c r="E142" i="6"/>
  <c r="E1106" i="6"/>
  <c r="E139" i="6"/>
  <c r="E293" i="6"/>
  <c r="E652" i="6"/>
  <c r="E639" i="6"/>
  <c r="E473" i="6"/>
  <c r="E878" i="6"/>
  <c r="E574" i="6"/>
  <c r="E885" i="6"/>
  <c r="E328" i="6"/>
  <c r="E264" i="6"/>
  <c r="E856" i="6"/>
  <c r="E209" i="6"/>
  <c r="E1224" i="6"/>
  <c r="E645" i="6"/>
  <c r="E53" i="6"/>
  <c r="E1188" i="6"/>
  <c r="E601" i="6"/>
  <c r="E534" i="6"/>
  <c r="E930" i="6"/>
  <c r="E756" i="6"/>
  <c r="E1358" i="6"/>
  <c r="E1012" i="6"/>
  <c r="E802" i="6"/>
  <c r="E731" i="6"/>
  <c r="E236" i="6"/>
  <c r="E628" i="6"/>
  <c r="E498" i="6"/>
  <c r="E1004" i="6"/>
  <c r="E266" i="6"/>
  <c r="E965" i="6"/>
  <c r="E1184" i="6"/>
  <c r="E1029" i="6"/>
  <c r="E1156" i="6"/>
  <c r="E43" i="6"/>
  <c r="E450" i="6"/>
  <c r="E336" i="6"/>
  <c r="E1118" i="6"/>
  <c r="E610" i="6"/>
  <c r="E1044" i="6"/>
  <c r="E997" i="6"/>
  <c r="E613" i="6"/>
  <c r="E1072" i="6"/>
  <c r="E1302" i="6"/>
  <c r="E1140" i="6"/>
  <c r="E1212" i="6"/>
  <c r="E849" i="6"/>
  <c r="E1319" i="6"/>
  <c r="E31" i="6"/>
  <c r="E356" i="6"/>
  <c r="E273" i="6"/>
  <c r="E76" i="6"/>
  <c r="E936" i="6"/>
  <c r="E973" i="6"/>
  <c r="E392" i="6"/>
  <c r="E439" i="6"/>
  <c r="E1355" i="6"/>
  <c r="E50" i="6"/>
  <c r="E475" i="6"/>
  <c r="E167" i="6"/>
  <c r="E1268" i="6"/>
  <c r="E763" i="6"/>
  <c r="E788" i="6"/>
  <c r="E772" i="6"/>
  <c r="E754" i="6"/>
  <c r="E935" i="6"/>
  <c r="E1155" i="6"/>
  <c r="E990" i="6"/>
  <c r="E558" i="6"/>
  <c r="E228" i="6"/>
  <c r="E1238" i="6"/>
  <c r="E1320" i="6"/>
  <c r="E946" i="6"/>
  <c r="E1276" i="6"/>
  <c r="E189" i="6"/>
  <c r="E590" i="6"/>
  <c r="E413" i="6"/>
  <c r="E543" i="6"/>
  <c r="E1226" i="6"/>
  <c r="E818" i="6"/>
  <c r="E847" i="6"/>
  <c r="E619" i="6"/>
  <c r="E624" i="6"/>
  <c r="E867" i="6"/>
  <c r="E1109" i="6"/>
  <c r="E967" i="6"/>
  <c r="E629" i="6"/>
  <c r="E115" i="6"/>
  <c r="E1034" i="6"/>
  <c r="E1017" i="6"/>
  <c r="E757" i="6"/>
  <c r="E803" i="6"/>
  <c r="E701" i="6"/>
  <c r="E275" i="6"/>
  <c r="E857" i="6"/>
  <c r="E808" i="6"/>
  <c r="E1352" i="6"/>
  <c r="E1015" i="6"/>
  <c r="E987" i="6"/>
  <c r="E841" i="6"/>
  <c r="E135" i="6"/>
  <c r="E128" i="6"/>
  <c r="E388" i="6"/>
  <c r="E1332" i="6"/>
  <c r="E1277" i="6"/>
  <c r="E521" i="6"/>
  <c r="E405" i="6"/>
  <c r="E1372" i="6"/>
  <c r="E699" i="6"/>
  <c r="E1334" i="6"/>
  <c r="E951" i="6"/>
  <c r="E427" i="6"/>
  <c r="E127" i="6"/>
  <c r="E916" i="6"/>
  <c r="E1339" i="6"/>
  <c r="E471" i="6"/>
  <c r="E109" i="6"/>
  <c r="E769" i="6"/>
  <c r="E1366" i="6"/>
  <c r="E346" i="6"/>
  <c r="E1269" i="6"/>
  <c r="E569" i="6"/>
  <c r="E1032" i="6"/>
  <c r="E621" i="6"/>
  <c r="E814" i="6"/>
  <c r="E123" i="6"/>
  <c r="E597" i="6"/>
  <c r="E1301" i="6"/>
  <c r="E1254" i="6"/>
  <c r="E1341" i="6"/>
  <c r="E668" i="6"/>
  <c r="E75" i="6"/>
  <c r="E160" i="6"/>
  <c r="E1048" i="6"/>
  <c r="E289" i="6"/>
  <c r="E658" i="6"/>
  <c r="E181" i="6"/>
  <c r="E745" i="6"/>
  <c r="E1079" i="6"/>
  <c r="E308" i="6"/>
  <c r="E1159" i="6"/>
  <c r="E47" i="6"/>
  <c r="E488" i="6"/>
  <c r="E1362" i="6"/>
  <c r="E224" i="6"/>
  <c r="E1235" i="6"/>
  <c r="E404" i="6"/>
  <c r="E681" i="6"/>
  <c r="E830" i="6"/>
  <c r="E1316" i="6"/>
  <c r="E88" i="6"/>
  <c r="E734" i="6"/>
  <c r="E862" i="6"/>
  <c r="E1130" i="6"/>
  <c r="E1145" i="6"/>
  <c r="E870" i="6"/>
  <c r="E1368" i="6"/>
  <c r="E988" i="6"/>
  <c r="E335" i="6"/>
  <c r="E1360" i="6"/>
  <c r="E999" i="6"/>
  <c r="E492" i="6"/>
  <c r="E853" i="6"/>
  <c r="E288" i="6"/>
  <c r="E1181" i="6"/>
  <c r="E283" i="6"/>
  <c r="E390" i="6"/>
  <c r="E482" i="6"/>
  <c r="E487" i="6"/>
  <c r="E422" i="6"/>
  <c r="E398" i="6"/>
  <c r="E155" i="6"/>
  <c r="E92" i="6"/>
  <c r="E65" i="6"/>
  <c r="E1166" i="6"/>
  <c r="E1292" i="6"/>
  <c r="E239" i="6"/>
  <c r="E173" i="6"/>
  <c r="E1359" i="6"/>
  <c r="E1275" i="6"/>
  <c r="E733" i="6"/>
  <c r="E219" i="6"/>
  <c r="E879" i="6"/>
  <c r="E932" i="6"/>
  <c r="E297" i="6"/>
  <c r="E1185" i="6"/>
  <c r="E548" i="6"/>
  <c r="E676" i="6"/>
  <c r="E1013" i="6"/>
  <c r="E1069" i="6"/>
  <c r="E945" i="6"/>
  <c r="E150" i="6"/>
  <c r="E1317" i="6"/>
  <c r="E372" i="6"/>
  <c r="E78" i="6"/>
  <c r="E811" i="6"/>
  <c r="E136" i="6"/>
  <c r="E1021" i="6"/>
  <c r="E813" i="6"/>
  <c r="E929" i="6"/>
  <c r="E1102" i="6"/>
  <c r="E560" i="6"/>
  <c r="E921" i="6"/>
  <c r="E725" i="6"/>
  <c r="E901" i="6"/>
  <c r="E1272" i="6"/>
  <c r="E551" i="6"/>
  <c r="E143" i="6"/>
  <c r="E1124" i="6"/>
  <c r="E820" i="6"/>
  <c r="E1213" i="6"/>
  <c r="E1220" i="6"/>
  <c r="E77" i="6"/>
  <c r="E277" i="6"/>
  <c r="E484" i="6"/>
  <c r="E774" i="6"/>
  <c r="E1162" i="6"/>
  <c r="E714" i="6"/>
  <c r="E697" i="6"/>
  <c r="E462" i="6"/>
  <c r="E188" i="6"/>
  <c r="E79" i="6"/>
  <c r="E943" i="6"/>
  <c r="E843" i="6"/>
  <c r="E625" i="6"/>
  <c r="E303" i="6"/>
  <c r="E703" i="6"/>
  <c r="E1215" i="6"/>
  <c r="E506" i="6"/>
  <c r="E787" i="6"/>
  <c r="E1207" i="6"/>
  <c r="E1046" i="6"/>
  <c r="E508" i="6"/>
  <c r="E771" i="6"/>
  <c r="E919" i="6"/>
  <c r="E837" i="6"/>
  <c r="E776" i="6"/>
  <c r="E1062" i="6"/>
  <c r="E412" i="6"/>
  <c r="E199" i="6"/>
  <c r="E1367" i="6"/>
  <c r="E1082" i="6"/>
  <c r="E124" i="6"/>
  <c r="E1347" i="6"/>
  <c r="E979" i="6"/>
  <c r="E768" i="6"/>
  <c r="E48" i="6"/>
  <c r="E448" i="6"/>
  <c r="E739" i="6"/>
  <c r="E97" i="6"/>
  <c r="E942" i="6"/>
  <c r="E400" i="6"/>
  <c r="E166" i="6"/>
  <c r="E598" i="6"/>
  <c r="E571" i="6"/>
  <c r="E34" i="6"/>
  <c r="E780" i="6"/>
  <c r="E258" i="6"/>
  <c r="E333" i="6"/>
  <c r="E474" i="6"/>
  <c r="E577" i="6"/>
  <c r="E868" i="6"/>
  <c r="E831" i="6"/>
  <c r="E1286" i="6"/>
  <c r="E33" i="6"/>
  <c r="E460" i="6"/>
  <c r="E366" i="6"/>
  <c r="E354" i="6"/>
  <c r="E950" i="6"/>
  <c r="E408" i="6"/>
  <c r="E616" i="6"/>
  <c r="E961" i="6"/>
  <c r="E130" i="6"/>
  <c r="E360" i="6"/>
  <c r="E1093" i="6"/>
  <c r="E603" i="6"/>
  <c r="E161" i="6"/>
  <c r="E1121" i="6"/>
  <c r="E126" i="6"/>
  <c r="E555" i="6"/>
  <c r="E179" i="6"/>
  <c r="E1144" i="6"/>
  <c r="E62" i="6"/>
  <c r="E424" i="6"/>
  <c r="E1244" i="6"/>
  <c r="E44" i="6"/>
  <c r="E514" i="6"/>
  <c r="E707" i="6"/>
  <c r="E516" i="6"/>
  <c r="E692" i="6"/>
  <c r="E779" i="6"/>
  <c r="E358" i="6"/>
  <c r="E982" i="6"/>
  <c r="E1211" i="6"/>
  <c r="E1232" i="6"/>
  <c r="E903" i="6"/>
  <c r="E1195" i="6"/>
  <c r="E1142" i="6"/>
  <c r="E132" i="6"/>
  <c r="E170" i="6"/>
  <c r="E748" i="6"/>
  <c r="E638" i="6"/>
  <c r="E784" i="6"/>
  <c r="E1098" i="6"/>
  <c r="E939" i="6"/>
  <c r="E320" i="6"/>
  <c r="E644" i="6"/>
  <c r="E848" i="6"/>
  <c r="E225" i="6"/>
  <c r="E1369" i="6"/>
  <c r="E310" i="6"/>
  <c r="E924" i="6"/>
  <c r="E1001" i="6"/>
  <c r="E532" i="6"/>
  <c r="E1262" i="6"/>
  <c r="E1158" i="6"/>
  <c r="E907" i="6"/>
  <c r="E746" i="6"/>
  <c r="E1203" i="6"/>
  <c r="E1258" i="6"/>
  <c r="E341" i="6"/>
  <c r="E495" i="6"/>
  <c r="E1234" i="6"/>
  <c r="E176" i="6"/>
  <c r="E416" i="6"/>
  <c r="E606" i="6"/>
  <c r="E479" i="6"/>
  <c r="E1236" i="6"/>
  <c r="E611" i="6"/>
  <c r="E1058" i="6"/>
  <c r="E630" i="6"/>
  <c r="E1136" i="6"/>
  <c r="E437" i="6"/>
  <c r="E1299" i="6"/>
  <c r="E730" i="6"/>
  <c r="E1005" i="6"/>
  <c r="E101" i="6"/>
  <c r="E465" i="6"/>
  <c r="E793" i="6"/>
  <c r="E978" i="6"/>
  <c r="E233" i="6"/>
  <c r="E111" i="6"/>
  <c r="E823" i="6"/>
  <c r="E315" i="6"/>
  <c r="E431" i="6"/>
  <c r="E702" i="6"/>
  <c r="E472" i="6"/>
  <c r="E371" i="6"/>
  <c r="E894" i="6"/>
  <c r="E322" i="6"/>
  <c r="E214" i="6"/>
  <c r="E1023" i="6"/>
  <c r="E177" i="6"/>
  <c r="E1066" i="6"/>
  <c r="E578" i="6"/>
  <c r="E379" i="6"/>
  <c r="E138" i="6"/>
  <c r="E411" i="6"/>
  <c r="E287" i="6"/>
  <c r="E1306" i="6"/>
  <c r="E414" i="6"/>
  <c r="E1267" i="6"/>
  <c r="E858" i="6"/>
  <c r="E595" i="6"/>
  <c r="E164" i="6"/>
  <c r="E369" i="6"/>
  <c r="E1208" i="6"/>
  <c r="E524" i="6"/>
  <c r="E554" i="6"/>
  <c r="E893" i="6"/>
  <c r="E1053" i="6"/>
  <c r="E752" i="6"/>
  <c r="E1105" i="6"/>
  <c r="E1179" i="6"/>
  <c r="E156" i="6"/>
  <c r="E102" i="6"/>
  <c r="E797" i="6"/>
  <c r="E782" i="6"/>
  <c r="E738" i="6"/>
  <c r="E695" i="6"/>
  <c r="E721" i="6"/>
  <c r="E1100" i="6"/>
  <c r="E1147" i="6"/>
  <c r="E914" i="6"/>
  <c r="E154" i="6"/>
  <c r="E64" i="6"/>
  <c r="E325" i="6"/>
  <c r="E1153" i="6"/>
  <c r="E1251" i="6"/>
  <c r="E84" i="6"/>
  <c r="E1139" i="6"/>
  <c r="E1133" i="6"/>
  <c r="E1357" i="6"/>
  <c r="E141" i="6"/>
  <c r="E959" i="6"/>
  <c r="E1160" i="6"/>
  <c r="E229" i="6"/>
  <c r="E454" i="6"/>
  <c r="E934" i="6"/>
  <c r="E201" i="6"/>
  <c r="E248" i="6"/>
  <c r="E810" i="6"/>
  <c r="E873" i="6"/>
  <c r="E243" i="6"/>
  <c r="E670" i="6"/>
  <c r="E883" i="6"/>
  <c r="E766" i="6"/>
  <c r="E898" i="6"/>
  <c r="E682" i="6"/>
  <c r="E910" i="6"/>
  <c r="E718" i="6"/>
  <c r="E1349" i="6"/>
  <c r="E583" i="6"/>
  <c r="E635" i="6"/>
  <c r="E61" i="6"/>
  <c r="E1337" i="6"/>
  <c r="E1040" i="6"/>
  <c r="E1294" i="6"/>
  <c r="E1365" i="6"/>
  <c r="E365" i="6"/>
  <c r="E32" i="6"/>
  <c r="E507" i="6"/>
  <c r="E378" i="6"/>
  <c r="E821" i="6"/>
  <c r="E758" i="6"/>
  <c r="E221" i="6"/>
  <c r="E1148" i="6"/>
  <c r="E567" i="6"/>
  <c r="E445" i="6"/>
  <c r="E904" i="6"/>
  <c r="E969" i="6"/>
  <c r="E683" i="6"/>
  <c r="E447" i="6"/>
  <c r="E63" i="6"/>
  <c r="E1080" i="6"/>
  <c r="E458" i="6"/>
  <c r="E46" i="6"/>
  <c r="E650" i="6"/>
  <c r="E649" i="6"/>
  <c r="E1150" i="6"/>
  <c r="E790" i="6"/>
  <c r="E1047" i="6"/>
  <c r="E1191" i="6"/>
  <c r="E104" i="6"/>
  <c r="E1178" i="6"/>
  <c r="E711" i="6"/>
  <c r="E452" i="6"/>
  <c r="E1323" i="6"/>
  <c r="E1024" i="6"/>
  <c r="E321" i="6"/>
  <c r="E1149" i="6"/>
  <c r="E292" i="6"/>
  <c r="E736" i="6"/>
  <c r="E983" i="6"/>
  <c r="E1101" i="6"/>
  <c r="E1363" i="6"/>
  <c r="E270" i="6"/>
  <c r="E1157" i="6"/>
  <c r="E1099" i="6"/>
  <c r="E1128" i="6"/>
  <c r="E359" i="6"/>
  <c r="E393" i="6"/>
  <c r="E643" i="6"/>
  <c r="E923" i="6"/>
  <c r="E145" i="6"/>
  <c r="E609" i="6"/>
  <c r="E966" i="6"/>
  <c r="E1084" i="6"/>
  <c r="E527" i="6"/>
  <c r="E470" i="6"/>
  <c r="E1172" i="6"/>
  <c r="E1350" i="6"/>
  <c r="E636" i="6"/>
  <c r="E573" i="6"/>
  <c r="E1354" i="6"/>
  <c r="E522" i="6"/>
  <c r="E1240" i="6"/>
  <c r="E165" i="6"/>
  <c r="E698" i="6"/>
  <c r="E327" i="6"/>
  <c r="E469" i="6"/>
  <c r="E1237" i="6"/>
  <c r="E449" i="6"/>
  <c r="E1068" i="6"/>
  <c r="E1379" i="6"/>
  <c r="E89" i="6"/>
  <c r="E234" i="6"/>
  <c r="E125" i="6"/>
  <c r="E1096" i="6"/>
  <c r="E463" i="6"/>
  <c r="E1177" i="6"/>
  <c r="E45" i="6"/>
  <c r="E855" i="6"/>
  <c r="E1152" i="6"/>
  <c r="E121" i="6"/>
  <c r="E1116" i="6"/>
  <c r="E1253" i="6"/>
  <c r="E741" i="6"/>
  <c r="E116" i="6"/>
  <c r="E679" i="6"/>
  <c r="E190" i="6"/>
  <c r="E596" i="6"/>
  <c r="E501" i="6"/>
  <c r="E941" i="6"/>
  <c r="E995" i="6"/>
  <c r="E349" i="6"/>
  <c r="E491" i="6"/>
  <c r="E129" i="6"/>
  <c r="E364" i="6"/>
  <c r="E673" i="6"/>
  <c r="E911" i="6"/>
  <c r="E1056" i="6"/>
  <c r="E1326" i="6"/>
  <c r="E1285" i="6"/>
  <c r="E331" i="6"/>
  <c r="E279" i="6"/>
  <c r="E503" i="6"/>
  <c r="E1052" i="6"/>
  <c r="E871" i="6"/>
  <c r="E1035" i="6"/>
  <c r="E55" i="6"/>
  <c r="E529" i="6"/>
  <c r="E876" i="6"/>
  <c r="E1071" i="6"/>
  <c r="E709" i="6"/>
  <c r="E869" i="6"/>
  <c r="E825" i="6"/>
  <c r="E110" i="6"/>
  <c r="E666" i="6"/>
  <c r="E1250" i="6"/>
  <c r="E859" i="6"/>
  <c r="E562" i="6"/>
  <c r="E1312" i="6"/>
  <c r="E285" i="6"/>
  <c r="E1008" i="6"/>
  <c r="K113" i="4"/>
  <c r="K20" i="4" s="1"/>
  <c r="K21" i="4" s="1"/>
  <c r="K123" i="4"/>
  <c r="E863" i="6"/>
  <c r="E1022" i="6"/>
  <c r="E298" i="6"/>
  <c r="E272" i="6"/>
  <c r="E415" i="6"/>
  <c r="E1011" i="6"/>
  <c r="E430" i="6"/>
  <c r="E1031" i="6"/>
  <c r="E566" i="6"/>
  <c r="E300" i="6"/>
  <c r="E42" i="6"/>
  <c r="E1146" i="6"/>
  <c r="E374" i="6"/>
  <c r="E1242" i="6"/>
  <c r="E804" i="6"/>
  <c r="E700" i="6"/>
  <c r="E87" i="6"/>
  <c r="E1227" i="6"/>
  <c r="E513" i="6"/>
  <c r="E587" i="6"/>
  <c r="E759" i="6"/>
  <c r="E1091" i="6"/>
  <c r="E1154" i="6"/>
  <c r="E1324" i="6"/>
  <c r="E533" i="6"/>
  <c r="E183" i="6"/>
  <c r="E806" i="6"/>
  <c r="E519" i="6"/>
  <c r="E1231" i="6"/>
  <c r="E1377" i="6"/>
  <c r="E680" i="6"/>
  <c r="E600" i="6"/>
  <c r="E261" i="6"/>
  <c r="E1288" i="6"/>
  <c r="E1194" i="6"/>
  <c r="E888" i="6"/>
  <c r="E976" i="6"/>
  <c r="E1230" i="6"/>
  <c r="E350" i="6"/>
  <c r="E550" i="6"/>
  <c r="E112" i="6"/>
  <c r="E382" i="6"/>
  <c r="E677" i="6"/>
  <c r="E478" i="6"/>
  <c r="E882" i="6"/>
  <c r="E510" i="6"/>
  <c r="E1346" i="6"/>
  <c r="E381" i="6"/>
  <c r="E268" i="6"/>
  <c r="E917" i="6"/>
  <c r="E764" i="6"/>
  <c r="E675" i="6"/>
  <c r="E1078" i="6"/>
  <c r="E60" i="6"/>
  <c r="E467" i="6"/>
  <c r="E819" i="6"/>
  <c r="E909" i="6"/>
  <c r="E964" i="6"/>
  <c r="E631" i="6"/>
  <c r="E296" i="6"/>
  <c r="E1308" i="6"/>
  <c r="E637" i="6"/>
  <c r="E295" i="6"/>
  <c r="E340" i="6"/>
  <c r="E1114" i="6"/>
  <c r="E1174" i="6"/>
  <c r="E1111" i="6"/>
  <c r="E184" i="6"/>
  <c r="E996" i="6"/>
  <c r="E989" i="6"/>
  <c r="E531" i="6"/>
  <c r="E913" i="6"/>
  <c r="E1043" i="6"/>
  <c r="E227" i="6"/>
  <c r="E840" i="6"/>
  <c r="E282" i="6"/>
  <c r="E99" i="6"/>
  <c r="E397" i="6"/>
  <c r="E605" i="6"/>
  <c r="E497" i="6"/>
  <c r="E851" i="6"/>
  <c r="E538" i="6"/>
  <c r="E504" i="6"/>
  <c r="E993" i="6"/>
  <c r="E38" i="6"/>
  <c r="E70" i="6"/>
  <c r="E661" i="6"/>
  <c r="E955" i="6"/>
  <c r="E727" i="6"/>
  <c r="E1057" i="6"/>
  <c r="E1202" i="6"/>
  <c r="E615" i="6"/>
  <c r="E313" i="6"/>
  <c r="E237" i="6"/>
  <c r="E52" i="6"/>
  <c r="E1264" i="6"/>
  <c r="E206" i="6"/>
  <c r="E440" i="6"/>
  <c r="E1028" i="6"/>
  <c r="E409" i="6"/>
  <c r="E1290" i="6"/>
  <c r="E1245" i="6"/>
  <c r="E659" i="6"/>
  <c r="E1003" i="6"/>
  <c r="E391" i="6"/>
  <c r="E1329" i="6"/>
  <c r="E480" i="6"/>
  <c r="E912" i="6"/>
  <c r="E131" i="6"/>
  <c r="E539" i="6"/>
  <c r="E1303" i="6"/>
  <c r="E1134" i="6"/>
  <c r="E906" i="6"/>
  <c r="E103" i="6"/>
  <c r="E1257" i="6"/>
  <c r="E839" i="6"/>
  <c r="E968" i="6"/>
  <c r="E215" i="6"/>
  <c r="E796" i="6"/>
  <c r="E1002" i="6"/>
  <c r="E171" i="6"/>
  <c r="E607" i="6"/>
  <c r="E389" i="6"/>
  <c r="E419" i="6"/>
  <c r="E559" i="6"/>
  <c r="E735" i="6"/>
  <c r="E517" i="6"/>
  <c r="E564" i="6"/>
  <c r="E530" i="6"/>
  <c r="E182" i="6"/>
  <c r="E620" i="6"/>
  <c r="E213" i="6"/>
  <c r="E1333" i="6"/>
  <c r="E259" i="6"/>
  <c r="E1335" i="6"/>
  <c r="E1018" i="6"/>
  <c r="E953" i="6"/>
  <c r="E541" i="6"/>
  <c r="E375" i="6"/>
  <c r="E489" i="6"/>
  <c r="E428" i="6"/>
  <c r="E881" i="6"/>
  <c r="E1361" i="6"/>
  <c r="E294" i="6"/>
  <c r="E1132" i="6"/>
  <c r="E255" i="6"/>
  <c r="E421" i="6"/>
  <c r="E232" i="6"/>
  <c r="I123" i="4"/>
  <c r="I113" i="4"/>
  <c r="I20" i="4" s="1"/>
  <c r="I21" i="4" s="1"/>
  <c r="H123" i="4"/>
  <c r="H113" i="4"/>
  <c r="H20" i="4" s="1"/>
  <c r="H21" i="4" s="1"/>
  <c r="E799" i="6"/>
  <c r="E481" i="6"/>
  <c r="E852" i="6"/>
  <c r="E812" i="6"/>
  <c r="E581" i="6"/>
  <c r="E1054" i="6"/>
  <c r="E833" i="6"/>
  <c r="E196" i="6"/>
  <c r="E1296" i="6"/>
  <c r="E1074" i="6"/>
  <c r="E376" i="6"/>
  <c r="E568" i="6"/>
  <c r="E1233" i="6"/>
  <c r="E1085" i="6"/>
  <c r="E747" i="6"/>
  <c r="E684" i="6"/>
  <c r="E1204" i="6"/>
  <c r="E962" i="6"/>
  <c r="E710" i="6"/>
  <c r="E975" i="6"/>
  <c r="E722" i="6"/>
  <c r="E140" i="6"/>
  <c r="E1221" i="6"/>
  <c r="E832" i="6"/>
  <c r="E1090" i="6"/>
  <c r="E1371" i="6"/>
  <c r="E334" i="6"/>
  <c r="E122" i="6"/>
  <c r="E438" i="6"/>
  <c r="E931" i="6"/>
  <c r="E1163" i="6"/>
  <c r="E634" i="6"/>
  <c r="E98" i="6"/>
  <c r="E549" i="6"/>
  <c r="E986" i="6"/>
  <c r="E1000" i="6"/>
  <c r="E775" i="6"/>
  <c r="E874" i="6"/>
  <c r="E838" i="6"/>
  <c r="E777" i="6"/>
  <c r="E1059" i="6"/>
  <c r="E332" i="6"/>
  <c r="E592" i="6"/>
  <c r="E1137" i="6"/>
  <c r="E626" i="6"/>
  <c r="E304" i="6"/>
  <c r="E399" i="6"/>
  <c r="E515" i="6"/>
  <c r="E485" i="6"/>
  <c r="E655" i="6"/>
  <c r="E648" i="6"/>
  <c r="E1199" i="6"/>
  <c r="E367" i="6"/>
  <c r="E591" i="6"/>
  <c r="E1039" i="6"/>
  <c r="E1169" i="6"/>
  <c r="E1217" i="6"/>
  <c r="E724" i="6"/>
  <c r="E556" i="6"/>
  <c r="E211" i="6"/>
  <c r="E82" i="6"/>
  <c r="E1216" i="6"/>
  <c r="E690" i="6"/>
  <c r="E66" i="6"/>
  <c r="E319" i="6"/>
  <c r="E926" i="6"/>
  <c r="E96" i="6"/>
  <c r="E933" i="6"/>
  <c r="E442" i="6"/>
  <c r="E163" i="6"/>
  <c r="E704" i="6"/>
  <c r="E56" i="6"/>
  <c r="E218" i="6"/>
  <c r="E740" i="6"/>
  <c r="E544" i="6"/>
  <c r="E158" i="6"/>
  <c r="E992" i="6"/>
  <c r="E193" i="6"/>
  <c r="E726" i="6"/>
  <c r="E1083" i="6"/>
  <c r="E1176" i="6"/>
  <c r="E715" i="6"/>
  <c r="E928" i="6"/>
  <c r="E1281" i="6"/>
  <c r="E594" i="6"/>
  <c r="E781" i="6"/>
  <c r="E1260" i="6"/>
  <c r="E1247" i="6"/>
  <c r="E317" i="6"/>
  <c r="E1331" i="6"/>
  <c r="E902" i="6"/>
  <c r="E563" i="6"/>
  <c r="E552" i="6"/>
  <c r="E892" i="6"/>
  <c r="E633" i="6"/>
  <c r="E686" i="6"/>
  <c r="E844" i="6"/>
  <c r="E618" i="6"/>
  <c r="E387" i="6"/>
  <c r="E217" i="6"/>
  <c r="E278" i="6"/>
  <c r="E1104" i="6"/>
  <c r="E1016" i="6"/>
  <c r="E1343" i="6"/>
  <c r="E890" i="6"/>
  <c r="E200" i="6"/>
  <c r="E494" i="6"/>
  <c r="E937" i="6"/>
  <c r="E1073" i="6"/>
  <c r="E850" i="6"/>
  <c r="E887" i="6"/>
  <c r="E329" i="6"/>
  <c r="E1108" i="6"/>
  <c r="E54" i="6"/>
  <c r="E1141" i="6"/>
  <c r="E204" i="6"/>
  <c r="E599" i="6"/>
  <c r="E461" i="6"/>
  <c r="E347" i="6"/>
  <c r="E1117" i="6"/>
  <c r="E744" i="6"/>
  <c r="E83" i="6"/>
  <c r="E1164" i="6"/>
  <c r="E998" i="6"/>
  <c r="E107" i="6"/>
  <c r="E307" i="6"/>
  <c r="E256" i="6"/>
  <c r="E1138" i="6"/>
  <c r="E36" i="6"/>
  <c r="E712" i="6"/>
  <c r="E1376" i="6"/>
  <c r="E169" i="6"/>
  <c r="E305" i="6"/>
  <c r="E884" i="6"/>
  <c r="E1042" i="6"/>
  <c r="E1006" i="6"/>
  <c r="E172" i="6"/>
  <c r="E960" i="6"/>
  <c r="E260" i="6"/>
  <c r="E761" i="6"/>
  <c r="E1297" i="6"/>
  <c r="E872" i="6"/>
  <c r="E1218" i="6"/>
  <c r="E1356" i="6"/>
  <c r="E1119" i="6"/>
  <c r="E499" i="6"/>
  <c r="E535" i="6"/>
  <c r="E451" i="6"/>
  <c r="E640" i="6"/>
  <c r="E585" i="6"/>
  <c r="E1273" i="6"/>
  <c r="E106" i="6"/>
  <c r="E245" i="6"/>
  <c r="E836" i="6"/>
  <c r="E180" i="6"/>
  <c r="E147" i="6"/>
  <c r="E30" i="6"/>
  <c r="E1033" i="6"/>
  <c r="E1088" i="6"/>
  <c r="E755" i="6"/>
  <c r="E576" i="6"/>
  <c r="E1375" i="6"/>
  <c r="E80" i="6"/>
  <c r="E688" i="6"/>
  <c r="E68" i="6"/>
  <c r="E834" i="6"/>
  <c r="E91" i="6"/>
  <c r="E1304" i="6"/>
  <c r="E252" i="6"/>
  <c r="E866" i="6"/>
  <c r="E383" i="6"/>
  <c r="E958" i="6"/>
  <c r="E223" i="6"/>
  <c r="E1187" i="6"/>
  <c r="E805" i="6"/>
  <c r="E114" i="6"/>
  <c r="E801" i="6"/>
  <c r="E1210" i="6"/>
  <c r="E877" i="6"/>
  <c r="E247" i="6"/>
  <c r="E432" i="6"/>
  <c r="E815" i="6"/>
  <c r="E1026" i="6"/>
  <c r="E750" i="6"/>
  <c r="E1229" i="6"/>
  <c r="E355" i="6"/>
  <c r="E267" i="6"/>
  <c r="E395" i="6"/>
  <c r="E149" i="6"/>
  <c r="E1282" i="6"/>
  <c r="E1318" i="6"/>
  <c r="E693" i="6"/>
  <c r="E957" i="6"/>
  <c r="E1345" i="6"/>
  <c r="E1271" i="6"/>
  <c r="E476" i="6"/>
  <c r="E1126" i="6"/>
  <c r="E486" i="6"/>
  <c r="E1309" i="6"/>
  <c r="E265" i="6"/>
  <c r="E900" i="6"/>
  <c r="E1283" i="6"/>
  <c r="E457" i="6"/>
  <c r="E905" i="6"/>
  <c r="E403" i="6"/>
  <c r="E1274" i="6"/>
  <c r="E657" i="6"/>
  <c r="E1094" i="6"/>
  <c r="E191" i="6"/>
  <c r="E238" i="6"/>
  <c r="E1278" i="6"/>
  <c r="E67" i="6"/>
  <c r="E705" i="6"/>
  <c r="E664" i="6"/>
  <c r="E653" i="6"/>
  <c r="E406" i="6"/>
  <c r="E93" i="6"/>
  <c r="E1295" i="6"/>
  <c r="E671" i="6"/>
  <c r="E90" i="6"/>
  <c r="E362" i="6"/>
  <c r="E1348" i="6"/>
  <c r="E732" i="6"/>
  <c r="E1313" i="6"/>
  <c r="E829" i="6"/>
  <c r="E1261" i="6"/>
  <c r="E980" i="6"/>
  <c r="E971" i="6"/>
  <c r="E74" i="6"/>
  <c r="E729" i="6"/>
  <c r="E1328" i="6"/>
  <c r="E1014" i="6"/>
  <c r="E118" i="6"/>
  <c r="E846" i="6"/>
  <c r="E1087" i="6"/>
  <c r="E1353" i="6"/>
  <c r="E337" i="6"/>
  <c r="E250" i="6"/>
  <c r="E547" i="6"/>
  <c r="E58" i="6"/>
  <c r="E557" i="6"/>
  <c r="E1190" i="6"/>
  <c r="E159" i="6"/>
  <c r="E1183" i="6"/>
  <c r="E1197" i="6"/>
  <c r="E195" i="6"/>
  <c r="E827" i="6"/>
  <c r="E920" i="6"/>
  <c r="E86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pfitzgerald</author>
    <author>ncrane</author>
    <author>craig.speed</author>
    <author>APEACOCK</author>
  </authors>
  <commentList>
    <comment ref="D15" authorId="0" shapeId="0" xr:uid="{00000000-0006-0000-0100-000001000000}">
      <text>
        <r>
          <rPr>
            <b/>
            <sz val="9"/>
            <color indexed="81"/>
            <rFont val="Arial"/>
            <family val="2"/>
          </rPr>
          <t xml:space="preserve">Note position statement in GP3 on cummulative discharges: </t>
        </r>
        <r>
          <rPr>
            <sz val="9"/>
            <color indexed="81"/>
            <rFont val="Arial"/>
            <family val="2"/>
          </rPr>
          <t xml:space="preserve">We will only agree to developments where the addition of new sewage effluent discharges to groundwater in an area of existing discharges is unlikely to lead to an unacceptable cumulative impact. This will apply especially to sewage effluent in areas where concentrations of non-mains drainage to ground have given rise to known surface or groundwater pollution. </t>
        </r>
        <r>
          <rPr>
            <sz val="9"/>
            <color indexed="81"/>
            <rFont val="Tahoma"/>
            <family val="2"/>
          </rPr>
          <t xml:space="preserve">
</t>
        </r>
      </text>
    </comment>
    <comment ref="D19" authorId="1" shapeId="0" xr:uid="{00000000-0006-0000-0100-000002000000}">
      <text>
        <r>
          <rPr>
            <b/>
            <sz val="9"/>
            <color indexed="81"/>
            <rFont val="Arial"/>
            <family val="2"/>
          </rPr>
          <t>SOAKAGE MEDIUM</t>
        </r>
        <r>
          <rPr>
            <sz val="9"/>
            <color indexed="81"/>
            <rFont val="Arial"/>
            <family val="2"/>
          </rPr>
          <t xml:space="preserve">
This score considers the permeability and thickness of the soakage medium into which the discharge takes place and within which the percolation test has been carried out.  It may be a natural subsoil (such as weathered sand, loam or boulder clay) or engineered (sand layer).  Sand will be more permeable, and clay less permeable.  Thicknesses only relate to engineered soakage media  such as sand beds.</t>
        </r>
      </text>
    </comment>
    <comment ref="F19" authorId="2" shapeId="0" xr:uid="{00000000-0006-0000-0100-000003000000}">
      <text>
        <r>
          <rPr>
            <b/>
            <sz val="9"/>
            <color indexed="81"/>
            <rFont val="Tahoma"/>
            <family val="2"/>
          </rPr>
          <t xml:space="preserve">Drainage Rate:
</t>
        </r>
        <r>
          <rPr>
            <sz val="9"/>
            <color indexed="81"/>
            <rFont val="Tahoma"/>
            <family val="2"/>
          </rPr>
          <t xml:space="preserve">For a new permit, compliance with the British Standard is recommended.
For existing discharges where the drainage rate is unknown, assume Fast drainage rate (precautionary).
</t>
        </r>
      </text>
    </comment>
    <comment ref="F20" authorId="0" shapeId="0" xr:uid="{00000000-0006-0000-0100-000004000000}">
      <text>
        <r>
          <rPr>
            <sz val="8"/>
            <color indexed="81"/>
            <rFont val="Arial"/>
            <family val="2"/>
          </rPr>
          <t xml:space="preserve"> If Vp is &lt;15 consider the implications of fast drainage and whether mitigation is required to prevent risk of pollution.  The British Standard contains advice on the use of infiltration mounds which can be used in locations with soils of high permeability or a high water table to improve drainage and ensure an adequate unsaturated zone.  These can  be used to increase the surface area of the drainage area to assist in treatment and dispersal and increase the travel time for treatment. 
Percolation tests need to be undertaken in the subsoil and any imported soil/media to assist in the assessment of the site location and the sizing of the mound system to ensure that the underlying soil is capable of accommodating the discharge.  
The British Standard recommends that there is a minimum of 600 mm of sand/media laid above a geotextile membrane. The Building Regulations (2010) recommend a minimum 700mm thickness of sand / filter material is used.
</t>
        </r>
      </text>
    </comment>
    <comment ref="H20" authorId="1" shapeId="0" xr:uid="{00000000-0006-0000-0100-000005000000}">
      <text>
        <r>
          <rPr>
            <b/>
            <sz val="9"/>
            <color indexed="81"/>
            <rFont val="Arial"/>
            <family val="2"/>
          </rPr>
          <t>Note:</t>
        </r>
        <r>
          <rPr>
            <sz val="9"/>
            <color indexed="81"/>
            <rFont val="Arial"/>
            <family val="2"/>
          </rPr>
          <t xml:space="preserve"> a less permeable soakage medium may have implications for the operation of the soakaway, resulting in surface water impacts.  Discharge into soil with a slow drainage rate could lead to ponding of effluent at the surface.  This is not an issue that would not necessarily  influence the risk to groundwater, but may be raised with field officers for consideration.</t>
        </r>
        <r>
          <rPr>
            <sz val="8"/>
            <color indexed="81"/>
            <rFont val="Tahoma"/>
            <family val="2"/>
          </rPr>
          <t xml:space="preserve">
</t>
        </r>
      </text>
    </comment>
    <comment ref="E22" authorId="2" shapeId="0" xr:uid="{00000000-0006-0000-0100-000006000000}">
      <text>
        <r>
          <rPr>
            <b/>
            <sz val="9"/>
            <color indexed="81"/>
            <rFont val="Arial"/>
            <family val="2"/>
          </rPr>
          <t xml:space="preserve">No drainage blanket / non-BS compliant:
</t>
        </r>
        <r>
          <rPr>
            <sz val="9"/>
            <color indexed="81"/>
            <rFont val="Arial"/>
            <family val="2"/>
          </rPr>
          <t>For existing discharges only. 
New discharges should be BS compliant to achieve environmental permit.</t>
        </r>
        <r>
          <rPr>
            <sz val="9"/>
            <color indexed="81"/>
            <rFont val="Tahoma"/>
            <family val="2"/>
          </rPr>
          <t xml:space="preserve">
</t>
        </r>
      </text>
    </comment>
    <comment ref="G23" authorId="3" shapeId="0" xr:uid="{00000000-0006-0000-0100-000007000000}">
      <text>
        <r>
          <rPr>
            <sz val="9"/>
            <color indexed="81"/>
            <rFont val="Arial"/>
            <family val="2"/>
          </rPr>
          <t>This is the default score if the infiltration system adequately conforms to the minimum requirements of the British Standard (i.e. a 0.2-0.3m deep distribution layer beneath the base of the pipe, Vp between 15 and 100, compliant trench layout and drainage design, no surface inputs, etc).  If additional soakage media have been installed then choose a lower score as listed below.</t>
        </r>
        <r>
          <rPr>
            <sz val="8"/>
            <color indexed="81"/>
            <rFont val="Tahoma"/>
            <family val="2"/>
          </rPr>
          <t xml:space="preserve">
</t>
        </r>
      </text>
    </comment>
    <comment ref="D30" authorId="1" shapeId="0" xr:uid="{00000000-0006-0000-0100-000008000000}">
      <text>
        <r>
          <rPr>
            <b/>
            <sz val="9"/>
            <color indexed="81"/>
            <rFont val="Arial"/>
            <family val="2"/>
          </rPr>
          <t>UNSATURATED PATHWAY</t>
        </r>
        <r>
          <rPr>
            <sz val="9"/>
            <color indexed="81"/>
            <rFont val="Arial"/>
            <family val="2"/>
          </rPr>
          <t xml:space="preserve">
This score considers the potential for contaminants leaving the base of the soakage medium to be attenuated in the underlying unsaturated zone before entering the water table. It is the thickness of unsaturated zone between the base of the soakage medium  and the water table, which should conform to British Standard (i.e. a minimum of 1.2m unsaturated soil present above the seasonally highest groundwater level).  The unsaturated pathway score is a multiplier to the soakage medium score.  
</t>
        </r>
        <r>
          <rPr>
            <b/>
            <sz val="9"/>
            <color indexed="81"/>
            <rFont val="Arial"/>
            <family val="2"/>
          </rPr>
          <t>Note</t>
        </r>
        <r>
          <rPr>
            <sz val="9"/>
            <color indexed="81"/>
            <rFont val="Arial"/>
            <family val="2"/>
          </rPr>
          <t>: be careful not to double count with the thickness assigned to any engineered soakage media with the unsaturated zone thickness.</t>
        </r>
        <r>
          <rPr>
            <sz val="8"/>
            <color indexed="81"/>
            <rFont val="Tahoma"/>
            <family val="2"/>
          </rPr>
          <t xml:space="preserve">
.
</t>
        </r>
      </text>
    </comment>
    <comment ref="H30" authorId="3" shapeId="0" xr:uid="{00000000-0006-0000-0100-000009000000}">
      <text>
        <r>
          <rPr>
            <sz val="9"/>
            <color indexed="81"/>
            <rFont val="Arial"/>
            <family val="2"/>
          </rPr>
          <t>Use the scores in this column either for aquifers consisting of lower permeability rocks or where the unsaturated pathway is predominantly low permeability drift or subsoil (e.g the underlying aquifer might be a sandstone or chalk but the bulk of the unsaturated zone thickness is within an overlying sandy clay - if the unsaturated zone is a combination of the two you need to interpolate accordingly).
In the case of some hard rocks such as slate you may need to make a judgment whether a higher score from the adjacent columns is appropriate.  Hard rocks may contain water in more permeable weathered or fissured upper layers.</t>
        </r>
        <r>
          <rPr>
            <sz val="8"/>
            <color indexed="81"/>
            <rFont val="Tahoma"/>
            <family val="2"/>
          </rPr>
          <t xml:space="preserve">
</t>
        </r>
      </text>
    </comment>
    <comment ref="E31" authorId="2" shapeId="0" xr:uid="{00000000-0006-0000-0100-00000A000000}">
      <text>
        <r>
          <rPr>
            <b/>
            <sz val="9"/>
            <color indexed="81"/>
            <rFont val="Arial"/>
            <family val="2"/>
          </rPr>
          <t xml:space="preserve">Minimum permitting compliance:
</t>
        </r>
        <r>
          <rPr>
            <sz val="9"/>
            <color indexed="81"/>
            <rFont val="Arial"/>
            <family val="2"/>
          </rPr>
          <t xml:space="preserve">Applications for new discharges with an unsaturated zone thickness of &lt;1.2m are </t>
        </r>
        <r>
          <rPr>
            <b/>
            <sz val="9"/>
            <color indexed="81"/>
            <rFont val="Arial"/>
            <family val="2"/>
          </rPr>
          <t>unlikely to be granted a permit</t>
        </r>
        <r>
          <rPr>
            <sz val="9"/>
            <color indexed="81"/>
            <rFont val="Arial"/>
            <family val="2"/>
          </rPr>
          <t>.  NPS need to speak to applicant to advise about recommendations of British Standard</t>
        </r>
        <r>
          <rPr>
            <sz val="9"/>
            <color indexed="81"/>
            <rFont val="Tahoma"/>
            <family val="2"/>
          </rPr>
          <t xml:space="preserve">.
</t>
        </r>
      </text>
    </comment>
    <comment ref="D38" authorId="1" shapeId="0" xr:uid="{00000000-0006-0000-0100-00000B000000}">
      <text>
        <r>
          <rPr>
            <b/>
            <sz val="9"/>
            <color indexed="81"/>
            <rFont val="Arial"/>
            <family val="2"/>
          </rPr>
          <t>SATURATED AQUIFER PATHWAY</t>
        </r>
        <r>
          <rPr>
            <sz val="9"/>
            <color indexed="81"/>
            <rFont val="Arial"/>
            <family val="2"/>
          </rPr>
          <t xml:space="preserve">
This element considers the permeability characteristics of the rocks or soils though which the groundwater is flowing. </t>
        </r>
        <r>
          <rPr>
            <sz val="10"/>
            <color indexed="81"/>
            <rFont val="Tahoma"/>
            <family val="2"/>
          </rPr>
          <t xml:space="preserve">
</t>
        </r>
      </text>
    </comment>
    <comment ref="E38" authorId="3" shapeId="0" xr:uid="{00000000-0006-0000-0100-00000C000000}">
      <text>
        <r>
          <rPr>
            <sz val="9"/>
            <color indexed="81"/>
            <rFont val="Arial"/>
            <family val="2"/>
          </rPr>
          <t xml:space="preserve">Use this if there is a risk that the discharge will gain access to solution features.  You may consider it more appropriate to use the limestone score of 10 if the discharge is remote from solution features and the Vp value is within the acceptable range. </t>
        </r>
      </text>
    </comment>
    <comment ref="E39" authorId="3" shapeId="0" xr:uid="{00000000-0006-0000-0100-00000D000000}">
      <text>
        <r>
          <rPr>
            <sz val="9"/>
            <color indexed="81"/>
            <rFont val="Arial"/>
            <family val="2"/>
          </rPr>
          <t>This score is applicable in cases where you regard the aquifer to comprise the upper layers of a bedrock that has weathered to a fissured and very permeable material.  If weathering is associated with a clay matrix you may need to choose a lower score.</t>
        </r>
        <r>
          <rPr>
            <b/>
            <sz val="9"/>
            <color indexed="81"/>
            <rFont val="Arial"/>
            <family val="2"/>
          </rPr>
          <t xml:space="preserve">  </t>
        </r>
        <r>
          <rPr>
            <sz val="8"/>
            <color indexed="81"/>
            <rFont val="Tahoma"/>
            <family val="2"/>
          </rPr>
          <t xml:space="preserve">
</t>
        </r>
      </text>
    </comment>
    <comment ref="E40" authorId="3" shapeId="0" xr:uid="{00000000-0006-0000-0100-00000E000000}">
      <text>
        <r>
          <rPr>
            <sz val="9"/>
            <color indexed="81"/>
            <rFont val="Arial"/>
            <family val="2"/>
          </rPr>
          <t>Use this score for rocks such as cemented sandstones, slates or igneous intrusions where fissuring is the dominant flow mechanism and considered likely to give rapid flow.  If the fissuring is tight you might need to consider them as poorly permeable strata.</t>
        </r>
      </text>
    </comment>
    <comment ref="E41" authorId="3" shapeId="0" xr:uid="{00000000-0006-0000-0100-00000F000000}">
      <text>
        <r>
          <rPr>
            <sz val="9"/>
            <color indexed="81"/>
            <rFont val="Arial"/>
            <family val="2"/>
          </rPr>
          <t>Use this where water predominantly moves via the spaces between the grains in uncemented sediments such as sands and gravels.  If the material contains a lot of silt or clay consider a lower score.</t>
        </r>
      </text>
    </comment>
    <comment ref="E42" authorId="3" shapeId="0" xr:uid="{00000000-0006-0000-0100-000010000000}">
      <text>
        <r>
          <rPr>
            <sz val="9"/>
            <color indexed="81"/>
            <rFont val="Arial"/>
            <family val="2"/>
          </rPr>
          <t xml:space="preserve">Use this where water predominantly moves via the spaces between grains in cemented sedimentary rock although there may be an element of fissure flow as well e.g. Permo-Triassic Sandstones.  Where the permeability of the rock matrix is likely to be very low but fissure flow dominates, use the fissured rock score.  </t>
        </r>
      </text>
    </comment>
    <comment ref="E43" authorId="3" shapeId="0" xr:uid="{00000000-0006-0000-0100-000011000000}">
      <text>
        <r>
          <rPr>
            <sz val="9"/>
            <color indexed="81"/>
            <rFont val="Arial"/>
            <family val="2"/>
          </rPr>
          <t>Use this for low permeability strata such as unfissured mudrocks and silty clays.</t>
        </r>
      </text>
    </comment>
    <comment ref="D47" authorId="1" shapeId="0" xr:uid="{00000000-0006-0000-0100-000012000000}">
      <text>
        <r>
          <rPr>
            <b/>
            <sz val="9"/>
            <color indexed="81"/>
            <rFont val="Arial"/>
            <family val="2"/>
          </rPr>
          <t>MIXING ZONE THICKNESS</t>
        </r>
        <r>
          <rPr>
            <sz val="9"/>
            <color indexed="81"/>
            <rFont val="Arial"/>
            <family val="2"/>
          </rPr>
          <t xml:space="preserve">
This factor represents the extent to which effluent mixes vertically with the flowing groundwater and may only be a proportion of the total aquifer thickness.  It is used as a multiplier to the saturated zone score.  The default thickness is 2-5m; use &lt;2m where the aquifer is very thin or heavily stratified (e.g. Coal Measures Sandstones) or &gt;5m for thick and significantly fractured principal aquifers (e.g. Chalk).</t>
        </r>
      </text>
    </comment>
    <comment ref="D54" authorId="1" shapeId="0" xr:uid="{00000000-0006-0000-0100-000013000000}">
      <text>
        <r>
          <rPr>
            <b/>
            <sz val="9"/>
            <color indexed="81"/>
            <rFont val="Arial"/>
            <family val="2"/>
          </rPr>
          <t>DISTANCE TO COMPLIANCE POINT</t>
        </r>
        <r>
          <rPr>
            <sz val="9"/>
            <color indexed="81"/>
            <rFont val="Arial"/>
            <family val="2"/>
          </rPr>
          <t xml:space="preserve">
The distance to a downstream point, at which a relevant environmental standard must be achieved in order to protect receptors.  Receptors may be either existing, or be the feasible future uses of water and include both abstractions and natural discharges (e.g. springs, river baseflow, groundwater dependent habitats, etc.). You should enter the actual (or best estimated) distance to any known abstraction (receptor), but outside an SPZ1 where no other information is available and no nearer receptors exist, use 100m in principal aquifers and 250m in all other secondary aquifers. </t>
        </r>
      </text>
    </comment>
    <comment ref="F54" authorId="3" shapeId="0" xr:uid="{00000000-0006-0000-0100-000014000000}">
      <text>
        <r>
          <rPr>
            <sz val="9"/>
            <color indexed="81"/>
            <rFont val="Arial"/>
            <family val="2"/>
          </rPr>
          <t>It is important that for discharges within defined SPZ1s and / or where there is a private drinking water supply within 50m, that the actual distance to the nearest abstraction is entered.   
*SPZ1 should be taken to mean either our published zones or any zone 1 created for a site specific purpose using the EA manual of zone methodologies, or where not formally delineated, a default distance of 50m around the abstraction itself.</t>
        </r>
      </text>
    </comment>
    <comment ref="D63" authorId="1" shapeId="0" xr:uid="{00000000-0006-0000-0100-000015000000}">
      <text>
        <r>
          <rPr>
            <b/>
            <sz val="9"/>
            <color indexed="81"/>
            <rFont val="Arial"/>
            <family val="2"/>
          </rPr>
          <t xml:space="preserve">LEVEL OF TREATMENT
</t>
        </r>
        <r>
          <rPr>
            <sz val="9"/>
            <color indexed="81"/>
            <rFont val="Arial"/>
            <family val="2"/>
          </rPr>
          <t xml:space="preserve">This element addresses the likely effluent quality depending on the level of treatment applied. 
</t>
        </r>
        <r>
          <rPr>
            <b/>
            <sz val="9"/>
            <color indexed="81"/>
            <rFont val="Arial"/>
            <family val="2"/>
          </rPr>
          <t xml:space="preserve">
</t>
        </r>
        <r>
          <rPr>
            <sz val="9"/>
            <color indexed="81"/>
            <rFont val="Arial"/>
            <family val="2"/>
          </rPr>
          <t>Septic tanks would be primary, secondary includes biological treatment such as package treatment. Tertiary includes any extra treatment such as UV, reed beds, etc.</t>
        </r>
      </text>
    </comment>
    <comment ref="E63" authorId="0" shapeId="0" xr:uid="{00000000-0006-0000-0100-000016000000}">
      <text>
        <r>
          <rPr>
            <sz val="9"/>
            <color indexed="81"/>
            <rFont val="Arial"/>
            <family val="2"/>
          </rPr>
          <t>Using 'none' will allow potential assessment of unorthodox disposal practices such as church arch systems</t>
        </r>
        <r>
          <rPr>
            <sz val="9"/>
            <color indexed="81"/>
            <rFont val="Tahoma"/>
            <family val="2"/>
          </rPr>
          <t xml:space="preserve">
</t>
        </r>
      </text>
    </comment>
    <comment ref="D69" authorId="3" shapeId="0" xr:uid="{00000000-0006-0000-0100-000017000000}">
      <text>
        <r>
          <rPr>
            <b/>
            <sz val="9"/>
            <color indexed="81"/>
            <rFont val="Arial"/>
            <family val="2"/>
          </rPr>
          <t xml:space="preserve">SOAKAGE PITS AND BOREHOLES:
</t>
        </r>
        <r>
          <rPr>
            <sz val="9"/>
            <color indexed="81"/>
            <rFont val="Arial"/>
            <family val="2"/>
          </rPr>
          <t>Soakage pits do not comply with the British Standard.  Discharge to borehole is undesirable and should be avoided unless a drainage field is not a viable option.  Separate consideration of borehole schemes is required as this spreadsheet is intended for discharges compliant with the British Standard.  Refer to GWCL team. See position statement G9 in GP3.</t>
        </r>
        <r>
          <rPr>
            <sz val="8"/>
            <color indexed="81"/>
            <rFont val="Tahoma"/>
            <family val="2"/>
          </rPr>
          <t xml:space="preserve">
</t>
        </r>
      </text>
    </comment>
    <comment ref="D70" authorId="2" shapeId="0" xr:uid="{00000000-0006-0000-0100-000018000000}">
      <text>
        <r>
          <rPr>
            <b/>
            <sz val="9"/>
            <color indexed="81"/>
            <rFont val="Arial"/>
            <family val="2"/>
          </rPr>
          <t>PTP DISCHARGES TO DRY DITCHES:</t>
        </r>
        <r>
          <rPr>
            <sz val="9"/>
            <color indexed="81"/>
            <rFont val="Arial"/>
            <family val="2"/>
          </rPr>
          <t xml:space="preserve">
Discharges to (seasonally) dry ditches are not represented in this spreadsheet.  Such discharges result in infiltration of larger volumes of effluent in much smaller surface areas compared to drainage fields.  Use common sense approach; treat with additional caution / be more conservative than a normal PTP discharge to drainage field. See also 55_03.</t>
        </r>
      </text>
    </comment>
    <comment ref="D72" authorId="1" shapeId="0" xr:uid="{00000000-0006-0000-0100-000019000000}">
      <text>
        <r>
          <rPr>
            <b/>
            <sz val="9"/>
            <color indexed="81"/>
            <rFont val="Arial"/>
            <family val="2"/>
          </rPr>
          <t xml:space="preserve">USING THE FINAL SCORE:   
</t>
        </r>
        <r>
          <rPr>
            <sz val="9"/>
            <color indexed="81"/>
            <rFont val="Arial"/>
            <family val="2"/>
          </rPr>
          <t xml:space="preserve">This spreadsheet is a screening tool to aid decision making and the scores do not represent hard thresholds. As a guide, if score is &lt;50 the discharge is acceptable.  This is sufficient for the purposes of initial assessment of environmental permits.  If the score is &gt;50 review the input values and consider the impact of any that are uncertain.  You should consider whether or not this score can be refined by seeking more information. GWCL may be able to offer additional data or advice.  For further details see 55_03.
If after this process the score is &gt;80 then the discharge is likely to be unacceptable and you should consider refusing the application.  If the score remains between 50 - 80 you need to refer this to GWCL to discuss what further assessment (generic or site specific risk assessment) might be required.  
GWCL may be able to provide judgement based on local knowledge and experience or simple quantitative methods in support of issuing a permit even if the score is &gt;50.  Professional and pragmatic judgement based on careful consideration of the factors is consistent with modern regulation and will be supported at a national level.  If more complex investigation or modelling is required the onus would be on the applicant to provide any necessary data or risk assessment modelling with relevant input from their consultant or agent.   </t>
        </r>
        <r>
          <rPr>
            <sz val="10"/>
            <color indexed="81"/>
            <rFont val="Tahoma"/>
            <family val="2"/>
          </rPr>
          <t xml:space="preserve"> </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ncrane</author>
    <author>craig.speed</author>
    <author>APEACOCK</author>
  </authors>
  <commentList>
    <comment ref="B5" authorId="0" shapeId="0" xr:uid="{00000000-0006-0000-0200-000001000000}">
      <text>
        <r>
          <rPr>
            <sz val="8"/>
            <color indexed="81"/>
            <rFont val="Tahoma"/>
            <family val="2"/>
          </rPr>
          <t xml:space="preserve">i.e. within the normal acceptable range for Vp of 15-100.
(If Vp is &lt;15 use a score of 10 but consider the implications of fast drainage and whether mitigation is required to prevent risk of pollution - e.g. sand bed below the drainage trench).
</t>
        </r>
      </text>
    </comment>
    <comment ref="C5" authorId="0" shapeId="0" xr:uid="{00000000-0006-0000-0200-000002000000}">
      <text>
        <r>
          <rPr>
            <sz val="8"/>
            <color indexed="81"/>
            <rFont val="Tahoma"/>
            <family val="2"/>
          </rPr>
          <t xml:space="preserve">i.e. within the normal acceptable range for Vp of 15-100.
(If Vp is &lt;15 use a score of 10 but consider the implications of fast drainage and whether mitigation is required to prevent risk of pollution - e.g. sand bed below the drainage trench).
</t>
        </r>
      </text>
    </comment>
    <comment ref="D5" authorId="0" shapeId="0" xr:uid="{00000000-0006-0000-0200-000003000000}">
      <text>
        <r>
          <rPr>
            <sz val="8"/>
            <color indexed="81"/>
            <rFont val="Tahoma"/>
            <family val="2"/>
          </rPr>
          <t xml:space="preserve">i.e. Vp&gt;100.  Note: a less permeable soakage medium may have implications for the operation of the soakaway, resulting in surface water impacts.  This is not an issue that would influence a GWR review, but may be raised with field officers for consideration.
</t>
        </r>
      </text>
    </comment>
    <comment ref="A6" authorId="1" shapeId="0" xr:uid="{00000000-0006-0000-0200-000004000000}">
      <text>
        <r>
          <rPr>
            <b/>
            <sz val="9"/>
            <color indexed="81"/>
            <rFont val="Tahoma"/>
            <family val="2"/>
          </rPr>
          <t xml:space="preserve">No Drainage Blanket/ Non-BS Compliant:
</t>
        </r>
        <r>
          <rPr>
            <sz val="9"/>
            <color indexed="81"/>
            <rFont val="Tahoma"/>
            <family val="2"/>
          </rPr>
          <t xml:space="preserve">for existing discharges only.  New discharges must be BS compliant to achieve Environmental Permit
</t>
        </r>
      </text>
    </comment>
    <comment ref="B7" authorId="2" shapeId="0" xr:uid="{00000000-0006-0000-0200-000005000000}">
      <text>
        <r>
          <rPr>
            <sz val="8"/>
            <color indexed="81"/>
            <rFont val="Tahoma"/>
            <family val="2"/>
          </rPr>
          <t xml:space="preserve">This would be the default score if the infiltration system adequately conforms to the minimum requirements of BS6297:2007 (i.e. at least 1.2m above WT, Vp between 15 &amp; 100, compliant trench layout and drainage design, no surface inputs etc).  If additional soakage media have been installed then choose a lower score as listed below.
</t>
        </r>
        <r>
          <rPr>
            <sz val="8"/>
            <color indexed="81"/>
            <rFont val="Tahoma"/>
            <family val="2"/>
          </rPr>
          <t xml:space="preserve">
</t>
        </r>
      </text>
    </comment>
    <comment ref="C7" authorId="2" shapeId="0" xr:uid="{00000000-0006-0000-0200-000006000000}">
      <text>
        <r>
          <rPr>
            <sz val="8"/>
            <color indexed="81"/>
            <rFont val="Tahoma"/>
            <family val="2"/>
          </rPr>
          <t xml:space="preserve">This would be the default score if the infiltration system adequately conforms to the minimum requirements of BS6297:2007 (i.e. at least 1.2m above WT, Vp between 15 &amp; 100, compliant trench layout and drainage design, no surface inputs etc).  If additional soakage media have been installed then choose a lower score as listed below.
</t>
        </r>
        <r>
          <rPr>
            <sz val="8"/>
            <color indexed="81"/>
            <rFont val="Tahoma"/>
            <family val="2"/>
          </rPr>
          <t xml:space="preserve">
</t>
        </r>
      </text>
    </comment>
    <comment ref="B8" authorId="2" shapeId="0" xr:uid="{00000000-0006-0000-0200-000007000000}">
      <text>
        <r>
          <rPr>
            <sz val="8"/>
            <color indexed="81"/>
            <rFont val="Tahoma"/>
            <family val="2"/>
          </rPr>
          <t>Only use these scores where additional soakage medium has been engineered e.g. sand filters or Wisconsin mounds</t>
        </r>
        <r>
          <rPr>
            <sz val="8"/>
            <color indexed="81"/>
            <rFont val="Tahoma"/>
            <family val="2"/>
          </rPr>
          <t xml:space="preserve">
</t>
        </r>
      </text>
    </comment>
    <comment ref="C8" authorId="2" shapeId="0" xr:uid="{00000000-0006-0000-0200-000008000000}">
      <text>
        <r>
          <rPr>
            <sz val="8"/>
            <color indexed="81"/>
            <rFont val="Tahoma"/>
            <family val="2"/>
          </rPr>
          <t>Only use these scores where additional soakage medium has been engineered e.g. sand filters or Wisconsin mounds</t>
        </r>
        <r>
          <rPr>
            <sz val="8"/>
            <color indexed="81"/>
            <rFont val="Tahoma"/>
            <family val="2"/>
          </rPr>
          <t xml:space="preserve">
</t>
        </r>
      </text>
    </comment>
    <comment ref="H10" authorId="2" shapeId="0" xr:uid="{00000000-0006-0000-0200-000009000000}">
      <text>
        <r>
          <rPr>
            <sz val="8"/>
            <color indexed="81"/>
            <rFont val="Tahoma"/>
            <family val="2"/>
          </rPr>
          <t xml:space="preserve">This would be the default score if the infiltration system adequately conforms to the minimum requirements of BS6297:2007 (i.e. at least 1.2m above WT, Vp between 15 &amp; 100, compliant trench layout and drainage design, no surface inputs etc).  If additional soakage media have been installed then choose a lower score as listed below.
</t>
        </r>
        <r>
          <rPr>
            <sz val="8"/>
            <color indexed="81"/>
            <rFont val="Tahoma"/>
            <family val="2"/>
          </rPr>
          <t xml:space="preserve">
</t>
        </r>
      </text>
    </comment>
    <comment ref="H11" authorId="2" shapeId="0" xr:uid="{00000000-0006-0000-0200-00000A000000}">
      <text>
        <r>
          <rPr>
            <sz val="8"/>
            <color indexed="81"/>
            <rFont val="Tahoma"/>
            <family val="2"/>
          </rPr>
          <t>Only use these scores where additional soakage medium has been engineered e.g. sand filters or Wisconsin mounds</t>
        </r>
        <r>
          <rPr>
            <sz val="8"/>
            <color indexed="81"/>
            <rFont val="Tahoma"/>
            <family val="2"/>
          </rPr>
          <t xml:space="preserve">
</t>
        </r>
      </text>
    </comment>
    <comment ref="D12" authorId="2" shapeId="0" xr:uid="{00000000-0006-0000-0200-00000B000000}">
      <text>
        <r>
          <rPr>
            <sz val="8"/>
            <color indexed="81"/>
            <rFont val="Tahoma"/>
            <family val="2"/>
          </rPr>
          <t>Use these scores either for aquifers consisting of lower permeability rocks or where the unsaturated pathway is predominantly low permeability drift or subsoil (e.g the underlying aquifer might be a sandstone or chalk but the bulk of the unsaturated zone thickness is within an overlying sandy clay - if the unsat. zone is a combination of the two you need to interpolate accordingly).
In the case of some hard rocks such as Welsh and Lakeland slate you may need to make a judgement whether a higher score from the adjacent columns is appropriate.  Hard rocks may contain water in more permeable weathered or fissured upper layers.</t>
        </r>
        <r>
          <rPr>
            <sz val="8"/>
            <color indexed="81"/>
            <rFont val="Tahoma"/>
            <family val="2"/>
          </rPr>
          <t xml:space="preserve">
</t>
        </r>
      </text>
    </comment>
    <comment ref="A21" authorId="2" shapeId="0" xr:uid="{00000000-0006-0000-0200-00000C000000}">
      <text>
        <r>
          <rPr>
            <sz val="8"/>
            <color indexed="81"/>
            <rFont val="Tahoma"/>
            <family val="2"/>
          </rPr>
          <t xml:space="preserve">Use this if there is a risk that the discharge will gain access to solution features.  You may consider it more appropriate to use the limestone score of 10 if the discharge is remote from solution features and the Vp value is within the acceptable range. </t>
        </r>
      </text>
    </comment>
    <comment ref="A22" authorId="2" shapeId="0" xr:uid="{00000000-0006-0000-0200-00000D000000}">
      <text>
        <r>
          <rPr>
            <sz val="8"/>
            <color indexed="81"/>
            <rFont val="Tahoma"/>
            <family val="2"/>
          </rPr>
          <t>This score is applicable in cases where you regard the aquifer to comprise the upper layers of a bedrock that has weathered to a fissured and very permeable material.  If weathering is associated with a clay matrix you may need to choose a lower score.</t>
        </r>
        <r>
          <rPr>
            <b/>
            <sz val="8"/>
            <color indexed="81"/>
            <rFont val="Tahoma"/>
            <family val="2"/>
          </rPr>
          <t xml:space="preserve">  </t>
        </r>
        <r>
          <rPr>
            <sz val="8"/>
            <color indexed="81"/>
            <rFont val="Tahoma"/>
            <family val="2"/>
          </rPr>
          <t xml:space="preserve">
</t>
        </r>
      </text>
    </comment>
    <comment ref="A23" authorId="2" shapeId="0" xr:uid="{00000000-0006-0000-0200-00000E000000}">
      <text>
        <r>
          <rPr>
            <sz val="8"/>
            <color indexed="81"/>
            <rFont val="Tahoma"/>
            <family val="2"/>
          </rPr>
          <t xml:space="preserve">Use this score for rocks such as cemented sandstones, slates or igneous intrusions where fissuring is the dominant flow mechanism and considered likely to give rapid flow.  If the fissuring is tight you might need to consider them poorly permeable strata. </t>
        </r>
        <r>
          <rPr>
            <sz val="8"/>
            <color indexed="81"/>
            <rFont val="Tahoma"/>
            <family val="2"/>
          </rPr>
          <t xml:space="preserve">
</t>
        </r>
      </text>
    </comment>
    <comment ref="A24" authorId="2" shapeId="0" xr:uid="{00000000-0006-0000-0200-00000F000000}">
      <text>
        <r>
          <rPr>
            <sz val="8"/>
            <color indexed="81"/>
            <rFont val="Tahoma"/>
            <family val="2"/>
          </rPr>
          <t>Use this where water predominantly moves via the spaces between the grains in uncemented sediments such as sands and gravels.  If the material contains a lot of silt or clay consider a lower score.</t>
        </r>
      </text>
    </comment>
    <comment ref="A25" authorId="2" shapeId="0" xr:uid="{00000000-0006-0000-0200-000010000000}">
      <text>
        <r>
          <rPr>
            <sz val="8"/>
            <color indexed="81"/>
            <rFont val="Tahoma"/>
            <family val="2"/>
          </rPr>
          <t xml:space="preserve">Use this where water predominantly moves via the spaces between grains in cemented sedimentary rock although there may be an element of fissure flow as well e.g. Permo-Trias Sandstones.  Where the permeability of the rock matrix is likely to be very low but fissure flow dominates, use the fissured rock score.  </t>
        </r>
      </text>
    </comment>
    <comment ref="A26" authorId="2" shapeId="0" xr:uid="{00000000-0006-0000-0200-000011000000}">
      <text>
        <r>
          <rPr>
            <sz val="8"/>
            <color indexed="81"/>
            <rFont val="Tahoma"/>
            <family val="2"/>
          </rPr>
          <t>Use this for low permeability strata such as unfissured mudrocks silty clays.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APEACOCK</author>
  </authors>
  <commentList>
    <comment ref="R43" authorId="0" shapeId="0" xr:uid="{00000000-0006-0000-0300-000001000000}">
      <text>
        <r>
          <rPr>
            <sz val="8"/>
            <color indexed="81"/>
            <rFont val="Tahoma"/>
            <family val="2"/>
          </rPr>
          <t xml:space="preserve">Use the scores in this column either for aquifers consisting of lower permeability rocks or where the unsaturated pathway is predominantly low permeability drift or subsoil (e.g the underlying aquifer might be a sandstone or chalk but the bulk of the unsaturated zone thickness is within an overlying sandy clay - if the unsat. zone is a combination of the two you need to interpolate accordingly).
In the case of some hard rocks such as Welsh and Lakeland slate you may need to make a judgment whether a higher score from the adjacent columns is appropriate.  Hard rocks may contain water in more permeable weathered or fissured upper layers.
</t>
        </r>
      </text>
    </comment>
  </commentList>
</comments>
</file>

<file path=xl/sharedStrings.xml><?xml version="1.0" encoding="utf-8"?>
<sst xmlns="http://schemas.openxmlformats.org/spreadsheetml/2006/main" count="338" uniqueCount="191">
  <si>
    <t>TITLE</t>
  </si>
  <si>
    <t>Completed by:</t>
  </si>
  <si>
    <t>Date:</t>
  </si>
  <si>
    <t>Site:</t>
  </si>
  <si>
    <t>Discharge Rate</t>
  </si>
  <si>
    <t>Enter rate&gt;</t>
  </si>
  <si>
    <t>m3/d</t>
  </si>
  <si>
    <t>Score&gt;</t>
  </si>
  <si>
    <t>Soakage medium</t>
  </si>
  <si>
    <t>&gt;3m</t>
  </si>
  <si>
    <t>Unsaturated pathway</t>
  </si>
  <si>
    <t>5-10m</t>
  </si>
  <si>
    <t>10-20m</t>
  </si>
  <si>
    <t xml:space="preserve">Saturated aquifer  </t>
  </si>
  <si>
    <t>Conduit flow (Karst only)</t>
  </si>
  <si>
    <t>Intergranular unconsolidated</t>
  </si>
  <si>
    <t>Intergranular consolidated</t>
  </si>
  <si>
    <t>Poorly permeable strata</t>
  </si>
  <si>
    <t>Mixing zone thickness</t>
  </si>
  <si>
    <t>&lt;2m</t>
  </si>
  <si>
    <t>&gt;5m</t>
  </si>
  <si>
    <t>Distance to compliance point</t>
  </si>
  <si>
    <t>m</t>
  </si>
  <si>
    <t xml:space="preserve"> </t>
  </si>
  <si>
    <t>Primary with drainage field</t>
  </si>
  <si>
    <t>Secondary with drainage field</t>
  </si>
  <si>
    <t>Tertiary with drainage field</t>
  </si>
  <si>
    <t>Final Score</t>
  </si>
  <si>
    <t>2-5m</t>
  </si>
  <si>
    <t>Rate times 4 minus 15</t>
  </si>
  <si>
    <t>Comment</t>
  </si>
  <si>
    <t>1.2-2m</t>
  </si>
  <si>
    <t>&lt;1.2m</t>
  </si>
  <si>
    <t>None</t>
  </si>
  <si>
    <t>Level of sewage treatment</t>
  </si>
  <si>
    <t>&gt;2-3m</t>
  </si>
  <si>
    <t>Other aquifers or subsoils</t>
  </si>
  <si>
    <t>Limestone or weathered rocks</t>
  </si>
  <si>
    <t>Sand, sandstone, poorly fissured chalk</t>
  </si>
  <si>
    <t>Chalk or strongly fissured rocks</t>
  </si>
  <si>
    <t>Comment: Soakage pits and boreholes</t>
  </si>
  <si>
    <t>Fast</t>
  </si>
  <si>
    <t>Vp&lt;15</t>
  </si>
  <si>
    <t>Vp 15 - 100</t>
  </si>
  <si>
    <t>Vp &gt; 100</t>
  </si>
  <si>
    <t>Saturated pathway</t>
  </si>
  <si>
    <t>Compliance point</t>
  </si>
  <si>
    <t>Minimum distance</t>
  </si>
  <si>
    <t>Default score</t>
  </si>
  <si>
    <t>Drainage rate</t>
  </si>
  <si>
    <t>Score</t>
  </si>
  <si>
    <t>Drainage field</t>
  </si>
  <si>
    <t>Unsat thickness</t>
  </si>
  <si>
    <t>Rock type</t>
  </si>
  <si>
    <t>Pathway</t>
  </si>
  <si>
    <t>Thickness</t>
  </si>
  <si>
    <t>Treatment</t>
  </si>
  <si>
    <t>Within SPZ1</t>
  </si>
  <si>
    <t>Outside SPZ1</t>
  </si>
  <si>
    <t>Default score (was 25)</t>
  </si>
  <si>
    <t>SPZ1 Score (was 80)</t>
  </si>
  <si>
    <t>Distance for default score (was 100)</t>
  </si>
  <si>
    <t>Data entry</t>
  </si>
  <si>
    <t>Pull down menu</t>
  </si>
  <si>
    <t>Total score</t>
  </si>
  <si>
    <t>Thickness unsaturated zone</t>
  </si>
  <si>
    <t>Aquifer Type</t>
  </si>
  <si>
    <t>Score calculation</t>
  </si>
  <si>
    <t>score</t>
  </si>
  <si>
    <t>Unsaturated zone</t>
  </si>
  <si>
    <t>Saturated zone</t>
  </si>
  <si>
    <t>&gt;20m</t>
  </si>
  <si>
    <t>Drainage rate (Fast, medium, slow)</t>
  </si>
  <si>
    <t>Rock type (unsaturated zone)</t>
  </si>
  <si>
    <t>Data Entry</t>
  </si>
  <si>
    <t>Sensitivity analysis</t>
  </si>
  <si>
    <t>Assessment</t>
  </si>
  <si>
    <t>Chalk, Limestone &amp; highly fissured rocks</t>
  </si>
  <si>
    <t>Slow</t>
  </si>
  <si>
    <t>Drainage Rate</t>
  </si>
  <si>
    <t>BS compliant (0.2-0.3m)</t>
  </si>
  <si>
    <t>Unsaturated Zone Thickness</t>
  </si>
  <si>
    <t>Soakage Medium Thickness</t>
  </si>
  <si>
    <t>0-2m</t>
  </si>
  <si>
    <t xml:space="preserve">Decay factor </t>
  </si>
  <si>
    <t>Total</t>
  </si>
  <si>
    <t>Acceptable/Review Threshold</t>
  </si>
  <si>
    <t>Review/Refuse Threshold</t>
  </si>
  <si>
    <t>1 + 2x3 + 4x5 + 6 - 7</t>
  </si>
  <si>
    <t>Date</t>
  </si>
  <si>
    <t>Comment: PTP Discharge to seasonally dry ditch.</t>
  </si>
  <si>
    <t>Yes</t>
  </si>
  <si>
    <t>No</t>
  </si>
  <si>
    <t>Distance</t>
  </si>
  <si>
    <t>OrigSPZ1</t>
  </si>
  <si>
    <t>Decay constant</t>
  </si>
  <si>
    <t>British Standard</t>
  </si>
  <si>
    <t>Thickness of Additional Drainage Layer (e.g. engineered sand)</t>
  </si>
  <si>
    <t>Score with Distance</t>
  </si>
  <si>
    <t>j55</t>
  </si>
  <si>
    <t>j56</t>
  </si>
  <si>
    <t>j57</t>
  </si>
  <si>
    <t>j58</t>
  </si>
  <si>
    <t>j59</t>
  </si>
  <si>
    <t>Decay Rate</t>
  </si>
  <si>
    <t>Lookup</t>
  </si>
  <si>
    <t>Ref to Scoring Sheet</t>
  </si>
  <si>
    <t>SPZ1 Score</t>
  </si>
  <si>
    <t>1 + 2x3 + 4x5 - 7</t>
  </si>
  <si>
    <t>Total Score (with other factors added)</t>
  </si>
  <si>
    <t>No Drainage Blanket</t>
  </si>
  <si>
    <t>Data Entry - Pull Down</t>
  </si>
  <si>
    <t>Scores</t>
  </si>
  <si>
    <t>Base Case from Scoring worksheet</t>
  </si>
  <si>
    <t>No.</t>
  </si>
  <si>
    <t>From Scoring Sheet</t>
  </si>
  <si>
    <t>Distance to compliance point (m)</t>
  </si>
  <si>
    <t>Within SPZ1?</t>
  </si>
  <si>
    <t>For plotting bar chart</t>
  </si>
  <si>
    <t>For plotting line graph</t>
  </si>
  <si>
    <t>Unsaturated zone (soakage medium x unsaturated pathway)</t>
  </si>
  <si>
    <t>Saturated zone (saturated aquifer pathway x mixing zone thickness)</t>
  </si>
  <si>
    <t>Comment:</t>
  </si>
  <si>
    <t>Base case (from Scoring sheet)</t>
  </si>
  <si>
    <t>Enter comment to describe sensitivity run</t>
  </si>
  <si>
    <t>Name:</t>
  </si>
  <si>
    <t>Key:</t>
  </si>
  <si>
    <t>Level of Sewage Treatment</t>
  </si>
  <si>
    <t>Distance for default score</t>
  </si>
  <si>
    <t>Distance (from Scoring sheet)</t>
  </si>
  <si>
    <t>Difference</t>
  </si>
  <si>
    <t>Review-Consider Refusal Threshold</t>
  </si>
  <si>
    <t>Acceptable-Review Threshold</t>
  </si>
  <si>
    <t>Scoring sheet</t>
  </si>
  <si>
    <r>
      <t>m</t>
    </r>
    <r>
      <rPr>
        <b/>
        <vertAlign val="superscript"/>
        <sz val="8"/>
        <rFont val="Arial"/>
        <family val="2"/>
      </rPr>
      <t>3</t>
    </r>
    <r>
      <rPr>
        <b/>
        <sz val="8"/>
        <rFont val="Arial"/>
        <family val="2"/>
      </rPr>
      <t>/d</t>
    </r>
  </si>
  <si>
    <t>Lookups used in Scoring and Sensitivity Sheets</t>
  </si>
  <si>
    <t>Sensitivity and Score Breakdowns</t>
  </si>
  <si>
    <t>Individual Category</t>
  </si>
  <si>
    <t>Permit No:</t>
  </si>
  <si>
    <t>Information</t>
  </si>
  <si>
    <t>GP3 Position statement</t>
  </si>
  <si>
    <t>Summary of changes</t>
  </si>
  <si>
    <t>Now includes options for the assessment of new and existing discharges in source protection zone 1</t>
  </si>
  <si>
    <t>Title</t>
  </si>
  <si>
    <t>Version</t>
  </si>
  <si>
    <t>Issued by</t>
  </si>
  <si>
    <t xml:space="preserve">If inside a SPZ1 or within 50m of a drinking water abstraction for gw, enter: SPZ1 </t>
  </si>
  <si>
    <t>You will also need to enter the actual (or best estimated) distance to the compliance point in metres</t>
  </si>
  <si>
    <t>Place the cursor over a boxed cell with a red corner to reveal additional notes.</t>
  </si>
  <si>
    <t>A box is given in each section to enter justification notes for the values used.</t>
  </si>
  <si>
    <t xml:space="preserve">It is only intended for discharges of up to 15 m3/d outside of SPZ1s and for new discharges in SPZ1s of 2 m3/d or less only. Refer to OI 55_03 for further information.. </t>
  </si>
  <si>
    <t xml:space="preserve">The British Standard referred to is BS 6297:2007+A1:2008 – Code of practice for the design and installation of drainage fields for use in wastewater treatment </t>
  </si>
  <si>
    <t>Important information</t>
  </si>
  <si>
    <t>Title:</t>
  </si>
  <si>
    <t>SMALL SEWAGE DISCHARGES TO UNDERGROUND STRATA - SCORING MATRIX</t>
  </si>
  <si>
    <t>referred to as 'Simple Scoring Spreadsheet'</t>
  </si>
  <si>
    <t>File:</t>
  </si>
  <si>
    <t>X023</t>
  </si>
  <si>
    <t>Version:</t>
  </si>
  <si>
    <t>Issued:</t>
  </si>
  <si>
    <t xml:space="preserve">By: </t>
  </si>
  <si>
    <t>Craig Speed, AMEC</t>
  </si>
  <si>
    <t>Based on :</t>
  </si>
  <si>
    <t>Amendments:</t>
  </si>
  <si>
    <t>Description</t>
  </si>
  <si>
    <t>Correction of base case and addition of Total graph in Sensitivity worksheet to compliment Comparison of Scores</t>
  </si>
  <si>
    <t>Removal of 'Proximity to Other Discharges' for greater clarity.  Amendments to sensitivity scores based on case studies (draft)</t>
  </si>
  <si>
    <t>Corrections carried out in response to comments from Paul Doherty and Dawn O'Neill on 24/01/2013.</t>
  </si>
  <si>
    <t>Sandstone relationship with distance set; addition of No Drainage Blanket input option; sheets locked down.</t>
  </si>
  <si>
    <t>Amended security to allow formulas to be viewed and justifications to be entered into grey boxes.</t>
  </si>
  <si>
    <t>Correction to sensitivity sheet for Distance to Compliance Point relationship to bring in line with calculation in Scoring sheet.  All links altered to look at Lookup sheet.</t>
  </si>
  <si>
    <t>Made blank</t>
  </si>
  <si>
    <t>Security</t>
  </si>
  <si>
    <t>All sheets protected.</t>
  </si>
  <si>
    <t>Named ranges (site information, input cells, justification cells) can be edited.  If prompted for named ranges password enter '123'.</t>
  </si>
  <si>
    <t>H:\Projects\32904 GW Zone 1 - Septic Tank Discharges\Calcs\32904X023i7_Scoring Matrix_Modified_Blank.xls</t>
  </si>
  <si>
    <t>SMALL SEWAGE DISCHARGES TO UNDERGROUND STRATA - LEVEL 1 SIMPLE SCORING SPREADSHEET</t>
  </si>
  <si>
    <t>Version 2.0 August 2013</t>
  </si>
  <si>
    <t>August 2013</t>
  </si>
  <si>
    <t xml:space="preserve">Environment Agency </t>
  </si>
  <si>
    <t>The SSS is intended to support the assessment of new applications and reviews of existing permits.</t>
  </si>
  <si>
    <t>Katrin Raynor-Evans</t>
  </si>
  <si>
    <t>2nd October 2019</t>
  </si>
  <si>
    <t>Alice Springs, Kemys Commander, Usk NP15 1JG</t>
  </si>
  <si>
    <t>PAN-005828</t>
  </si>
  <si>
    <t>Justification (include actual Vp): 31.8</t>
  </si>
  <si>
    <t>Justification: Default</t>
  </si>
  <si>
    <t>Justification: River Usk approximately 132.2m to the North</t>
  </si>
  <si>
    <t xml:space="preserve">Justification: Package treatment plant discharging to an infiltration system </t>
  </si>
  <si>
    <t>Justification From Easimap: The infiltration system does not lie on top of chalk or limestone nor sand or sandstone</t>
  </si>
  <si>
    <t xml:space="preserve">Justification: Mudstone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</si>
</sst>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28" x14ac:knownFonts="1">
    <font>
      <sz val="12"/>
      <name val="Arial"/>
    </font>
    <font>
      <b/>
      <sz val="8"/>
      <name val="Arial"/>
      <family val="2"/>
    </font>
    <font>
      <b/>
      <sz val="10"/>
      <name val="Arial"/>
      <family val="2"/>
    </font>
    <font>
      <b/>
      <sz val="11"/>
      <name val="Arial"/>
      <family val="2"/>
    </font>
    <font>
      <b/>
      <i/>
      <sz val="8"/>
      <name val="Arial"/>
      <family val="2"/>
    </font>
    <font>
      <b/>
      <sz val="8"/>
      <color indexed="10"/>
      <name val="Arial"/>
      <family val="2"/>
    </font>
    <font>
      <b/>
      <sz val="12"/>
      <name val="Arial"/>
      <family val="2"/>
    </font>
    <font>
      <b/>
      <sz val="8"/>
      <color indexed="81"/>
      <name val="Tahoma"/>
      <family val="2"/>
    </font>
    <font>
      <sz val="8"/>
      <color indexed="81"/>
      <name val="Tahoma"/>
      <family val="2"/>
    </font>
    <font>
      <sz val="10"/>
      <color indexed="81"/>
      <name val="Tahoma"/>
      <family val="2"/>
    </font>
    <font>
      <sz val="8"/>
      <name val="Arial"/>
      <family val="2"/>
    </font>
    <font>
      <sz val="12"/>
      <name val="Arial"/>
      <family val="2"/>
    </font>
    <font>
      <sz val="10"/>
      <name val="Arial"/>
      <family val="2"/>
    </font>
    <font>
      <sz val="9"/>
      <name val="Arial"/>
      <family val="2"/>
    </font>
    <font>
      <sz val="9"/>
      <color indexed="81"/>
      <name val="Tahoma"/>
      <family val="2"/>
    </font>
    <font>
      <b/>
      <sz val="9"/>
      <color indexed="81"/>
      <name val="Tahoma"/>
      <family val="2"/>
    </font>
    <font>
      <b/>
      <vertAlign val="superscript"/>
      <sz val="8"/>
      <name val="Arial"/>
      <family val="2"/>
    </font>
    <font>
      <b/>
      <sz val="14"/>
      <name val="Arial"/>
      <family val="2"/>
    </font>
    <font>
      <b/>
      <sz val="9"/>
      <color indexed="81"/>
      <name val="Arial"/>
      <family val="2"/>
    </font>
    <font>
      <sz val="9"/>
      <color indexed="81"/>
      <name val="Arial"/>
      <family val="2"/>
    </font>
    <font>
      <sz val="8"/>
      <color indexed="81"/>
      <name val="Arial"/>
      <family val="2"/>
    </font>
    <font>
      <sz val="12"/>
      <color theme="0"/>
      <name val="Arial"/>
      <family val="2"/>
    </font>
    <font>
      <sz val="10"/>
      <color theme="1"/>
      <name val="Arial"/>
      <family val="2"/>
    </font>
    <font>
      <b/>
      <sz val="8"/>
      <color rgb="FFFF0000"/>
      <name val="Arial"/>
      <family val="2"/>
    </font>
    <font>
      <b/>
      <i/>
      <sz val="8"/>
      <color theme="0"/>
      <name val="Arial"/>
      <family val="2"/>
    </font>
    <font>
      <b/>
      <sz val="8"/>
      <color theme="1"/>
      <name val="Arial"/>
      <family val="2"/>
    </font>
    <font>
      <b/>
      <sz val="8"/>
      <color theme="0"/>
      <name val="Arial"/>
      <family val="2"/>
    </font>
    <font>
      <sz val="10"/>
      <color theme="0"/>
      <name val="Arial"/>
      <family val="2"/>
    </font>
  </fonts>
  <fills count="21">
    <fill>
      <patternFill patternType="none"/>
    </fill>
    <fill>
      <patternFill patternType="gray125"/>
    </fill>
    <fill>
      <patternFill patternType="solid">
        <fgColor indexed="32"/>
        <bgColor indexed="64"/>
      </patternFill>
    </fill>
    <fill>
      <patternFill patternType="solid">
        <fgColor indexed="41"/>
        <bgColor indexed="64"/>
      </patternFill>
    </fill>
    <fill>
      <patternFill patternType="solid">
        <fgColor indexed="9"/>
        <bgColor indexed="64"/>
      </patternFill>
    </fill>
    <fill>
      <patternFill patternType="solid">
        <fgColor indexed="43"/>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42"/>
        <bgColor indexed="64"/>
      </patternFill>
    </fill>
    <fill>
      <patternFill patternType="solid">
        <fgColor indexed="45"/>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00B050"/>
        <bgColor indexed="64"/>
      </patternFill>
    </fill>
    <fill>
      <patternFill patternType="solid">
        <fgColor rgb="FFFF99FF"/>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6" tint="0.79998168889431442"/>
        <bgColor indexed="64"/>
      </patternFill>
    </fill>
  </fills>
  <borders count="24">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3">
    <xf numFmtId="0" fontId="0" fillId="0" borderId="0"/>
    <xf numFmtId="0" fontId="22" fillId="0" borderId="0"/>
    <xf numFmtId="0" fontId="11" fillId="0" borderId="0"/>
  </cellStyleXfs>
  <cellXfs count="279">
    <xf numFmtId="0" fontId="0" fillId="0" borderId="0" xfId="0"/>
    <xf numFmtId="0" fontId="1" fillId="2" borderId="0" xfId="0" applyFont="1" applyFill="1"/>
    <xf numFmtId="0" fontId="3" fillId="0" borderId="0" xfId="0" applyFont="1"/>
    <xf numFmtId="0" fontId="1" fillId="0" borderId="0" xfId="0" applyFont="1"/>
    <xf numFmtId="0" fontId="2" fillId="0" borderId="1" xfId="0" applyFont="1" applyBorder="1"/>
    <xf numFmtId="0" fontId="0" fillId="0" borderId="1" xfId="0" applyBorder="1"/>
    <xf numFmtId="0" fontId="1" fillId="0" borderId="1" xfId="0" applyFont="1" applyBorder="1"/>
    <xf numFmtId="0" fontId="1" fillId="0" borderId="0" xfId="0" applyFont="1" applyBorder="1"/>
    <xf numFmtId="0" fontId="1" fillId="0" borderId="0" xfId="0" applyFont="1" applyAlignment="1">
      <alignment horizontal="right"/>
    </xf>
    <xf numFmtId="0" fontId="6" fillId="0" borderId="1" xfId="0" applyFont="1" applyBorder="1" applyAlignment="1">
      <alignment horizontal="left"/>
    </xf>
    <xf numFmtId="0" fontId="1" fillId="0" borderId="0" xfId="0" applyFont="1" applyFill="1" applyProtection="1">
      <protection locked="0"/>
    </xf>
    <xf numFmtId="0" fontId="1" fillId="0" borderId="2" xfId="0" applyFont="1" applyBorder="1"/>
    <xf numFmtId="0" fontId="5" fillId="0" borderId="0" xfId="0" applyFont="1" applyFill="1"/>
    <xf numFmtId="0" fontId="1" fillId="0" borderId="0" xfId="0" applyFont="1" applyAlignment="1">
      <alignment vertical="top"/>
    </xf>
    <xf numFmtId="0" fontId="1" fillId="0" borderId="0" xfId="0" applyFont="1" applyFill="1" applyAlignment="1">
      <alignment horizontal="right"/>
    </xf>
    <xf numFmtId="0" fontId="1" fillId="0" borderId="0" xfId="0" applyFont="1" applyFill="1" applyAlignment="1">
      <alignment horizontal="center"/>
    </xf>
    <xf numFmtId="0" fontId="1" fillId="0" borderId="0" xfId="0" applyFont="1" applyAlignment="1">
      <alignment horizontal="center"/>
    </xf>
    <xf numFmtId="0" fontId="1" fillId="2" borderId="0" xfId="0" applyFont="1" applyFill="1" applyAlignment="1">
      <alignment horizontal="center"/>
    </xf>
    <xf numFmtId="0" fontId="1" fillId="0" borderId="0" xfId="0" applyFont="1" applyFill="1"/>
    <xf numFmtId="0" fontId="6" fillId="0" borderId="1" xfId="0" applyFont="1" applyBorder="1" applyAlignment="1">
      <alignment horizontal="left" vertical="top"/>
    </xf>
    <xf numFmtId="0" fontId="1" fillId="3" borderId="0" xfId="0" applyFont="1" applyFill="1" applyAlignment="1">
      <alignment vertical="top" wrapText="1"/>
    </xf>
    <xf numFmtId="0" fontId="1" fillId="3" borderId="1" xfId="0" applyFont="1" applyFill="1" applyBorder="1" applyAlignment="1">
      <alignment horizontal="center"/>
    </xf>
    <xf numFmtId="0" fontId="1" fillId="3" borderId="2" xfId="0" applyFont="1" applyFill="1" applyBorder="1" applyAlignment="1">
      <alignment horizontal="center"/>
    </xf>
    <xf numFmtId="0" fontId="5" fillId="0" borderId="3" xfId="0" applyFont="1" applyFill="1" applyBorder="1"/>
    <xf numFmtId="0" fontId="5" fillId="0" borderId="3" xfId="0" applyFont="1" applyBorder="1"/>
    <xf numFmtId="0" fontId="5" fillId="0" borderId="0" xfId="0" applyFont="1" applyBorder="1"/>
    <xf numFmtId="0" fontId="12" fillId="0" borderId="0" xfId="0" applyFont="1" applyAlignment="1">
      <alignment vertical="top"/>
    </xf>
    <xf numFmtId="0" fontId="5" fillId="3" borderId="0" xfId="0" applyFont="1" applyFill="1" applyBorder="1" applyAlignment="1">
      <alignment horizontal="center"/>
    </xf>
    <xf numFmtId="0" fontId="1" fillId="3" borderId="0" xfId="0" applyFont="1" applyFill="1" applyBorder="1" applyAlignment="1">
      <alignment horizontal="right"/>
    </xf>
    <xf numFmtId="0" fontId="1" fillId="3" borderId="0" xfId="0" applyFont="1" applyFill="1" applyBorder="1" applyAlignment="1">
      <alignment horizontal="center" wrapText="1"/>
    </xf>
    <xf numFmtId="0" fontId="1" fillId="3" borderId="0" xfId="0" applyFont="1" applyFill="1" applyBorder="1" applyAlignment="1">
      <alignment horizontal="center"/>
    </xf>
    <xf numFmtId="0" fontId="0" fillId="0" borderId="0" xfId="0" applyBorder="1"/>
    <xf numFmtId="0" fontId="0" fillId="4" borderId="0" xfId="0" applyFill="1" applyBorder="1"/>
    <xf numFmtId="0" fontId="0" fillId="4" borderId="0" xfId="0" applyFill="1"/>
    <xf numFmtId="0" fontId="1" fillId="4" borderId="0" xfId="0" applyFont="1" applyFill="1" applyBorder="1"/>
    <xf numFmtId="0" fontId="5" fillId="0" borderId="4" xfId="0" applyFont="1" applyBorder="1"/>
    <xf numFmtId="0" fontId="1" fillId="11" borderId="0" xfId="0" applyFont="1" applyFill="1"/>
    <xf numFmtId="0" fontId="0" fillId="12" borderId="0" xfId="0" applyFill="1"/>
    <xf numFmtId="0" fontId="23" fillId="0" borderId="0" xfId="0" applyFont="1"/>
    <xf numFmtId="0" fontId="1" fillId="11" borderId="0" xfId="0" applyFont="1" applyFill="1" applyAlignment="1">
      <alignment horizontal="center"/>
    </xf>
    <xf numFmtId="0" fontId="12" fillId="5" borderId="0" xfId="0" applyFont="1" applyFill="1" applyAlignment="1">
      <alignment vertical="top"/>
    </xf>
    <xf numFmtId="0" fontId="0" fillId="0" borderId="0" xfId="0" applyAlignment="1">
      <alignment vertical="top"/>
    </xf>
    <xf numFmtId="0" fontId="0" fillId="0" borderId="0" xfId="0" applyAlignment="1">
      <alignment horizontal="center" vertical="top"/>
    </xf>
    <xf numFmtId="1" fontId="12" fillId="5" borderId="0" xfId="0" applyNumberFormat="1" applyFont="1" applyFill="1" applyAlignment="1">
      <alignment horizontal="center" vertical="top"/>
    </xf>
    <xf numFmtId="0" fontId="11" fillId="0" borderId="0" xfId="0" applyFont="1" applyAlignment="1">
      <alignment horizontal="center" vertical="top"/>
    </xf>
    <xf numFmtId="0" fontId="12" fillId="5" borderId="0" xfId="0" applyFont="1" applyFill="1" applyAlignment="1">
      <alignment horizontal="center" vertical="top"/>
    </xf>
    <xf numFmtId="0" fontId="12" fillId="6" borderId="0" xfId="0" applyFont="1" applyFill="1" applyAlignment="1">
      <alignment vertical="top"/>
    </xf>
    <xf numFmtId="0" fontId="12" fillId="6" borderId="0" xfId="0" applyFont="1" applyFill="1" applyAlignment="1">
      <alignment horizontal="center" vertical="top"/>
    </xf>
    <xf numFmtId="164" fontId="12" fillId="0" borderId="0" xfId="0" applyNumberFormat="1" applyFont="1" applyAlignment="1">
      <alignment horizontal="center" vertical="top"/>
    </xf>
    <xf numFmtId="0" fontId="13" fillId="0" borderId="0" xfId="0" applyFont="1" applyAlignment="1">
      <alignment vertical="top"/>
    </xf>
    <xf numFmtId="0" fontId="13" fillId="7" borderId="0" xfId="0" applyFont="1" applyFill="1" applyAlignment="1">
      <alignment vertical="top"/>
    </xf>
    <xf numFmtId="0" fontId="13" fillId="5" borderId="0" xfId="0" applyFont="1" applyFill="1" applyAlignment="1">
      <alignment vertical="top"/>
    </xf>
    <xf numFmtId="0" fontId="13" fillId="6" borderId="0" xfId="0" applyFont="1" applyFill="1" applyAlignment="1">
      <alignment vertical="top"/>
    </xf>
    <xf numFmtId="0" fontId="12" fillId="5" borderId="0" xfId="0" applyFont="1" applyFill="1" applyAlignment="1">
      <alignment horizontal="left" vertical="top"/>
    </xf>
    <xf numFmtId="0" fontId="13" fillId="5" borderId="0" xfId="0" applyFont="1" applyFill="1" applyAlignment="1">
      <alignment horizontal="left" vertical="top"/>
    </xf>
    <xf numFmtId="0" fontId="12" fillId="0" borderId="0" xfId="0" applyFont="1" applyAlignment="1">
      <alignment horizontal="center" vertical="top"/>
    </xf>
    <xf numFmtId="0" fontId="1" fillId="3" borderId="3" xfId="0" applyFont="1" applyFill="1" applyBorder="1" applyAlignment="1">
      <alignment vertical="top" wrapText="1"/>
    </xf>
    <xf numFmtId="0" fontId="11" fillId="0" borderId="0" xfId="0" applyFont="1"/>
    <xf numFmtId="14" fontId="0" fillId="0" borderId="0" xfId="0" applyNumberFormat="1"/>
    <xf numFmtId="0" fontId="6" fillId="0" borderId="0" xfId="0" applyFont="1"/>
    <xf numFmtId="0" fontId="1" fillId="13" borderId="0" xfId="0" applyFont="1" applyFill="1" applyBorder="1" applyAlignment="1"/>
    <xf numFmtId="0" fontId="22" fillId="0" borderId="0" xfId="1"/>
    <xf numFmtId="1" fontId="1" fillId="0" borderId="0" xfId="0" applyNumberFormat="1" applyFont="1"/>
    <xf numFmtId="0" fontId="1" fillId="0" borderId="0" xfId="0" applyFont="1" applyFill="1" applyBorder="1" applyAlignment="1"/>
    <xf numFmtId="0" fontId="0" fillId="0" borderId="0" xfId="0" applyFill="1"/>
    <xf numFmtId="1" fontId="22" fillId="0" borderId="0" xfId="1" applyNumberFormat="1"/>
    <xf numFmtId="0" fontId="24" fillId="0" borderId="0" xfId="0" applyFont="1" applyFill="1"/>
    <xf numFmtId="0" fontId="5" fillId="0" borderId="4" xfId="0" applyFont="1" applyBorder="1" applyAlignment="1">
      <alignment vertical="top"/>
    </xf>
    <xf numFmtId="0" fontId="1" fillId="3" borderId="5" xfId="0" applyFont="1" applyFill="1" applyBorder="1" applyAlignment="1">
      <alignment vertical="top" wrapText="1"/>
    </xf>
    <xf numFmtId="0" fontId="1" fillId="3" borderId="6" xfId="0" applyFont="1" applyFill="1" applyBorder="1" applyAlignment="1"/>
    <xf numFmtId="0" fontId="1" fillId="3" borderId="7" xfId="0" applyFont="1" applyFill="1" applyBorder="1" applyAlignment="1"/>
    <xf numFmtId="0" fontId="1" fillId="3" borderId="8" xfId="0" applyFont="1" applyFill="1" applyBorder="1" applyAlignment="1"/>
    <xf numFmtId="0" fontId="1" fillId="3" borderId="9" xfId="0" applyFont="1" applyFill="1" applyBorder="1"/>
    <xf numFmtId="0" fontId="1" fillId="3" borderId="0" xfId="0" applyFont="1" applyFill="1" applyBorder="1"/>
    <xf numFmtId="0" fontId="1" fillId="3" borderId="10" xfId="0" applyFont="1" applyFill="1" applyBorder="1"/>
    <xf numFmtId="0" fontId="1" fillId="3" borderId="11" xfId="0" applyFont="1" applyFill="1" applyBorder="1" applyAlignment="1">
      <alignment horizontal="center"/>
    </xf>
    <xf numFmtId="0" fontId="25" fillId="0" borderId="0" xfId="0" applyFont="1" applyFill="1"/>
    <xf numFmtId="0" fontId="1" fillId="3" borderId="0" xfId="0" applyFont="1" applyFill="1" applyBorder="1" applyAlignment="1">
      <alignment horizontal="left"/>
    </xf>
    <xf numFmtId="0" fontId="12" fillId="0" borderId="0" xfId="0" applyFont="1" applyAlignment="1">
      <alignment horizontal="left" vertical="top"/>
    </xf>
    <xf numFmtId="49" fontId="1" fillId="3" borderId="0" xfId="0" applyNumberFormat="1" applyFont="1" applyFill="1" applyBorder="1" applyAlignment="1">
      <alignment horizontal="left"/>
    </xf>
    <xf numFmtId="49" fontId="1" fillId="3" borderId="0" xfId="0" applyNumberFormat="1" applyFont="1" applyFill="1" applyAlignment="1">
      <alignment horizontal="left"/>
    </xf>
    <xf numFmtId="0" fontId="0" fillId="0" borderId="0" xfId="0" applyAlignment="1">
      <alignment horizontal="left"/>
    </xf>
    <xf numFmtId="0" fontId="1" fillId="0" borderId="0" xfId="0" applyFont="1" applyFill="1" applyBorder="1" applyAlignment="1">
      <alignment horizontal="left"/>
    </xf>
    <xf numFmtId="0" fontId="0" fillId="12" borderId="0" xfId="0" applyFill="1" applyAlignment="1">
      <alignment horizontal="left"/>
    </xf>
    <xf numFmtId="0" fontId="12" fillId="0" borderId="0" xfId="0" applyFont="1" applyFill="1" applyAlignment="1">
      <alignment vertical="top"/>
    </xf>
    <xf numFmtId="0" fontId="5" fillId="0" borderId="0" xfId="0" applyFont="1" applyFill="1" applyBorder="1" applyAlignment="1">
      <alignment horizontal="right"/>
    </xf>
    <xf numFmtId="0" fontId="5" fillId="0" borderId="0" xfId="0" applyFont="1" applyFill="1" applyBorder="1" applyAlignment="1">
      <alignment horizontal="center"/>
    </xf>
    <xf numFmtId="0" fontId="1" fillId="0" borderId="0" xfId="0" applyFont="1" applyFill="1" applyBorder="1" applyAlignment="1">
      <alignment horizontal="right"/>
    </xf>
    <xf numFmtId="0" fontId="1" fillId="0" borderId="0" xfId="0" applyFont="1" applyFill="1" applyBorder="1" applyAlignment="1">
      <alignment horizontal="center" wrapText="1"/>
    </xf>
    <xf numFmtId="0" fontId="1" fillId="0" borderId="0" xfId="0" applyFont="1" applyFill="1" applyBorder="1" applyAlignment="1">
      <alignment horizontal="center"/>
    </xf>
    <xf numFmtId="0" fontId="1" fillId="0" borderId="0" xfId="0" applyFont="1" applyFill="1" applyAlignment="1">
      <alignment vertical="top" wrapText="1"/>
    </xf>
    <xf numFmtId="49" fontId="1" fillId="0" borderId="0" xfId="0" applyNumberFormat="1" applyFont="1" applyFill="1" applyBorder="1" applyAlignment="1">
      <alignment horizontal="right"/>
    </xf>
    <xf numFmtId="49" fontId="1" fillId="0" borderId="0" xfId="0" applyNumberFormat="1" applyFont="1" applyFill="1" applyAlignment="1">
      <alignment horizontal="right"/>
    </xf>
    <xf numFmtId="0" fontId="1" fillId="0" borderId="0" xfId="0" applyFont="1" applyFill="1" applyBorder="1"/>
    <xf numFmtId="0" fontId="11" fillId="0" borderId="0" xfId="0" applyFont="1" applyFill="1" applyAlignment="1">
      <alignment horizontal="right"/>
    </xf>
    <xf numFmtId="14" fontId="11" fillId="0" borderId="0" xfId="0" applyNumberFormat="1" applyFont="1"/>
    <xf numFmtId="0" fontId="11" fillId="9" borderId="12" xfId="0" applyFont="1" applyFill="1" applyBorder="1" applyAlignment="1">
      <alignment horizontal="center" vertical="top"/>
    </xf>
    <xf numFmtId="0" fontId="6" fillId="0" borderId="0" xfId="0" applyFont="1" applyAlignment="1">
      <alignment horizontal="center" vertical="top"/>
    </xf>
    <xf numFmtId="0" fontId="26" fillId="0" borderId="0" xfId="0" applyFont="1" applyFill="1" applyBorder="1" applyAlignment="1">
      <alignment horizontal="left" wrapText="1"/>
    </xf>
    <xf numFmtId="0" fontId="26" fillId="0" borderId="0" xfId="0" applyFont="1" applyFill="1" applyBorder="1" applyAlignment="1">
      <alignment horizontal="left"/>
    </xf>
    <xf numFmtId="0" fontId="26" fillId="0" borderId="0" xfId="0" applyFont="1" applyFill="1" applyBorder="1" applyAlignment="1">
      <alignment horizontal="center" wrapText="1"/>
    </xf>
    <xf numFmtId="49" fontId="26" fillId="0" borderId="0" xfId="0" applyNumberFormat="1" applyFont="1" applyFill="1" applyBorder="1" applyAlignment="1">
      <alignment horizontal="left"/>
    </xf>
    <xf numFmtId="0" fontId="11" fillId="0" borderId="0" xfId="0" applyFont="1" applyAlignment="1">
      <alignment vertical="top"/>
    </xf>
    <xf numFmtId="0" fontId="21" fillId="0" borderId="0" xfId="0" applyFont="1" applyFill="1" applyBorder="1"/>
    <xf numFmtId="0" fontId="26" fillId="0" borderId="0" xfId="0" applyFont="1" applyFill="1" applyBorder="1" applyAlignment="1" applyProtection="1">
      <alignment vertical="top"/>
      <protection locked="0"/>
    </xf>
    <xf numFmtId="0" fontId="26" fillId="0" borderId="0" xfId="0" applyFont="1" applyFill="1" applyBorder="1"/>
    <xf numFmtId="0" fontId="11" fillId="0" borderId="0" xfId="0" applyFont="1" applyFill="1"/>
    <xf numFmtId="0" fontId="11" fillId="12" borderId="0" xfId="0" applyFont="1" applyFill="1"/>
    <xf numFmtId="0" fontId="11" fillId="0" borderId="0" xfId="0" applyFont="1" applyFill="1" applyBorder="1"/>
    <xf numFmtId="0" fontId="1" fillId="0" borderId="0" xfId="0" applyFont="1" applyFill="1" applyBorder="1" applyAlignment="1">
      <alignment vertical="top" wrapText="1"/>
    </xf>
    <xf numFmtId="0" fontId="22" fillId="0" borderId="0" xfId="1" applyFill="1"/>
    <xf numFmtId="14" fontId="23" fillId="0" borderId="0" xfId="0" applyNumberFormat="1" applyFont="1"/>
    <xf numFmtId="0" fontId="26" fillId="0" borderId="0" xfId="0" applyFont="1" applyFill="1"/>
    <xf numFmtId="1" fontId="26" fillId="0" borderId="0" xfId="0" applyNumberFormat="1" applyFont="1" applyFill="1"/>
    <xf numFmtId="165" fontId="26" fillId="0" borderId="0" xfId="0" applyNumberFormat="1" applyFont="1" applyFill="1"/>
    <xf numFmtId="1" fontId="12" fillId="0" borderId="0" xfId="0" applyNumberFormat="1" applyFont="1" applyAlignment="1">
      <alignment horizontal="center" vertical="top"/>
    </xf>
    <xf numFmtId="0" fontId="6" fillId="14" borderId="0" xfId="0" applyFont="1" applyFill="1" applyAlignment="1">
      <alignment horizontal="center" vertical="top"/>
    </xf>
    <xf numFmtId="0" fontId="11" fillId="15" borderId="3" xfId="0" applyFont="1" applyFill="1" applyBorder="1" applyAlignment="1" applyProtection="1">
      <alignment horizontal="center" vertical="top"/>
      <protection locked="0"/>
    </xf>
    <xf numFmtId="0" fontId="11" fillId="14" borderId="3" xfId="0" applyFont="1" applyFill="1" applyBorder="1" applyAlignment="1">
      <alignment horizontal="center" vertical="top"/>
    </xf>
    <xf numFmtId="0" fontId="11" fillId="16" borderId="13" xfId="0" applyFont="1" applyFill="1" applyBorder="1" applyAlignment="1">
      <alignment horizontal="left" vertical="top"/>
    </xf>
    <xf numFmtId="0" fontId="11" fillId="17" borderId="13" xfId="0" applyFont="1" applyFill="1" applyBorder="1" applyAlignment="1">
      <alignment horizontal="left" vertical="top"/>
    </xf>
    <xf numFmtId="0" fontId="6" fillId="0" borderId="0" xfId="0" applyFont="1" applyAlignment="1">
      <alignment horizontal="left" vertical="top"/>
    </xf>
    <xf numFmtId="0" fontId="1" fillId="3" borderId="0" xfId="0" applyFont="1" applyFill="1" applyBorder="1" applyAlignment="1">
      <alignment horizontal="left" wrapText="1"/>
    </xf>
    <xf numFmtId="0" fontId="1" fillId="3" borderId="0" xfId="0" applyFont="1" applyFill="1" applyBorder="1" applyAlignment="1">
      <alignment vertical="top" wrapText="1"/>
    </xf>
    <xf numFmtId="0" fontId="1" fillId="2" borderId="0" xfId="0" applyFont="1" applyFill="1" applyAlignment="1">
      <alignment horizontal="right"/>
    </xf>
    <xf numFmtId="0" fontId="26" fillId="0" borderId="0" xfId="0" applyFont="1" applyFill="1" applyAlignment="1">
      <alignment horizontal="right"/>
    </xf>
    <xf numFmtId="0" fontId="11" fillId="0" borderId="0" xfId="0" applyFont="1" applyAlignment="1">
      <alignment horizontal="right"/>
    </xf>
    <xf numFmtId="2" fontId="22" fillId="0" borderId="0" xfId="1" applyNumberFormat="1"/>
    <xf numFmtId="0" fontId="27" fillId="0" borderId="0" xfId="1" applyFont="1" applyFill="1"/>
    <xf numFmtId="0" fontId="27" fillId="0" borderId="0" xfId="1" applyFont="1"/>
    <xf numFmtId="1" fontId="27" fillId="0" borderId="0" xfId="1" applyNumberFormat="1" applyFont="1"/>
    <xf numFmtId="2" fontId="27" fillId="0" borderId="0" xfId="1" applyNumberFormat="1" applyFont="1"/>
    <xf numFmtId="0" fontId="11" fillId="13" borderId="13" xfId="0" applyFont="1" applyFill="1" applyBorder="1" applyAlignment="1">
      <alignment horizontal="left" vertical="top" wrapText="1"/>
    </xf>
    <xf numFmtId="0" fontId="11" fillId="13" borderId="11" xfId="0" applyFont="1" applyFill="1" applyBorder="1" applyAlignment="1">
      <alignment horizontal="left" vertical="top" wrapText="1"/>
    </xf>
    <xf numFmtId="0" fontId="13" fillId="7" borderId="3" xfId="0" applyFont="1" applyFill="1" applyBorder="1" applyAlignment="1">
      <alignment vertical="top"/>
    </xf>
    <xf numFmtId="0" fontId="12" fillId="7" borderId="3" xfId="0" applyFont="1" applyFill="1" applyBorder="1" applyAlignment="1">
      <alignment vertical="top"/>
    </xf>
    <xf numFmtId="0" fontId="12" fillId="14" borderId="3" xfId="0" applyFont="1" applyFill="1" applyBorder="1" applyAlignment="1">
      <alignment horizontal="center" vertical="top"/>
    </xf>
    <xf numFmtId="0" fontId="12" fillId="15" borderId="3" xfId="0" applyFont="1" applyFill="1" applyBorder="1" applyAlignment="1" applyProtection="1">
      <alignment horizontal="center" vertical="top"/>
      <protection locked="0"/>
    </xf>
    <xf numFmtId="0" fontId="12" fillId="16" borderId="3" xfId="0" applyFont="1" applyFill="1" applyBorder="1" applyAlignment="1" applyProtection="1">
      <alignment horizontal="center" vertical="top"/>
      <protection locked="0"/>
    </xf>
    <xf numFmtId="0" fontId="13" fillId="14" borderId="3" xfId="0" applyFont="1" applyFill="1" applyBorder="1" applyAlignment="1">
      <alignment horizontal="center" vertical="top"/>
    </xf>
    <xf numFmtId="0" fontId="13" fillId="16" borderId="3" xfId="0" applyFont="1" applyFill="1" applyBorder="1" applyAlignment="1" applyProtection="1">
      <alignment horizontal="center" vertical="top"/>
      <protection locked="0"/>
    </xf>
    <xf numFmtId="1" fontId="12" fillId="14" borderId="3" xfId="0" applyNumberFormat="1" applyFont="1" applyFill="1" applyBorder="1" applyAlignment="1">
      <alignment horizontal="center" vertical="top"/>
    </xf>
    <xf numFmtId="1" fontId="12" fillId="17" borderId="3" xfId="0" applyNumberFormat="1" applyFont="1" applyFill="1" applyBorder="1" applyAlignment="1">
      <alignment horizontal="center" vertical="top"/>
    </xf>
    <xf numFmtId="0" fontId="5" fillId="14" borderId="3" xfId="0" applyFont="1" applyFill="1" applyBorder="1" applyAlignment="1">
      <alignment horizontal="center" vertical="top"/>
    </xf>
    <xf numFmtId="0" fontId="5" fillId="17" borderId="3" xfId="0" applyFont="1" applyFill="1" applyBorder="1" applyAlignment="1">
      <alignment horizontal="center" vertical="top"/>
    </xf>
    <xf numFmtId="0" fontId="26" fillId="0" borderId="0" xfId="0" applyFont="1"/>
    <xf numFmtId="0" fontId="17" fillId="0" borderId="0" xfId="0" applyFont="1"/>
    <xf numFmtId="0" fontId="12" fillId="0" borderId="0" xfId="0" applyFont="1" applyFill="1" applyAlignment="1">
      <alignment horizontal="left" vertical="top"/>
    </xf>
    <xf numFmtId="49" fontId="1" fillId="0" borderId="0" xfId="0" applyNumberFormat="1" applyFont="1" applyFill="1" applyAlignment="1">
      <alignment horizontal="left"/>
    </xf>
    <xf numFmtId="0" fontId="11" fillId="14" borderId="13" xfId="0" applyFont="1" applyFill="1" applyBorder="1" applyAlignment="1">
      <alignment horizontal="left" vertical="top"/>
    </xf>
    <xf numFmtId="0" fontId="0" fillId="0" borderId="3" xfId="0" applyBorder="1" applyAlignment="1">
      <alignment horizontal="center" vertical="top"/>
    </xf>
    <xf numFmtId="0" fontId="6" fillId="0" borderId="3" xfId="0" applyFont="1" applyBorder="1" applyAlignment="1">
      <alignment horizontal="right" vertical="top"/>
    </xf>
    <xf numFmtId="0" fontId="6" fillId="15" borderId="3" xfId="0" applyFont="1" applyFill="1" applyBorder="1" applyAlignment="1" applyProtection="1">
      <alignment horizontal="right" vertical="top"/>
      <protection locked="0"/>
    </xf>
    <xf numFmtId="0" fontId="6" fillId="13" borderId="11" xfId="0" applyFont="1" applyFill="1" applyBorder="1" applyAlignment="1">
      <alignment horizontal="right" vertical="top" wrapText="1"/>
    </xf>
    <xf numFmtId="0" fontId="1" fillId="18" borderId="4" xfId="0" applyFont="1" applyFill="1" applyBorder="1" applyAlignment="1">
      <alignment horizontal="left"/>
    </xf>
    <xf numFmtId="0" fontId="1" fillId="3" borderId="4" xfId="0" applyFont="1" applyFill="1" applyBorder="1" applyAlignment="1">
      <alignment horizontal="center" vertical="center" wrapText="1"/>
    </xf>
    <xf numFmtId="0" fontId="1" fillId="0" borderId="0" xfId="0" applyFont="1" applyAlignment="1">
      <alignment wrapText="1"/>
    </xf>
    <xf numFmtId="1" fontId="1" fillId="10" borderId="3" xfId="0" applyNumberFormat="1" applyFont="1" applyFill="1" applyBorder="1"/>
    <xf numFmtId="0" fontId="1" fillId="10" borderId="3" xfId="0" applyFont="1" applyFill="1" applyBorder="1"/>
    <xf numFmtId="0" fontId="1" fillId="19" borderId="3" xfId="0" applyFont="1" applyFill="1" applyBorder="1" applyProtection="1">
      <protection locked="0"/>
    </xf>
    <xf numFmtId="0" fontId="1" fillId="9" borderId="3" xfId="0" applyFont="1" applyFill="1" applyBorder="1" applyProtection="1">
      <protection locked="0"/>
    </xf>
    <xf numFmtId="0" fontId="1" fillId="19" borderId="3" xfId="0" applyFont="1" applyFill="1" applyBorder="1" applyAlignment="1" applyProtection="1">
      <alignment wrapText="1"/>
      <protection locked="0"/>
    </xf>
    <xf numFmtId="0" fontId="23" fillId="3" borderId="3" xfId="0" applyFont="1" applyFill="1" applyBorder="1" applyAlignment="1">
      <alignment horizontal="center" vertical="center"/>
    </xf>
    <xf numFmtId="0" fontId="0" fillId="0" borderId="7" xfId="0" applyBorder="1"/>
    <xf numFmtId="0" fontId="4" fillId="5" borderId="3"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3" xfId="0" applyFont="1" applyFill="1" applyBorder="1" applyAlignment="1">
      <alignment horizontal="right" vertical="center"/>
    </xf>
    <xf numFmtId="0" fontId="23" fillId="3" borderId="3" xfId="0" applyFont="1" applyFill="1" applyBorder="1" applyAlignment="1">
      <alignment horizontal="right" vertical="center"/>
    </xf>
    <xf numFmtId="49" fontId="1" fillId="3" borderId="3" xfId="0" applyNumberFormat="1" applyFont="1" applyFill="1" applyBorder="1" applyAlignment="1">
      <alignment horizontal="right" vertical="center"/>
    </xf>
    <xf numFmtId="0" fontId="1" fillId="3" borderId="3"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23" fillId="3" borderId="6" xfId="0" applyFont="1" applyFill="1" applyBorder="1" applyAlignment="1">
      <alignment horizontal="center" vertical="center" wrapText="1"/>
    </xf>
    <xf numFmtId="0" fontId="23" fillId="3" borderId="11" xfId="0" applyFont="1" applyFill="1" applyBorder="1" applyAlignment="1">
      <alignment horizontal="center" vertical="center" wrapText="1"/>
    </xf>
    <xf numFmtId="0" fontId="23"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6" xfId="0" applyFont="1" applyFill="1" applyBorder="1" applyAlignment="1">
      <alignment horizontal="right" vertical="center"/>
    </xf>
    <xf numFmtId="0" fontId="1" fillId="3" borderId="7"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6" xfId="0" applyFont="1" applyFill="1" applyBorder="1" applyAlignment="1">
      <alignment horizontal="center" vertical="center" wrapText="1"/>
    </xf>
    <xf numFmtId="0" fontId="1" fillId="3" borderId="7" xfId="0" applyFont="1" applyFill="1" applyBorder="1" applyAlignment="1">
      <alignment horizontal="right" vertical="center"/>
    </xf>
    <xf numFmtId="0" fontId="1" fillId="3" borderId="8" xfId="0" applyFont="1" applyFill="1" applyBorder="1" applyAlignment="1">
      <alignment horizontal="right" vertical="center"/>
    </xf>
    <xf numFmtId="0" fontId="1" fillId="3" borderId="8" xfId="0" applyFont="1" applyFill="1" applyBorder="1" applyAlignment="1">
      <alignment horizontal="center" vertical="center" wrapText="1"/>
    </xf>
    <xf numFmtId="0" fontId="1" fillId="3" borderId="2" xfId="0" applyFont="1" applyFill="1" applyBorder="1" applyAlignment="1">
      <alignment horizontal="center" vertical="center"/>
    </xf>
    <xf numFmtId="0" fontId="1" fillId="3" borderId="17" xfId="0" applyFont="1" applyFill="1" applyBorder="1" applyAlignment="1">
      <alignment horizontal="center" vertical="center" wrapText="1"/>
    </xf>
    <xf numFmtId="0" fontId="1" fillId="18" borderId="4" xfId="0" applyFont="1" applyFill="1" applyBorder="1" applyAlignment="1">
      <alignment horizontal="left" vertical="center"/>
    </xf>
    <xf numFmtId="0" fontId="1" fillId="19" borderId="1" xfId="0" applyFont="1" applyFill="1" applyBorder="1" applyAlignment="1">
      <alignment vertical="center"/>
    </xf>
    <xf numFmtId="0" fontId="1" fillId="10" borderId="1" xfId="0" applyFont="1" applyFill="1" applyBorder="1" applyAlignment="1">
      <alignment vertical="center"/>
    </xf>
    <xf numFmtId="0" fontId="1" fillId="5" borderId="2" xfId="0" applyFont="1" applyFill="1" applyBorder="1" applyAlignment="1">
      <alignment horizontal="left" vertical="center"/>
    </xf>
    <xf numFmtId="0" fontId="1" fillId="9" borderId="11" xfId="0" applyFont="1" applyFill="1" applyBorder="1" applyAlignment="1" applyProtection="1">
      <alignment vertical="center"/>
    </xf>
    <xf numFmtId="0" fontId="1" fillId="18" borderId="18" xfId="0" applyFont="1" applyFill="1" applyBorder="1" applyAlignment="1">
      <alignment horizontal="center" vertical="center"/>
    </xf>
    <xf numFmtId="0" fontId="1" fillId="18" borderId="18" xfId="0" applyFont="1" applyFill="1" applyBorder="1" applyAlignment="1">
      <alignment horizontal="center" vertical="center" wrapText="1"/>
    </xf>
    <xf numFmtId="0" fontId="1" fillId="5" borderId="1" xfId="0" applyFont="1" applyFill="1" applyBorder="1" applyAlignment="1">
      <alignment horizontal="center"/>
    </xf>
    <xf numFmtId="0" fontId="2" fillId="20" borderId="3" xfId="0" applyFont="1" applyFill="1" applyBorder="1"/>
    <xf numFmtId="14" fontId="2" fillId="20" borderId="3" xfId="0" applyNumberFormat="1" applyFont="1" applyFill="1" applyBorder="1" applyAlignment="1">
      <alignment horizontal="left"/>
    </xf>
    <xf numFmtId="0" fontId="12" fillId="20" borderId="3" xfId="0" applyFont="1" applyFill="1" applyBorder="1"/>
    <xf numFmtId="0" fontId="6" fillId="0" borderId="0" xfId="0" applyFont="1" applyProtection="1">
      <protection hidden="1"/>
    </xf>
    <xf numFmtId="0" fontId="11" fillId="0" borderId="0" xfId="0" applyFont="1" applyProtection="1">
      <protection hidden="1"/>
    </xf>
    <xf numFmtId="0" fontId="0" fillId="0" borderId="0" xfId="0" applyAlignment="1" applyProtection="1">
      <alignment horizontal="left"/>
      <protection hidden="1"/>
    </xf>
    <xf numFmtId="0" fontId="0" fillId="0" borderId="0" xfId="0" applyProtection="1">
      <protection hidden="1"/>
    </xf>
    <xf numFmtId="14" fontId="11" fillId="0" borderId="0" xfId="0" applyNumberFormat="1" applyFont="1" applyAlignment="1" applyProtection="1">
      <alignment horizontal="left"/>
      <protection hidden="1"/>
    </xf>
    <xf numFmtId="164" fontId="2" fillId="20" borderId="3" xfId="0" applyNumberFormat="1" applyFont="1" applyFill="1" applyBorder="1" applyAlignment="1">
      <alignment horizontal="left"/>
    </xf>
    <xf numFmtId="49" fontId="2" fillId="20" borderId="3" xfId="0" applyNumberFormat="1" applyFont="1" applyFill="1" applyBorder="1" applyAlignment="1">
      <alignment horizontal="left"/>
    </xf>
    <xf numFmtId="14" fontId="2" fillId="18" borderId="11" xfId="0" applyNumberFormat="1" applyFont="1" applyFill="1" applyBorder="1" applyAlignment="1">
      <alignment horizontal="left" vertical="center" wrapText="1"/>
    </xf>
    <xf numFmtId="14" fontId="2" fillId="18" borderId="2" xfId="0" applyNumberFormat="1" applyFont="1" applyFill="1" applyBorder="1" applyAlignment="1">
      <alignment horizontal="left" vertical="center" wrapText="1"/>
    </xf>
    <xf numFmtId="14" fontId="12" fillId="18" borderId="11" xfId="0" applyNumberFormat="1" applyFont="1" applyFill="1" applyBorder="1" applyAlignment="1">
      <alignment horizontal="left" vertical="center" wrapText="1"/>
    </xf>
    <xf numFmtId="14" fontId="12" fillId="18" borderId="2" xfId="0" applyNumberFormat="1" applyFont="1" applyFill="1" applyBorder="1" applyAlignment="1">
      <alignment horizontal="left" vertical="center" wrapText="1"/>
    </xf>
    <xf numFmtId="0" fontId="5" fillId="0" borderId="0" xfId="0" applyFont="1" applyAlignment="1">
      <alignment horizontal="left"/>
    </xf>
    <xf numFmtId="0" fontId="1" fillId="8" borderId="6" xfId="0" applyFont="1" applyFill="1" applyBorder="1" applyAlignment="1" applyProtection="1">
      <alignment horizontal="left" vertical="top"/>
      <protection locked="0"/>
    </xf>
    <xf numFmtId="0" fontId="1" fillId="8" borderId="9" xfId="0" applyFont="1" applyFill="1" applyBorder="1" applyAlignment="1" applyProtection="1">
      <alignment horizontal="left" vertical="top"/>
      <protection locked="0"/>
    </xf>
    <xf numFmtId="0" fontId="1" fillId="8" borderId="14" xfId="0" applyFont="1" applyFill="1" applyBorder="1" applyAlignment="1" applyProtection="1">
      <alignment horizontal="left" vertical="top"/>
      <protection locked="0"/>
    </xf>
    <xf numFmtId="0" fontId="1" fillId="8" borderId="7" xfId="0" applyFont="1" applyFill="1" applyBorder="1" applyAlignment="1" applyProtection="1">
      <alignment horizontal="left" vertical="top"/>
      <protection locked="0"/>
    </xf>
    <xf numFmtId="0" fontId="1" fillId="8" borderId="0" xfId="0" applyFont="1" applyFill="1" applyBorder="1" applyAlignment="1" applyProtection="1">
      <alignment horizontal="left" vertical="top"/>
      <protection locked="0"/>
    </xf>
    <xf numFmtId="0" fontId="1" fillId="8" borderId="16" xfId="0" applyFont="1" applyFill="1" applyBorder="1" applyAlignment="1" applyProtection="1">
      <alignment horizontal="left" vertical="top"/>
      <protection locked="0"/>
    </xf>
    <xf numFmtId="0" fontId="1" fillId="8" borderId="8" xfId="0" applyFont="1" applyFill="1" applyBorder="1" applyAlignment="1" applyProtection="1">
      <alignment horizontal="left" vertical="top"/>
      <protection locked="0"/>
    </xf>
    <xf numFmtId="0" fontId="1" fillId="8" borderId="10" xfId="0" applyFont="1" applyFill="1" applyBorder="1" applyAlignment="1" applyProtection="1">
      <alignment horizontal="left" vertical="top"/>
      <protection locked="0"/>
    </xf>
    <xf numFmtId="0" fontId="1" fillId="8" borderId="17" xfId="0" applyFont="1" applyFill="1" applyBorder="1" applyAlignment="1" applyProtection="1">
      <alignment horizontal="left" vertical="top"/>
      <protection locked="0"/>
    </xf>
    <xf numFmtId="0" fontId="1" fillId="3" borderId="4" xfId="0" applyFont="1" applyFill="1" applyBorder="1" applyAlignment="1">
      <alignment horizontal="left" vertical="center"/>
    </xf>
    <xf numFmtId="0" fontId="1" fillId="3" borderId="5" xfId="0" applyFont="1" applyFill="1" applyBorder="1" applyAlignment="1">
      <alignment horizontal="left" vertical="center"/>
    </xf>
    <xf numFmtId="0" fontId="1" fillId="3" borderId="15" xfId="0" applyFont="1" applyFill="1" applyBorder="1" applyAlignment="1">
      <alignment horizontal="left" vertical="center"/>
    </xf>
    <xf numFmtId="0" fontId="23" fillId="5" borderId="4" xfId="0" applyFont="1" applyFill="1" applyBorder="1" applyAlignment="1">
      <alignment horizontal="left" vertical="center"/>
    </xf>
    <xf numFmtId="0" fontId="23" fillId="5" borderId="5" xfId="0" applyFont="1" applyFill="1" applyBorder="1" applyAlignment="1">
      <alignment horizontal="left" vertical="center"/>
    </xf>
    <xf numFmtId="0" fontId="23" fillId="5" borderId="15" xfId="0" applyFont="1" applyFill="1" applyBorder="1" applyAlignment="1">
      <alignment horizontal="left" vertical="center"/>
    </xf>
    <xf numFmtId="0" fontId="23" fillId="5" borderId="6" xfId="0" applyFont="1" applyFill="1" applyBorder="1" applyAlignment="1">
      <alignment horizontal="center" vertical="center" wrapText="1"/>
    </xf>
    <xf numFmtId="0" fontId="23" fillId="5" borderId="9" xfId="0" applyFont="1" applyFill="1" applyBorder="1" applyAlignment="1">
      <alignment horizontal="center" vertical="center" wrapText="1"/>
    </xf>
    <xf numFmtId="0" fontId="23" fillId="5" borderId="14"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23" fillId="5" borderId="10" xfId="0" applyFont="1" applyFill="1" applyBorder="1" applyAlignment="1">
      <alignment horizontal="center" vertical="center" wrapText="1"/>
    </xf>
    <xf numFmtId="0" fontId="23" fillId="5" borderId="17" xfId="0" applyFont="1" applyFill="1" applyBorder="1" applyAlignment="1">
      <alignment horizontal="center" vertical="center" wrapText="1"/>
    </xf>
    <xf numFmtId="0" fontId="1" fillId="5" borderId="4" xfId="0" applyFont="1" applyFill="1" applyBorder="1" applyAlignment="1">
      <alignment horizontal="center"/>
    </xf>
    <xf numFmtId="0" fontId="1" fillId="5" borderId="15" xfId="0" applyFont="1" applyFill="1" applyBorder="1" applyAlignment="1">
      <alignment horizontal="center"/>
    </xf>
    <xf numFmtId="0" fontId="1" fillId="3" borderId="6" xfId="0" applyFont="1" applyFill="1" applyBorder="1" applyAlignment="1">
      <alignment horizontal="left" vertical="center" wrapText="1"/>
    </xf>
    <xf numFmtId="0" fontId="1" fillId="3" borderId="14"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17" xfId="0" applyFont="1" applyFill="1" applyBorder="1" applyAlignment="1">
      <alignment horizontal="left" vertical="center" wrapText="1"/>
    </xf>
    <xf numFmtId="0" fontId="5" fillId="0" borderId="0" xfId="0" applyFont="1" applyAlignment="1">
      <alignment horizontal="left" wrapText="1"/>
    </xf>
    <xf numFmtId="0" fontId="0" fillId="0" borderId="0" xfId="0" applyAlignment="1">
      <alignment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vertical="center"/>
    </xf>
    <xf numFmtId="0" fontId="3" fillId="18" borderId="4" xfId="0" applyFont="1" applyFill="1" applyBorder="1" applyAlignment="1" applyProtection="1">
      <alignment horizontal="left"/>
      <protection locked="0"/>
    </xf>
    <xf numFmtId="0" fontId="3" fillId="18" borderId="5" xfId="0" applyFont="1" applyFill="1" applyBorder="1" applyAlignment="1" applyProtection="1">
      <alignment horizontal="left"/>
      <protection locked="0"/>
    </xf>
    <xf numFmtId="0" fontId="3" fillId="18" borderId="15" xfId="0" applyFont="1" applyFill="1" applyBorder="1" applyAlignment="1" applyProtection="1">
      <alignment horizontal="left"/>
      <protection locked="0"/>
    </xf>
    <xf numFmtId="16" fontId="3" fillId="18" borderId="4" xfId="0" applyNumberFormat="1" applyFont="1" applyFill="1" applyBorder="1" applyAlignment="1" applyProtection="1">
      <alignment horizontal="left"/>
      <protection locked="0"/>
    </xf>
    <xf numFmtId="0" fontId="1" fillId="5" borderId="3" xfId="2" applyFont="1" applyFill="1" applyBorder="1" applyAlignment="1">
      <alignment horizontal="left" vertical="center"/>
    </xf>
    <xf numFmtId="0" fontId="23" fillId="0" borderId="11" xfId="0" applyFont="1" applyBorder="1" applyAlignment="1">
      <alignment horizontal="left" vertical="top" wrapText="1"/>
    </xf>
    <xf numFmtId="0" fontId="23" fillId="0" borderId="2" xfId="0" applyFont="1" applyBorder="1" applyAlignment="1">
      <alignment horizontal="left" vertical="top"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18" borderId="11" xfId="0" applyFont="1" applyFill="1" applyBorder="1" applyAlignment="1">
      <alignment horizontal="center" vertical="center"/>
    </xf>
    <xf numFmtId="0" fontId="1" fillId="18" borderId="2" xfId="0" applyFont="1" applyFill="1" applyBorder="1" applyAlignment="1">
      <alignment horizontal="center" vertical="center"/>
    </xf>
    <xf numFmtId="0" fontId="11" fillId="0" borderId="14" xfId="0" applyFont="1" applyBorder="1" applyAlignment="1">
      <alignment horizontal="left" vertical="center" wrapText="1"/>
    </xf>
    <xf numFmtId="0" fontId="11" fillId="0" borderId="7"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applyAlignment="1">
      <alignment vertical="center"/>
    </xf>
    <xf numFmtId="0" fontId="11" fillId="0" borderId="17" xfId="0" applyFont="1" applyBorder="1" applyAlignment="1">
      <alignment vertical="center"/>
    </xf>
    <xf numFmtId="0" fontId="3" fillId="18" borderId="19" xfId="0" applyFont="1" applyFill="1" applyBorder="1" applyAlignment="1">
      <alignment horizontal="center" vertical="center"/>
    </xf>
    <xf numFmtId="0" fontId="3" fillId="18" borderId="20" xfId="0" applyFont="1" applyFill="1" applyBorder="1" applyAlignment="1">
      <alignment horizontal="center" vertical="center"/>
    </xf>
    <xf numFmtId="0" fontId="3" fillId="18" borderId="21" xfId="0" applyFont="1" applyFill="1" applyBorder="1" applyAlignment="1">
      <alignment horizontal="center" vertical="center"/>
    </xf>
    <xf numFmtId="0" fontId="1" fillId="18" borderId="22" xfId="0" applyFont="1" applyFill="1" applyBorder="1" applyAlignment="1">
      <alignment horizontal="center" vertical="center" wrapText="1"/>
    </xf>
    <xf numFmtId="0" fontId="1" fillId="18" borderId="23" xfId="0" applyFont="1" applyFill="1" applyBorder="1" applyAlignment="1">
      <alignment horizontal="center" vertical="center" wrapText="1"/>
    </xf>
    <xf numFmtId="0" fontId="1" fillId="5" borderId="4" xfId="2" applyFont="1" applyFill="1" applyBorder="1" applyAlignment="1">
      <alignment horizontal="left" vertical="center" wrapText="1"/>
    </xf>
    <xf numFmtId="0" fontId="1" fillId="5" borderId="5" xfId="2" applyFont="1" applyFill="1" applyBorder="1" applyAlignment="1">
      <alignment horizontal="left" vertical="center" wrapText="1"/>
    </xf>
    <xf numFmtId="0" fontId="1" fillId="5" borderId="15" xfId="2" applyFont="1" applyFill="1" applyBorder="1" applyAlignment="1">
      <alignment horizontal="left" vertical="center" wrapText="1"/>
    </xf>
    <xf numFmtId="0" fontId="11" fillId="0" borderId="14" xfId="0" applyFont="1" applyBorder="1" applyAlignment="1">
      <alignment vertical="center" wrapText="1"/>
    </xf>
    <xf numFmtId="0" fontId="11" fillId="0" borderId="7" xfId="0" applyFont="1" applyBorder="1" applyAlignment="1">
      <alignment vertical="center" wrapText="1"/>
    </xf>
    <xf numFmtId="0" fontId="11" fillId="0" borderId="16" xfId="0" applyFont="1" applyBorder="1" applyAlignment="1">
      <alignment vertical="center" wrapText="1"/>
    </xf>
    <xf numFmtId="0" fontId="1" fillId="5" borderId="6" xfId="2" applyFont="1" applyFill="1" applyBorder="1" applyAlignment="1">
      <alignment horizontal="left" vertical="top" wrapText="1"/>
    </xf>
    <xf numFmtId="0" fontId="1" fillId="5" borderId="9" xfId="2" applyFont="1" applyFill="1" applyBorder="1" applyAlignment="1">
      <alignment horizontal="left" vertical="top" wrapText="1"/>
    </xf>
    <xf numFmtId="0" fontId="1" fillId="5" borderId="14" xfId="2" applyFont="1" applyFill="1" applyBorder="1" applyAlignment="1">
      <alignment horizontal="left" vertical="top" wrapText="1"/>
    </xf>
    <xf numFmtId="0" fontId="1" fillId="5" borderId="8" xfId="2" applyFont="1" applyFill="1" applyBorder="1" applyAlignment="1">
      <alignment horizontal="left" vertical="top" wrapText="1"/>
    </xf>
    <xf numFmtId="0" fontId="1" fillId="5" borderId="10" xfId="2" applyFont="1" applyFill="1" applyBorder="1" applyAlignment="1">
      <alignment horizontal="left" vertical="top" wrapText="1"/>
    </xf>
    <xf numFmtId="0" fontId="1" fillId="5" borderId="17" xfId="2" applyFont="1" applyFill="1" applyBorder="1" applyAlignment="1">
      <alignment horizontal="left" vertical="top" wrapText="1"/>
    </xf>
    <xf numFmtId="0" fontId="6" fillId="7" borderId="11" xfId="0" applyFont="1" applyFill="1" applyBorder="1" applyAlignment="1">
      <alignment vertical="top"/>
    </xf>
    <xf numFmtId="0" fontId="6" fillId="7" borderId="1" xfId="0" applyFont="1" applyFill="1" applyBorder="1" applyAlignment="1">
      <alignment vertical="top"/>
    </xf>
    <xf numFmtId="0" fontId="6" fillId="7" borderId="2" xfId="0" applyFont="1" applyFill="1" applyBorder="1" applyAlignment="1">
      <alignment vertical="top"/>
    </xf>
    <xf numFmtId="0" fontId="22" fillId="0" borderId="0" xfId="1" applyAlignment="1"/>
  </cellXfs>
  <cellStyles count="3">
    <cellStyle name="Normal" xfId="0" builtinId="0"/>
    <cellStyle name="Normal 2" xfId="1" xr:uid="{00000000-0005-0000-0000-000001000000}"/>
    <cellStyle name="Normal 3" xfId="2" xr:uid="{00000000-0005-0000-0000-000002000000}"/>
  </cellStyles>
  <dxfs count="1">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6.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calcChain" Target="calcChain.xml"/><Relationship Id="rId5" Type="http://schemas.openxmlformats.org/officeDocument/2006/relationships/chartsheet" Target="chartsheets/sheet1.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GB"/>
              <a:t>Individual Category Score Breakdown and Sensitivity</a:t>
            </a:r>
          </a:p>
        </c:rich>
      </c:tx>
      <c:layout>
        <c:manualLayout>
          <c:xMode val="edge"/>
          <c:yMode val="edge"/>
          <c:x val="0.16705514633251489"/>
          <c:y val="0"/>
        </c:manualLayout>
      </c:layout>
      <c:overlay val="1"/>
    </c:title>
    <c:autoTitleDeleted val="0"/>
    <c:plotArea>
      <c:layout>
        <c:manualLayout>
          <c:layoutTarget val="inner"/>
          <c:xMode val="edge"/>
          <c:yMode val="edge"/>
          <c:x val="0.11521162503693672"/>
          <c:y val="0.16714129483814524"/>
          <c:w val="0.54844292642227666"/>
          <c:h val="0.71153907844852826"/>
        </c:manualLayout>
      </c:layout>
      <c:barChart>
        <c:barDir val="col"/>
        <c:grouping val="stacked"/>
        <c:varyColors val="0"/>
        <c:ser>
          <c:idx val="0"/>
          <c:order val="0"/>
          <c:tx>
            <c:strRef>
              <c:f>Sensitivity!$A$121</c:f>
              <c:strCache>
                <c:ptCount val="1"/>
                <c:pt idx="0">
                  <c:v>Discharge Rate</c:v>
                </c:pt>
              </c:strCache>
            </c:strRef>
          </c:tx>
          <c:invertIfNegative val="0"/>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Sensitivity!$C$121:$K$121</c:f>
              <c:numCache>
                <c:formatCode>0</c:formatCode>
                <c:ptCount val="9"/>
                <c:pt idx="0">
                  <c:v>27</c:v>
                </c:pt>
                <c:pt idx="1">
                  <c:v>-3</c:v>
                </c:pt>
                <c:pt idx="2">
                  <c:v>-15</c:v>
                </c:pt>
                <c:pt idx="3">
                  <c:v>-15</c:v>
                </c:pt>
                <c:pt idx="4">
                  <c:v>-15</c:v>
                </c:pt>
                <c:pt idx="5">
                  <c:v>-15</c:v>
                </c:pt>
                <c:pt idx="6">
                  <c:v>-15</c:v>
                </c:pt>
                <c:pt idx="7">
                  <c:v>-15</c:v>
                </c:pt>
                <c:pt idx="8">
                  <c:v>-15</c:v>
                </c:pt>
              </c:numCache>
            </c:numRef>
          </c:val>
          <c:extLst>
            <c:ext xmlns:c16="http://schemas.microsoft.com/office/drawing/2014/chart" uri="{C3380CC4-5D6E-409C-BE32-E72D297353CC}">
              <c16:uniqueId val="{00000000-67C7-481E-B965-799ED175CE0A}"/>
            </c:ext>
          </c:extLst>
        </c:ser>
        <c:ser>
          <c:idx val="1"/>
          <c:order val="1"/>
          <c:tx>
            <c:strRef>
              <c:f>Sensitivity!$A$123</c:f>
              <c:strCache>
                <c:ptCount val="1"/>
                <c:pt idx="0">
                  <c:v>Unsaturated zone (soakage medium x unsaturated pathway)</c:v>
                </c:pt>
              </c:strCache>
            </c:strRef>
          </c:tx>
          <c:invertIfNegative val="0"/>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Sensitivity!$C$123:$K$123</c:f>
              <c:numCache>
                <c:formatCode>0</c:formatCode>
                <c:ptCount val="9"/>
                <c:pt idx="0">
                  <c:v>16</c:v>
                </c:pt>
                <c:pt idx="1">
                  <c:v>16</c:v>
                </c:pt>
                <c:pt idx="2">
                  <c:v>#N/A</c:v>
                </c:pt>
                <c:pt idx="3">
                  <c:v>#N/A</c:v>
                </c:pt>
                <c:pt idx="4">
                  <c:v>#N/A</c:v>
                </c:pt>
                <c:pt idx="5">
                  <c:v>#N/A</c:v>
                </c:pt>
                <c:pt idx="6">
                  <c:v>#N/A</c:v>
                </c:pt>
                <c:pt idx="7">
                  <c:v>#N/A</c:v>
                </c:pt>
                <c:pt idx="8">
                  <c:v>#N/A</c:v>
                </c:pt>
              </c:numCache>
            </c:numRef>
          </c:val>
          <c:extLst>
            <c:ext xmlns:c16="http://schemas.microsoft.com/office/drawing/2014/chart" uri="{C3380CC4-5D6E-409C-BE32-E72D297353CC}">
              <c16:uniqueId val="{00000001-67C7-481E-B965-799ED175CE0A}"/>
            </c:ext>
          </c:extLst>
        </c:ser>
        <c:ser>
          <c:idx val="2"/>
          <c:order val="2"/>
          <c:tx>
            <c:strRef>
              <c:f>Sensitivity!$A$124</c:f>
              <c:strCache>
                <c:ptCount val="1"/>
                <c:pt idx="0">
                  <c:v>Saturated zone (saturated aquifer pathway x mixing zone thickness)</c:v>
                </c:pt>
              </c:strCache>
            </c:strRef>
          </c:tx>
          <c:invertIfNegative val="0"/>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Sensitivity!$C$124:$K$124</c:f>
              <c:numCache>
                <c:formatCode>0</c:formatCode>
                <c:ptCount val="9"/>
                <c:pt idx="0">
                  <c:v>6</c:v>
                </c:pt>
                <c:pt idx="1">
                  <c:v>0</c:v>
                </c:pt>
                <c:pt idx="2">
                  <c:v>#N/A</c:v>
                </c:pt>
                <c:pt idx="3">
                  <c:v>#N/A</c:v>
                </c:pt>
                <c:pt idx="4">
                  <c:v>#N/A</c:v>
                </c:pt>
                <c:pt idx="5">
                  <c:v>#N/A</c:v>
                </c:pt>
                <c:pt idx="6">
                  <c:v>#N/A</c:v>
                </c:pt>
                <c:pt idx="7">
                  <c:v>#N/A</c:v>
                </c:pt>
                <c:pt idx="8">
                  <c:v>#N/A</c:v>
                </c:pt>
              </c:numCache>
            </c:numRef>
          </c:val>
          <c:extLst>
            <c:ext xmlns:c16="http://schemas.microsoft.com/office/drawing/2014/chart" uri="{C3380CC4-5D6E-409C-BE32-E72D297353CC}">
              <c16:uniqueId val="{00000002-67C7-481E-B965-799ED175CE0A}"/>
            </c:ext>
          </c:extLst>
        </c:ser>
        <c:ser>
          <c:idx val="3"/>
          <c:order val="3"/>
          <c:tx>
            <c:strRef>
              <c:f>Sensitivity!$A$125</c:f>
              <c:strCache>
                <c:ptCount val="1"/>
                <c:pt idx="0">
                  <c:v>Distance to compliance point</c:v>
                </c:pt>
              </c:strCache>
            </c:strRef>
          </c:tx>
          <c:spPr>
            <a:ln>
              <a:solidFill>
                <a:schemeClr val="tx1"/>
              </a:solidFill>
            </a:ln>
          </c:spPr>
          <c:invertIfNegative val="0"/>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Sensitivity!$C$125:$K$125</c:f>
              <c:numCache>
                <c:formatCode>0</c:formatCode>
                <c:ptCount val="9"/>
                <c:pt idx="0">
                  <c:v>21</c:v>
                </c:pt>
                <c:pt idx="1">
                  <c:v>43</c:v>
                </c:pt>
                <c:pt idx="2">
                  <c:v>50</c:v>
                </c:pt>
                <c:pt idx="3">
                  <c:v>50</c:v>
                </c:pt>
                <c:pt idx="4">
                  <c:v>50</c:v>
                </c:pt>
                <c:pt idx="5">
                  <c:v>50</c:v>
                </c:pt>
                <c:pt idx="6">
                  <c:v>50</c:v>
                </c:pt>
                <c:pt idx="7">
                  <c:v>50</c:v>
                </c:pt>
                <c:pt idx="8">
                  <c:v>50</c:v>
                </c:pt>
              </c:numCache>
            </c:numRef>
          </c:val>
          <c:extLst>
            <c:ext xmlns:c16="http://schemas.microsoft.com/office/drawing/2014/chart" uri="{C3380CC4-5D6E-409C-BE32-E72D297353CC}">
              <c16:uniqueId val="{00000003-67C7-481E-B965-799ED175CE0A}"/>
            </c:ext>
          </c:extLst>
        </c:ser>
        <c:ser>
          <c:idx val="5"/>
          <c:order val="4"/>
          <c:tx>
            <c:strRef>
              <c:f>Sensitivity!$A$122</c:f>
              <c:strCache>
                <c:ptCount val="1"/>
                <c:pt idx="0">
                  <c:v>Level of sewage treatment</c:v>
                </c:pt>
              </c:strCache>
            </c:strRef>
          </c:tx>
          <c:invertIfNegative val="0"/>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Sensitivity!$C$122:$K$122</c:f>
              <c:numCache>
                <c:formatCode>0</c:formatCode>
                <c:ptCount val="9"/>
                <c:pt idx="0">
                  <c:v>-25</c:v>
                </c:pt>
                <c:pt idx="1">
                  <c:v>-5</c:v>
                </c:pt>
                <c:pt idx="2">
                  <c:v>#N/A</c:v>
                </c:pt>
                <c:pt idx="3">
                  <c:v>#N/A</c:v>
                </c:pt>
                <c:pt idx="4">
                  <c:v>#N/A</c:v>
                </c:pt>
                <c:pt idx="5">
                  <c:v>#N/A</c:v>
                </c:pt>
                <c:pt idx="6">
                  <c:v>#N/A</c:v>
                </c:pt>
                <c:pt idx="7">
                  <c:v>#N/A</c:v>
                </c:pt>
                <c:pt idx="8">
                  <c:v>#N/A</c:v>
                </c:pt>
              </c:numCache>
            </c:numRef>
          </c:val>
          <c:extLst>
            <c:ext xmlns:c16="http://schemas.microsoft.com/office/drawing/2014/chart" uri="{C3380CC4-5D6E-409C-BE32-E72D297353CC}">
              <c16:uniqueId val="{00000004-67C7-481E-B965-799ED175CE0A}"/>
            </c:ext>
          </c:extLst>
        </c:ser>
        <c:dLbls>
          <c:showLegendKey val="0"/>
          <c:showVal val="0"/>
          <c:showCatName val="0"/>
          <c:showSerName val="0"/>
          <c:showPercent val="0"/>
          <c:showBubbleSize val="0"/>
        </c:dLbls>
        <c:gapWidth val="150"/>
        <c:overlap val="100"/>
        <c:axId val="600786944"/>
        <c:axId val="1"/>
      </c:barChart>
      <c:catAx>
        <c:axId val="600786944"/>
        <c:scaling>
          <c:orientation val="minMax"/>
        </c:scaling>
        <c:delete val="0"/>
        <c:axPos val="b"/>
        <c:title>
          <c:tx>
            <c:rich>
              <a:bodyPr/>
              <a:lstStyle/>
              <a:p>
                <a:pPr>
                  <a:defRPr sz="1000" b="1" i="0" u="none" strike="noStrike" baseline="0">
                    <a:solidFill>
                      <a:srgbClr val="000000"/>
                    </a:solidFill>
                    <a:latin typeface="Calibri"/>
                    <a:ea typeface="Calibri"/>
                    <a:cs typeface="Calibri"/>
                  </a:defRPr>
                </a:pPr>
                <a:r>
                  <a:rPr lang="en-GB"/>
                  <a:t>Case</a:t>
                </a:r>
              </a:p>
            </c:rich>
          </c:tx>
          <c:overlay val="0"/>
        </c:title>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At val="-20"/>
        <c:auto val="1"/>
        <c:lblAlgn val="ctr"/>
        <c:lblOffset val="100"/>
        <c:noMultiLvlLbl val="0"/>
      </c:catAx>
      <c:valAx>
        <c:axId val="1"/>
        <c:scaling>
          <c:orientation val="minMax"/>
        </c:scaling>
        <c:delete val="0"/>
        <c:axPos val="l"/>
        <c:majorGridlines/>
        <c:title>
          <c:tx>
            <c:rich>
              <a:bodyPr/>
              <a:lstStyle/>
              <a:p>
                <a:pPr>
                  <a:defRPr sz="1000" b="1" i="0" u="none" strike="noStrike" baseline="0">
                    <a:solidFill>
                      <a:srgbClr val="000000"/>
                    </a:solidFill>
                    <a:latin typeface="Calibri"/>
                    <a:ea typeface="Calibri"/>
                    <a:cs typeface="Calibri"/>
                  </a:defRPr>
                </a:pPr>
                <a:r>
                  <a:rPr lang="en-GB"/>
                  <a:t>Score</a:t>
                </a:r>
              </a:p>
            </c:rich>
          </c:tx>
          <c:overlay val="0"/>
        </c:title>
        <c:numFmt formatCode="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600786944"/>
        <c:crosses val="autoZero"/>
        <c:crossBetween val="between"/>
      </c:valAx>
      <c:spPr>
        <a:noFill/>
        <a:ln>
          <a:solidFill>
            <a:prstClr val="black"/>
          </a:solidFill>
        </a:ln>
      </c:spPr>
    </c:plotArea>
    <c:legend>
      <c:legendPos val="r"/>
      <c:layout>
        <c:manualLayout>
          <c:xMode val="edge"/>
          <c:yMode val="edge"/>
          <c:x val="0.68691212039774252"/>
          <c:y val="0.17210270645385151"/>
          <c:w val="0.29776941682343455"/>
          <c:h val="0.64954892435808465"/>
        </c:manualLayout>
      </c:layout>
      <c:overlay val="0"/>
      <c:txPr>
        <a:bodyPr/>
        <a:lstStyle/>
        <a:p>
          <a:pPr>
            <a:defRPr sz="71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GB"/>
              <a:t>Total scores</a:t>
            </a:r>
          </a:p>
        </c:rich>
      </c:tx>
      <c:layout>
        <c:manualLayout>
          <c:xMode val="edge"/>
          <c:yMode val="edge"/>
          <c:x val="0.19051881572128326"/>
          <c:y val="1.8518518518518517E-2"/>
        </c:manualLayout>
      </c:layout>
      <c:overlay val="1"/>
    </c:title>
    <c:autoTitleDeleted val="0"/>
    <c:plotArea>
      <c:layout>
        <c:manualLayout>
          <c:layoutTarget val="inner"/>
          <c:xMode val="edge"/>
          <c:yMode val="edge"/>
          <c:x val="0.15273921885592184"/>
          <c:y val="0.1532524059492564"/>
          <c:w val="0.54844292642227666"/>
          <c:h val="0.71153907844852915"/>
        </c:manualLayout>
      </c:layout>
      <c:lineChart>
        <c:grouping val="standard"/>
        <c:varyColors val="0"/>
        <c:ser>
          <c:idx val="0"/>
          <c:order val="0"/>
          <c:tx>
            <c:v>Total</c:v>
          </c:tx>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Sensitivity!$C$129:$K$129</c:f>
              <c:numCache>
                <c:formatCode>0</c:formatCode>
                <c:ptCount val="9"/>
                <c:pt idx="0">
                  <c:v>45</c:v>
                </c:pt>
                <c:pt idx="1">
                  <c:v>51</c:v>
                </c:pt>
                <c:pt idx="2">
                  <c:v>#N/A</c:v>
                </c:pt>
                <c:pt idx="3">
                  <c:v>#N/A</c:v>
                </c:pt>
                <c:pt idx="4">
                  <c:v>#N/A</c:v>
                </c:pt>
                <c:pt idx="5">
                  <c:v>#N/A</c:v>
                </c:pt>
                <c:pt idx="6">
                  <c:v>#N/A</c:v>
                </c:pt>
                <c:pt idx="7">
                  <c:v>#N/A</c:v>
                </c:pt>
                <c:pt idx="8">
                  <c:v>#N/A</c:v>
                </c:pt>
              </c:numCache>
            </c:numRef>
          </c:val>
          <c:smooth val="0"/>
          <c:extLst>
            <c:ext xmlns:c16="http://schemas.microsoft.com/office/drawing/2014/chart" uri="{C3380CC4-5D6E-409C-BE32-E72D297353CC}">
              <c16:uniqueId val="{00000000-6EAD-43AB-9172-FFF00249EFC2}"/>
            </c:ext>
          </c:extLst>
        </c:ser>
        <c:ser>
          <c:idx val="1"/>
          <c:order val="1"/>
          <c:tx>
            <c:v>Acceptable/Review Threshold</c:v>
          </c:tx>
          <c:spPr>
            <a:ln>
              <a:solidFill>
                <a:srgbClr val="008000"/>
              </a:solidFill>
              <a:prstDash val="lgDash"/>
            </a:ln>
          </c:spPr>
          <c:marker>
            <c:symbol val="none"/>
          </c:marker>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Sensitivity!$C$130:$K$130</c:f>
              <c:numCache>
                <c:formatCode>0</c:formatCode>
                <c:ptCount val="9"/>
                <c:pt idx="0">
                  <c:v>50</c:v>
                </c:pt>
                <c:pt idx="1">
                  <c:v>50</c:v>
                </c:pt>
                <c:pt idx="2">
                  <c:v>50</c:v>
                </c:pt>
                <c:pt idx="3">
                  <c:v>50</c:v>
                </c:pt>
                <c:pt idx="4">
                  <c:v>50</c:v>
                </c:pt>
                <c:pt idx="5">
                  <c:v>50</c:v>
                </c:pt>
                <c:pt idx="6">
                  <c:v>50</c:v>
                </c:pt>
                <c:pt idx="7">
                  <c:v>50</c:v>
                </c:pt>
                <c:pt idx="8">
                  <c:v>50</c:v>
                </c:pt>
              </c:numCache>
            </c:numRef>
          </c:val>
          <c:smooth val="0"/>
          <c:extLst>
            <c:ext xmlns:c16="http://schemas.microsoft.com/office/drawing/2014/chart" uri="{C3380CC4-5D6E-409C-BE32-E72D297353CC}">
              <c16:uniqueId val="{00000001-6EAD-43AB-9172-FFF00249EFC2}"/>
            </c:ext>
          </c:extLst>
        </c:ser>
        <c:ser>
          <c:idx val="2"/>
          <c:order val="2"/>
          <c:tx>
            <c:v>Review-Consider Refusal Threshold</c:v>
          </c:tx>
          <c:spPr>
            <a:ln>
              <a:solidFill>
                <a:srgbClr val="FF0000"/>
              </a:solidFill>
              <a:prstDash val="lgDash"/>
            </a:ln>
          </c:spPr>
          <c:marker>
            <c:symbol val="none"/>
          </c:marker>
          <c:cat>
            <c:strRef>
              <c:f>Sensitivity!$C$7:$K$7</c:f>
              <c:strCache>
                <c:ptCount val="9"/>
                <c:pt idx="0">
                  <c:v>Scoring sheet</c:v>
                </c:pt>
                <c:pt idx="1">
                  <c:v>2</c:v>
                </c:pt>
                <c:pt idx="2">
                  <c:v>3</c:v>
                </c:pt>
                <c:pt idx="3">
                  <c:v>4</c:v>
                </c:pt>
                <c:pt idx="4">
                  <c:v>5</c:v>
                </c:pt>
                <c:pt idx="5">
                  <c:v>6</c:v>
                </c:pt>
                <c:pt idx="6">
                  <c:v>7</c:v>
                </c:pt>
                <c:pt idx="7">
                  <c:v>8</c:v>
                </c:pt>
                <c:pt idx="8">
                  <c:v>9</c:v>
                </c:pt>
              </c:strCache>
            </c:strRef>
          </c:cat>
          <c:val>
            <c:numRef>
              <c:f>Sensitivity!$C$131:$K$131</c:f>
              <c:numCache>
                <c:formatCode>0</c:formatCode>
                <c:ptCount val="9"/>
                <c:pt idx="0">
                  <c:v>80</c:v>
                </c:pt>
                <c:pt idx="1">
                  <c:v>80</c:v>
                </c:pt>
                <c:pt idx="2">
                  <c:v>80</c:v>
                </c:pt>
                <c:pt idx="3">
                  <c:v>80</c:v>
                </c:pt>
                <c:pt idx="4">
                  <c:v>80</c:v>
                </c:pt>
                <c:pt idx="5">
                  <c:v>80</c:v>
                </c:pt>
                <c:pt idx="6">
                  <c:v>80</c:v>
                </c:pt>
                <c:pt idx="7">
                  <c:v>80</c:v>
                </c:pt>
                <c:pt idx="8">
                  <c:v>80</c:v>
                </c:pt>
              </c:numCache>
            </c:numRef>
          </c:val>
          <c:smooth val="0"/>
          <c:extLst>
            <c:ext xmlns:c16="http://schemas.microsoft.com/office/drawing/2014/chart" uri="{C3380CC4-5D6E-409C-BE32-E72D297353CC}">
              <c16:uniqueId val="{00000002-6EAD-43AB-9172-FFF00249EFC2}"/>
            </c:ext>
          </c:extLst>
        </c:ser>
        <c:dLbls>
          <c:showLegendKey val="0"/>
          <c:showVal val="0"/>
          <c:showCatName val="0"/>
          <c:showSerName val="0"/>
          <c:showPercent val="0"/>
          <c:showBubbleSize val="0"/>
        </c:dLbls>
        <c:marker val="1"/>
        <c:smooth val="0"/>
        <c:axId val="600785304"/>
        <c:axId val="1"/>
      </c:lineChart>
      <c:catAx>
        <c:axId val="600785304"/>
        <c:scaling>
          <c:orientation val="minMax"/>
        </c:scaling>
        <c:delete val="0"/>
        <c:axPos val="b"/>
        <c:title>
          <c:tx>
            <c:rich>
              <a:bodyPr/>
              <a:lstStyle/>
              <a:p>
                <a:pPr>
                  <a:defRPr sz="1000" b="1" i="0" u="none" strike="noStrike" baseline="0">
                    <a:solidFill>
                      <a:srgbClr val="000000"/>
                    </a:solidFill>
                    <a:latin typeface="Calibri"/>
                    <a:ea typeface="Calibri"/>
                    <a:cs typeface="Calibri"/>
                  </a:defRPr>
                </a:pPr>
                <a:r>
                  <a:rPr lang="en-GB"/>
                  <a:t>Case</a:t>
                </a:r>
              </a:p>
            </c:rich>
          </c:tx>
          <c:overlay val="0"/>
        </c:title>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At val="0"/>
        <c:auto val="1"/>
        <c:lblAlgn val="ctr"/>
        <c:lblOffset val="100"/>
        <c:noMultiLvlLbl val="0"/>
      </c:catAx>
      <c:valAx>
        <c:axId val="1"/>
        <c:scaling>
          <c:orientation val="minMax"/>
        </c:scaling>
        <c:delete val="0"/>
        <c:axPos val="l"/>
        <c:majorGridlines/>
        <c:title>
          <c:tx>
            <c:rich>
              <a:bodyPr/>
              <a:lstStyle/>
              <a:p>
                <a:pPr>
                  <a:defRPr sz="1000" b="1" i="0" u="none" strike="noStrike" baseline="0">
                    <a:solidFill>
                      <a:srgbClr val="000000"/>
                    </a:solidFill>
                    <a:latin typeface="Calibri"/>
                    <a:ea typeface="Calibri"/>
                    <a:cs typeface="Calibri"/>
                  </a:defRPr>
                </a:pPr>
                <a:r>
                  <a:rPr lang="en-GB"/>
                  <a:t>Score</a:t>
                </a:r>
              </a:p>
            </c:rich>
          </c:tx>
          <c:overlay val="0"/>
        </c:title>
        <c:numFmt formatCode="General"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600785304"/>
        <c:crosses val="autoZero"/>
        <c:crossBetween val="between"/>
      </c:valAx>
      <c:spPr>
        <a:noFill/>
        <a:ln>
          <a:solidFill>
            <a:prstClr val="black"/>
          </a:solidFill>
        </a:ln>
      </c:spPr>
    </c:plotArea>
    <c:legend>
      <c:legendPos val="r"/>
      <c:layout>
        <c:manualLayout>
          <c:xMode val="edge"/>
          <c:yMode val="edge"/>
          <c:x val="0.75191034131431489"/>
          <c:y val="0.14989590562109645"/>
          <c:w val="0.23433520122261844"/>
          <c:h val="0.70229007633587792"/>
        </c:manualLayout>
      </c:layout>
      <c:overlay val="0"/>
      <c:txPr>
        <a:bodyPr/>
        <a:lstStyle/>
        <a:p>
          <a:pPr>
            <a:defRPr sz="71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rotection>
    <c:chartObject val="0"/>
    <c:data val="0"/>
    <c:formatting val="0"/>
    <c:selection val="0"/>
    <c:userInterface val="0"/>
  </c:protection>
  <c:chart>
    <c:title>
      <c:tx>
        <c:rich>
          <a:bodyPr/>
          <a:lstStyle/>
          <a:p>
            <a:pPr>
              <a:defRPr sz="1400" b="1" i="0" u="none" strike="noStrike" baseline="0">
                <a:solidFill>
                  <a:srgbClr val="000000"/>
                </a:solidFill>
                <a:latin typeface="Calibri"/>
                <a:ea typeface="Calibri"/>
                <a:cs typeface="Calibri"/>
              </a:defRPr>
            </a:pPr>
            <a:r>
              <a:rPr lang="en-GB"/>
              <a:t>Relationship between Score and  Distance</a:t>
            </a:r>
          </a:p>
        </c:rich>
      </c:tx>
      <c:overlay val="0"/>
    </c:title>
    <c:autoTitleDeleted val="0"/>
    <c:plotArea>
      <c:layout>
        <c:manualLayout>
          <c:layoutTarget val="inner"/>
          <c:xMode val="edge"/>
          <c:yMode val="edge"/>
          <c:x val="8.4557785809560707E-2"/>
          <c:y val="9.6563039510171145E-2"/>
          <c:w val="0.86612970253718535"/>
          <c:h val="0.78433618874563549"/>
        </c:manualLayout>
      </c:layout>
      <c:scatterChart>
        <c:scatterStyle val="lineMarker"/>
        <c:varyColors val="0"/>
        <c:ser>
          <c:idx val="3"/>
          <c:order val="0"/>
          <c:tx>
            <c:strRef>
              <c:f>ScoresWithDistance!$H$18</c:f>
              <c:strCache>
                <c:ptCount val="1"/>
                <c:pt idx="0">
                  <c:v>Acceptable-Review Threshold</c:v>
                </c:pt>
              </c:strCache>
            </c:strRef>
          </c:tx>
          <c:spPr>
            <a:ln w="25400">
              <a:solidFill>
                <a:srgbClr val="008000"/>
              </a:solidFill>
              <a:prstDash val="lgDash"/>
            </a:ln>
          </c:spPr>
          <c:marker>
            <c:symbol val="none"/>
          </c:marker>
          <c:xVal>
            <c:numRef>
              <c:f>ScoresWithDistance!$H$19:$H$20</c:f>
              <c:numCache>
                <c:formatCode>General</c:formatCode>
                <c:ptCount val="2"/>
                <c:pt idx="0">
                  <c:v>0</c:v>
                </c:pt>
                <c:pt idx="1">
                  <c:v>1715</c:v>
                </c:pt>
              </c:numCache>
            </c:numRef>
          </c:xVal>
          <c:yVal>
            <c:numRef>
              <c:f>ScoresWithDistance!$I$19:$I$20</c:f>
              <c:numCache>
                <c:formatCode>General</c:formatCode>
                <c:ptCount val="2"/>
                <c:pt idx="0">
                  <c:v>50</c:v>
                </c:pt>
                <c:pt idx="1">
                  <c:v>50</c:v>
                </c:pt>
              </c:numCache>
            </c:numRef>
          </c:yVal>
          <c:smooth val="0"/>
          <c:extLst>
            <c:ext xmlns:c16="http://schemas.microsoft.com/office/drawing/2014/chart" uri="{C3380CC4-5D6E-409C-BE32-E72D297353CC}">
              <c16:uniqueId val="{00000000-5A32-4616-8A13-1FC25BBB95E9}"/>
            </c:ext>
          </c:extLst>
        </c:ser>
        <c:ser>
          <c:idx val="2"/>
          <c:order val="1"/>
          <c:tx>
            <c:strRef>
              <c:f>ScoresWithDistance!$H$24</c:f>
              <c:strCache>
                <c:ptCount val="1"/>
                <c:pt idx="0">
                  <c:v>Review-Consider Refusal Threshold</c:v>
                </c:pt>
              </c:strCache>
            </c:strRef>
          </c:tx>
          <c:spPr>
            <a:ln>
              <a:solidFill>
                <a:srgbClr val="FF0000"/>
              </a:solidFill>
              <a:prstDash val="dash"/>
            </a:ln>
          </c:spPr>
          <c:marker>
            <c:symbol val="none"/>
          </c:marker>
          <c:dPt>
            <c:idx val="1"/>
            <c:bubble3D val="0"/>
            <c:spPr>
              <a:ln>
                <a:solidFill>
                  <a:srgbClr val="FF0000"/>
                </a:solidFill>
                <a:prstDash val="lgDash"/>
              </a:ln>
            </c:spPr>
            <c:extLst>
              <c:ext xmlns:c16="http://schemas.microsoft.com/office/drawing/2014/chart" uri="{C3380CC4-5D6E-409C-BE32-E72D297353CC}">
                <c16:uniqueId val="{00000002-5A32-4616-8A13-1FC25BBB95E9}"/>
              </c:ext>
            </c:extLst>
          </c:dPt>
          <c:xVal>
            <c:numRef>
              <c:f>ScoresWithDistance!$H$25:$H$26</c:f>
              <c:numCache>
                <c:formatCode>General</c:formatCode>
                <c:ptCount val="2"/>
                <c:pt idx="0">
                  <c:v>0</c:v>
                </c:pt>
                <c:pt idx="1">
                  <c:v>1715</c:v>
                </c:pt>
              </c:numCache>
            </c:numRef>
          </c:xVal>
          <c:yVal>
            <c:numRef>
              <c:f>ScoresWithDistance!$I$25:$I$26</c:f>
              <c:numCache>
                <c:formatCode>General</c:formatCode>
                <c:ptCount val="2"/>
                <c:pt idx="0">
                  <c:v>80</c:v>
                </c:pt>
                <c:pt idx="1">
                  <c:v>80</c:v>
                </c:pt>
              </c:numCache>
            </c:numRef>
          </c:yVal>
          <c:smooth val="0"/>
          <c:extLst>
            <c:ext xmlns:c16="http://schemas.microsoft.com/office/drawing/2014/chart" uri="{C3380CC4-5D6E-409C-BE32-E72D297353CC}">
              <c16:uniqueId val="{00000003-5A32-4616-8A13-1FC25BBB95E9}"/>
            </c:ext>
          </c:extLst>
        </c:ser>
        <c:ser>
          <c:idx val="1"/>
          <c:order val="2"/>
          <c:tx>
            <c:v>Distance (from Scoring Tab)</c:v>
          </c:tx>
          <c:spPr>
            <a:ln>
              <a:solidFill>
                <a:srgbClr val="0070C0"/>
              </a:solidFill>
              <a:prstDash val="sysDash"/>
            </a:ln>
          </c:spPr>
          <c:marker>
            <c:symbol val="none"/>
          </c:marker>
          <c:xVal>
            <c:numRef>
              <c:f>ScoresWithDistance!$F$20:$F$21</c:f>
              <c:numCache>
                <c:formatCode>General</c:formatCode>
                <c:ptCount val="2"/>
                <c:pt idx="0">
                  <c:v>132.19999999999999</c:v>
                </c:pt>
                <c:pt idx="1">
                  <c:v>132.19999999999999</c:v>
                </c:pt>
              </c:numCache>
            </c:numRef>
          </c:xVal>
          <c:yVal>
            <c:numRef>
              <c:f>ScoresWithDistance!$G$20:$G$21</c:f>
              <c:numCache>
                <c:formatCode>General</c:formatCode>
                <c:ptCount val="2"/>
                <c:pt idx="0">
                  <c:v>0</c:v>
                </c:pt>
                <c:pt idx="1">
                  <c:v>74</c:v>
                </c:pt>
              </c:numCache>
            </c:numRef>
          </c:yVal>
          <c:smooth val="0"/>
          <c:extLst>
            <c:ext xmlns:c16="http://schemas.microsoft.com/office/drawing/2014/chart" uri="{C3380CC4-5D6E-409C-BE32-E72D297353CC}">
              <c16:uniqueId val="{00000004-5A32-4616-8A13-1FC25BBB95E9}"/>
            </c:ext>
          </c:extLst>
        </c:ser>
        <c:ser>
          <c:idx val="5"/>
          <c:order val="3"/>
          <c:tx>
            <c:v>Distance from Compliance Point Score</c:v>
          </c:tx>
          <c:marker>
            <c:symbol val="none"/>
          </c:marker>
          <c:xVal>
            <c:numRef>
              <c:f>ScoresWithDistance!$A$20:$A$362</c:f>
              <c:numCache>
                <c:formatCode>General</c:formatCode>
                <c:ptCount val="343"/>
                <c:pt idx="0">
                  <c:v>5</c:v>
                </c:pt>
                <c:pt idx="1">
                  <c:v>10</c:v>
                </c:pt>
                <c:pt idx="2">
                  <c:v>15</c:v>
                </c:pt>
                <c:pt idx="3">
                  <c:v>20</c:v>
                </c:pt>
                <c:pt idx="4">
                  <c:v>25</c:v>
                </c:pt>
                <c:pt idx="5">
                  <c:v>30</c:v>
                </c:pt>
                <c:pt idx="6">
                  <c:v>35</c:v>
                </c:pt>
                <c:pt idx="7">
                  <c:v>40</c:v>
                </c:pt>
                <c:pt idx="8">
                  <c:v>45</c:v>
                </c:pt>
                <c:pt idx="9">
                  <c:v>50</c:v>
                </c:pt>
                <c:pt idx="10">
                  <c:v>55</c:v>
                </c:pt>
                <c:pt idx="11">
                  <c:v>60</c:v>
                </c:pt>
                <c:pt idx="12">
                  <c:v>65</c:v>
                </c:pt>
                <c:pt idx="13">
                  <c:v>70</c:v>
                </c:pt>
                <c:pt idx="14">
                  <c:v>75</c:v>
                </c:pt>
                <c:pt idx="15">
                  <c:v>80</c:v>
                </c:pt>
                <c:pt idx="16">
                  <c:v>85</c:v>
                </c:pt>
                <c:pt idx="17">
                  <c:v>90</c:v>
                </c:pt>
                <c:pt idx="18">
                  <c:v>95</c:v>
                </c:pt>
                <c:pt idx="19">
                  <c:v>100</c:v>
                </c:pt>
                <c:pt idx="20">
                  <c:v>105</c:v>
                </c:pt>
                <c:pt idx="21">
                  <c:v>110</c:v>
                </c:pt>
                <c:pt idx="22">
                  <c:v>115</c:v>
                </c:pt>
                <c:pt idx="23">
                  <c:v>120</c:v>
                </c:pt>
                <c:pt idx="24">
                  <c:v>125</c:v>
                </c:pt>
                <c:pt idx="25">
                  <c:v>130</c:v>
                </c:pt>
                <c:pt idx="26">
                  <c:v>135</c:v>
                </c:pt>
                <c:pt idx="27">
                  <c:v>140</c:v>
                </c:pt>
                <c:pt idx="28">
                  <c:v>145</c:v>
                </c:pt>
                <c:pt idx="29">
                  <c:v>150</c:v>
                </c:pt>
                <c:pt idx="30">
                  <c:v>155</c:v>
                </c:pt>
                <c:pt idx="31">
                  <c:v>160</c:v>
                </c:pt>
                <c:pt idx="32">
                  <c:v>165</c:v>
                </c:pt>
                <c:pt idx="33">
                  <c:v>170</c:v>
                </c:pt>
                <c:pt idx="34">
                  <c:v>175</c:v>
                </c:pt>
                <c:pt idx="35">
                  <c:v>180</c:v>
                </c:pt>
                <c:pt idx="36">
                  <c:v>185</c:v>
                </c:pt>
                <c:pt idx="37">
                  <c:v>190</c:v>
                </c:pt>
                <c:pt idx="38">
                  <c:v>195</c:v>
                </c:pt>
                <c:pt idx="39">
                  <c:v>200</c:v>
                </c:pt>
                <c:pt idx="40">
                  <c:v>205</c:v>
                </c:pt>
                <c:pt idx="41">
                  <c:v>210</c:v>
                </c:pt>
                <c:pt idx="42">
                  <c:v>215</c:v>
                </c:pt>
                <c:pt idx="43">
                  <c:v>220</c:v>
                </c:pt>
                <c:pt idx="44">
                  <c:v>225</c:v>
                </c:pt>
                <c:pt idx="45">
                  <c:v>230</c:v>
                </c:pt>
                <c:pt idx="46">
                  <c:v>235</c:v>
                </c:pt>
                <c:pt idx="47">
                  <c:v>240</c:v>
                </c:pt>
                <c:pt idx="48">
                  <c:v>245</c:v>
                </c:pt>
                <c:pt idx="49">
                  <c:v>250</c:v>
                </c:pt>
                <c:pt idx="50">
                  <c:v>255</c:v>
                </c:pt>
                <c:pt idx="51">
                  <c:v>260</c:v>
                </c:pt>
                <c:pt idx="52">
                  <c:v>265</c:v>
                </c:pt>
                <c:pt idx="53">
                  <c:v>270</c:v>
                </c:pt>
                <c:pt idx="54">
                  <c:v>275</c:v>
                </c:pt>
                <c:pt idx="55">
                  <c:v>280</c:v>
                </c:pt>
                <c:pt idx="56">
                  <c:v>285</c:v>
                </c:pt>
                <c:pt idx="57">
                  <c:v>290</c:v>
                </c:pt>
                <c:pt idx="58">
                  <c:v>295</c:v>
                </c:pt>
                <c:pt idx="59">
                  <c:v>300</c:v>
                </c:pt>
                <c:pt idx="60">
                  <c:v>305</c:v>
                </c:pt>
                <c:pt idx="61">
                  <c:v>310</c:v>
                </c:pt>
                <c:pt idx="62">
                  <c:v>315</c:v>
                </c:pt>
                <c:pt idx="63">
                  <c:v>320</c:v>
                </c:pt>
                <c:pt idx="64">
                  <c:v>325</c:v>
                </c:pt>
                <c:pt idx="65">
                  <c:v>330</c:v>
                </c:pt>
                <c:pt idx="66">
                  <c:v>335</c:v>
                </c:pt>
                <c:pt idx="67">
                  <c:v>340</c:v>
                </c:pt>
                <c:pt idx="68">
                  <c:v>345</c:v>
                </c:pt>
                <c:pt idx="69">
                  <c:v>350</c:v>
                </c:pt>
                <c:pt idx="70">
                  <c:v>355</c:v>
                </c:pt>
                <c:pt idx="71">
                  <c:v>360</c:v>
                </c:pt>
                <c:pt idx="72">
                  <c:v>365</c:v>
                </c:pt>
                <c:pt idx="73">
                  <c:v>370</c:v>
                </c:pt>
                <c:pt idx="74">
                  <c:v>375</c:v>
                </c:pt>
                <c:pt idx="75">
                  <c:v>380</c:v>
                </c:pt>
                <c:pt idx="76">
                  <c:v>385</c:v>
                </c:pt>
                <c:pt idx="77">
                  <c:v>390</c:v>
                </c:pt>
                <c:pt idx="78">
                  <c:v>395</c:v>
                </c:pt>
                <c:pt idx="79">
                  <c:v>400</c:v>
                </c:pt>
                <c:pt idx="80">
                  <c:v>405</c:v>
                </c:pt>
                <c:pt idx="81">
                  <c:v>410</c:v>
                </c:pt>
                <c:pt idx="82">
                  <c:v>415</c:v>
                </c:pt>
                <c:pt idx="83">
                  <c:v>420</c:v>
                </c:pt>
                <c:pt idx="84">
                  <c:v>425</c:v>
                </c:pt>
                <c:pt idx="85">
                  <c:v>430</c:v>
                </c:pt>
                <c:pt idx="86">
                  <c:v>435</c:v>
                </c:pt>
                <c:pt idx="87">
                  <c:v>440</c:v>
                </c:pt>
                <c:pt idx="88">
                  <c:v>445</c:v>
                </c:pt>
                <c:pt idx="89">
                  <c:v>450</c:v>
                </c:pt>
                <c:pt idx="90">
                  <c:v>455</c:v>
                </c:pt>
                <c:pt idx="91">
                  <c:v>460</c:v>
                </c:pt>
                <c:pt idx="92">
                  <c:v>465</c:v>
                </c:pt>
                <c:pt idx="93">
                  <c:v>470</c:v>
                </c:pt>
                <c:pt idx="94">
                  <c:v>475</c:v>
                </c:pt>
                <c:pt idx="95">
                  <c:v>480</c:v>
                </c:pt>
                <c:pt idx="96">
                  <c:v>485</c:v>
                </c:pt>
                <c:pt idx="97">
                  <c:v>490</c:v>
                </c:pt>
                <c:pt idx="98">
                  <c:v>495</c:v>
                </c:pt>
                <c:pt idx="99">
                  <c:v>500</c:v>
                </c:pt>
                <c:pt idx="100">
                  <c:v>505</c:v>
                </c:pt>
                <c:pt idx="101">
                  <c:v>510</c:v>
                </c:pt>
                <c:pt idx="102">
                  <c:v>515</c:v>
                </c:pt>
                <c:pt idx="103">
                  <c:v>520</c:v>
                </c:pt>
                <c:pt idx="104">
                  <c:v>525</c:v>
                </c:pt>
                <c:pt idx="105">
                  <c:v>530</c:v>
                </c:pt>
                <c:pt idx="106">
                  <c:v>535</c:v>
                </c:pt>
                <c:pt idx="107">
                  <c:v>540</c:v>
                </c:pt>
                <c:pt idx="108">
                  <c:v>545</c:v>
                </c:pt>
                <c:pt idx="109">
                  <c:v>550</c:v>
                </c:pt>
                <c:pt idx="110">
                  <c:v>555</c:v>
                </c:pt>
                <c:pt idx="111">
                  <c:v>560</c:v>
                </c:pt>
                <c:pt idx="112">
                  <c:v>565</c:v>
                </c:pt>
                <c:pt idx="113">
                  <c:v>570</c:v>
                </c:pt>
                <c:pt idx="114">
                  <c:v>575</c:v>
                </c:pt>
                <c:pt idx="115">
                  <c:v>580</c:v>
                </c:pt>
                <c:pt idx="116">
                  <c:v>585</c:v>
                </c:pt>
                <c:pt idx="117">
                  <c:v>590</c:v>
                </c:pt>
                <c:pt idx="118">
                  <c:v>595</c:v>
                </c:pt>
                <c:pt idx="119">
                  <c:v>600</c:v>
                </c:pt>
                <c:pt idx="120">
                  <c:v>605</c:v>
                </c:pt>
                <c:pt idx="121">
                  <c:v>610</c:v>
                </c:pt>
                <c:pt idx="122">
                  <c:v>615</c:v>
                </c:pt>
                <c:pt idx="123">
                  <c:v>620</c:v>
                </c:pt>
                <c:pt idx="124">
                  <c:v>625</c:v>
                </c:pt>
                <c:pt idx="125">
                  <c:v>630</c:v>
                </c:pt>
                <c:pt idx="126">
                  <c:v>635</c:v>
                </c:pt>
                <c:pt idx="127">
                  <c:v>640</c:v>
                </c:pt>
                <c:pt idx="128">
                  <c:v>645</c:v>
                </c:pt>
                <c:pt idx="129">
                  <c:v>650</c:v>
                </c:pt>
                <c:pt idx="130">
                  <c:v>655</c:v>
                </c:pt>
                <c:pt idx="131">
                  <c:v>660</c:v>
                </c:pt>
                <c:pt idx="132">
                  <c:v>665</c:v>
                </c:pt>
                <c:pt idx="133">
                  <c:v>670</c:v>
                </c:pt>
                <c:pt idx="134">
                  <c:v>675</c:v>
                </c:pt>
                <c:pt idx="135">
                  <c:v>680</c:v>
                </c:pt>
                <c:pt idx="136">
                  <c:v>685</c:v>
                </c:pt>
                <c:pt idx="137">
                  <c:v>690</c:v>
                </c:pt>
                <c:pt idx="138">
                  <c:v>695</c:v>
                </c:pt>
                <c:pt idx="139">
                  <c:v>700</c:v>
                </c:pt>
                <c:pt idx="140">
                  <c:v>705</c:v>
                </c:pt>
                <c:pt idx="141">
                  <c:v>710</c:v>
                </c:pt>
                <c:pt idx="142">
                  <c:v>715</c:v>
                </c:pt>
                <c:pt idx="143">
                  <c:v>720</c:v>
                </c:pt>
                <c:pt idx="144">
                  <c:v>725</c:v>
                </c:pt>
                <c:pt idx="145">
                  <c:v>730</c:v>
                </c:pt>
                <c:pt idx="146">
                  <c:v>735</c:v>
                </c:pt>
                <c:pt idx="147">
                  <c:v>740</c:v>
                </c:pt>
                <c:pt idx="148">
                  <c:v>745</c:v>
                </c:pt>
                <c:pt idx="149">
                  <c:v>750</c:v>
                </c:pt>
                <c:pt idx="150">
                  <c:v>755</c:v>
                </c:pt>
                <c:pt idx="151">
                  <c:v>760</c:v>
                </c:pt>
                <c:pt idx="152">
                  <c:v>765</c:v>
                </c:pt>
                <c:pt idx="153">
                  <c:v>770</c:v>
                </c:pt>
                <c:pt idx="154">
                  <c:v>775</c:v>
                </c:pt>
                <c:pt idx="155">
                  <c:v>780</c:v>
                </c:pt>
                <c:pt idx="156">
                  <c:v>785</c:v>
                </c:pt>
                <c:pt idx="157">
                  <c:v>790</c:v>
                </c:pt>
                <c:pt idx="158">
                  <c:v>795</c:v>
                </c:pt>
                <c:pt idx="159">
                  <c:v>800</c:v>
                </c:pt>
                <c:pt idx="160">
                  <c:v>805</c:v>
                </c:pt>
                <c:pt idx="161">
                  <c:v>810</c:v>
                </c:pt>
                <c:pt idx="162">
                  <c:v>815</c:v>
                </c:pt>
                <c:pt idx="163">
                  <c:v>820</c:v>
                </c:pt>
                <c:pt idx="164">
                  <c:v>825</c:v>
                </c:pt>
                <c:pt idx="165">
                  <c:v>830</c:v>
                </c:pt>
                <c:pt idx="166">
                  <c:v>835</c:v>
                </c:pt>
                <c:pt idx="167">
                  <c:v>840</c:v>
                </c:pt>
                <c:pt idx="168">
                  <c:v>845</c:v>
                </c:pt>
                <c:pt idx="169">
                  <c:v>850</c:v>
                </c:pt>
                <c:pt idx="170">
                  <c:v>855</c:v>
                </c:pt>
                <c:pt idx="171">
                  <c:v>860</c:v>
                </c:pt>
                <c:pt idx="172">
                  <c:v>865</c:v>
                </c:pt>
                <c:pt idx="173">
                  <c:v>870</c:v>
                </c:pt>
                <c:pt idx="174">
                  <c:v>875</c:v>
                </c:pt>
                <c:pt idx="175">
                  <c:v>880</c:v>
                </c:pt>
                <c:pt idx="176">
                  <c:v>885</c:v>
                </c:pt>
                <c:pt idx="177">
                  <c:v>890</c:v>
                </c:pt>
                <c:pt idx="178">
                  <c:v>895</c:v>
                </c:pt>
                <c:pt idx="179">
                  <c:v>900</c:v>
                </c:pt>
                <c:pt idx="180">
                  <c:v>905</c:v>
                </c:pt>
                <c:pt idx="181">
                  <c:v>910</c:v>
                </c:pt>
                <c:pt idx="182">
                  <c:v>915</c:v>
                </c:pt>
                <c:pt idx="183">
                  <c:v>920</c:v>
                </c:pt>
                <c:pt idx="184">
                  <c:v>925</c:v>
                </c:pt>
                <c:pt idx="185">
                  <c:v>930</c:v>
                </c:pt>
                <c:pt idx="186">
                  <c:v>935</c:v>
                </c:pt>
                <c:pt idx="187">
                  <c:v>940</c:v>
                </c:pt>
                <c:pt idx="188">
                  <c:v>945</c:v>
                </c:pt>
                <c:pt idx="189">
                  <c:v>950</c:v>
                </c:pt>
                <c:pt idx="190">
                  <c:v>955</c:v>
                </c:pt>
                <c:pt idx="191">
                  <c:v>960</c:v>
                </c:pt>
                <c:pt idx="192">
                  <c:v>965</c:v>
                </c:pt>
                <c:pt idx="193">
                  <c:v>970</c:v>
                </c:pt>
                <c:pt idx="194">
                  <c:v>975</c:v>
                </c:pt>
                <c:pt idx="195">
                  <c:v>980</c:v>
                </c:pt>
                <c:pt idx="196">
                  <c:v>985</c:v>
                </c:pt>
                <c:pt idx="197">
                  <c:v>990</c:v>
                </c:pt>
                <c:pt idx="198">
                  <c:v>995</c:v>
                </c:pt>
                <c:pt idx="199">
                  <c:v>1000</c:v>
                </c:pt>
                <c:pt idx="200">
                  <c:v>1005</c:v>
                </c:pt>
                <c:pt idx="201">
                  <c:v>1010</c:v>
                </c:pt>
                <c:pt idx="202">
                  <c:v>1015</c:v>
                </c:pt>
                <c:pt idx="203">
                  <c:v>1020</c:v>
                </c:pt>
                <c:pt idx="204">
                  <c:v>1025</c:v>
                </c:pt>
                <c:pt idx="205">
                  <c:v>1030</c:v>
                </c:pt>
                <c:pt idx="206">
                  <c:v>1035</c:v>
                </c:pt>
                <c:pt idx="207">
                  <c:v>1040</c:v>
                </c:pt>
                <c:pt idx="208">
                  <c:v>1045</c:v>
                </c:pt>
                <c:pt idx="209">
                  <c:v>1050</c:v>
                </c:pt>
                <c:pt idx="210">
                  <c:v>1055</c:v>
                </c:pt>
                <c:pt idx="211">
                  <c:v>1060</c:v>
                </c:pt>
                <c:pt idx="212">
                  <c:v>1065</c:v>
                </c:pt>
                <c:pt idx="213">
                  <c:v>1070</c:v>
                </c:pt>
                <c:pt idx="214">
                  <c:v>1075</c:v>
                </c:pt>
                <c:pt idx="215">
                  <c:v>1080</c:v>
                </c:pt>
                <c:pt idx="216">
                  <c:v>1085</c:v>
                </c:pt>
                <c:pt idx="217">
                  <c:v>1090</c:v>
                </c:pt>
                <c:pt idx="218">
                  <c:v>1095</c:v>
                </c:pt>
                <c:pt idx="219">
                  <c:v>1100</c:v>
                </c:pt>
                <c:pt idx="220">
                  <c:v>1105</c:v>
                </c:pt>
                <c:pt idx="221">
                  <c:v>1110</c:v>
                </c:pt>
                <c:pt idx="222">
                  <c:v>1115</c:v>
                </c:pt>
                <c:pt idx="223">
                  <c:v>1120</c:v>
                </c:pt>
                <c:pt idx="224">
                  <c:v>1125</c:v>
                </c:pt>
                <c:pt idx="225">
                  <c:v>1130</c:v>
                </c:pt>
                <c:pt idx="226">
                  <c:v>1135</c:v>
                </c:pt>
                <c:pt idx="227">
                  <c:v>1140</c:v>
                </c:pt>
                <c:pt idx="228">
                  <c:v>1145</c:v>
                </c:pt>
                <c:pt idx="229">
                  <c:v>1150</c:v>
                </c:pt>
                <c:pt idx="230">
                  <c:v>1155</c:v>
                </c:pt>
                <c:pt idx="231">
                  <c:v>1160</c:v>
                </c:pt>
                <c:pt idx="232">
                  <c:v>1165</c:v>
                </c:pt>
                <c:pt idx="233">
                  <c:v>1170</c:v>
                </c:pt>
                <c:pt idx="234">
                  <c:v>1175</c:v>
                </c:pt>
                <c:pt idx="235">
                  <c:v>1180</c:v>
                </c:pt>
                <c:pt idx="236">
                  <c:v>1185</c:v>
                </c:pt>
                <c:pt idx="237">
                  <c:v>1190</c:v>
                </c:pt>
                <c:pt idx="238">
                  <c:v>1195</c:v>
                </c:pt>
                <c:pt idx="239">
                  <c:v>1200</c:v>
                </c:pt>
                <c:pt idx="240">
                  <c:v>1205</c:v>
                </c:pt>
                <c:pt idx="241">
                  <c:v>1210</c:v>
                </c:pt>
                <c:pt idx="242">
                  <c:v>1215</c:v>
                </c:pt>
                <c:pt idx="243">
                  <c:v>1220</c:v>
                </c:pt>
                <c:pt idx="244">
                  <c:v>1225</c:v>
                </c:pt>
                <c:pt idx="245">
                  <c:v>1230</c:v>
                </c:pt>
                <c:pt idx="246">
                  <c:v>1235</c:v>
                </c:pt>
                <c:pt idx="247">
                  <c:v>1240</c:v>
                </c:pt>
                <c:pt idx="248">
                  <c:v>1245</c:v>
                </c:pt>
                <c:pt idx="249">
                  <c:v>1250</c:v>
                </c:pt>
                <c:pt idx="250">
                  <c:v>1255</c:v>
                </c:pt>
                <c:pt idx="251">
                  <c:v>1260</c:v>
                </c:pt>
                <c:pt idx="252">
                  <c:v>1265</c:v>
                </c:pt>
                <c:pt idx="253">
                  <c:v>1270</c:v>
                </c:pt>
                <c:pt idx="254">
                  <c:v>1275</c:v>
                </c:pt>
                <c:pt idx="255">
                  <c:v>1280</c:v>
                </c:pt>
                <c:pt idx="256">
                  <c:v>1285</c:v>
                </c:pt>
                <c:pt idx="257">
                  <c:v>1290</c:v>
                </c:pt>
                <c:pt idx="258">
                  <c:v>1295</c:v>
                </c:pt>
                <c:pt idx="259">
                  <c:v>1300</c:v>
                </c:pt>
                <c:pt idx="260">
                  <c:v>1305</c:v>
                </c:pt>
                <c:pt idx="261">
                  <c:v>1310</c:v>
                </c:pt>
                <c:pt idx="262">
                  <c:v>1315</c:v>
                </c:pt>
                <c:pt idx="263">
                  <c:v>1320</c:v>
                </c:pt>
                <c:pt idx="264">
                  <c:v>1325</c:v>
                </c:pt>
                <c:pt idx="265">
                  <c:v>1330</c:v>
                </c:pt>
                <c:pt idx="266">
                  <c:v>1335</c:v>
                </c:pt>
                <c:pt idx="267">
                  <c:v>1340</c:v>
                </c:pt>
                <c:pt idx="268">
                  <c:v>1345</c:v>
                </c:pt>
                <c:pt idx="269">
                  <c:v>1350</c:v>
                </c:pt>
                <c:pt idx="270">
                  <c:v>1355</c:v>
                </c:pt>
                <c:pt idx="271">
                  <c:v>1360</c:v>
                </c:pt>
                <c:pt idx="272">
                  <c:v>1365</c:v>
                </c:pt>
                <c:pt idx="273">
                  <c:v>1370</c:v>
                </c:pt>
                <c:pt idx="274">
                  <c:v>1375</c:v>
                </c:pt>
                <c:pt idx="275">
                  <c:v>1380</c:v>
                </c:pt>
                <c:pt idx="276">
                  <c:v>1385</c:v>
                </c:pt>
                <c:pt idx="277">
                  <c:v>1390</c:v>
                </c:pt>
                <c:pt idx="278">
                  <c:v>1395</c:v>
                </c:pt>
                <c:pt idx="279">
                  <c:v>1400</c:v>
                </c:pt>
                <c:pt idx="280">
                  <c:v>1405</c:v>
                </c:pt>
                <c:pt idx="281">
                  <c:v>1410</c:v>
                </c:pt>
                <c:pt idx="282">
                  <c:v>1415</c:v>
                </c:pt>
                <c:pt idx="283">
                  <c:v>1420</c:v>
                </c:pt>
                <c:pt idx="284">
                  <c:v>1425</c:v>
                </c:pt>
                <c:pt idx="285">
                  <c:v>1430</c:v>
                </c:pt>
                <c:pt idx="286">
                  <c:v>1435</c:v>
                </c:pt>
                <c:pt idx="287">
                  <c:v>1440</c:v>
                </c:pt>
                <c:pt idx="288">
                  <c:v>1445</c:v>
                </c:pt>
                <c:pt idx="289">
                  <c:v>1450</c:v>
                </c:pt>
                <c:pt idx="290">
                  <c:v>1455</c:v>
                </c:pt>
                <c:pt idx="291">
                  <c:v>1460</c:v>
                </c:pt>
                <c:pt idx="292">
                  <c:v>1465</c:v>
                </c:pt>
                <c:pt idx="293">
                  <c:v>1470</c:v>
                </c:pt>
                <c:pt idx="294">
                  <c:v>1475</c:v>
                </c:pt>
                <c:pt idx="295">
                  <c:v>1480</c:v>
                </c:pt>
                <c:pt idx="296">
                  <c:v>1485</c:v>
                </c:pt>
                <c:pt idx="297">
                  <c:v>1490</c:v>
                </c:pt>
                <c:pt idx="298">
                  <c:v>1495</c:v>
                </c:pt>
                <c:pt idx="299">
                  <c:v>1500</c:v>
                </c:pt>
                <c:pt idx="300">
                  <c:v>1505</c:v>
                </c:pt>
                <c:pt idx="301">
                  <c:v>1510</c:v>
                </c:pt>
                <c:pt idx="302">
                  <c:v>1515</c:v>
                </c:pt>
                <c:pt idx="303">
                  <c:v>1520</c:v>
                </c:pt>
                <c:pt idx="304">
                  <c:v>1525</c:v>
                </c:pt>
                <c:pt idx="305">
                  <c:v>1530</c:v>
                </c:pt>
                <c:pt idx="306">
                  <c:v>1535</c:v>
                </c:pt>
                <c:pt idx="307">
                  <c:v>1540</c:v>
                </c:pt>
                <c:pt idx="308">
                  <c:v>1545</c:v>
                </c:pt>
                <c:pt idx="309">
                  <c:v>1550</c:v>
                </c:pt>
                <c:pt idx="310">
                  <c:v>1555</c:v>
                </c:pt>
                <c:pt idx="311">
                  <c:v>1560</c:v>
                </c:pt>
                <c:pt idx="312">
                  <c:v>1565</c:v>
                </c:pt>
                <c:pt idx="313">
                  <c:v>1570</c:v>
                </c:pt>
                <c:pt idx="314">
                  <c:v>1575</c:v>
                </c:pt>
                <c:pt idx="315">
                  <c:v>1580</c:v>
                </c:pt>
                <c:pt idx="316">
                  <c:v>1585</c:v>
                </c:pt>
                <c:pt idx="317">
                  <c:v>1590</c:v>
                </c:pt>
                <c:pt idx="318">
                  <c:v>1595</c:v>
                </c:pt>
                <c:pt idx="319">
                  <c:v>1600</c:v>
                </c:pt>
                <c:pt idx="320">
                  <c:v>1605</c:v>
                </c:pt>
                <c:pt idx="321">
                  <c:v>1610</c:v>
                </c:pt>
                <c:pt idx="322">
                  <c:v>1615</c:v>
                </c:pt>
                <c:pt idx="323">
                  <c:v>1620</c:v>
                </c:pt>
                <c:pt idx="324">
                  <c:v>1625</c:v>
                </c:pt>
                <c:pt idx="325">
                  <c:v>1630</c:v>
                </c:pt>
                <c:pt idx="326">
                  <c:v>1635</c:v>
                </c:pt>
                <c:pt idx="327">
                  <c:v>1640</c:v>
                </c:pt>
                <c:pt idx="328">
                  <c:v>1645</c:v>
                </c:pt>
                <c:pt idx="329">
                  <c:v>1650</c:v>
                </c:pt>
                <c:pt idx="330">
                  <c:v>1655</c:v>
                </c:pt>
                <c:pt idx="331">
                  <c:v>1660</c:v>
                </c:pt>
                <c:pt idx="332">
                  <c:v>1665</c:v>
                </c:pt>
                <c:pt idx="333">
                  <c:v>1670</c:v>
                </c:pt>
                <c:pt idx="334">
                  <c:v>1675</c:v>
                </c:pt>
                <c:pt idx="335">
                  <c:v>1680</c:v>
                </c:pt>
                <c:pt idx="336">
                  <c:v>1685</c:v>
                </c:pt>
                <c:pt idx="337">
                  <c:v>1690</c:v>
                </c:pt>
                <c:pt idx="338">
                  <c:v>1695</c:v>
                </c:pt>
                <c:pt idx="339">
                  <c:v>1700</c:v>
                </c:pt>
                <c:pt idx="340">
                  <c:v>1705</c:v>
                </c:pt>
                <c:pt idx="341">
                  <c:v>1710</c:v>
                </c:pt>
                <c:pt idx="342">
                  <c:v>1715</c:v>
                </c:pt>
              </c:numCache>
            </c:numRef>
          </c:xVal>
          <c:yVal>
            <c:numRef>
              <c:f>ScoresWithDistance!$C$20:$C$362</c:f>
              <c:numCache>
                <c:formatCode>General</c:formatCode>
                <c:ptCount val="343"/>
                <c:pt idx="0">
                  <c:v>50</c:v>
                </c:pt>
                <c:pt idx="1">
                  <c:v>50</c:v>
                </c:pt>
                <c:pt idx="2">
                  <c:v>50</c:v>
                </c:pt>
                <c:pt idx="3">
                  <c:v>50</c:v>
                </c:pt>
                <c:pt idx="4">
                  <c:v>50</c:v>
                </c:pt>
                <c:pt idx="5" formatCode="0.00">
                  <c:v>50</c:v>
                </c:pt>
                <c:pt idx="6" formatCode="0.00">
                  <c:v>50</c:v>
                </c:pt>
                <c:pt idx="7" formatCode="0.00">
                  <c:v>50</c:v>
                </c:pt>
                <c:pt idx="8" formatCode="0.00">
                  <c:v>50</c:v>
                </c:pt>
                <c:pt idx="9" formatCode="0.00">
                  <c:v>50</c:v>
                </c:pt>
                <c:pt idx="10" formatCode="0.00">
                  <c:v>47.561471225035703</c:v>
                </c:pt>
                <c:pt idx="11" formatCode="0.00">
                  <c:v>45.241870901797974</c:v>
                </c:pt>
                <c:pt idx="12" formatCode="0.00">
                  <c:v>43.03539882125289</c:v>
                </c:pt>
                <c:pt idx="13" formatCode="0.00">
                  <c:v>40.936537653899094</c:v>
                </c:pt>
                <c:pt idx="14" formatCode="0.00">
                  <c:v>38.940039153570247</c:v>
                </c:pt>
                <c:pt idx="15" formatCode="0.00">
                  <c:v>37.040911034085894</c:v>
                </c:pt>
                <c:pt idx="16" formatCode="0.00">
                  <c:v>35.23440448593567</c:v>
                </c:pt>
                <c:pt idx="17" formatCode="0.00">
                  <c:v>33.516002301781967</c:v>
                </c:pt>
                <c:pt idx="18" formatCode="0.00">
                  <c:v>31.881407581088666</c:v>
                </c:pt>
                <c:pt idx="19" formatCode="0.00">
                  <c:v>30.326532985631673</c:v>
                </c:pt>
                <c:pt idx="20" formatCode="0.00">
                  <c:v>28.847490519024333</c:v>
                </c:pt>
                <c:pt idx="21" formatCode="0.00">
                  <c:v>27.440581804701321</c:v>
                </c:pt>
                <c:pt idx="22" formatCode="0.00">
                  <c:v>26.102288838050804</c:v>
                </c:pt>
                <c:pt idx="23" formatCode="0.00">
                  <c:v>24.829265189570474</c:v>
                </c:pt>
                <c:pt idx="24" formatCode="0.00">
                  <c:v>23.618327637050733</c:v>
                </c:pt>
                <c:pt idx="25" formatCode="0.00">
                  <c:v>22.466448205861077</c:v>
                </c:pt>
                <c:pt idx="26" formatCode="0.00">
                  <c:v>21.370746597436334</c:v>
                </c:pt>
                <c:pt idx="27" formatCode="0.00">
                  <c:v>20.328482987029954</c:v>
                </c:pt>
                <c:pt idx="28" formatCode="0.00">
                  <c:v>19.337051172725058</c:v>
                </c:pt>
                <c:pt idx="29" formatCode="0.00">
                  <c:v>18.393972058572118</c:v>
                </c:pt>
                <c:pt idx="30" formatCode="0.00">
                  <c:v>17.496887455557765</c:v>
                </c:pt>
                <c:pt idx="31" formatCode="0.00">
                  <c:v>16.643554184903977</c:v>
                </c:pt>
                <c:pt idx="32" formatCode="0.00">
                  <c:v>15.831838468952657</c:v>
                </c:pt>
                <c:pt idx="33" formatCode="0.00">
                  <c:v>15.059710595610106</c:v>
                </c:pt>
                <c:pt idx="34" formatCode="0.00">
                  <c:v>14.325239843009504</c:v>
                </c:pt>
                <c:pt idx="35" formatCode="0.00">
                  <c:v>13.62658965170063</c:v>
                </c:pt>
                <c:pt idx="36" formatCode="0.00">
                  <c:v>12.962013032294575</c:v>
                </c:pt>
                <c:pt idx="37" formatCode="0.00">
                  <c:v>12.329848197080322</c:v>
                </c:pt>
                <c:pt idx="38" formatCode="0.00">
                  <c:v>11.728514404689882</c:v>
                </c:pt>
                <c:pt idx="39" formatCode="0.00">
                  <c:v>11.156508007421492</c:v>
                </c:pt>
                <c:pt idx="40" formatCode="0.00">
                  <c:v>10.612398691337152</c:v>
                </c:pt>
                <c:pt idx="41" formatCode="0.00">
                  <c:v>10.094825899732768</c:v>
                </c:pt>
                <c:pt idx="42" formatCode="0.00">
                  <c:v>9.6024954310377044</c:v>
                </c:pt>
                <c:pt idx="43" formatCode="0.00">
                  <c:v>9.1341762026367324</c:v>
                </c:pt>
                <c:pt idx="44" formatCode="0.00">
                  <c:v>8.6886971725222573</c:v>
                </c:pt>
                <c:pt idx="45" formatCode="0.00">
                  <c:v>8.2649444110793269</c:v>
                </c:pt>
                <c:pt idx="46" formatCode="0.00">
                  <c:v>7.8618583156813804</c:v>
                </c:pt>
                <c:pt idx="47" formatCode="0.00">
                  <c:v>7.4784309611317514</c:v>
                </c:pt>
                <c:pt idx="48" formatCode="0.00">
                  <c:v>7.1137035793256791</c:v>
                </c:pt>
                <c:pt idx="49" formatCode="0.00">
                  <c:v>6.7667641618306353</c:v>
                </c:pt>
                <c:pt idx="50" formatCode="0.00">
                  <c:v>6.4367451793902113</c:v>
                </c:pt>
                <c:pt idx="51" formatCode="0.00">
                  <c:v>6.1228214126490954</c:v>
                </c:pt>
                <c:pt idx="52" formatCode="0.00">
                  <c:v>5.8242078886748487</c:v>
                </c:pt>
                <c:pt idx="53" formatCode="0.00">
                  <c:v>5.5401579181166936</c:v>
                </c:pt>
                <c:pt idx="54" formatCode="0.00">
                  <c:v>5.2699612280932167</c:v>
                </c:pt>
                <c:pt idx="55" formatCode="0.00">
                  <c:v>5.0129421861401857</c:v>
                </c:pt>
                <c:pt idx="56" formatCode="0.00">
                  <c:v>4.7684581107774804</c:v>
                </c:pt>
                <c:pt idx="57" formatCode="0.00">
                  <c:v>4.5358976644706255</c:v>
                </c:pt>
                <c:pt idx="58" formatCode="0.00">
                  <c:v>4.3146793249685249</c:v>
                </c:pt>
                <c:pt idx="59" formatCode="0.00">
                  <c:v>4.1042499311949401</c:v>
                </c:pt>
                <c:pt idx="60" formatCode="0.00">
                  <c:v>3.9040833000576565</c:v>
                </c:pt>
                <c:pt idx="61" formatCode="0.00">
                  <c:v>3.7136789107166939</c:v>
                </c:pt>
                <c:pt idx="62" formatCode="0.00">
                  <c:v>3.5325606530214797</c:v>
                </c:pt>
                <c:pt idx="63" formatCode="0.00">
                  <c:v>3.3602756369874878</c:v>
                </c:pt>
                <c:pt idx="64" formatCode="0.00">
                  <c:v>3.1963930603353785</c:v>
                </c:pt>
                <c:pt idx="65" formatCode="0.00">
                  <c:v>3.0405031312608974</c:v>
                </c:pt>
                <c:pt idx="66" formatCode="0.00">
                  <c:v>2.8922160437419229</c:v>
                </c:pt>
                <c:pt idx="67" formatCode="0.00">
                  <c:v>2.7511610028203615</c:v>
                </c:pt>
                <c:pt idx="68" formatCode="0.00">
                  <c:v>2.616985297421619</c:v>
                </c:pt>
                <c:pt idx="69" formatCode="0.00">
                  <c:v>2.4893534183931973</c:v>
                </c:pt>
                <c:pt idx="70" formatCode="0.00">
                  <c:v>2.3679462195570453</c:v>
                </c:pt>
                <c:pt idx="71" formatCode="0.00">
                  <c:v>2.2524601196778899</c:v>
                </c:pt>
                <c:pt idx="72" formatCode="0.00">
                  <c:v>2.1426063433520093</c:v>
                </c:pt>
                <c:pt idx="73" formatCode="0.00">
                  <c:v>2.0381101989183104</c:v>
                </c:pt>
                <c:pt idx="74" formatCode="0.00">
                  <c:v>1.9387103915861004</c:v>
                </c:pt>
                <c:pt idx="75" formatCode="0.00">
                  <c:v>1.8441583700619997</c:v>
                </c:pt>
                <c:pt idx="76" formatCode="0.00">
                  <c:v>1.7542177050422512</c:v>
                </c:pt>
                <c:pt idx="77" formatCode="0.00">
                  <c:v>1.668663498016304</c:v>
                </c:pt>
                <c:pt idx="78" formatCode="0.00">
                  <c:v>1.587281818903397</c:v>
                </c:pt>
                <c:pt idx="79" formatCode="0.00">
                  <c:v>1.5098691711159251</c:v>
                </c:pt>
                <c:pt idx="80" formatCode="0.00">
                  <c:v>1.4362319827119712</c:v>
                </c:pt>
                <c:pt idx="81" formatCode="0.00">
                  <c:v>1.3661861223646279</c:v>
                </c:pt>
                <c:pt idx="82" formatCode="0.00">
                  <c:v>1.2995564389377674</c:v>
                </c:pt>
                <c:pt idx="83" formatCode="0.00">
                  <c:v>1.2361763235169694</c:v>
                </c:pt>
                <c:pt idx="84" formatCode="0.00">
                  <c:v>1.1758872928004553</c:v>
                </c:pt>
                <c:pt idx="85" formatCode="0.00">
                  <c:v>1.1185385928082796</c:v>
                </c:pt>
                <c:pt idx="86" formatCode="0.00">
                  <c:v>1.0639868219188584</c:v>
                </c:pt>
                <c:pt idx="87" formatCode="0.00">
                  <c:v>1.0120955722902196</c:v>
                </c:pt>
                <c:pt idx="88" formatCode="0.00">
                  <c:v>0.96273508876934599</c:v>
                </c:pt>
                <c:pt idx="89" formatCode="0.00">
                  <c:v>0.91578194443670891</c:v>
                </c:pt>
                <c:pt idx="90" formatCode="0.00">
                  <c:v>0.87111873197467571</c:v>
                </c:pt>
                <c:pt idx="91" formatCode="0.00">
                  <c:v>0.82863377008806272</c:v>
                </c:pt>
                <c:pt idx="92" formatCode="0.00">
                  <c:v>0.78822082424272433</c:v>
                </c:pt>
                <c:pt idx="93" formatCode="0.00">
                  <c:v>0.74977884102388515</c:v>
                </c:pt>
                <c:pt idx="94" formatCode="0.00">
                  <c:v>0.71321169544996277</c:v>
                </c:pt>
                <c:pt idx="95" formatCode="0.00">
                  <c:v>0.67842795061004668</c:v>
                </c:pt>
                <c:pt idx="96" formatCode="0.00">
                  <c:v>0.64534062902399314</c:v>
                </c:pt>
                <c:pt idx="97" formatCode="0.00">
                  <c:v>0.6138669951534218</c:v>
                </c:pt>
                <c:pt idx="98" formatCode="0.00">
                  <c:v>0.58392834851977216</c:v>
                </c:pt>
                <c:pt idx="99" formatCode="0.00">
                  <c:v>0.55544982691211531</c:v>
                </c:pt>
                <c:pt idx="100" formatCode="0.00">
                  <c:v>0.52836021919263276</c:v>
                </c:pt>
                <c:pt idx="101" formatCode="0.00">
                  <c:v>0.50259178723167874</c:v>
                </c:pt>
                <c:pt idx="102" formatCode="0.00">
                  <c:v>0.4780800965271752</c:v>
                </c:pt>
                <c:pt idx="103" formatCode="0.00">
                  <c:v>0.45476385508479078</c:v>
                </c:pt>
                <c:pt idx="104" formatCode="0.00">
                  <c:v>0.4325847601560317</c:v>
                </c:pt>
                <c:pt idx="105" formatCode="0.00">
                  <c:v>0.41148735245100149</c:v>
                </c:pt>
                <c:pt idx="106" formatCode="0.00">
                  <c:v>0.39141887746128834</c:v>
                </c:pt>
                <c:pt idx="107" formatCode="0.00">
                  <c:v>0.37232915354621693</c:v>
                </c:pt>
                <c:pt idx="108" formatCode="0.00">
                  <c:v>0.35417044645260592</c:v>
                </c:pt>
                <c:pt idx="109" formatCode="0.00">
                  <c:v>0.33689734995427334</c:v>
                </c:pt>
                <c:pt idx="110" formatCode="0.00">
                  <c:v>0.32046667231281917</c:v>
                </c:pt>
                <c:pt idx="111" formatCode="0.00">
                  <c:v>0.30483732827578164</c:v>
                </c:pt>
                <c:pt idx="112" formatCode="0.00">
                  <c:v>0.28997023634210706</c:v>
                </c:pt>
                <c:pt idx="113" formatCode="0.00">
                  <c:v>0.27582822103803856</c:v>
                </c:pt>
                <c:pt idx="114" formatCode="0.00">
                  <c:v>0.26237591995906923</c:v>
                </c:pt>
                <c:pt idx="115" formatCode="0.00">
                  <c:v>0.24957969534551086</c:v>
                </c:pt>
                <c:pt idx="116" formatCode="0.00">
                  <c:v>0.23740754997057367</c:v>
                </c:pt>
                <c:pt idx="117" formatCode="0.00">
                  <c:v>0.22582904713063329</c:v>
                </c:pt>
                <c:pt idx="118" formatCode="0.00">
                  <c:v>0.214815234537617</c:v>
                </c:pt>
                <c:pt idx="119" formatCode="0.00">
                  <c:v>0.20433857192320332</c:v>
                </c:pt>
                <c:pt idx="120" formatCode="0.00">
                  <c:v>0.1943728621738065</c:v>
                </c:pt>
                <c:pt idx="121" formatCode="0.00">
                  <c:v>0.18489318582414646</c:v>
                </c:pt>
                <c:pt idx="122" formatCode="0.00">
                  <c:v>0.17587583874560642</c:v>
                </c:pt>
                <c:pt idx="123" formatCode="0.00">
                  <c:v>0.16729827287356361</c:v>
                </c:pt>
                <c:pt idx="124" formatCode="0.00">
                  <c:v>0.15913903982548333</c:v>
                </c:pt>
                <c:pt idx="125" formatCode="0.00">
                  <c:v>0.15137773726879078</c:v>
                </c:pt>
                <c:pt idx="126" formatCode="0.00">
                  <c:v>0.14399495790441202</c:v>
                </c:pt>
                <c:pt idx="127" formatCode="0.00">
                  <c:v>0.13697224093841842</c:v>
                </c:pt>
                <c:pt idx="128" formatCode="0.00">
                  <c:v>0.13029202592042491</c:v>
                </c:pt>
                <c:pt idx="129" formatCode="0.00">
                  <c:v>0.12393760883331792</c:v>
                </c:pt>
                <c:pt idx="130" formatCode="0.00">
                  <c:v>0.11789310032451164</c:v>
                </c:pt>
                <c:pt idx="131" formatCode="0.00">
                  <c:v>0.11214338597429006</c:v>
                </c:pt>
                <c:pt idx="132" formatCode="0.00">
                  <c:v>0.10667408850188541</c:v>
                </c:pt>
                <c:pt idx="133" formatCode="0.00">
                  <c:v>0.1014715318147867</c:v>
                </c:pt>
                <c:pt idx="134" formatCode="0.00">
                  <c:v>9.6522706811385459E-2</c:v>
                </c:pt>
                <c:pt idx="135" formatCode="0.00">
                  <c:v>9.1815238851445352E-2</c:v>
                </c:pt>
                <c:pt idx="136" formatCode="0.00">
                  <c:v>8.7337356813055905E-2</c:v>
                </c:pt>
                <c:pt idx="137" formatCode="0.00">
                  <c:v>8.3077863658696696E-2</c:v>
                </c:pt>
                <c:pt idx="138" formatCode="0.00">
                  <c:v>7.9026108436810849E-2</c:v>
                </c:pt>
                <c:pt idx="139" formatCode="0.00">
                  <c:v>7.5171959648878614E-2</c:v>
                </c:pt>
                <c:pt idx="140" formatCode="0.00">
                  <c:v>7.1505779915393725E-2</c:v>
                </c:pt>
                <c:pt idx="141" formatCode="0.00">
                  <c:v>6.8018401877394635E-2</c:v>
                </c:pt>
                <c:pt idx="142" formatCode="0.00">
                  <c:v>6.4701105273292397E-2</c:v>
                </c:pt>
                <c:pt idx="143" formatCode="0.00">
                  <c:v>6.1545595133674053E-2</c:v>
                </c:pt>
                <c:pt idx="144" formatCode="0.00">
                  <c:v>5.8543981039558719E-2</c:v>
                </c:pt>
                <c:pt idx="145" formatCode="0.00">
                  <c:v>5.5688757392240162E-2</c:v>
                </c:pt>
                <c:pt idx="146" formatCode="0.00">
                  <c:v>5.2972784645380452E-2</c:v>
                </c:pt>
                <c:pt idx="147" formatCode="0.00">
                  <c:v>5.038927145242552E-2</c:v>
                </c:pt>
                <c:pt idx="148" formatCode="0.00">
                  <c:v>4.7931757684700996E-2</c:v>
                </c:pt>
                <c:pt idx="149" formatCode="0.00">
                  <c:v>4.5594098277725814E-2</c:v>
                </c:pt>
                <c:pt idx="150" formatCode="0.00">
                  <c:v>4.3370447865350124E-2</c:v>
                </c:pt>
                <c:pt idx="151" formatCode="0.00">
                  <c:v>4.1255246163295192E-2</c:v>
                </c:pt>
                <c:pt idx="152" formatCode="0.00">
                  <c:v>3.9243204065546586E-2</c:v>
                </c:pt>
                <c:pt idx="153" formatCode="0.00">
                  <c:v>3.7329290418833962E-2</c:v>
                </c:pt>
                <c:pt idx="154" formatCode="0.00">
                  <c:v>3.5508719442127454E-2</c:v>
                </c:pt>
                <c:pt idx="155" formatCode="0.00">
                  <c:v>3.3776938759692218E-2</c:v>
                </c:pt>
                <c:pt idx="156" formatCode="0.00">
                  <c:v>3.2129618017777868E-2</c:v>
                </c:pt>
                <c:pt idx="157" formatCode="0.00">
                  <c:v>3.0562638056478617E-2</c:v>
                </c:pt>
                <c:pt idx="158" formatCode="0.00">
                  <c:v>2.907208060968778E-2</c:v>
                </c:pt>
                <c:pt idx="159" formatCode="0.00">
                  <c:v>2.7654218507391682E-2</c:v>
                </c:pt>
                <c:pt idx="160" formatCode="0.00">
                  <c:v>2.6305506355803188E-2</c:v>
                </c:pt>
                <c:pt idx="161" formatCode="0.00">
                  <c:v>2.5022571672030518E-2</c:v>
                </c:pt>
                <c:pt idx="162" formatCode="0.00">
                  <c:v>2.3802206451113465E-2</c:v>
                </c:pt>
                <c:pt idx="163" formatCode="0.00">
                  <c:v>2.2641359144339849E-2</c:v>
                </c:pt>
                <c:pt idx="164" formatCode="0.00">
                  <c:v>2.1537127028784377E-2</c:v>
                </c:pt>
                <c:pt idx="165" formatCode="0.00">
                  <c:v>2.0486748948989341E-2</c:v>
                </c:pt>
                <c:pt idx="166" formatCode="0.00">
                  <c:v>1.9487598412637724E-2</c:v>
                </c:pt>
                <c:pt idx="167" formatCode="0.00">
                  <c:v>1.8537177022954411E-2</c:v>
                </c:pt>
                <c:pt idx="168" formatCode="0.00">
                  <c:v>1.7633108231412786E-2</c:v>
                </c:pt>
                <c:pt idx="169" formatCode="0.00">
                  <c:v>1.6773131395125592E-2</c:v>
                </c:pt>
                <c:pt idx="170" formatCode="0.00">
                  <c:v>1.5955096124060163E-2</c:v>
                </c:pt>
                <c:pt idx="171" formatCode="0.00">
                  <c:v>1.5176956903943339E-2</c:v>
                </c:pt>
                <c:pt idx="172" formatCode="0.00">
                  <c:v>1.4436767981410151E-2</c:v>
                </c:pt>
                <c:pt idx="173" formatCode="0.00">
                  <c:v>1.3732678498607126E-2</c:v>
                </c:pt>
                <c:pt idx="174" formatCode="0.00">
                  <c:v>1.3062927865083377E-2</c:v>
                </c:pt>
                <c:pt idx="175" formatCode="0.00">
                  <c:v>1.2425841355397593E-2</c:v>
                </c:pt>
                <c:pt idx="176" formatCode="0.00">
                  <c:v>1.1819825921432036E-2</c:v>
                </c:pt>
                <c:pt idx="177" formatCode="0.00">
                  <c:v>1.124336620894241E-2</c:v>
                </c:pt>
                <c:pt idx="178" formatCode="0.00">
                  <c:v>1.0695020768383074E-2</c:v>
                </c:pt>
                <c:pt idx="179" formatCode="0.00">
                  <c:v>1.0173418450532209E-2</c:v>
                </c:pt>
                <c:pt idx="180" formatCode="0.00">
                  <c:v>9.677254977904691E-3</c:v>
                </c:pt>
                <c:pt idx="181" formatCode="0.00">
                  <c:v>9.2052896833789595E-3</c:v>
                </c:pt>
                <c:pt idx="182" formatCode="0.00">
                  <c:v>8.7563424078829204E-3</c:v>
                </c:pt>
                <c:pt idx="183" formatCode="0.00">
                  <c:v>8.3292905493816613E-3</c:v>
                </c:pt>
                <c:pt idx="184" formatCode="0.00">
                  <c:v>7.9230662557875624E-3</c:v>
                </c:pt>
                <c:pt idx="185" formatCode="0.00">
                  <c:v>7.536653754773825E-3</c:v>
                </c:pt>
                <c:pt idx="186" formatCode="0.00">
                  <c:v>7.1690868138146588E-3</c:v>
                </c:pt>
                <c:pt idx="187" formatCode="0.00">
                  <c:v>6.81944632410057E-3</c:v>
                </c:pt>
                <c:pt idx="188" formatCode="0.00">
                  <c:v>6.4868580022876899E-3</c:v>
                </c:pt>
                <c:pt idx="189" formatCode="0.00">
                  <c:v>6.1704902043339784E-3</c:v>
                </c:pt>
                <c:pt idx="190" formatCode="0.00">
                  <c:v>5.869551845955898E-3</c:v>
                </c:pt>
                <c:pt idx="191" formatCode="0.00">
                  <c:v>5.583290424505739E-3</c:v>
                </c:pt>
                <c:pt idx="192" formatCode="0.00">
                  <c:v>5.3109901373229376E-3</c:v>
                </c:pt>
                <c:pt idx="193" formatCode="0.00">
                  <c:v>5.0519700918546621E-3</c:v>
                </c:pt>
                <c:pt idx="194" formatCode="0.00">
                  <c:v>4.8055826030697349E-3</c:v>
                </c:pt>
                <c:pt idx="195" formatCode="0.00">
                  <c:v>4.5712115739086632E-3</c:v>
                </c:pt>
                <c:pt idx="196" formatCode="0.00">
                  <c:v>4.3482709547201463E-3</c:v>
                </c:pt>
                <c:pt idx="197" formatCode="0.00">
                  <c:v>4.1362032778316116E-3</c:v>
                </c:pt>
                <c:pt idx="198" formatCode="0.00">
                  <c:v>3.9344782635897281E-3</c:v>
                </c:pt>
                <c:pt idx="199" formatCode="0.00">
                  <c:v>3.7425914943850298E-3</c:v>
                </c:pt>
                <c:pt idx="200" formatCode="0.00">
                  <c:v>3.5600631533451365E-3</c:v>
                </c:pt>
                <c:pt idx="201" formatCode="0.00">
                  <c:v>3.386436824542695E-3</c:v>
                </c:pt>
                <c:pt idx="202" formatCode="0.00">
                  <c:v>3.221278351717771E-3</c:v>
                </c:pt>
                <c:pt idx="203" formatCode="0.00">
                  <c:v>3.0641747526611012E-3</c:v>
                </c:pt>
                <c:pt idx="204" formatCode="0.00">
                  <c:v>2.9147331865434405E-3</c:v>
                </c:pt>
                <c:pt idx="205" formatCode="0.00">
                  <c:v>2.772579971608847E-3</c:v>
                </c:pt>
                <c:pt idx="206" formatCode="0.00">
                  <c:v>2.6373596507756926E-3</c:v>
                </c:pt>
                <c:pt idx="207" formatCode="0.00">
                  <c:v>2.508734102808764E-3</c:v>
                </c:pt>
                <c:pt idx="208" formatCode="0.00">
                  <c:v>2.3863816968400942E-3</c:v>
                </c:pt>
                <c:pt idx="209" formatCode="0.00">
                  <c:v>2.2699964881242427E-3</c:v>
                </c:pt>
                <c:pt idx="210" formatCode="0.00">
                  <c:v>2.1592874530170637E-3</c:v>
                </c:pt>
                <c:pt idx="211" formatCode="0.00">
                  <c:v>2.0539777612650361E-3</c:v>
                </c:pt>
                <c:pt idx="212" formatCode="0.00">
                  <c:v>1.9538040837854039E-3</c:v>
                </c:pt>
                <c:pt idx="213" formatCode="0.00">
                  <c:v>1.8585159342063332E-3</c:v>
                </c:pt>
                <c:pt idx="214" formatCode="0.00">
                  <c:v>1.767875042520499E-3</c:v>
                </c:pt>
                <c:pt idx="215" formatCode="0.00">
                  <c:v>1.6816547592859484E-3</c:v>
                </c:pt>
                <c:pt idx="216" formatCode="0.00">
                  <c:v>1.5996394888844613E-3</c:v>
                </c:pt>
                <c:pt idx="217" formatCode="0.00">
                  <c:v>1.5216241504201812E-3</c:v>
                </c:pt>
                <c:pt idx="218" formatCode="0.00">
                  <c:v>1.4474136649105759E-3</c:v>
                </c:pt>
                <c:pt idx="219" formatCode="0.00">
                  <c:v>1.3768224674873578E-3</c:v>
                </c:pt>
                <c:pt idx="220" formatCode="0.00">
                  <c:v>1.3096740433876516E-3</c:v>
                </c:pt>
                <c:pt idx="221" formatCode="0.00">
                  <c:v>1.2458004865751602E-3</c:v>
                </c:pt>
                <c:pt idx="222" formatCode="0.00">
                  <c:v>1.1850420798875984E-3</c:v>
                </c:pt>
                <c:pt idx="223" formatCode="0.00">
                  <c:v>1.1272468956606085E-3</c:v>
                </c:pt>
                <c:pt idx="224" formatCode="0.00">
                  <c:v>1.0722704158294583E-3</c:v>
                </c:pt>
                <c:pt idx="225" formatCode="0.00">
                  <c:v>1.0199751705585961E-3</c:v>
                </c:pt>
                <c:pt idx="226" formatCode="0.00">
                  <c:v>9.7023039449547197E-4</c:v>
                </c:pt>
                <c:pt idx="227" formatCode="0.00">
                  <c:v>9.2291169978902794E-4</c:v>
                </c:pt>
                <c:pt idx="228" formatCode="0.00">
                  <c:v>8.7790076505529205E-4</c:v>
                </c:pt>
                <c:pt idx="229" formatCode="0.00">
                  <c:v>8.3508503951228294E-4</c:v>
                </c:pt>
                <c:pt idx="230" formatCode="0.00">
                  <c:v>7.9435746154442452E-4</c:v>
                </c:pt>
                <c:pt idx="231" formatCode="0.00">
                  <c:v>7.5561619099275164E-4</c:v>
                </c:pt>
                <c:pt idx="232" formatCode="0.00">
                  <c:v>7.1876435450145628E-4</c:v>
                </c:pt>
                <c:pt idx="233" formatCode="0.00">
                  <c:v>6.8370980328404693E-4</c:v>
                </c:pt>
                <c:pt idx="234" formatCode="0.00">
                  <c:v>6.5036488270338105E-4</c:v>
                </c:pt>
                <c:pt idx="235" formatCode="0.00">
                  <c:v>6.1864621308941106E-4</c:v>
                </c:pt>
                <c:pt idx="236" formatCode="0.00">
                  <c:v>5.8847448124658725E-4</c:v>
                </c:pt>
                <c:pt idx="237" formatCode="0.00">
                  <c:v>5.5977424212954696E-4</c:v>
                </c:pt>
                <c:pt idx="238" formatCode="0.00">
                  <c:v>5.3247373019121196E-4</c:v>
                </c:pt>
                <c:pt idx="239" formatCode="0.00">
                  <c:v>5.0650467993153551E-4</c:v>
                </c:pt>
                <c:pt idx="240" formatCode="0.00">
                  <c:v>4.8180215519819255E-4</c:v>
                </c:pt>
                <c:pt idx="241" formatCode="0.00">
                  <c:v>4.5830438681238088E-4</c:v>
                </c:pt>
                <c:pt idx="242" formatCode="0.00">
                  <c:v>4.3595261811369345E-4</c:v>
                </c:pt>
                <c:pt idx="243" formatCode="0.00">
                  <c:v>4.1469095803786784E-4</c:v>
                </c:pt>
                <c:pt idx="244" formatCode="0.00">
                  <c:v>3.9446624136001113E-4</c:v>
                </c:pt>
                <c:pt idx="245" formatCode="0.00">
                  <c:v>3.752278957538429E-4</c:v>
                </c:pt>
                <c:pt idx="246" formatCode="0.00">
                  <c:v>3.5692781533454228E-4</c:v>
                </c:pt>
                <c:pt idx="247" formatCode="0.00">
                  <c:v>3.3952024036897353E-4</c:v>
                </c:pt>
                <c:pt idx="248" formatCode="0.00">
                  <c:v>3.2296164285252254E-4</c:v>
                </c:pt>
                <c:pt idx="249" formatCode="0.00">
                  <c:v>3.0721061766641051E-4</c:v>
                </c:pt>
                <c:pt idx="250" formatCode="0.00">
                  <c:v>2.9222777904332832E-4</c:v>
                </c:pt>
                <c:pt idx="251" formatCode="0.00">
                  <c:v>2.7797566208250728E-4</c:v>
                </c:pt>
                <c:pt idx="252" formatCode="0.00">
                  <c:v>2.6441862906794817E-4</c:v>
                </c:pt>
                <c:pt idx="253" formatCode="0.00">
                  <c:v>2.5152278035557194E-4</c:v>
                </c:pt>
                <c:pt idx="254" formatCode="0.00">
                  <c:v>2.3925586960645045E-4</c:v>
                </c:pt>
                <c:pt idx="255" formatCode="0.00">
                  <c:v>2.2758722315416156E-4</c:v>
                </c:pt>
                <c:pt idx="256" formatCode="0.00">
                  <c:v>2.1648766330464891E-4</c:v>
                </c:pt>
                <c:pt idx="257" formatCode="0.00">
                  <c:v>2.0592943537678542E-4</c:v>
                </c:pt>
                <c:pt idx="258" formatCode="0.00">
                  <c:v>1.9588613830121641E-4</c:v>
                </c:pt>
                <c:pt idx="259" formatCode="0.00">
                  <c:v>1.8633265860393353E-4</c:v>
                </c:pt>
                <c:pt idx="260" formatCode="0.00">
                  <c:v>1.772451076095076E-4</c:v>
                </c:pt>
                <c:pt idx="261" formatCode="0.00">
                  <c:v>1.6860076170695923E-4</c:v>
                </c:pt>
                <c:pt idx="262" formatCode="0.00">
                  <c:v>1.6037800552889275E-4</c:v>
                </c:pt>
                <c:pt idx="263" formatCode="0.00">
                  <c:v>1.5255627790182084E-4</c:v>
                </c:pt>
                <c:pt idx="264" formatCode="0.00">
                  <c:v>1.4511602043252019E-4</c:v>
                </c:pt>
                <c:pt idx="265" formatCode="0.00">
                  <c:v>1.3803862860185993E-4</c:v>
                </c:pt>
                <c:pt idx="266" formatCode="0.00">
                  <c:v>1.3130640524381518E-4</c:v>
                </c:pt>
                <c:pt idx="267" formatCode="0.00">
                  <c:v>1.2490251629333174E-4</c:v>
                </c:pt>
                <c:pt idx="268" formatCode="0.00">
                  <c:v>1.1881094869239693E-4</c:v>
                </c:pt>
                <c:pt idx="269" formatCode="0.00">
                  <c:v>1.1301647034905272E-4</c:v>
                </c:pt>
                <c:pt idx="270" formatCode="0.00">
                  <c:v>1.0750459204923136E-4</c:v>
                </c:pt>
                <c:pt idx="271" formatCode="0.00">
                  <c:v>1.0226153122617449E-4</c:v>
                </c:pt>
                <c:pt idx="272" formatCode="0.00">
                  <c:v>9.7274177496835674E-5</c:v>
                </c:pt>
                <c:pt idx="273" formatCode="0.00">
                  <c:v>9.2530059879095236E-5</c:v>
                </c:pt>
                <c:pt idx="274" formatCode="0.00">
                  <c:v>8.8017315607808464E-5</c:v>
                </c:pt>
                <c:pt idx="275" formatCode="0.00">
                  <c:v>8.3724660471713304E-5</c:v>
                </c:pt>
                <c:pt idx="276" formatCode="0.00">
                  <c:v>7.9641360597025606E-5</c:v>
                </c:pt>
                <c:pt idx="277" formatCode="0.00">
                  <c:v>7.5757205607162453E-5</c:v>
                </c:pt>
                <c:pt idx="278" formatCode="0.00">
                  <c:v>7.2062483091483363E-5</c:v>
                </c:pt>
                <c:pt idx="279" formatCode="0.00">
                  <c:v>6.854795431920422E-5</c:v>
                </c:pt>
                <c:pt idx="280" formatCode="0.00">
                  <c:v>6.5204831137757814E-5</c:v>
                </c:pt>
                <c:pt idx="281" formatCode="0.00">
                  <c:v>6.2024753997835672E-5</c:v>
                </c:pt>
                <c:pt idx="282" formatCode="0.00">
                  <c:v>5.8999771050159547E-5</c:v>
                </c:pt>
                <c:pt idx="283" formatCode="0.00">
                  <c:v>5.6122318261717113E-5</c:v>
                </c:pt>
                <c:pt idx="284" formatCode="0.00">
                  <c:v>5.3385200501739131E-5</c:v>
                </c:pt>
                <c:pt idx="285" formatCode="0.00">
                  <c:v>5.0781573550124516E-5</c:v>
                </c:pt>
                <c:pt idx="286" formatCode="0.00">
                  <c:v>4.8304926983325668E-5</c:v>
                </c:pt>
                <c:pt idx="287" formatCode="0.00">
                  <c:v>4.5949067894897857E-5</c:v>
                </c:pt>
                <c:pt idx="288" formatCode="0.00">
                  <c:v>4.3708105410007893E-5</c:v>
                </c:pt>
                <c:pt idx="289" formatCode="0.00">
                  <c:v>4.1576435955178393E-5</c:v>
                </c:pt>
                <c:pt idx="290" formatCode="0.00">
                  <c:v>3.9548729246435111E-5</c:v>
                </c:pt>
                <c:pt idx="291" formatCode="0.00">
                  <c:v>3.7619914960821063E-5</c:v>
                </c:pt>
                <c:pt idx="292" formatCode="0.00">
                  <c:v>3.57851700579476E-5</c:v>
                </c:pt>
                <c:pt idx="293" formatCode="0.00">
                  <c:v>3.4039906719881656E-5</c:v>
                </c:pt>
                <c:pt idx="294" formatCode="0.00">
                  <c:v>3.2379760879211046E-5</c:v>
                </c:pt>
                <c:pt idx="295" formatCode="0.00">
                  <c:v>3.0800581306602636E-5</c:v>
                </c:pt>
                <c:pt idx="296" formatCode="0.00">
                  <c:v>2.9298419230567104E-5</c:v>
                </c:pt>
                <c:pt idx="297" formatCode="0.00">
                  <c:v>2.7869518463472977E-5</c:v>
                </c:pt>
                <c:pt idx="298" formatCode="0.00">
                  <c:v>2.6510306009121405E-5</c:v>
                </c:pt>
                <c:pt idx="299" formatCode="0.00">
                  <c:v>2.52173831283944E-5</c:v>
                </c:pt>
                <c:pt idx="300" formatCode="0.00">
                  <c:v>2.3987516840636606E-5</c:v>
                </c:pt>
                <c:pt idx="301" formatCode="0.00">
                  <c:v>2.281763183951997E-5</c:v>
                </c:pt>
                <c:pt idx="302" formatCode="0.00">
                  <c:v>2.1704802803175731E-5</c:v>
                </c:pt>
                <c:pt idx="303" formatCode="0.00">
                  <c:v>2.0646247079366324E-5</c:v>
                </c:pt>
                <c:pt idx="304" formatCode="0.00">
                  <c:v>1.9639317727405197E-5</c:v>
                </c:pt>
                <c:pt idx="305" formatCode="0.00">
                  <c:v>1.8681496899426302E-5</c:v>
                </c:pt>
                <c:pt idx="306" formatCode="0.00">
                  <c:v>1.7770389544453173E-5</c:v>
                </c:pt>
                <c:pt idx="307" formatCode="0.00">
                  <c:v>1.6903717419523684E-5</c:v>
                </c:pt>
                <c:pt idx="308" formatCode="0.00">
                  <c:v>1.6079313392896198E-5</c:v>
                </c:pt>
                <c:pt idx="309" formatCode="0.00">
                  <c:v>1.529511602509129E-5</c:v>
                </c:pt>
                <c:pt idx="310" formatCode="0.00">
                  <c:v>1.4549164414219226E-5</c:v>
                </c:pt>
                <c:pt idx="311" formatCode="0.00">
                  <c:v>1.3839593292704035E-5</c:v>
                </c:pt>
                <c:pt idx="312" formatCode="0.00">
                  <c:v>1.3164628363142792E-5</c:v>
                </c:pt>
                <c:pt idx="313" formatCode="0.00">
                  <c:v>1.2522581861638086E-5</c:v>
                </c:pt>
                <c:pt idx="314" formatCode="0.00">
                  <c:v>1.191184833750909E-5</c:v>
                </c:pt>
                <c:pt idx="315" formatCode="0.00">
                  <c:v>1.1330900638828549E-5</c:v>
                </c:pt>
                <c:pt idx="316" formatCode="0.00">
                  <c:v>1.0778286093747667E-5</c:v>
                </c:pt>
                <c:pt idx="317" formatCode="0.00">
                  <c:v>1.0252622878059633E-5</c:v>
                </c:pt>
                <c:pt idx="318" formatCode="0.00">
                  <c:v>9.7525965599195131E-6</c:v>
                </c:pt>
                <c:pt idx="319" formatCode="0.00">
                  <c:v>9.2769568130798915E-6</c:v>
                </c:pt>
                <c:pt idx="320" formatCode="0.00">
                  <c:v>8.8245142904239568E-6</c:v>
                </c:pt>
                <c:pt idx="321" formatCode="0.00">
                  <c:v>8.3941376499783158E-6</c:v>
                </c:pt>
                <c:pt idx="322" formatCode="0.00">
                  <c:v>7.9847507259686424E-6</c:v>
                </c:pt>
                <c:pt idx="323" formatCode="0.00">
                  <c:v>7.5953298378448057E-6</c:v>
                </c:pt>
                <c:pt idx="324" formatCode="0.00">
                  <c:v>7.2249012305462241E-6</c:v>
                </c:pt>
                <c:pt idx="325" formatCode="0.00">
                  <c:v>6.8725386396069804E-6</c:v>
                </c:pt>
                <c:pt idx="326" formatCode="0.00">
                  <c:v>6.5373609750122742E-6</c:v>
                </c:pt>
                <c:pt idx="327" formatCode="0.00">
                  <c:v>6.2185301180143479E-6</c:v>
                </c:pt>
                <c:pt idx="328" formatCode="0.00">
                  <c:v>5.9152488253991415E-6</c:v>
                </c:pt>
                <c:pt idx="329" formatCode="0.00">
                  <c:v>5.6267587359629562E-6</c:v>
                </c:pt>
                <c:pt idx="330" formatCode="0.00">
                  <c:v>5.3523384742144035E-6</c:v>
                </c:pt>
                <c:pt idx="331" formatCode="0.00">
                  <c:v>5.091301846559993E-6</c:v>
                </c:pt>
                <c:pt idx="332" formatCode="0.00">
                  <c:v>4.8429961254626988E-6</c:v>
                </c:pt>
                <c:pt idx="333" formatCode="0.00">
                  <c:v>4.6068004172830672E-6</c:v>
                </c:pt>
                <c:pt idx="334" formatCode="0.00">
                  <c:v>4.3821241097218178E-6</c:v>
                </c:pt>
                <c:pt idx="335" formatCode="0.00">
                  <c:v>4.1684053949813856E-6</c:v>
                </c:pt>
                <c:pt idx="336" formatCode="0.00">
                  <c:v>3.9651098649538122E-6</c:v>
                </c:pt>
                <c:pt idx="337" formatCode="0.00">
                  <c:v>3.7717291749221292E-6</c:v>
                </c:pt>
                <c:pt idx="338" formatCode="0.00">
                  <c:v>3.5877797724337275E-6</c:v>
                </c:pt>
                <c:pt idx="339" formatCode="0.00">
                  <c:v>3.4128016881674351E-6</c:v>
                </c:pt>
                <c:pt idx="340" formatCode="0.00">
                  <c:v>3.246357385770572E-6</c:v>
                </c:pt>
                <c:pt idx="341" formatCode="0.00">
                  <c:v>3.0880306677901817E-6</c:v>
                </c:pt>
                <c:pt idx="342" formatCode="0.00">
                  <c:v>2.9374256349626183E-6</c:v>
                </c:pt>
              </c:numCache>
            </c:numRef>
          </c:yVal>
          <c:smooth val="0"/>
          <c:extLst>
            <c:ext xmlns:c16="http://schemas.microsoft.com/office/drawing/2014/chart" uri="{C3380CC4-5D6E-409C-BE32-E72D297353CC}">
              <c16:uniqueId val="{00000005-5A32-4616-8A13-1FC25BBB95E9}"/>
            </c:ext>
          </c:extLst>
        </c:ser>
        <c:ser>
          <c:idx val="0"/>
          <c:order val="4"/>
          <c:tx>
            <c:v>Final Score with Distance (other factors based on Scoring sheet)</c:v>
          </c:tx>
          <c:marker>
            <c:symbol val="none"/>
          </c:marker>
          <c:xVal>
            <c:numRef>
              <c:f>ScoresWithDistance!$A$20:$A$362</c:f>
              <c:numCache>
                <c:formatCode>General</c:formatCode>
                <c:ptCount val="343"/>
                <c:pt idx="0">
                  <c:v>5</c:v>
                </c:pt>
                <c:pt idx="1">
                  <c:v>10</c:v>
                </c:pt>
                <c:pt idx="2">
                  <c:v>15</c:v>
                </c:pt>
                <c:pt idx="3">
                  <c:v>20</c:v>
                </c:pt>
                <c:pt idx="4">
                  <c:v>25</c:v>
                </c:pt>
                <c:pt idx="5">
                  <c:v>30</c:v>
                </c:pt>
                <c:pt idx="6">
                  <c:v>35</c:v>
                </c:pt>
                <c:pt idx="7">
                  <c:v>40</c:v>
                </c:pt>
                <c:pt idx="8">
                  <c:v>45</c:v>
                </c:pt>
                <c:pt idx="9">
                  <c:v>50</c:v>
                </c:pt>
                <c:pt idx="10">
                  <c:v>55</c:v>
                </c:pt>
                <c:pt idx="11">
                  <c:v>60</c:v>
                </c:pt>
                <c:pt idx="12">
                  <c:v>65</c:v>
                </c:pt>
                <c:pt idx="13">
                  <c:v>70</c:v>
                </c:pt>
                <c:pt idx="14">
                  <c:v>75</c:v>
                </c:pt>
                <c:pt idx="15">
                  <c:v>80</c:v>
                </c:pt>
                <c:pt idx="16">
                  <c:v>85</c:v>
                </c:pt>
                <c:pt idx="17">
                  <c:v>90</c:v>
                </c:pt>
                <c:pt idx="18">
                  <c:v>95</c:v>
                </c:pt>
                <c:pt idx="19">
                  <c:v>100</c:v>
                </c:pt>
                <c:pt idx="20">
                  <c:v>105</c:v>
                </c:pt>
                <c:pt idx="21">
                  <c:v>110</c:v>
                </c:pt>
                <c:pt idx="22">
                  <c:v>115</c:v>
                </c:pt>
                <c:pt idx="23">
                  <c:v>120</c:v>
                </c:pt>
                <c:pt idx="24">
                  <c:v>125</c:v>
                </c:pt>
                <c:pt idx="25">
                  <c:v>130</c:v>
                </c:pt>
                <c:pt idx="26">
                  <c:v>135</c:v>
                </c:pt>
                <c:pt idx="27">
                  <c:v>140</c:v>
                </c:pt>
                <c:pt idx="28">
                  <c:v>145</c:v>
                </c:pt>
                <c:pt idx="29">
                  <c:v>150</c:v>
                </c:pt>
                <c:pt idx="30">
                  <c:v>155</c:v>
                </c:pt>
                <c:pt idx="31">
                  <c:v>160</c:v>
                </c:pt>
                <c:pt idx="32">
                  <c:v>165</c:v>
                </c:pt>
                <c:pt idx="33">
                  <c:v>170</c:v>
                </c:pt>
                <c:pt idx="34">
                  <c:v>175</c:v>
                </c:pt>
                <c:pt idx="35">
                  <c:v>180</c:v>
                </c:pt>
                <c:pt idx="36">
                  <c:v>185</c:v>
                </c:pt>
                <c:pt idx="37">
                  <c:v>190</c:v>
                </c:pt>
                <c:pt idx="38">
                  <c:v>195</c:v>
                </c:pt>
                <c:pt idx="39">
                  <c:v>200</c:v>
                </c:pt>
                <c:pt idx="40">
                  <c:v>205</c:v>
                </c:pt>
                <c:pt idx="41">
                  <c:v>210</c:v>
                </c:pt>
                <c:pt idx="42">
                  <c:v>215</c:v>
                </c:pt>
                <c:pt idx="43">
                  <c:v>220</c:v>
                </c:pt>
                <c:pt idx="44">
                  <c:v>225</c:v>
                </c:pt>
                <c:pt idx="45">
                  <c:v>230</c:v>
                </c:pt>
                <c:pt idx="46">
                  <c:v>235</c:v>
                </c:pt>
                <c:pt idx="47">
                  <c:v>240</c:v>
                </c:pt>
                <c:pt idx="48">
                  <c:v>245</c:v>
                </c:pt>
                <c:pt idx="49">
                  <c:v>250</c:v>
                </c:pt>
                <c:pt idx="50">
                  <c:v>255</c:v>
                </c:pt>
                <c:pt idx="51">
                  <c:v>260</c:v>
                </c:pt>
                <c:pt idx="52">
                  <c:v>265</c:v>
                </c:pt>
                <c:pt idx="53">
                  <c:v>270</c:v>
                </c:pt>
                <c:pt idx="54">
                  <c:v>275</c:v>
                </c:pt>
                <c:pt idx="55">
                  <c:v>280</c:v>
                </c:pt>
                <c:pt idx="56">
                  <c:v>285</c:v>
                </c:pt>
                <c:pt idx="57">
                  <c:v>290</c:v>
                </c:pt>
                <c:pt idx="58">
                  <c:v>295</c:v>
                </c:pt>
                <c:pt idx="59">
                  <c:v>300</c:v>
                </c:pt>
                <c:pt idx="60">
                  <c:v>305</c:v>
                </c:pt>
                <c:pt idx="61">
                  <c:v>310</c:v>
                </c:pt>
                <c:pt idx="62">
                  <c:v>315</c:v>
                </c:pt>
                <c:pt idx="63">
                  <c:v>320</c:v>
                </c:pt>
                <c:pt idx="64">
                  <c:v>325</c:v>
                </c:pt>
                <c:pt idx="65">
                  <c:v>330</c:v>
                </c:pt>
                <c:pt idx="66">
                  <c:v>335</c:v>
                </c:pt>
                <c:pt idx="67">
                  <c:v>340</c:v>
                </c:pt>
                <c:pt idx="68">
                  <c:v>345</c:v>
                </c:pt>
                <c:pt idx="69">
                  <c:v>350</c:v>
                </c:pt>
                <c:pt idx="70">
                  <c:v>355</c:v>
                </c:pt>
                <c:pt idx="71">
                  <c:v>360</c:v>
                </c:pt>
                <c:pt idx="72">
                  <c:v>365</c:v>
                </c:pt>
                <c:pt idx="73">
                  <c:v>370</c:v>
                </c:pt>
                <c:pt idx="74">
                  <c:v>375</c:v>
                </c:pt>
                <c:pt idx="75">
                  <c:v>380</c:v>
                </c:pt>
                <c:pt idx="76">
                  <c:v>385</c:v>
                </c:pt>
                <c:pt idx="77">
                  <c:v>390</c:v>
                </c:pt>
                <c:pt idx="78">
                  <c:v>395</c:v>
                </c:pt>
                <c:pt idx="79">
                  <c:v>400</c:v>
                </c:pt>
                <c:pt idx="80">
                  <c:v>405</c:v>
                </c:pt>
                <c:pt idx="81">
                  <c:v>410</c:v>
                </c:pt>
                <c:pt idx="82">
                  <c:v>415</c:v>
                </c:pt>
                <c:pt idx="83">
                  <c:v>420</c:v>
                </c:pt>
                <c:pt idx="84">
                  <c:v>425</c:v>
                </c:pt>
                <c:pt idx="85">
                  <c:v>430</c:v>
                </c:pt>
                <c:pt idx="86">
                  <c:v>435</c:v>
                </c:pt>
                <c:pt idx="87">
                  <c:v>440</c:v>
                </c:pt>
                <c:pt idx="88">
                  <c:v>445</c:v>
                </c:pt>
                <c:pt idx="89">
                  <c:v>450</c:v>
                </c:pt>
                <c:pt idx="90">
                  <c:v>455</c:v>
                </c:pt>
                <c:pt idx="91">
                  <c:v>460</c:v>
                </c:pt>
                <c:pt idx="92">
                  <c:v>465</c:v>
                </c:pt>
                <c:pt idx="93">
                  <c:v>470</c:v>
                </c:pt>
                <c:pt idx="94">
                  <c:v>475</c:v>
                </c:pt>
                <c:pt idx="95">
                  <c:v>480</c:v>
                </c:pt>
                <c:pt idx="96">
                  <c:v>485</c:v>
                </c:pt>
                <c:pt idx="97">
                  <c:v>490</c:v>
                </c:pt>
                <c:pt idx="98">
                  <c:v>495</c:v>
                </c:pt>
                <c:pt idx="99">
                  <c:v>500</c:v>
                </c:pt>
                <c:pt idx="100">
                  <c:v>505</c:v>
                </c:pt>
                <c:pt idx="101">
                  <c:v>510</c:v>
                </c:pt>
                <c:pt idx="102">
                  <c:v>515</c:v>
                </c:pt>
                <c:pt idx="103">
                  <c:v>520</c:v>
                </c:pt>
                <c:pt idx="104">
                  <c:v>525</c:v>
                </c:pt>
                <c:pt idx="105">
                  <c:v>530</c:v>
                </c:pt>
                <c:pt idx="106">
                  <c:v>535</c:v>
                </c:pt>
                <c:pt idx="107">
                  <c:v>540</c:v>
                </c:pt>
                <c:pt idx="108">
                  <c:v>545</c:v>
                </c:pt>
                <c:pt idx="109">
                  <c:v>550</c:v>
                </c:pt>
                <c:pt idx="110">
                  <c:v>555</c:v>
                </c:pt>
                <c:pt idx="111">
                  <c:v>560</c:v>
                </c:pt>
                <c:pt idx="112">
                  <c:v>565</c:v>
                </c:pt>
                <c:pt idx="113">
                  <c:v>570</c:v>
                </c:pt>
                <c:pt idx="114">
                  <c:v>575</c:v>
                </c:pt>
                <c:pt idx="115">
                  <c:v>580</c:v>
                </c:pt>
                <c:pt idx="116">
                  <c:v>585</c:v>
                </c:pt>
                <c:pt idx="117">
                  <c:v>590</c:v>
                </c:pt>
                <c:pt idx="118">
                  <c:v>595</c:v>
                </c:pt>
                <c:pt idx="119">
                  <c:v>600</c:v>
                </c:pt>
                <c:pt idx="120">
                  <c:v>605</c:v>
                </c:pt>
                <c:pt idx="121">
                  <c:v>610</c:v>
                </c:pt>
                <c:pt idx="122">
                  <c:v>615</c:v>
                </c:pt>
                <c:pt idx="123">
                  <c:v>620</c:v>
                </c:pt>
                <c:pt idx="124">
                  <c:v>625</c:v>
                </c:pt>
                <c:pt idx="125">
                  <c:v>630</c:v>
                </c:pt>
                <c:pt idx="126">
                  <c:v>635</c:v>
                </c:pt>
                <c:pt idx="127">
                  <c:v>640</c:v>
                </c:pt>
                <c:pt idx="128">
                  <c:v>645</c:v>
                </c:pt>
                <c:pt idx="129">
                  <c:v>650</c:v>
                </c:pt>
                <c:pt idx="130">
                  <c:v>655</c:v>
                </c:pt>
                <c:pt idx="131">
                  <c:v>660</c:v>
                </c:pt>
                <c:pt idx="132">
                  <c:v>665</c:v>
                </c:pt>
                <c:pt idx="133">
                  <c:v>670</c:v>
                </c:pt>
                <c:pt idx="134">
                  <c:v>675</c:v>
                </c:pt>
                <c:pt idx="135">
                  <c:v>680</c:v>
                </c:pt>
                <c:pt idx="136">
                  <c:v>685</c:v>
                </c:pt>
                <c:pt idx="137">
                  <c:v>690</c:v>
                </c:pt>
                <c:pt idx="138">
                  <c:v>695</c:v>
                </c:pt>
                <c:pt idx="139">
                  <c:v>700</c:v>
                </c:pt>
                <c:pt idx="140">
                  <c:v>705</c:v>
                </c:pt>
                <c:pt idx="141">
                  <c:v>710</c:v>
                </c:pt>
                <c:pt idx="142">
                  <c:v>715</c:v>
                </c:pt>
                <c:pt idx="143">
                  <c:v>720</c:v>
                </c:pt>
                <c:pt idx="144">
                  <c:v>725</c:v>
                </c:pt>
                <c:pt idx="145">
                  <c:v>730</c:v>
                </c:pt>
                <c:pt idx="146">
                  <c:v>735</c:v>
                </c:pt>
                <c:pt idx="147">
                  <c:v>740</c:v>
                </c:pt>
                <c:pt idx="148">
                  <c:v>745</c:v>
                </c:pt>
                <c:pt idx="149">
                  <c:v>750</c:v>
                </c:pt>
                <c:pt idx="150">
                  <c:v>755</c:v>
                </c:pt>
                <c:pt idx="151">
                  <c:v>760</c:v>
                </c:pt>
                <c:pt idx="152">
                  <c:v>765</c:v>
                </c:pt>
                <c:pt idx="153">
                  <c:v>770</c:v>
                </c:pt>
                <c:pt idx="154">
                  <c:v>775</c:v>
                </c:pt>
                <c:pt idx="155">
                  <c:v>780</c:v>
                </c:pt>
                <c:pt idx="156">
                  <c:v>785</c:v>
                </c:pt>
                <c:pt idx="157">
                  <c:v>790</c:v>
                </c:pt>
                <c:pt idx="158">
                  <c:v>795</c:v>
                </c:pt>
                <c:pt idx="159">
                  <c:v>800</c:v>
                </c:pt>
                <c:pt idx="160">
                  <c:v>805</c:v>
                </c:pt>
                <c:pt idx="161">
                  <c:v>810</c:v>
                </c:pt>
                <c:pt idx="162">
                  <c:v>815</c:v>
                </c:pt>
                <c:pt idx="163">
                  <c:v>820</c:v>
                </c:pt>
                <c:pt idx="164">
                  <c:v>825</c:v>
                </c:pt>
                <c:pt idx="165">
                  <c:v>830</c:v>
                </c:pt>
                <c:pt idx="166">
                  <c:v>835</c:v>
                </c:pt>
                <c:pt idx="167">
                  <c:v>840</c:v>
                </c:pt>
                <c:pt idx="168">
                  <c:v>845</c:v>
                </c:pt>
                <c:pt idx="169">
                  <c:v>850</c:v>
                </c:pt>
                <c:pt idx="170">
                  <c:v>855</c:v>
                </c:pt>
                <c:pt idx="171">
                  <c:v>860</c:v>
                </c:pt>
                <c:pt idx="172">
                  <c:v>865</c:v>
                </c:pt>
                <c:pt idx="173">
                  <c:v>870</c:v>
                </c:pt>
                <c:pt idx="174">
                  <c:v>875</c:v>
                </c:pt>
                <c:pt idx="175">
                  <c:v>880</c:v>
                </c:pt>
                <c:pt idx="176">
                  <c:v>885</c:v>
                </c:pt>
                <c:pt idx="177">
                  <c:v>890</c:v>
                </c:pt>
                <c:pt idx="178">
                  <c:v>895</c:v>
                </c:pt>
                <c:pt idx="179">
                  <c:v>900</c:v>
                </c:pt>
                <c:pt idx="180">
                  <c:v>905</c:v>
                </c:pt>
                <c:pt idx="181">
                  <c:v>910</c:v>
                </c:pt>
                <c:pt idx="182">
                  <c:v>915</c:v>
                </c:pt>
                <c:pt idx="183">
                  <c:v>920</c:v>
                </c:pt>
                <c:pt idx="184">
                  <c:v>925</c:v>
                </c:pt>
                <c:pt idx="185">
                  <c:v>930</c:v>
                </c:pt>
                <c:pt idx="186">
                  <c:v>935</c:v>
                </c:pt>
                <c:pt idx="187">
                  <c:v>940</c:v>
                </c:pt>
                <c:pt idx="188">
                  <c:v>945</c:v>
                </c:pt>
                <c:pt idx="189">
                  <c:v>950</c:v>
                </c:pt>
                <c:pt idx="190">
                  <c:v>955</c:v>
                </c:pt>
                <c:pt idx="191">
                  <c:v>960</c:v>
                </c:pt>
                <c:pt idx="192">
                  <c:v>965</c:v>
                </c:pt>
                <c:pt idx="193">
                  <c:v>970</c:v>
                </c:pt>
                <c:pt idx="194">
                  <c:v>975</c:v>
                </c:pt>
                <c:pt idx="195">
                  <c:v>980</c:v>
                </c:pt>
                <c:pt idx="196">
                  <c:v>985</c:v>
                </c:pt>
                <c:pt idx="197">
                  <c:v>990</c:v>
                </c:pt>
                <c:pt idx="198">
                  <c:v>995</c:v>
                </c:pt>
                <c:pt idx="199">
                  <c:v>1000</c:v>
                </c:pt>
                <c:pt idx="200">
                  <c:v>1005</c:v>
                </c:pt>
                <c:pt idx="201">
                  <c:v>1010</c:v>
                </c:pt>
                <c:pt idx="202">
                  <c:v>1015</c:v>
                </c:pt>
                <c:pt idx="203">
                  <c:v>1020</c:v>
                </c:pt>
                <c:pt idx="204">
                  <c:v>1025</c:v>
                </c:pt>
                <c:pt idx="205">
                  <c:v>1030</c:v>
                </c:pt>
                <c:pt idx="206">
                  <c:v>1035</c:v>
                </c:pt>
                <c:pt idx="207">
                  <c:v>1040</c:v>
                </c:pt>
                <c:pt idx="208">
                  <c:v>1045</c:v>
                </c:pt>
                <c:pt idx="209">
                  <c:v>1050</c:v>
                </c:pt>
                <c:pt idx="210">
                  <c:v>1055</c:v>
                </c:pt>
                <c:pt idx="211">
                  <c:v>1060</c:v>
                </c:pt>
                <c:pt idx="212">
                  <c:v>1065</c:v>
                </c:pt>
                <c:pt idx="213">
                  <c:v>1070</c:v>
                </c:pt>
                <c:pt idx="214">
                  <c:v>1075</c:v>
                </c:pt>
                <c:pt idx="215">
                  <c:v>1080</c:v>
                </c:pt>
                <c:pt idx="216">
                  <c:v>1085</c:v>
                </c:pt>
                <c:pt idx="217">
                  <c:v>1090</c:v>
                </c:pt>
                <c:pt idx="218">
                  <c:v>1095</c:v>
                </c:pt>
                <c:pt idx="219">
                  <c:v>1100</c:v>
                </c:pt>
                <c:pt idx="220">
                  <c:v>1105</c:v>
                </c:pt>
                <c:pt idx="221">
                  <c:v>1110</c:v>
                </c:pt>
                <c:pt idx="222">
                  <c:v>1115</c:v>
                </c:pt>
                <c:pt idx="223">
                  <c:v>1120</c:v>
                </c:pt>
                <c:pt idx="224">
                  <c:v>1125</c:v>
                </c:pt>
                <c:pt idx="225">
                  <c:v>1130</c:v>
                </c:pt>
                <c:pt idx="226">
                  <c:v>1135</c:v>
                </c:pt>
                <c:pt idx="227">
                  <c:v>1140</c:v>
                </c:pt>
                <c:pt idx="228">
                  <c:v>1145</c:v>
                </c:pt>
                <c:pt idx="229">
                  <c:v>1150</c:v>
                </c:pt>
                <c:pt idx="230">
                  <c:v>1155</c:v>
                </c:pt>
                <c:pt idx="231">
                  <c:v>1160</c:v>
                </c:pt>
                <c:pt idx="232">
                  <c:v>1165</c:v>
                </c:pt>
                <c:pt idx="233">
                  <c:v>1170</c:v>
                </c:pt>
                <c:pt idx="234">
                  <c:v>1175</c:v>
                </c:pt>
                <c:pt idx="235">
                  <c:v>1180</c:v>
                </c:pt>
                <c:pt idx="236">
                  <c:v>1185</c:v>
                </c:pt>
                <c:pt idx="237">
                  <c:v>1190</c:v>
                </c:pt>
                <c:pt idx="238">
                  <c:v>1195</c:v>
                </c:pt>
                <c:pt idx="239">
                  <c:v>1200</c:v>
                </c:pt>
                <c:pt idx="240">
                  <c:v>1205</c:v>
                </c:pt>
                <c:pt idx="241">
                  <c:v>1210</c:v>
                </c:pt>
                <c:pt idx="242">
                  <c:v>1215</c:v>
                </c:pt>
                <c:pt idx="243">
                  <c:v>1220</c:v>
                </c:pt>
                <c:pt idx="244">
                  <c:v>1225</c:v>
                </c:pt>
                <c:pt idx="245">
                  <c:v>1230</c:v>
                </c:pt>
                <c:pt idx="246">
                  <c:v>1235</c:v>
                </c:pt>
                <c:pt idx="247">
                  <c:v>1240</c:v>
                </c:pt>
                <c:pt idx="248">
                  <c:v>1245</c:v>
                </c:pt>
                <c:pt idx="249">
                  <c:v>1250</c:v>
                </c:pt>
                <c:pt idx="250">
                  <c:v>1255</c:v>
                </c:pt>
                <c:pt idx="251">
                  <c:v>1260</c:v>
                </c:pt>
                <c:pt idx="252">
                  <c:v>1265</c:v>
                </c:pt>
                <c:pt idx="253">
                  <c:v>1270</c:v>
                </c:pt>
                <c:pt idx="254">
                  <c:v>1275</c:v>
                </c:pt>
                <c:pt idx="255">
                  <c:v>1280</c:v>
                </c:pt>
                <c:pt idx="256">
                  <c:v>1285</c:v>
                </c:pt>
                <c:pt idx="257">
                  <c:v>1290</c:v>
                </c:pt>
                <c:pt idx="258">
                  <c:v>1295</c:v>
                </c:pt>
                <c:pt idx="259">
                  <c:v>1300</c:v>
                </c:pt>
                <c:pt idx="260">
                  <c:v>1305</c:v>
                </c:pt>
                <c:pt idx="261">
                  <c:v>1310</c:v>
                </c:pt>
                <c:pt idx="262">
                  <c:v>1315</c:v>
                </c:pt>
                <c:pt idx="263">
                  <c:v>1320</c:v>
                </c:pt>
                <c:pt idx="264">
                  <c:v>1325</c:v>
                </c:pt>
                <c:pt idx="265">
                  <c:v>1330</c:v>
                </c:pt>
                <c:pt idx="266">
                  <c:v>1335</c:v>
                </c:pt>
                <c:pt idx="267">
                  <c:v>1340</c:v>
                </c:pt>
                <c:pt idx="268">
                  <c:v>1345</c:v>
                </c:pt>
                <c:pt idx="269">
                  <c:v>1350</c:v>
                </c:pt>
                <c:pt idx="270">
                  <c:v>1355</c:v>
                </c:pt>
                <c:pt idx="271">
                  <c:v>1360</c:v>
                </c:pt>
                <c:pt idx="272">
                  <c:v>1365</c:v>
                </c:pt>
                <c:pt idx="273">
                  <c:v>1370</c:v>
                </c:pt>
                <c:pt idx="274">
                  <c:v>1375</c:v>
                </c:pt>
                <c:pt idx="275">
                  <c:v>1380</c:v>
                </c:pt>
                <c:pt idx="276">
                  <c:v>1385</c:v>
                </c:pt>
                <c:pt idx="277">
                  <c:v>1390</c:v>
                </c:pt>
                <c:pt idx="278">
                  <c:v>1395</c:v>
                </c:pt>
                <c:pt idx="279">
                  <c:v>1400</c:v>
                </c:pt>
                <c:pt idx="280">
                  <c:v>1405</c:v>
                </c:pt>
                <c:pt idx="281">
                  <c:v>1410</c:v>
                </c:pt>
                <c:pt idx="282">
                  <c:v>1415</c:v>
                </c:pt>
                <c:pt idx="283">
                  <c:v>1420</c:v>
                </c:pt>
                <c:pt idx="284">
                  <c:v>1425</c:v>
                </c:pt>
                <c:pt idx="285">
                  <c:v>1430</c:v>
                </c:pt>
                <c:pt idx="286">
                  <c:v>1435</c:v>
                </c:pt>
                <c:pt idx="287">
                  <c:v>1440</c:v>
                </c:pt>
                <c:pt idx="288">
                  <c:v>1445</c:v>
                </c:pt>
                <c:pt idx="289">
                  <c:v>1450</c:v>
                </c:pt>
                <c:pt idx="290">
                  <c:v>1455</c:v>
                </c:pt>
                <c:pt idx="291">
                  <c:v>1460</c:v>
                </c:pt>
                <c:pt idx="292">
                  <c:v>1465</c:v>
                </c:pt>
                <c:pt idx="293">
                  <c:v>1470</c:v>
                </c:pt>
                <c:pt idx="294">
                  <c:v>1475</c:v>
                </c:pt>
                <c:pt idx="295">
                  <c:v>1480</c:v>
                </c:pt>
                <c:pt idx="296">
                  <c:v>1485</c:v>
                </c:pt>
                <c:pt idx="297">
                  <c:v>1490</c:v>
                </c:pt>
                <c:pt idx="298">
                  <c:v>1495</c:v>
                </c:pt>
                <c:pt idx="299">
                  <c:v>1500</c:v>
                </c:pt>
                <c:pt idx="300">
                  <c:v>1505</c:v>
                </c:pt>
                <c:pt idx="301">
                  <c:v>1510</c:v>
                </c:pt>
                <c:pt idx="302">
                  <c:v>1515</c:v>
                </c:pt>
                <c:pt idx="303">
                  <c:v>1520</c:v>
                </c:pt>
                <c:pt idx="304">
                  <c:v>1525</c:v>
                </c:pt>
                <c:pt idx="305">
                  <c:v>1530</c:v>
                </c:pt>
                <c:pt idx="306">
                  <c:v>1535</c:v>
                </c:pt>
                <c:pt idx="307">
                  <c:v>1540</c:v>
                </c:pt>
                <c:pt idx="308">
                  <c:v>1545</c:v>
                </c:pt>
                <c:pt idx="309">
                  <c:v>1550</c:v>
                </c:pt>
                <c:pt idx="310">
                  <c:v>1555</c:v>
                </c:pt>
                <c:pt idx="311">
                  <c:v>1560</c:v>
                </c:pt>
                <c:pt idx="312">
                  <c:v>1565</c:v>
                </c:pt>
                <c:pt idx="313">
                  <c:v>1570</c:v>
                </c:pt>
                <c:pt idx="314">
                  <c:v>1575</c:v>
                </c:pt>
                <c:pt idx="315">
                  <c:v>1580</c:v>
                </c:pt>
                <c:pt idx="316">
                  <c:v>1585</c:v>
                </c:pt>
                <c:pt idx="317">
                  <c:v>1590</c:v>
                </c:pt>
                <c:pt idx="318">
                  <c:v>1595</c:v>
                </c:pt>
                <c:pt idx="319">
                  <c:v>1600</c:v>
                </c:pt>
                <c:pt idx="320">
                  <c:v>1605</c:v>
                </c:pt>
                <c:pt idx="321">
                  <c:v>1610</c:v>
                </c:pt>
                <c:pt idx="322">
                  <c:v>1615</c:v>
                </c:pt>
                <c:pt idx="323">
                  <c:v>1620</c:v>
                </c:pt>
                <c:pt idx="324">
                  <c:v>1625</c:v>
                </c:pt>
                <c:pt idx="325">
                  <c:v>1630</c:v>
                </c:pt>
                <c:pt idx="326">
                  <c:v>1635</c:v>
                </c:pt>
                <c:pt idx="327">
                  <c:v>1640</c:v>
                </c:pt>
                <c:pt idx="328">
                  <c:v>1645</c:v>
                </c:pt>
                <c:pt idx="329">
                  <c:v>1650</c:v>
                </c:pt>
                <c:pt idx="330">
                  <c:v>1655</c:v>
                </c:pt>
                <c:pt idx="331">
                  <c:v>1660</c:v>
                </c:pt>
                <c:pt idx="332">
                  <c:v>1665</c:v>
                </c:pt>
                <c:pt idx="333">
                  <c:v>1670</c:v>
                </c:pt>
                <c:pt idx="334">
                  <c:v>1675</c:v>
                </c:pt>
                <c:pt idx="335">
                  <c:v>1680</c:v>
                </c:pt>
                <c:pt idx="336">
                  <c:v>1685</c:v>
                </c:pt>
                <c:pt idx="337">
                  <c:v>1690</c:v>
                </c:pt>
                <c:pt idx="338">
                  <c:v>1695</c:v>
                </c:pt>
                <c:pt idx="339">
                  <c:v>1700</c:v>
                </c:pt>
                <c:pt idx="340">
                  <c:v>1705</c:v>
                </c:pt>
                <c:pt idx="341">
                  <c:v>1710</c:v>
                </c:pt>
                <c:pt idx="342">
                  <c:v>1715</c:v>
                </c:pt>
              </c:numCache>
            </c:numRef>
          </c:xVal>
          <c:yVal>
            <c:numRef>
              <c:f>ScoresWithDistance!$D$20:$D$362</c:f>
              <c:numCache>
                <c:formatCode>General</c:formatCode>
                <c:ptCount val="343"/>
                <c:pt idx="0">
                  <c:v>74</c:v>
                </c:pt>
                <c:pt idx="1">
                  <c:v>74</c:v>
                </c:pt>
                <c:pt idx="2">
                  <c:v>74</c:v>
                </c:pt>
                <c:pt idx="3">
                  <c:v>74</c:v>
                </c:pt>
                <c:pt idx="4">
                  <c:v>74</c:v>
                </c:pt>
                <c:pt idx="5" formatCode="0.00">
                  <c:v>74</c:v>
                </c:pt>
                <c:pt idx="6" formatCode="0.00">
                  <c:v>74</c:v>
                </c:pt>
                <c:pt idx="7" formatCode="0.00">
                  <c:v>74</c:v>
                </c:pt>
                <c:pt idx="8" formatCode="0.00">
                  <c:v>74</c:v>
                </c:pt>
                <c:pt idx="9" formatCode="0.00">
                  <c:v>74</c:v>
                </c:pt>
                <c:pt idx="10" formatCode="0.00">
                  <c:v>71.561471225035703</c:v>
                </c:pt>
                <c:pt idx="11" formatCode="0.00">
                  <c:v>69.241870901797967</c:v>
                </c:pt>
                <c:pt idx="12" formatCode="0.00">
                  <c:v>67.035398821252898</c:v>
                </c:pt>
                <c:pt idx="13" formatCode="0.00">
                  <c:v>64.936537653899094</c:v>
                </c:pt>
                <c:pt idx="14" formatCode="0.00">
                  <c:v>62.940039153570247</c:v>
                </c:pt>
                <c:pt idx="15" formatCode="0.00">
                  <c:v>61.040911034085894</c:v>
                </c:pt>
                <c:pt idx="16" formatCode="0.00">
                  <c:v>59.23440448593567</c:v>
                </c:pt>
                <c:pt idx="17" formatCode="0.00">
                  <c:v>57.516002301781967</c:v>
                </c:pt>
                <c:pt idx="18" formatCode="0.00">
                  <c:v>55.881407581088666</c:v>
                </c:pt>
                <c:pt idx="19" formatCode="0.00">
                  <c:v>54.326532985631673</c:v>
                </c:pt>
                <c:pt idx="20" formatCode="0.00">
                  <c:v>52.847490519024333</c:v>
                </c:pt>
                <c:pt idx="21" formatCode="0.00">
                  <c:v>51.440581804701324</c:v>
                </c:pt>
                <c:pt idx="22" formatCode="0.00">
                  <c:v>50.102288838050804</c:v>
                </c:pt>
                <c:pt idx="23" formatCode="0.00">
                  <c:v>48.829265189570478</c:v>
                </c:pt>
                <c:pt idx="24" formatCode="0.00">
                  <c:v>47.618327637050733</c:v>
                </c:pt>
                <c:pt idx="25" formatCode="0.00">
                  <c:v>46.466448205861077</c:v>
                </c:pt>
                <c:pt idx="26" formatCode="0.00">
                  <c:v>45.370746597436337</c:v>
                </c:pt>
                <c:pt idx="27" formatCode="0.00">
                  <c:v>44.328482987029957</c:v>
                </c:pt>
                <c:pt idx="28" formatCode="0.00">
                  <c:v>43.337051172725054</c:v>
                </c:pt>
                <c:pt idx="29" formatCode="0.00">
                  <c:v>42.393972058572118</c:v>
                </c:pt>
                <c:pt idx="30" formatCode="0.00">
                  <c:v>41.496887455557768</c:v>
                </c:pt>
                <c:pt idx="31" formatCode="0.00">
                  <c:v>40.643554184903977</c:v>
                </c:pt>
                <c:pt idx="32" formatCode="0.00">
                  <c:v>39.831838468952654</c:v>
                </c:pt>
                <c:pt idx="33" formatCode="0.00">
                  <c:v>39.059710595610106</c:v>
                </c:pt>
                <c:pt idx="34" formatCode="0.00">
                  <c:v>38.325239843009506</c:v>
                </c:pt>
                <c:pt idx="35" formatCode="0.00">
                  <c:v>37.626589651700627</c:v>
                </c:pt>
                <c:pt idx="36" formatCode="0.00">
                  <c:v>36.962013032294578</c:v>
                </c:pt>
                <c:pt idx="37" formatCode="0.00">
                  <c:v>36.329848197080324</c:v>
                </c:pt>
                <c:pt idx="38" formatCode="0.00">
                  <c:v>35.728514404689882</c:v>
                </c:pt>
                <c:pt idx="39" formatCode="0.00">
                  <c:v>35.156508007421493</c:v>
                </c:pt>
                <c:pt idx="40" formatCode="0.00">
                  <c:v>34.612398691337148</c:v>
                </c:pt>
                <c:pt idx="41" formatCode="0.00">
                  <c:v>34.094825899732768</c:v>
                </c:pt>
                <c:pt idx="42" formatCode="0.00">
                  <c:v>33.602495431037703</c:v>
                </c:pt>
                <c:pt idx="43" formatCode="0.00">
                  <c:v>33.134176202636731</c:v>
                </c:pt>
                <c:pt idx="44" formatCode="0.00">
                  <c:v>32.688697172522254</c:v>
                </c:pt>
                <c:pt idx="45" formatCode="0.00">
                  <c:v>32.264944411079327</c:v>
                </c:pt>
                <c:pt idx="46" formatCode="0.00">
                  <c:v>31.861858315681381</c:v>
                </c:pt>
                <c:pt idx="47" formatCode="0.00">
                  <c:v>31.47843096113175</c:v>
                </c:pt>
                <c:pt idx="48" formatCode="0.00">
                  <c:v>31.11370357932568</c:v>
                </c:pt>
                <c:pt idx="49" formatCode="0.00">
                  <c:v>30.766764161830636</c:v>
                </c:pt>
                <c:pt idx="50" formatCode="0.00">
                  <c:v>30.436745179390211</c:v>
                </c:pt>
                <c:pt idx="51" formatCode="0.00">
                  <c:v>30.122821412649095</c:v>
                </c:pt>
                <c:pt idx="52" formatCode="0.00">
                  <c:v>29.824207888674849</c:v>
                </c:pt>
                <c:pt idx="53" formatCode="0.00">
                  <c:v>29.540157918116694</c:v>
                </c:pt>
                <c:pt idx="54" formatCode="0.00">
                  <c:v>29.269961228093216</c:v>
                </c:pt>
                <c:pt idx="55" formatCode="0.00">
                  <c:v>29.012942186140187</c:v>
                </c:pt>
                <c:pt idx="56" formatCode="0.00">
                  <c:v>28.76845811077748</c:v>
                </c:pt>
                <c:pt idx="57" formatCode="0.00">
                  <c:v>28.535897664470625</c:v>
                </c:pt>
                <c:pt idx="58" formatCode="0.00">
                  <c:v>28.314679324968523</c:v>
                </c:pt>
                <c:pt idx="59" formatCode="0.00">
                  <c:v>28.104249931194939</c:v>
                </c:pt>
                <c:pt idx="60" formatCode="0.00">
                  <c:v>27.904083300057657</c:v>
                </c:pt>
                <c:pt idx="61" formatCode="0.00">
                  <c:v>27.713678910716695</c:v>
                </c:pt>
                <c:pt idx="62" formatCode="0.00">
                  <c:v>27.532560653021481</c:v>
                </c:pt>
                <c:pt idx="63" formatCode="0.00">
                  <c:v>27.360275636987488</c:v>
                </c:pt>
                <c:pt idx="64" formatCode="0.00">
                  <c:v>27.196393060335378</c:v>
                </c:pt>
                <c:pt idx="65" formatCode="0.00">
                  <c:v>27.040503131260898</c:v>
                </c:pt>
                <c:pt idx="66" formatCode="0.00">
                  <c:v>26.892216043741922</c:v>
                </c:pt>
                <c:pt idx="67" formatCode="0.00">
                  <c:v>26.751161002820361</c:v>
                </c:pt>
                <c:pt idx="68" formatCode="0.00">
                  <c:v>26.616985297421618</c:v>
                </c:pt>
                <c:pt idx="69" formatCode="0.00">
                  <c:v>26.489353418393197</c:v>
                </c:pt>
                <c:pt idx="70" formatCode="0.00">
                  <c:v>26.367946219557044</c:v>
                </c:pt>
                <c:pt idx="71" formatCode="0.00">
                  <c:v>26.252460119677892</c:v>
                </c:pt>
                <c:pt idx="72" formatCode="0.00">
                  <c:v>26.142606343352011</c:v>
                </c:pt>
                <c:pt idx="73" formatCode="0.00">
                  <c:v>26.038110198918311</c:v>
                </c:pt>
                <c:pt idx="74" formatCode="0.00">
                  <c:v>25.938710391586099</c:v>
                </c:pt>
                <c:pt idx="75" formatCode="0.00">
                  <c:v>25.844158370062001</c:v>
                </c:pt>
                <c:pt idx="76" formatCode="0.00">
                  <c:v>25.754217705042251</c:v>
                </c:pt>
                <c:pt idx="77" formatCode="0.00">
                  <c:v>25.668663498016304</c:v>
                </c:pt>
                <c:pt idx="78" formatCode="0.00">
                  <c:v>25.587281818903396</c:v>
                </c:pt>
                <c:pt idx="79" formatCode="0.00">
                  <c:v>25.509869171115923</c:v>
                </c:pt>
                <c:pt idx="80" formatCode="0.00">
                  <c:v>25.43623198271197</c:v>
                </c:pt>
                <c:pt idx="81" formatCode="0.00">
                  <c:v>25.366186122364628</c:v>
                </c:pt>
                <c:pt idx="82" formatCode="0.00">
                  <c:v>25.299556438937767</c:v>
                </c:pt>
                <c:pt idx="83" formatCode="0.00">
                  <c:v>25.236176323516968</c:v>
                </c:pt>
                <c:pt idx="84" formatCode="0.00">
                  <c:v>25.175887292800454</c:v>
                </c:pt>
                <c:pt idx="85" formatCode="0.00">
                  <c:v>25.118538592808278</c:v>
                </c:pt>
                <c:pt idx="86" formatCode="0.00">
                  <c:v>25.06398682191886</c:v>
                </c:pt>
                <c:pt idx="87" formatCode="0.00">
                  <c:v>25.012095572290221</c:v>
                </c:pt>
                <c:pt idx="88" formatCode="0.00">
                  <c:v>24.962735088769346</c:v>
                </c:pt>
                <c:pt idx="89" formatCode="0.00">
                  <c:v>24.915781944436709</c:v>
                </c:pt>
                <c:pt idx="90" formatCode="0.00">
                  <c:v>24.871118731974676</c:v>
                </c:pt>
                <c:pt idx="91" formatCode="0.00">
                  <c:v>24.828633770088064</c:v>
                </c:pt>
                <c:pt idx="92" formatCode="0.00">
                  <c:v>24.788220824242725</c:v>
                </c:pt>
                <c:pt idx="93" formatCode="0.00">
                  <c:v>24.749778841023886</c:v>
                </c:pt>
                <c:pt idx="94" formatCode="0.00">
                  <c:v>24.713211695449964</c:v>
                </c:pt>
                <c:pt idx="95" formatCode="0.00">
                  <c:v>24.678427950610047</c:v>
                </c:pt>
                <c:pt idx="96" formatCode="0.00">
                  <c:v>24.645340629023995</c:v>
                </c:pt>
                <c:pt idx="97" formatCode="0.00">
                  <c:v>24.613866995153423</c:v>
                </c:pt>
                <c:pt idx="98" formatCode="0.00">
                  <c:v>24.583928348519773</c:v>
                </c:pt>
                <c:pt idx="99" formatCode="0.00">
                  <c:v>24.555449826912117</c:v>
                </c:pt>
                <c:pt idx="100" formatCode="0.00">
                  <c:v>24.528360219192631</c:v>
                </c:pt>
                <c:pt idx="101" formatCode="0.00">
                  <c:v>24.50259178723168</c:v>
                </c:pt>
                <c:pt idx="102" formatCode="0.00">
                  <c:v>24.478080096527176</c:v>
                </c:pt>
                <c:pt idx="103" formatCode="0.00">
                  <c:v>24.454763855084792</c:v>
                </c:pt>
                <c:pt idx="104" formatCode="0.00">
                  <c:v>24.432584760156033</c:v>
                </c:pt>
                <c:pt idx="105" formatCode="0.00">
                  <c:v>24.411487352451001</c:v>
                </c:pt>
                <c:pt idx="106" formatCode="0.00">
                  <c:v>24.391418877461287</c:v>
                </c:pt>
                <c:pt idx="107" formatCode="0.00">
                  <c:v>24.372329153546218</c:v>
                </c:pt>
                <c:pt idx="108" formatCode="0.00">
                  <c:v>24.354170446452606</c:v>
                </c:pt>
                <c:pt idx="109" formatCode="0.00">
                  <c:v>24.336897349954274</c:v>
                </c:pt>
                <c:pt idx="110" formatCode="0.00">
                  <c:v>24.320466672312818</c:v>
                </c:pt>
                <c:pt idx="111" formatCode="0.00">
                  <c:v>24.304837328275781</c:v>
                </c:pt>
                <c:pt idx="112" formatCode="0.00">
                  <c:v>24.289970236342107</c:v>
                </c:pt>
                <c:pt idx="113" formatCode="0.00">
                  <c:v>24.27582822103804</c:v>
                </c:pt>
                <c:pt idx="114" formatCode="0.00">
                  <c:v>24.262375919959069</c:v>
                </c:pt>
                <c:pt idx="115" formatCode="0.00">
                  <c:v>24.24957969534551</c:v>
                </c:pt>
                <c:pt idx="116" formatCode="0.00">
                  <c:v>24.237407549970573</c:v>
                </c:pt>
                <c:pt idx="117" formatCode="0.00">
                  <c:v>24.225829047130635</c:v>
                </c:pt>
                <c:pt idx="118" formatCode="0.00">
                  <c:v>24.214815234537618</c:v>
                </c:pt>
                <c:pt idx="119" formatCode="0.00">
                  <c:v>24.204338571923202</c:v>
                </c:pt>
                <c:pt idx="120" formatCode="0.00">
                  <c:v>24.194372862173807</c:v>
                </c:pt>
                <c:pt idx="121" formatCode="0.00">
                  <c:v>24.184893185824148</c:v>
                </c:pt>
                <c:pt idx="122" formatCode="0.00">
                  <c:v>24.175875838745608</c:v>
                </c:pt>
                <c:pt idx="123" formatCode="0.00">
                  <c:v>24.167298272873563</c:v>
                </c:pt>
                <c:pt idx="124" formatCode="0.00">
                  <c:v>24.159139039825483</c:v>
                </c:pt>
                <c:pt idx="125" formatCode="0.00">
                  <c:v>24.151377737268792</c:v>
                </c:pt>
                <c:pt idx="126" formatCode="0.00">
                  <c:v>24.143994957904411</c:v>
                </c:pt>
                <c:pt idx="127" formatCode="0.00">
                  <c:v>24.13697224093842</c:v>
                </c:pt>
                <c:pt idx="128" formatCode="0.00">
                  <c:v>24.130292025920426</c:v>
                </c:pt>
                <c:pt idx="129" formatCode="0.00">
                  <c:v>24.12393760883332</c:v>
                </c:pt>
                <c:pt idx="130" formatCode="0.00">
                  <c:v>24.117893100324512</c:v>
                </c:pt>
                <c:pt idx="131" formatCode="0.00">
                  <c:v>24.112143385974289</c:v>
                </c:pt>
                <c:pt idx="132" formatCode="0.00">
                  <c:v>24.106674088501887</c:v>
                </c:pt>
                <c:pt idx="133" formatCode="0.00">
                  <c:v>24.101471531814788</c:v>
                </c:pt>
                <c:pt idx="134" formatCode="0.00">
                  <c:v>24.096522706811385</c:v>
                </c:pt>
                <c:pt idx="135" formatCode="0.00">
                  <c:v>24.091815238851446</c:v>
                </c:pt>
                <c:pt idx="136" formatCode="0.00">
                  <c:v>24.087337356813055</c:v>
                </c:pt>
                <c:pt idx="137" formatCode="0.00">
                  <c:v>24.083077863658698</c:v>
                </c:pt>
                <c:pt idx="138" formatCode="0.00">
                  <c:v>24.07902610843681</c:v>
                </c:pt>
                <c:pt idx="139" formatCode="0.00">
                  <c:v>24.075171959648877</c:v>
                </c:pt>
                <c:pt idx="140" formatCode="0.00">
                  <c:v>24.071505779915395</c:v>
                </c:pt>
                <c:pt idx="141" formatCode="0.00">
                  <c:v>24.068018401877396</c:v>
                </c:pt>
                <c:pt idx="142" formatCode="0.00">
                  <c:v>24.064701105273294</c:v>
                </c:pt>
                <c:pt idx="143" formatCode="0.00">
                  <c:v>24.061545595133673</c:v>
                </c:pt>
                <c:pt idx="144" formatCode="0.00">
                  <c:v>24.058543981039559</c:v>
                </c:pt>
                <c:pt idx="145" formatCode="0.00">
                  <c:v>24.05568875739224</c:v>
                </c:pt>
                <c:pt idx="146" formatCode="0.00">
                  <c:v>24.05297278464538</c:v>
                </c:pt>
                <c:pt idx="147" formatCode="0.00">
                  <c:v>24.050389271452424</c:v>
                </c:pt>
                <c:pt idx="148" formatCode="0.00">
                  <c:v>24.047931757684701</c:v>
                </c:pt>
                <c:pt idx="149" formatCode="0.00">
                  <c:v>24.045594098277725</c:v>
                </c:pt>
                <c:pt idx="150" formatCode="0.00">
                  <c:v>24.04337044786535</c:v>
                </c:pt>
                <c:pt idx="151" formatCode="0.00">
                  <c:v>24.041255246163296</c:v>
                </c:pt>
                <c:pt idx="152" formatCode="0.00">
                  <c:v>24.039243204065546</c:v>
                </c:pt>
                <c:pt idx="153" formatCode="0.00">
                  <c:v>24.037329290418835</c:v>
                </c:pt>
                <c:pt idx="154" formatCode="0.00">
                  <c:v>24.035508719442127</c:v>
                </c:pt>
                <c:pt idx="155" formatCode="0.00">
                  <c:v>24.033776938759694</c:v>
                </c:pt>
                <c:pt idx="156" formatCode="0.00">
                  <c:v>24.032129618017777</c:v>
                </c:pt>
                <c:pt idx="157" formatCode="0.00">
                  <c:v>24.03056263805648</c:v>
                </c:pt>
                <c:pt idx="158" formatCode="0.00">
                  <c:v>24.029072080609687</c:v>
                </c:pt>
                <c:pt idx="159" formatCode="0.00">
                  <c:v>24.02765421850739</c:v>
                </c:pt>
                <c:pt idx="160" formatCode="0.00">
                  <c:v>24.026305506355804</c:v>
                </c:pt>
                <c:pt idx="161" formatCode="0.00">
                  <c:v>24.025022571672032</c:v>
                </c:pt>
                <c:pt idx="162" formatCode="0.00">
                  <c:v>24.023802206451112</c:v>
                </c:pt>
                <c:pt idx="163" formatCode="0.00">
                  <c:v>24.022641359144341</c:v>
                </c:pt>
                <c:pt idx="164" formatCode="0.00">
                  <c:v>24.021537127028786</c:v>
                </c:pt>
                <c:pt idx="165" formatCode="0.00">
                  <c:v>24.02048674894899</c:v>
                </c:pt>
                <c:pt idx="166" formatCode="0.00">
                  <c:v>24.019487598412638</c:v>
                </c:pt>
                <c:pt idx="167" formatCode="0.00">
                  <c:v>24.018537177022953</c:v>
                </c:pt>
                <c:pt idx="168" formatCode="0.00">
                  <c:v>24.017633108231411</c:v>
                </c:pt>
                <c:pt idx="169" formatCode="0.00">
                  <c:v>24.016773131395126</c:v>
                </c:pt>
                <c:pt idx="170" formatCode="0.00">
                  <c:v>24.01595509612406</c:v>
                </c:pt>
                <c:pt idx="171" formatCode="0.00">
                  <c:v>24.015176956903943</c:v>
                </c:pt>
                <c:pt idx="172" formatCode="0.00">
                  <c:v>24.014436767981412</c:v>
                </c:pt>
                <c:pt idx="173" formatCode="0.00">
                  <c:v>24.013732678498606</c:v>
                </c:pt>
                <c:pt idx="174" formatCode="0.00">
                  <c:v>24.013062927865082</c:v>
                </c:pt>
                <c:pt idx="175" formatCode="0.00">
                  <c:v>24.012425841355398</c:v>
                </c:pt>
                <c:pt idx="176" formatCode="0.00">
                  <c:v>24.011819825921432</c:v>
                </c:pt>
                <c:pt idx="177" formatCode="0.00">
                  <c:v>24.011243366208941</c:v>
                </c:pt>
                <c:pt idx="178" formatCode="0.00">
                  <c:v>24.010695020768384</c:v>
                </c:pt>
                <c:pt idx="179" formatCode="0.00">
                  <c:v>24.010173418450531</c:v>
                </c:pt>
                <c:pt idx="180" formatCode="0.00">
                  <c:v>24.009677254977905</c:v>
                </c:pt>
                <c:pt idx="181" formatCode="0.00">
                  <c:v>24.009205289683379</c:v>
                </c:pt>
                <c:pt idx="182" formatCode="0.00">
                  <c:v>24.008756342407882</c:v>
                </c:pt>
                <c:pt idx="183" formatCode="0.00">
                  <c:v>24.00832929054938</c:v>
                </c:pt>
                <c:pt idx="184" formatCode="0.00">
                  <c:v>24.007923066255788</c:v>
                </c:pt>
                <c:pt idx="185" formatCode="0.00">
                  <c:v>24.007536653754773</c:v>
                </c:pt>
                <c:pt idx="186" formatCode="0.00">
                  <c:v>24.007169086813814</c:v>
                </c:pt>
                <c:pt idx="187" formatCode="0.00">
                  <c:v>24.006819446324101</c:v>
                </c:pt>
                <c:pt idx="188" formatCode="0.00">
                  <c:v>24.006486858002287</c:v>
                </c:pt>
                <c:pt idx="189" formatCode="0.00">
                  <c:v>24.006170490204333</c:v>
                </c:pt>
                <c:pt idx="190" formatCode="0.00">
                  <c:v>24.005869551845954</c:v>
                </c:pt>
                <c:pt idx="191" formatCode="0.00">
                  <c:v>24.005583290424507</c:v>
                </c:pt>
                <c:pt idx="192" formatCode="0.00">
                  <c:v>24.005310990137321</c:v>
                </c:pt>
                <c:pt idx="193" formatCode="0.00">
                  <c:v>24.005051970091856</c:v>
                </c:pt>
                <c:pt idx="194" formatCode="0.00">
                  <c:v>24.004805582603069</c:v>
                </c:pt>
                <c:pt idx="195" formatCode="0.00">
                  <c:v>24.004571211573907</c:v>
                </c:pt>
                <c:pt idx="196" formatCode="0.00">
                  <c:v>24.004348270954718</c:v>
                </c:pt>
                <c:pt idx="197" formatCode="0.00">
                  <c:v>24.004136203277831</c:v>
                </c:pt>
                <c:pt idx="198" formatCode="0.00">
                  <c:v>24.003934478263592</c:v>
                </c:pt>
                <c:pt idx="199" formatCode="0.00">
                  <c:v>24.003742591494387</c:v>
                </c:pt>
                <c:pt idx="200" formatCode="0.00">
                  <c:v>24.003560063153344</c:v>
                </c:pt>
                <c:pt idx="201" formatCode="0.00">
                  <c:v>24.003386436824542</c:v>
                </c:pt>
                <c:pt idx="202" formatCode="0.00">
                  <c:v>24.003221278351717</c:v>
                </c:pt>
                <c:pt idx="203" formatCode="0.00">
                  <c:v>24.003064174752662</c:v>
                </c:pt>
                <c:pt idx="204" formatCode="0.00">
                  <c:v>24.002914733186543</c:v>
                </c:pt>
                <c:pt idx="205" formatCode="0.00">
                  <c:v>24.002772579971609</c:v>
                </c:pt>
                <c:pt idx="206" formatCode="0.00">
                  <c:v>24.002637359650777</c:v>
                </c:pt>
                <c:pt idx="207" formatCode="0.00">
                  <c:v>24.002508734102808</c:v>
                </c:pt>
                <c:pt idx="208" formatCode="0.00">
                  <c:v>24.002386381696841</c:v>
                </c:pt>
                <c:pt idx="209" formatCode="0.00">
                  <c:v>24.002269996488124</c:v>
                </c:pt>
                <c:pt idx="210" formatCode="0.00">
                  <c:v>24.002159287453019</c:v>
                </c:pt>
                <c:pt idx="211" formatCode="0.00">
                  <c:v>24.002053977761264</c:v>
                </c:pt>
                <c:pt idx="212" formatCode="0.00">
                  <c:v>24.001953804083787</c:v>
                </c:pt>
                <c:pt idx="213" formatCode="0.00">
                  <c:v>24.001858515934206</c:v>
                </c:pt>
                <c:pt idx="214" formatCode="0.00">
                  <c:v>24.001767875042521</c:v>
                </c:pt>
                <c:pt idx="215" formatCode="0.00">
                  <c:v>24.001681654759285</c:v>
                </c:pt>
                <c:pt idx="216" formatCode="0.00">
                  <c:v>24.001599639488884</c:v>
                </c:pt>
                <c:pt idx="217" formatCode="0.00">
                  <c:v>24.001521624150421</c:v>
                </c:pt>
                <c:pt idx="218" formatCode="0.00">
                  <c:v>24.001447413664909</c:v>
                </c:pt>
                <c:pt idx="219" formatCode="0.00">
                  <c:v>24.001376822467488</c:v>
                </c:pt>
                <c:pt idx="220" formatCode="0.00">
                  <c:v>24.001309674043387</c:v>
                </c:pt>
                <c:pt idx="221" formatCode="0.00">
                  <c:v>24.001245800486576</c:v>
                </c:pt>
                <c:pt idx="222" formatCode="0.00">
                  <c:v>24.001185042079889</c:v>
                </c:pt>
                <c:pt idx="223" formatCode="0.00">
                  <c:v>24.00112724689566</c:v>
                </c:pt>
                <c:pt idx="224" formatCode="0.00">
                  <c:v>24.001072270415829</c:v>
                </c:pt>
                <c:pt idx="225" formatCode="0.00">
                  <c:v>24.001019975170557</c:v>
                </c:pt>
                <c:pt idx="226" formatCode="0.00">
                  <c:v>24.000970230394497</c:v>
                </c:pt>
                <c:pt idx="227" formatCode="0.00">
                  <c:v>24.000922911699789</c:v>
                </c:pt>
                <c:pt idx="228" formatCode="0.00">
                  <c:v>24.000877900765055</c:v>
                </c:pt>
                <c:pt idx="229" formatCode="0.00">
                  <c:v>24.000835085039512</c:v>
                </c:pt>
                <c:pt idx="230" formatCode="0.00">
                  <c:v>24.000794357461544</c:v>
                </c:pt>
                <c:pt idx="231" formatCode="0.00">
                  <c:v>24.000755616190993</c:v>
                </c:pt>
                <c:pt idx="232" formatCode="0.00">
                  <c:v>24.000718764354502</c:v>
                </c:pt>
                <c:pt idx="233" formatCode="0.00">
                  <c:v>24.000683709803283</c:v>
                </c:pt>
                <c:pt idx="234" formatCode="0.00">
                  <c:v>24.000650364882702</c:v>
                </c:pt>
                <c:pt idx="235" formatCode="0.00">
                  <c:v>24.000618646213088</c:v>
                </c:pt>
                <c:pt idx="236" formatCode="0.00">
                  <c:v>24.000588474481248</c:v>
                </c:pt>
                <c:pt idx="237" formatCode="0.00">
                  <c:v>24.000559774242131</c:v>
                </c:pt>
                <c:pt idx="238" formatCode="0.00">
                  <c:v>24.000532473730193</c:v>
                </c:pt>
                <c:pt idx="239" formatCode="0.00">
                  <c:v>24.000506504679933</c:v>
                </c:pt>
                <c:pt idx="240" formatCode="0.00">
                  <c:v>24.0004818021552</c:v>
                </c:pt>
                <c:pt idx="241" formatCode="0.00">
                  <c:v>24.000458304386811</c:v>
                </c:pt>
                <c:pt idx="242" formatCode="0.00">
                  <c:v>24.000435952618115</c:v>
                </c:pt>
                <c:pt idx="243" formatCode="0.00">
                  <c:v>24.000414690958038</c:v>
                </c:pt>
                <c:pt idx="244" formatCode="0.00">
                  <c:v>24.00039446624136</c:v>
                </c:pt>
                <c:pt idx="245" formatCode="0.00">
                  <c:v>24.000375227895756</c:v>
                </c:pt>
                <c:pt idx="246" formatCode="0.00">
                  <c:v>24.000356927815336</c:v>
                </c:pt>
                <c:pt idx="247" formatCode="0.00">
                  <c:v>24.00033952024037</c:v>
                </c:pt>
                <c:pt idx="248" formatCode="0.00">
                  <c:v>24.000322961642851</c:v>
                </c:pt>
                <c:pt idx="249" formatCode="0.00">
                  <c:v>24.000307210617667</c:v>
                </c:pt>
                <c:pt idx="250" formatCode="0.00">
                  <c:v>24.000292227779042</c:v>
                </c:pt>
                <c:pt idx="251" formatCode="0.00">
                  <c:v>24.000277975662083</c:v>
                </c:pt>
                <c:pt idx="252" formatCode="0.00">
                  <c:v>24.000264418629069</c:v>
                </c:pt>
                <c:pt idx="253" formatCode="0.00">
                  <c:v>24.000251522780356</c:v>
                </c:pt>
                <c:pt idx="254" formatCode="0.00">
                  <c:v>24.000239255869605</c:v>
                </c:pt>
                <c:pt idx="255" formatCode="0.00">
                  <c:v>24.000227587223154</c:v>
                </c:pt>
                <c:pt idx="256" formatCode="0.00">
                  <c:v>24.000216487663305</c:v>
                </c:pt>
                <c:pt idx="257" formatCode="0.00">
                  <c:v>24.000205929435378</c:v>
                </c:pt>
                <c:pt idx="258" formatCode="0.00">
                  <c:v>24.0001958861383</c:v>
                </c:pt>
                <c:pt idx="259" formatCode="0.00">
                  <c:v>24.000186332658604</c:v>
                </c:pt>
                <c:pt idx="260" formatCode="0.00">
                  <c:v>24.000177245107608</c:v>
                </c:pt>
                <c:pt idx="261" formatCode="0.00">
                  <c:v>24.000168600761707</c:v>
                </c:pt>
                <c:pt idx="262" formatCode="0.00">
                  <c:v>24.000160378005528</c:v>
                </c:pt>
                <c:pt idx="263" formatCode="0.00">
                  <c:v>24.0001525562779</c:v>
                </c:pt>
                <c:pt idx="264" formatCode="0.00">
                  <c:v>24.000145116020434</c:v>
                </c:pt>
                <c:pt idx="265" formatCode="0.00">
                  <c:v>24.000138038628602</c:v>
                </c:pt>
                <c:pt idx="266" formatCode="0.00">
                  <c:v>24.000131306405244</c:v>
                </c:pt>
                <c:pt idx="267" formatCode="0.00">
                  <c:v>24.000124902516294</c:v>
                </c:pt>
                <c:pt idx="268" formatCode="0.00">
                  <c:v>24.000118810948692</c:v>
                </c:pt>
                <c:pt idx="269" formatCode="0.00">
                  <c:v>24.000113016470348</c:v>
                </c:pt>
                <c:pt idx="270" formatCode="0.00">
                  <c:v>24.000107504592048</c:v>
                </c:pt>
                <c:pt idx="271" formatCode="0.00">
                  <c:v>24.000102261531225</c:v>
                </c:pt>
                <c:pt idx="272" formatCode="0.00">
                  <c:v>24.000097274177495</c:v>
                </c:pt>
                <c:pt idx="273" formatCode="0.00">
                  <c:v>24.000092530059881</c:v>
                </c:pt>
                <c:pt idx="274" formatCode="0.00">
                  <c:v>24.000088017315608</c:v>
                </c:pt>
                <c:pt idx="275" formatCode="0.00">
                  <c:v>24.00008372466047</c:v>
                </c:pt>
                <c:pt idx="276" formatCode="0.00">
                  <c:v>24.000079641360596</c:v>
                </c:pt>
                <c:pt idx="277" formatCode="0.00">
                  <c:v>24.000075757205607</c:v>
                </c:pt>
                <c:pt idx="278" formatCode="0.00">
                  <c:v>24.000072062483092</c:v>
                </c:pt>
                <c:pt idx="279" formatCode="0.00">
                  <c:v>24.000068547954321</c:v>
                </c:pt>
                <c:pt idx="280" formatCode="0.00">
                  <c:v>24.000065204831138</c:v>
                </c:pt>
                <c:pt idx="281" formatCode="0.00">
                  <c:v>24.000062024753998</c:v>
                </c:pt>
                <c:pt idx="282" formatCode="0.00">
                  <c:v>24.000058999771049</c:v>
                </c:pt>
                <c:pt idx="283" formatCode="0.00">
                  <c:v>24.000056122318263</c:v>
                </c:pt>
                <c:pt idx="284" formatCode="0.00">
                  <c:v>24.000053385200502</c:v>
                </c:pt>
                <c:pt idx="285" formatCode="0.00">
                  <c:v>24.000050781573549</c:v>
                </c:pt>
                <c:pt idx="286" formatCode="0.00">
                  <c:v>24.000048304926985</c:v>
                </c:pt>
                <c:pt idx="287" formatCode="0.00">
                  <c:v>24.000045949067896</c:v>
                </c:pt>
                <c:pt idx="288" formatCode="0.00">
                  <c:v>24.000043708105409</c:v>
                </c:pt>
                <c:pt idx="289" formatCode="0.00">
                  <c:v>24.000041576435954</c:v>
                </c:pt>
                <c:pt idx="290" formatCode="0.00">
                  <c:v>24.000039548729248</c:v>
                </c:pt>
                <c:pt idx="291" formatCode="0.00">
                  <c:v>24.000037619914959</c:v>
                </c:pt>
                <c:pt idx="292" formatCode="0.00">
                  <c:v>24.000035785170059</c:v>
                </c:pt>
                <c:pt idx="293" formatCode="0.00">
                  <c:v>24.000034039906719</c:v>
                </c:pt>
                <c:pt idx="294" formatCode="0.00">
                  <c:v>24.000032379760878</c:v>
                </c:pt>
                <c:pt idx="295" formatCode="0.00">
                  <c:v>24.000030800581307</c:v>
                </c:pt>
                <c:pt idx="296" formatCode="0.00">
                  <c:v>24.000029298419232</c:v>
                </c:pt>
                <c:pt idx="297" formatCode="0.00">
                  <c:v>24.000027869518462</c:v>
                </c:pt>
                <c:pt idx="298" formatCode="0.00">
                  <c:v>24.000026510306011</c:v>
                </c:pt>
                <c:pt idx="299" formatCode="0.00">
                  <c:v>24.000025217383129</c:v>
                </c:pt>
                <c:pt idx="300" formatCode="0.00">
                  <c:v>24.00002398751684</c:v>
                </c:pt>
                <c:pt idx="301" formatCode="0.00">
                  <c:v>24.000022817631841</c:v>
                </c:pt>
                <c:pt idx="302" formatCode="0.00">
                  <c:v>24.000021704802805</c:v>
                </c:pt>
                <c:pt idx="303" formatCode="0.00">
                  <c:v>24.00002064624708</c:v>
                </c:pt>
                <c:pt idx="304" formatCode="0.00">
                  <c:v>24.000019639317728</c:v>
                </c:pt>
                <c:pt idx="305" formatCode="0.00">
                  <c:v>24.000018681496901</c:v>
                </c:pt>
                <c:pt idx="306" formatCode="0.00">
                  <c:v>24.000017770389544</c:v>
                </c:pt>
                <c:pt idx="307" formatCode="0.00">
                  <c:v>24.00001690371742</c:v>
                </c:pt>
                <c:pt idx="308" formatCode="0.00">
                  <c:v>24.000016079313394</c:v>
                </c:pt>
                <c:pt idx="309" formatCode="0.00">
                  <c:v>24.000015295116025</c:v>
                </c:pt>
                <c:pt idx="310" formatCode="0.00">
                  <c:v>24.000014549164415</c:v>
                </c:pt>
                <c:pt idx="311" formatCode="0.00">
                  <c:v>24.000013839593294</c:v>
                </c:pt>
                <c:pt idx="312" formatCode="0.00">
                  <c:v>24.000013164628363</c:v>
                </c:pt>
                <c:pt idx="313" formatCode="0.00">
                  <c:v>24.000012522581862</c:v>
                </c:pt>
                <c:pt idx="314" formatCode="0.00">
                  <c:v>24.000011911848336</c:v>
                </c:pt>
                <c:pt idx="315" formatCode="0.00">
                  <c:v>24.000011330900637</c:v>
                </c:pt>
                <c:pt idx="316" formatCode="0.00">
                  <c:v>24.000010778286093</c:v>
                </c:pt>
                <c:pt idx="317" formatCode="0.00">
                  <c:v>24.000010252622879</c:v>
                </c:pt>
                <c:pt idx="318" formatCode="0.00">
                  <c:v>24.000009752596561</c:v>
                </c:pt>
                <c:pt idx="319" formatCode="0.00">
                  <c:v>24.000009276956813</c:v>
                </c:pt>
                <c:pt idx="320" formatCode="0.00">
                  <c:v>24.000008824514289</c:v>
                </c:pt>
                <c:pt idx="321" formatCode="0.00">
                  <c:v>24.000008394137652</c:v>
                </c:pt>
                <c:pt idx="322" formatCode="0.00">
                  <c:v>24.000007984750727</c:v>
                </c:pt>
                <c:pt idx="323" formatCode="0.00">
                  <c:v>24.000007595329837</c:v>
                </c:pt>
                <c:pt idx="324" formatCode="0.00">
                  <c:v>24.000007224901232</c:v>
                </c:pt>
                <c:pt idx="325" formatCode="0.00">
                  <c:v>24.000006872538641</c:v>
                </c:pt>
                <c:pt idx="326" formatCode="0.00">
                  <c:v>24.000006537360974</c:v>
                </c:pt>
                <c:pt idx="327" formatCode="0.00">
                  <c:v>24.000006218530118</c:v>
                </c:pt>
                <c:pt idx="328" formatCode="0.00">
                  <c:v>24.000005915248824</c:v>
                </c:pt>
                <c:pt idx="329" formatCode="0.00">
                  <c:v>24.000005626758735</c:v>
                </c:pt>
                <c:pt idx="330" formatCode="0.00">
                  <c:v>24.000005352338473</c:v>
                </c:pt>
                <c:pt idx="331" formatCode="0.00">
                  <c:v>24.000005091301848</c:v>
                </c:pt>
                <c:pt idx="332" formatCode="0.00">
                  <c:v>24.000004842996127</c:v>
                </c:pt>
                <c:pt idx="333" formatCode="0.00">
                  <c:v>24.000004606800417</c:v>
                </c:pt>
                <c:pt idx="334" formatCode="0.00">
                  <c:v>24.000004382124111</c:v>
                </c:pt>
                <c:pt idx="335" formatCode="0.00">
                  <c:v>24.000004168405393</c:v>
                </c:pt>
                <c:pt idx="336" formatCode="0.00">
                  <c:v>24.000003965109865</c:v>
                </c:pt>
                <c:pt idx="337" formatCode="0.00">
                  <c:v>24.000003771729176</c:v>
                </c:pt>
                <c:pt idx="338" formatCode="0.00">
                  <c:v>24.000003587779773</c:v>
                </c:pt>
                <c:pt idx="339" formatCode="0.00">
                  <c:v>24.000003412801689</c:v>
                </c:pt>
                <c:pt idx="340" formatCode="0.00">
                  <c:v>24.000003246357387</c:v>
                </c:pt>
                <c:pt idx="341" formatCode="0.00">
                  <c:v>24.000003088030667</c:v>
                </c:pt>
                <c:pt idx="342" formatCode="0.00">
                  <c:v>24.000002937425634</c:v>
                </c:pt>
              </c:numCache>
            </c:numRef>
          </c:yVal>
          <c:smooth val="0"/>
          <c:extLst>
            <c:ext xmlns:c16="http://schemas.microsoft.com/office/drawing/2014/chart" uri="{C3380CC4-5D6E-409C-BE32-E72D297353CC}">
              <c16:uniqueId val="{00000006-5A32-4616-8A13-1FC25BBB95E9}"/>
            </c:ext>
          </c:extLst>
        </c:ser>
        <c:dLbls>
          <c:showLegendKey val="0"/>
          <c:showVal val="0"/>
          <c:showCatName val="0"/>
          <c:showSerName val="0"/>
          <c:showPercent val="0"/>
          <c:showBubbleSize val="0"/>
        </c:dLbls>
        <c:axId val="599900400"/>
        <c:axId val="1"/>
      </c:scatterChart>
      <c:valAx>
        <c:axId val="599900400"/>
        <c:scaling>
          <c:orientation val="minMax"/>
        </c:scaling>
        <c:delete val="0"/>
        <c:axPos val="b"/>
        <c:title>
          <c:tx>
            <c:rich>
              <a:bodyPr/>
              <a:lstStyle/>
              <a:p>
                <a:pPr>
                  <a:defRPr sz="1000" b="0" i="0" u="none" strike="noStrike" baseline="0">
                    <a:solidFill>
                      <a:srgbClr val="000000"/>
                    </a:solidFill>
                    <a:latin typeface="Calibri"/>
                    <a:ea typeface="Calibri"/>
                    <a:cs typeface="Calibri"/>
                  </a:defRPr>
                </a:pPr>
                <a:r>
                  <a:rPr lang="en-GB"/>
                  <a:t>Distance to Compliance Point (m)</a:t>
                </a:r>
              </a:p>
            </c:rich>
          </c:tx>
          <c:overlay val="0"/>
        </c:title>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 val="autoZero"/>
        <c:crossBetween val="midCat"/>
        <c:majorUnit val="100"/>
      </c:valAx>
      <c:valAx>
        <c:axId val="1"/>
        <c:scaling>
          <c:orientation val="minMax"/>
        </c:scaling>
        <c:delete val="0"/>
        <c:axPos val="l"/>
        <c:title>
          <c:tx>
            <c:rich>
              <a:bodyPr/>
              <a:lstStyle/>
              <a:p>
                <a:pPr>
                  <a:defRPr sz="1000" b="0" i="0" u="none" strike="noStrike" baseline="0">
                    <a:solidFill>
                      <a:srgbClr val="000000"/>
                    </a:solidFill>
                    <a:latin typeface="Calibri"/>
                    <a:ea typeface="Calibri"/>
                    <a:cs typeface="Calibri"/>
                  </a:defRPr>
                </a:pPr>
                <a:r>
                  <a:rPr lang="en-GB"/>
                  <a:t>Score</a:t>
                </a:r>
              </a:p>
            </c:rich>
          </c:tx>
          <c:overlay val="0"/>
        </c:title>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599900400"/>
        <c:crosses val="autoZero"/>
        <c:crossBetween val="midCat"/>
      </c:valAx>
      <c:spPr>
        <a:solidFill>
          <a:srgbClr val="FFFFFF"/>
        </a:solidFill>
        <a:ln w="12700">
          <a:solidFill>
            <a:srgbClr val="000000"/>
          </a:solidFill>
          <a:prstDash val="solid"/>
        </a:ln>
      </c:spPr>
    </c:plotArea>
    <c:legend>
      <c:legendPos val="r"/>
      <c:layout>
        <c:manualLayout>
          <c:xMode val="edge"/>
          <c:yMode val="edge"/>
          <c:x val="0.56111566858080397"/>
          <c:y val="0.10427135678391959"/>
          <c:w val="0.38392124692370799"/>
          <c:h val="0.23366834170854273"/>
        </c:manualLayout>
      </c:layout>
      <c:overlay val="0"/>
      <c:txPr>
        <a:bodyPr/>
        <a:lstStyle/>
        <a:p>
          <a:pPr>
            <a:defRPr sz="71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400-000000000000}">
  <sheetPr/>
  <sheetViews>
    <sheetView workbookViewId="0"/>
  </sheetViews>
  <sheetProtection password="80AB" content="1" objects="1"/>
  <customSheetViews>
    <customSheetView guid="{B1BEC727-94CC-4087-BB2A-AB9ACF1C91FF}">
      <pageMargins left="0.7" right="0.7" top="0.75" bottom="0.75" header="0.3" footer="0.3"/>
    </customSheetView>
  </custom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38100</xdr:colOff>
      <xdr:row>21</xdr:row>
      <xdr:rowOff>167640</xdr:rowOff>
    </xdr:from>
    <xdr:to>
      <xdr:col>3</xdr:col>
      <xdr:colOff>1051560</xdr:colOff>
      <xdr:row>36</xdr:row>
      <xdr:rowOff>60960</xdr:rowOff>
    </xdr:to>
    <xdr:graphicFrame macro="">
      <xdr:nvGraphicFramePr>
        <xdr:cNvPr id="3501" name="Chart 4">
          <a:extLst>
            <a:ext uri="{FF2B5EF4-FFF2-40B4-BE49-F238E27FC236}">
              <a16:creationId xmlns:a16="http://schemas.microsoft.com/office/drawing/2014/main" id="{E4A88DC2-850B-4CC3-B245-D5C96EE8CD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1097280</xdr:colOff>
      <xdr:row>21</xdr:row>
      <xdr:rowOff>167640</xdr:rowOff>
    </xdr:from>
    <xdr:to>
      <xdr:col>7</xdr:col>
      <xdr:colOff>640080</xdr:colOff>
      <xdr:row>36</xdr:row>
      <xdr:rowOff>60960</xdr:rowOff>
    </xdr:to>
    <xdr:graphicFrame macro="">
      <xdr:nvGraphicFramePr>
        <xdr:cNvPr id="3502" name="Chart 4">
          <a:extLst>
            <a:ext uri="{FF2B5EF4-FFF2-40B4-BE49-F238E27FC236}">
              <a16:creationId xmlns:a16="http://schemas.microsoft.com/office/drawing/2014/main" id="{1D98D55D-EBA1-4A6F-A91C-36AFA046A4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absoluteAnchor>
    <xdr:pos x="0" y="0"/>
    <xdr:ext cx="9288780" cy="6065520"/>
    <xdr:graphicFrame macro="">
      <xdr:nvGraphicFramePr>
        <xdr:cNvPr id="2" name="Chart 1">
          <a:extLst>
            <a:ext uri="{FF2B5EF4-FFF2-40B4-BE49-F238E27FC236}">
              <a16:creationId xmlns:a16="http://schemas.microsoft.com/office/drawing/2014/main" id="{0490B2EC-06CA-4BEC-AFEC-F24BC68D49A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3"/>
  <sheetViews>
    <sheetView zoomScale="110" zoomScaleNormal="110" workbookViewId="0">
      <selection activeCell="B4" sqref="B4"/>
    </sheetView>
  </sheetViews>
  <sheetFormatPr defaultRowHeight="15.5" x14ac:dyDescent="0.35"/>
  <cols>
    <col min="1" max="1" width="11.84375" customWidth="1"/>
    <col min="2" max="2" width="81.15234375" customWidth="1"/>
    <col min="3" max="3" width="9.921875" bestFit="1" customWidth="1"/>
  </cols>
  <sheetData>
    <row r="1" spans="1:3" ht="15.75" customHeight="1" x14ac:dyDescent="0.35">
      <c r="A1" s="194" t="s">
        <v>143</v>
      </c>
      <c r="B1" s="192" t="s">
        <v>176</v>
      </c>
    </row>
    <row r="2" spans="1:3" x14ac:dyDescent="0.35">
      <c r="A2" s="194" t="s">
        <v>144</v>
      </c>
      <c r="B2" s="200">
        <v>2</v>
      </c>
    </row>
    <row r="3" spans="1:3" x14ac:dyDescent="0.35">
      <c r="A3" s="194" t="s">
        <v>89</v>
      </c>
      <c r="B3" s="201" t="s">
        <v>178</v>
      </c>
    </row>
    <row r="4" spans="1:3" x14ac:dyDescent="0.35">
      <c r="A4" s="194" t="s">
        <v>145</v>
      </c>
      <c r="B4" s="193" t="s">
        <v>179</v>
      </c>
    </row>
    <row r="6" spans="1:3" ht="15.75" customHeight="1" x14ac:dyDescent="0.35">
      <c r="A6" s="202" t="s">
        <v>141</v>
      </c>
      <c r="B6" s="204" t="s">
        <v>142</v>
      </c>
    </row>
    <row r="7" spans="1:3" ht="15" customHeight="1" x14ac:dyDescent="0.35">
      <c r="A7" s="203"/>
      <c r="B7" s="205"/>
    </row>
    <row r="8" spans="1:3" ht="15" customHeight="1" x14ac:dyDescent="0.35">
      <c r="A8" s="57"/>
      <c r="B8" s="57"/>
    </row>
    <row r="9" spans="1:3" ht="15" customHeight="1" x14ac:dyDescent="0.35">
      <c r="A9" s="202" t="s">
        <v>152</v>
      </c>
      <c r="B9" s="204" t="s">
        <v>151</v>
      </c>
    </row>
    <row r="10" spans="1:3" s="59" customFormat="1" x14ac:dyDescent="0.35">
      <c r="A10" s="203"/>
      <c r="B10" s="205"/>
    </row>
    <row r="11" spans="1:3" ht="15" customHeight="1" x14ac:dyDescent="0.35"/>
    <row r="12" spans="1:3" ht="15.75" customHeight="1" x14ac:dyDescent="0.35"/>
    <row r="13" spans="1:3" s="59" customFormat="1" x14ac:dyDescent="0.35"/>
    <row r="14" spans="1:3" x14ac:dyDescent="0.35">
      <c r="B14" s="57"/>
      <c r="C14" s="58"/>
    </row>
    <row r="15" spans="1:3" x14ac:dyDescent="0.35">
      <c r="B15" s="57"/>
      <c r="C15" s="58"/>
    </row>
    <row r="16" spans="1:3" x14ac:dyDescent="0.35">
      <c r="B16" s="57"/>
      <c r="C16" s="58"/>
    </row>
    <row r="17" spans="1:3" x14ac:dyDescent="0.35">
      <c r="B17" s="57"/>
      <c r="C17" s="58"/>
    </row>
    <row r="18" spans="1:3" x14ac:dyDescent="0.35">
      <c r="B18" s="57"/>
      <c r="C18" s="58"/>
    </row>
    <row r="19" spans="1:3" x14ac:dyDescent="0.35">
      <c r="B19" s="57"/>
      <c r="C19" s="95"/>
    </row>
    <row r="20" spans="1:3" x14ac:dyDescent="0.35">
      <c r="B20" s="57"/>
      <c r="C20" s="58"/>
    </row>
    <row r="21" spans="1:3" x14ac:dyDescent="0.35">
      <c r="A21" s="59"/>
    </row>
    <row r="22" spans="1:3" x14ac:dyDescent="0.35">
      <c r="A22" s="57"/>
    </row>
    <row r="23" spans="1:3" x14ac:dyDescent="0.35">
      <c r="A23" s="57"/>
    </row>
  </sheetData>
  <sheetProtection password="80AB" sheet="1" objects="1" scenarios="1"/>
  <customSheetViews>
    <customSheetView guid="{B1BEC727-94CC-4087-BB2A-AB9ACF1C91FF}">
      <selection activeCell="B15" sqref="B15"/>
      <pageMargins left="0.7" right="0.7" top="0.75" bottom="0.75" header="0.3" footer="0.3"/>
      <pageSetup paperSize="9" orientation="portrait"/>
    </customSheetView>
  </customSheetViews>
  <mergeCells count="4">
    <mergeCell ref="A6:A7"/>
    <mergeCell ref="B6:B7"/>
    <mergeCell ref="A9:A10"/>
    <mergeCell ref="B9:B10"/>
  </mergeCell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6"/>
  <sheetViews>
    <sheetView tabSelected="1" topLeftCell="E46" zoomScale="82" zoomScaleNormal="82" workbookViewId="0">
      <selection activeCell="I9" sqref="I9"/>
    </sheetView>
  </sheetViews>
  <sheetFormatPr defaultRowHeight="15.5" x14ac:dyDescent="0.35"/>
  <cols>
    <col min="2" max="2" width="13.3828125" customWidth="1"/>
    <col min="3" max="3" width="11.3828125" customWidth="1"/>
    <col min="4" max="4" width="10.53515625" customWidth="1"/>
    <col min="5" max="5" width="14.61328125" customWidth="1"/>
    <col min="6" max="6" width="15.07421875" customWidth="1"/>
    <col min="7" max="7" width="10.15234375" customWidth="1"/>
    <col min="8" max="8" width="12.4609375" customWidth="1"/>
    <col min="9" max="9" width="25.15234375" customWidth="1"/>
    <col min="10" max="10" width="22.15234375" customWidth="1"/>
    <col min="13" max="13" width="10.3828125" bestFit="1" customWidth="1"/>
    <col min="17" max="29" width="8.921875" style="57" customWidth="1"/>
    <col min="30" max="30" width="15.07421875" style="57" customWidth="1"/>
    <col min="31" max="31" width="8.921875" style="57" customWidth="1"/>
    <col min="32" max="32" width="31.07421875" bestFit="1" customWidth="1"/>
  </cols>
  <sheetData>
    <row r="1" spans="1:33" ht="16" thickBot="1" x14ac:dyDescent="0.4">
      <c r="A1" s="1"/>
      <c r="B1" s="1"/>
      <c r="C1" s="1"/>
      <c r="D1" s="1"/>
      <c r="E1" s="1"/>
      <c r="F1" s="1"/>
      <c r="G1" s="1"/>
      <c r="H1" s="1"/>
      <c r="I1" s="1"/>
      <c r="J1" s="1"/>
      <c r="K1" s="1"/>
      <c r="L1" s="1"/>
      <c r="M1" s="1"/>
      <c r="N1" s="1"/>
      <c r="Y1" s="106"/>
      <c r="Z1" s="84"/>
      <c r="AA1" s="106"/>
      <c r="AB1" s="106"/>
      <c r="AC1" s="106"/>
      <c r="AD1" s="106"/>
      <c r="AE1" s="106"/>
      <c r="AF1" s="85"/>
      <c r="AG1" s="86"/>
    </row>
    <row r="2" spans="1:33" ht="16" thickBot="1" x14ac:dyDescent="0.4">
      <c r="A2" s="154" t="s">
        <v>0</v>
      </c>
      <c r="B2" s="258" t="s">
        <v>176</v>
      </c>
      <c r="C2" s="259"/>
      <c r="D2" s="259"/>
      <c r="E2" s="259"/>
      <c r="F2" s="259"/>
      <c r="G2" s="259"/>
      <c r="H2" s="260"/>
      <c r="J2" s="189" t="s">
        <v>177</v>
      </c>
      <c r="M2" s="38"/>
      <c r="N2" s="3"/>
      <c r="Y2" s="106"/>
      <c r="Z2" s="87"/>
      <c r="AA2" s="88"/>
      <c r="AB2" s="88"/>
      <c r="AC2" s="88"/>
      <c r="AD2" s="106"/>
      <c r="AE2" s="106"/>
      <c r="AF2" s="85"/>
      <c r="AG2" s="86"/>
    </row>
    <row r="3" spans="1:33" x14ac:dyDescent="0.35">
      <c r="A3" s="4"/>
      <c r="B3" s="2"/>
      <c r="C3" s="3"/>
      <c r="D3" s="3"/>
      <c r="E3" s="3"/>
      <c r="F3" s="3"/>
      <c r="G3" s="3"/>
      <c r="H3" s="3"/>
      <c r="M3" s="111"/>
      <c r="Y3" s="106"/>
      <c r="Z3" s="88"/>
      <c r="AA3" s="88"/>
      <c r="AB3" s="88"/>
      <c r="AC3" s="88"/>
      <c r="AD3" s="106"/>
      <c r="AE3" s="106"/>
      <c r="AF3" s="85"/>
      <c r="AG3" s="86"/>
    </row>
    <row r="4" spans="1:33" x14ac:dyDescent="0.35">
      <c r="A4" s="5"/>
      <c r="B4" s="184" t="s">
        <v>1</v>
      </c>
      <c r="C4" s="241" t="s">
        <v>181</v>
      </c>
      <c r="D4" s="242"/>
      <c r="E4" s="242"/>
      <c r="F4" s="243"/>
      <c r="H4" s="188" t="s">
        <v>62</v>
      </c>
      <c r="Y4" s="106"/>
      <c r="Z4" s="87"/>
      <c r="AA4" s="89"/>
      <c r="AB4" s="89"/>
      <c r="AC4" s="89"/>
      <c r="AD4" s="106"/>
      <c r="AE4" s="106"/>
      <c r="AF4" s="85"/>
      <c r="AG4" s="86"/>
    </row>
    <row r="5" spans="1:33" x14ac:dyDescent="0.35">
      <c r="A5" s="5"/>
      <c r="B5" s="184" t="s">
        <v>2</v>
      </c>
      <c r="C5" s="244" t="s">
        <v>182</v>
      </c>
      <c r="D5" s="242"/>
      <c r="E5" s="242"/>
      <c r="F5" s="243"/>
      <c r="H5" s="185" t="s">
        <v>63</v>
      </c>
      <c r="Y5" s="106"/>
      <c r="Z5" s="87"/>
      <c r="AA5" s="89"/>
      <c r="AB5" s="89"/>
      <c r="AC5" s="89"/>
      <c r="AD5" s="106"/>
      <c r="AE5" s="106"/>
      <c r="AF5" s="85"/>
      <c r="AG5" s="86"/>
    </row>
    <row r="6" spans="1:33" x14ac:dyDescent="0.35">
      <c r="A6" s="5"/>
      <c r="B6" s="184" t="s">
        <v>3</v>
      </c>
      <c r="C6" s="241" t="s">
        <v>183</v>
      </c>
      <c r="D6" s="242"/>
      <c r="E6" s="242"/>
      <c r="F6" s="243"/>
      <c r="H6" s="186" t="s">
        <v>50</v>
      </c>
      <c r="Y6" s="106"/>
      <c r="Z6" s="87"/>
      <c r="AA6" s="89"/>
      <c r="AB6" s="89"/>
      <c r="AC6" s="89"/>
      <c r="AD6" s="106"/>
      <c r="AE6" s="106"/>
      <c r="AF6" s="85"/>
      <c r="AG6" s="86"/>
    </row>
    <row r="7" spans="1:33" x14ac:dyDescent="0.35">
      <c r="A7" s="5"/>
      <c r="B7" s="184" t="s">
        <v>138</v>
      </c>
      <c r="C7" s="241" t="s">
        <v>184</v>
      </c>
      <c r="D7" s="242"/>
      <c r="E7" s="242"/>
      <c r="F7" s="243"/>
      <c r="H7" s="187" t="s">
        <v>139</v>
      </c>
      <c r="Y7" s="106"/>
      <c r="Z7" s="87"/>
      <c r="AA7" s="89"/>
      <c r="AB7" s="89"/>
      <c r="AC7" s="89"/>
      <c r="AD7" s="106"/>
      <c r="AE7" s="106"/>
      <c r="AF7" s="85"/>
      <c r="AG7" s="86"/>
    </row>
    <row r="8" spans="1:33" x14ac:dyDescent="0.35">
      <c r="A8" s="4"/>
      <c r="B8" s="2"/>
      <c r="C8" s="3"/>
      <c r="D8" s="3"/>
      <c r="E8" s="3"/>
      <c r="F8" s="3"/>
      <c r="G8" s="3"/>
      <c r="H8" s="3"/>
      <c r="M8" s="3"/>
      <c r="N8" s="3"/>
      <c r="Y8" s="106"/>
      <c r="Z8" s="84"/>
      <c r="AA8" s="108"/>
      <c r="AB8" s="108"/>
      <c r="AC8" s="108"/>
      <c r="AD8" s="106"/>
      <c r="AE8" s="106"/>
      <c r="AF8" s="85"/>
      <c r="AG8" s="86"/>
    </row>
    <row r="9" spans="1:33" ht="22.5" customHeight="1" x14ac:dyDescent="0.35">
      <c r="A9" s="6"/>
      <c r="B9" s="263" t="s">
        <v>180</v>
      </c>
      <c r="C9" s="264"/>
      <c r="D9" s="264"/>
      <c r="E9" s="264"/>
      <c r="F9" s="265"/>
      <c r="G9" s="3"/>
      <c r="M9" s="3"/>
      <c r="N9" s="3"/>
      <c r="Y9" s="106"/>
      <c r="Z9" s="87"/>
      <c r="AA9" s="90"/>
      <c r="AB9" s="109"/>
      <c r="AC9" s="109"/>
      <c r="AD9" s="106"/>
      <c r="AE9" s="106"/>
      <c r="AF9" s="85"/>
      <c r="AG9" s="86"/>
    </row>
    <row r="10" spans="1:33" ht="26.25" customHeight="1" x14ac:dyDescent="0.35">
      <c r="A10" s="6"/>
      <c r="B10" s="269" t="s">
        <v>150</v>
      </c>
      <c r="C10" s="270"/>
      <c r="D10" s="270"/>
      <c r="E10" s="270"/>
      <c r="F10" s="271"/>
      <c r="G10" s="3"/>
      <c r="M10" s="3"/>
      <c r="N10" s="3"/>
      <c r="Y10" s="106"/>
      <c r="Z10" s="87"/>
      <c r="AA10" s="89"/>
      <c r="AB10" s="89"/>
      <c r="AC10" s="89"/>
      <c r="AD10" s="106"/>
      <c r="AE10" s="106"/>
      <c r="AF10" s="85"/>
      <c r="AG10" s="86"/>
    </row>
    <row r="11" spans="1:33" ht="15" hidden="1" customHeight="1" x14ac:dyDescent="0.35">
      <c r="A11" s="6"/>
      <c r="B11" s="272"/>
      <c r="C11" s="273"/>
      <c r="D11" s="273"/>
      <c r="E11" s="273"/>
      <c r="F11" s="274"/>
      <c r="G11" s="3"/>
      <c r="M11" s="3"/>
      <c r="N11" s="3"/>
      <c r="Y11" s="106"/>
      <c r="Z11" s="91"/>
      <c r="AA11" s="89"/>
      <c r="AB11" s="89"/>
      <c r="AC11" s="89"/>
      <c r="AD11" s="106"/>
      <c r="AE11" s="106"/>
      <c r="AF11" s="85"/>
      <c r="AG11" s="86"/>
    </row>
    <row r="12" spans="1:33" x14ac:dyDescent="0.35">
      <c r="A12" s="6"/>
      <c r="B12" s="245" t="s">
        <v>148</v>
      </c>
      <c r="C12" s="245"/>
      <c r="D12" s="245"/>
      <c r="E12" s="245"/>
      <c r="F12" s="245"/>
      <c r="G12" s="3"/>
      <c r="M12" s="3"/>
      <c r="N12" s="3"/>
      <c r="Y12" s="106"/>
      <c r="Z12" s="91"/>
      <c r="AA12" s="89"/>
      <c r="AB12" s="89"/>
      <c r="AC12" s="89"/>
      <c r="AD12" s="106"/>
      <c r="AE12" s="106"/>
      <c r="AF12" s="85"/>
      <c r="AG12" s="86"/>
    </row>
    <row r="13" spans="1:33" x14ac:dyDescent="0.35">
      <c r="A13" s="6"/>
      <c r="B13" s="245" t="s">
        <v>149</v>
      </c>
      <c r="C13" s="245"/>
      <c r="D13" s="245"/>
      <c r="E13" s="245"/>
      <c r="F13" s="245"/>
      <c r="G13" s="3"/>
      <c r="I13" s="3"/>
      <c r="J13" s="3"/>
      <c r="K13" s="3"/>
      <c r="L13" s="3"/>
      <c r="M13" s="3"/>
      <c r="N13" s="3"/>
      <c r="Y13" s="106"/>
      <c r="Z13" s="91"/>
      <c r="AA13" s="89"/>
      <c r="AB13" s="89"/>
      <c r="AC13" s="89"/>
      <c r="AD13" s="106"/>
      <c r="AE13" s="106"/>
      <c r="AF13" s="85"/>
      <c r="AG13" s="86"/>
    </row>
    <row r="14" spans="1:33" ht="16" thickBot="1" x14ac:dyDescent="0.4">
      <c r="A14" s="1"/>
      <c r="B14" s="1"/>
      <c r="C14" s="1"/>
      <c r="D14" s="1"/>
      <c r="E14" s="1"/>
      <c r="F14" s="1"/>
      <c r="G14" s="1"/>
      <c r="H14" s="1"/>
      <c r="I14" s="1"/>
      <c r="J14" s="1"/>
      <c r="K14" s="1"/>
      <c r="L14" s="1"/>
      <c r="M14" s="1"/>
      <c r="N14" s="1"/>
      <c r="Y14" s="106"/>
      <c r="Z14" s="91"/>
      <c r="AA14" s="89"/>
      <c r="AB14" s="89"/>
      <c r="AC14" s="89"/>
      <c r="AD14" s="106"/>
      <c r="AE14" s="106"/>
      <c r="AF14" s="85"/>
      <c r="AG14" s="86"/>
    </row>
    <row r="15" spans="1:33" ht="16" thickBot="1" x14ac:dyDescent="0.4">
      <c r="A15" s="189">
        <v>1</v>
      </c>
      <c r="B15" s="189" t="s">
        <v>4</v>
      </c>
      <c r="C15" s="3"/>
      <c r="D15" s="246" t="s">
        <v>140</v>
      </c>
      <c r="E15" s="3"/>
      <c r="F15" s="3"/>
      <c r="G15" s="3"/>
      <c r="I15" s="8" t="s">
        <v>5</v>
      </c>
      <c r="J15" s="160">
        <v>10.5</v>
      </c>
      <c r="K15" s="191" t="s">
        <v>134</v>
      </c>
      <c r="L15" s="3"/>
      <c r="M15" s="3"/>
      <c r="N15" s="3"/>
      <c r="Y15" s="106"/>
      <c r="Z15" s="92"/>
      <c r="AA15" s="15"/>
      <c r="AB15" s="15"/>
      <c r="AC15" s="15"/>
      <c r="AD15" s="106"/>
      <c r="AE15" s="106"/>
      <c r="AF15" s="85"/>
      <c r="AG15" s="86"/>
    </row>
    <row r="16" spans="1:33" x14ac:dyDescent="0.35">
      <c r="A16" s="9"/>
      <c r="B16" s="3"/>
      <c r="C16" s="3"/>
      <c r="D16" s="247"/>
      <c r="E16" s="3"/>
      <c r="F16" s="8"/>
      <c r="G16" s="10"/>
      <c r="I16" s="8" t="s">
        <v>7</v>
      </c>
      <c r="J16" s="158">
        <f>J15*4-15</f>
        <v>27</v>
      </c>
      <c r="K16" s="228" t="s">
        <v>29</v>
      </c>
      <c r="L16" s="229"/>
      <c r="M16" s="3"/>
      <c r="N16" s="3"/>
      <c r="Y16" s="106"/>
      <c r="Z16" s="84"/>
      <c r="AA16" s="108"/>
      <c r="AB16" s="87"/>
      <c r="AC16" s="87"/>
      <c r="AD16" s="82"/>
      <c r="AE16" s="106"/>
      <c r="AF16" s="64"/>
      <c r="AG16" s="64"/>
    </row>
    <row r="17" spans="1:33" x14ac:dyDescent="0.35">
      <c r="A17" s="11"/>
      <c r="B17" s="38"/>
      <c r="C17" s="3"/>
      <c r="D17" s="3"/>
      <c r="E17" s="3"/>
      <c r="F17" s="3"/>
      <c r="G17" s="12"/>
      <c r="H17" s="3"/>
      <c r="I17" s="3"/>
      <c r="J17" s="3"/>
      <c r="K17" s="3"/>
      <c r="L17" s="3"/>
      <c r="M17" s="3"/>
      <c r="N17" s="3"/>
      <c r="Y17" s="106"/>
      <c r="Z17" s="87"/>
      <c r="AA17" s="89"/>
      <c r="AB17" s="63"/>
      <c r="AC17" s="63"/>
      <c r="AD17" s="63"/>
      <c r="AE17" s="106"/>
      <c r="AF17" s="64"/>
      <c r="AG17" s="64"/>
    </row>
    <row r="18" spans="1:33" ht="16" thickBot="1" x14ac:dyDescent="0.4">
      <c r="A18" s="1"/>
      <c r="B18" s="1"/>
      <c r="C18" s="1"/>
      <c r="D18" s="1"/>
      <c r="E18" s="1"/>
      <c r="F18" s="1"/>
      <c r="G18" s="1"/>
      <c r="H18" s="1"/>
      <c r="I18" s="1"/>
      <c r="J18" s="1"/>
      <c r="K18" s="1"/>
      <c r="L18" s="1"/>
      <c r="M18" s="1"/>
      <c r="N18" s="1"/>
      <c r="Y18" s="106"/>
      <c r="Z18" s="87"/>
      <c r="AA18" s="89"/>
      <c r="AB18" s="63"/>
      <c r="AC18" s="63"/>
      <c r="AD18" s="63"/>
      <c r="AE18" s="106"/>
      <c r="AF18" s="85"/>
      <c r="AG18" s="89"/>
    </row>
    <row r="19" spans="1:33" ht="14.25" customHeight="1" thickBot="1" x14ac:dyDescent="0.4">
      <c r="A19" s="189">
        <v>2</v>
      </c>
      <c r="B19" s="189" t="s">
        <v>8</v>
      </c>
      <c r="C19" s="3"/>
      <c r="D19" s="24" t="s">
        <v>30</v>
      </c>
      <c r="E19" s="238" t="s">
        <v>82</v>
      </c>
      <c r="F19" s="248" t="s">
        <v>79</v>
      </c>
      <c r="G19" s="249"/>
      <c r="H19" s="250"/>
      <c r="I19" s="3"/>
      <c r="J19" s="3"/>
      <c r="K19" s="3"/>
      <c r="L19" s="3"/>
      <c r="M19" s="3"/>
      <c r="N19" s="3"/>
      <c r="Y19" s="106"/>
      <c r="Z19" s="87"/>
      <c r="AA19" s="89"/>
      <c r="AB19" s="63"/>
      <c r="AC19" s="63"/>
      <c r="AD19" s="63"/>
      <c r="AE19" s="106"/>
      <c r="AF19" s="85"/>
      <c r="AG19" s="89"/>
    </row>
    <row r="20" spans="1:33" ht="25.5" customHeight="1" x14ac:dyDescent="0.35">
      <c r="A20" s="19"/>
      <c r="E20" s="238"/>
      <c r="F20" s="169" t="s">
        <v>41</v>
      </c>
      <c r="G20" s="169" t="s">
        <v>96</v>
      </c>
      <c r="H20" s="169" t="s">
        <v>78</v>
      </c>
      <c r="I20" s="3"/>
      <c r="J20" s="3"/>
      <c r="K20" s="3"/>
      <c r="L20" s="3"/>
      <c r="M20" s="3"/>
      <c r="N20" s="3"/>
      <c r="Y20" s="106"/>
      <c r="Z20" s="87"/>
      <c r="AA20" s="89"/>
      <c r="AB20" s="63"/>
      <c r="AC20" s="63"/>
      <c r="AD20" s="63"/>
      <c r="AE20" s="106"/>
      <c r="AF20" s="85"/>
      <c r="AG20" s="89"/>
    </row>
    <row r="21" spans="1:33" ht="17.25" customHeight="1" x14ac:dyDescent="0.35">
      <c r="A21" s="19"/>
      <c r="B21" s="13"/>
      <c r="C21" s="3"/>
      <c r="D21" s="25"/>
      <c r="E21" s="239"/>
      <c r="F21" s="170" t="s">
        <v>42</v>
      </c>
      <c r="G21" s="170" t="s">
        <v>43</v>
      </c>
      <c r="H21" s="169" t="s">
        <v>44</v>
      </c>
      <c r="I21" s="3"/>
      <c r="J21" s="3"/>
      <c r="K21" s="3"/>
      <c r="L21" s="3"/>
      <c r="M21" s="3"/>
      <c r="N21" s="3"/>
      <c r="Y21" s="106"/>
      <c r="Z21" s="87"/>
      <c r="AA21" s="89"/>
      <c r="AB21" s="63"/>
      <c r="AC21" s="63"/>
      <c r="AD21" s="63"/>
      <c r="AE21" s="106"/>
      <c r="AF21" s="85"/>
      <c r="AG21" s="89"/>
    </row>
    <row r="22" spans="1:33" ht="17.25" customHeight="1" x14ac:dyDescent="0.35">
      <c r="A22" s="19"/>
      <c r="B22" s="13"/>
      <c r="C22" s="3"/>
      <c r="D22" s="25"/>
      <c r="E22" s="162" t="s">
        <v>110</v>
      </c>
      <c r="F22" s="171">
        <f>Lookup!AA6</f>
        <v>15</v>
      </c>
      <c r="G22" s="172">
        <f>Lookup!AB6</f>
        <v>10</v>
      </c>
      <c r="H22" s="173">
        <f>Lookup!AC6</f>
        <v>5</v>
      </c>
      <c r="I22" s="3"/>
      <c r="J22" s="3"/>
      <c r="K22" s="3"/>
      <c r="L22" s="3"/>
      <c r="M22" s="3"/>
      <c r="N22" s="3"/>
      <c r="Y22" s="106"/>
      <c r="Z22" s="87"/>
      <c r="AA22" s="89"/>
      <c r="AB22" s="63"/>
      <c r="AC22" s="63"/>
      <c r="AD22" s="63"/>
      <c r="AE22" s="106"/>
      <c r="AF22" s="85"/>
      <c r="AG22" s="89"/>
    </row>
    <row r="23" spans="1:33" ht="22.25" customHeight="1" x14ac:dyDescent="0.35">
      <c r="A23" s="19"/>
      <c r="B23" s="13"/>
      <c r="C23" s="3"/>
      <c r="D23" s="3"/>
      <c r="E23" s="155" t="s">
        <v>80</v>
      </c>
      <c r="F23" s="155">
        <f>Lookup!AA7</f>
        <v>10</v>
      </c>
      <c r="G23" s="165">
        <f>Lookup!AB7</f>
        <v>8</v>
      </c>
      <c r="H23" s="174">
        <f>Lookup!AC7</f>
        <v>1</v>
      </c>
      <c r="I23" s="3"/>
      <c r="J23" s="3"/>
      <c r="Y23" s="106"/>
      <c r="Z23" s="87"/>
      <c r="AA23" s="89"/>
      <c r="AB23" s="63"/>
      <c r="AC23" s="63"/>
      <c r="AD23" s="63"/>
      <c r="AE23" s="106"/>
      <c r="AF23" s="85"/>
      <c r="AG23" s="89"/>
    </row>
    <row r="24" spans="1:33" ht="15" customHeight="1" x14ac:dyDescent="0.35">
      <c r="A24" s="6"/>
      <c r="B24" s="3"/>
      <c r="C24" s="230" t="s">
        <v>97</v>
      </c>
      <c r="D24" s="231"/>
      <c r="E24" s="175" t="s">
        <v>83</v>
      </c>
      <c r="F24" s="176">
        <f>Lookup!AA8</f>
        <v>10</v>
      </c>
      <c r="G24" s="177">
        <f>Lookup!AB8</f>
        <v>6</v>
      </c>
      <c r="H24" s="178">
        <f>Lookup!AC8</f>
        <v>1</v>
      </c>
      <c r="I24" s="3"/>
      <c r="J24" s="3"/>
      <c r="Y24" s="106"/>
      <c r="Z24" s="106"/>
      <c r="AA24" s="106"/>
      <c r="AB24" s="106"/>
      <c r="AC24" s="106"/>
      <c r="AD24" s="106"/>
      <c r="AE24" s="106"/>
      <c r="AF24" s="85"/>
      <c r="AG24" s="89"/>
    </row>
    <row r="25" spans="1:33" x14ac:dyDescent="0.35">
      <c r="A25" s="6"/>
      <c r="B25" s="3"/>
      <c r="C25" s="232"/>
      <c r="D25" s="233"/>
      <c r="E25" s="179" t="s">
        <v>35</v>
      </c>
      <c r="F25" s="176">
        <f>Lookup!AA9</f>
        <v>10</v>
      </c>
      <c r="G25" s="177">
        <f>Lookup!AB9</f>
        <v>4</v>
      </c>
      <c r="H25" s="178">
        <f>Lookup!AC9</f>
        <v>1</v>
      </c>
      <c r="I25" s="8" t="s">
        <v>82</v>
      </c>
      <c r="J25" s="159" t="s">
        <v>80</v>
      </c>
      <c r="K25" s="207" t="s">
        <v>185</v>
      </c>
      <c r="L25" s="208"/>
      <c r="M25" s="208"/>
      <c r="N25" s="209"/>
      <c r="Y25" s="106"/>
      <c r="Z25" s="84"/>
      <c r="AA25" s="108"/>
      <c r="AB25" s="108"/>
      <c r="AC25" s="108"/>
      <c r="AD25" s="106"/>
      <c r="AE25" s="106"/>
      <c r="AF25" s="85"/>
      <c r="AG25" s="89"/>
    </row>
    <row r="26" spans="1:33" x14ac:dyDescent="0.35">
      <c r="A26" s="6"/>
      <c r="B26" s="3"/>
      <c r="C26" s="234"/>
      <c r="D26" s="235"/>
      <c r="E26" s="180" t="s">
        <v>9</v>
      </c>
      <c r="F26" s="181">
        <f>Lookup!AA10</f>
        <v>10</v>
      </c>
      <c r="G26" s="182">
        <f>Lookup!AB10</f>
        <v>2</v>
      </c>
      <c r="H26" s="183">
        <f>Lookup!AC10</f>
        <v>1</v>
      </c>
      <c r="I26" s="8" t="s">
        <v>49</v>
      </c>
      <c r="J26" s="159" t="s">
        <v>96</v>
      </c>
      <c r="K26" s="210"/>
      <c r="L26" s="211"/>
      <c r="M26" s="211"/>
      <c r="N26" s="212"/>
      <c r="Y26" s="106"/>
      <c r="Z26" s="87"/>
      <c r="AA26" s="89"/>
      <c r="AB26" s="108"/>
      <c r="AC26" s="108"/>
      <c r="AD26" s="106"/>
      <c r="AE26" s="106"/>
      <c r="AF26" s="85"/>
      <c r="AG26" s="89"/>
    </row>
    <row r="27" spans="1:33" x14ac:dyDescent="0.35">
      <c r="A27" s="6"/>
      <c r="B27" s="3"/>
      <c r="C27" s="3"/>
      <c r="D27" s="3"/>
      <c r="F27" s="31"/>
      <c r="H27" s="3"/>
      <c r="I27" s="8" t="s">
        <v>50</v>
      </c>
      <c r="J27" s="158">
        <f>VLOOKUP(J25&amp;J26,Lookup!AF4:AG18,2,FALSE)</f>
        <v>8</v>
      </c>
      <c r="K27" s="213"/>
      <c r="L27" s="214"/>
      <c r="M27" s="214"/>
      <c r="N27" s="215"/>
      <c r="Y27" s="106"/>
      <c r="Z27" s="91"/>
      <c r="AA27" s="89"/>
      <c r="AB27" s="108"/>
      <c r="AC27" s="108"/>
      <c r="AD27" s="106"/>
      <c r="AE27" s="106"/>
      <c r="AF27" s="85"/>
      <c r="AG27" s="89"/>
    </row>
    <row r="28" spans="1:33" x14ac:dyDescent="0.35">
      <c r="A28" s="11"/>
      <c r="B28" s="3"/>
      <c r="C28" s="3"/>
      <c r="D28" s="3"/>
      <c r="E28" s="3"/>
      <c r="F28" s="3"/>
      <c r="G28" s="3"/>
      <c r="H28" s="3"/>
      <c r="I28" s="3"/>
      <c r="K28" s="3"/>
      <c r="L28" s="3"/>
      <c r="M28" s="3"/>
      <c r="N28" s="3"/>
      <c r="Y28" s="106"/>
      <c r="Z28" s="87"/>
      <c r="AA28" s="89"/>
      <c r="AB28" s="108"/>
      <c r="AC28" s="108"/>
      <c r="AD28" s="106"/>
      <c r="AE28" s="106"/>
      <c r="AF28" s="85"/>
      <c r="AG28" s="89"/>
    </row>
    <row r="29" spans="1:33" ht="16" thickBot="1" x14ac:dyDescent="0.4">
      <c r="A29" s="1"/>
      <c r="B29" s="1"/>
      <c r="C29" s="1"/>
      <c r="D29" s="1"/>
      <c r="E29" s="1"/>
      <c r="F29" s="1"/>
      <c r="G29" s="1"/>
      <c r="H29" s="1"/>
      <c r="I29" s="1"/>
      <c r="J29" s="1"/>
      <c r="K29" s="1"/>
      <c r="L29" s="1"/>
      <c r="M29" s="1"/>
      <c r="N29" s="1"/>
      <c r="Y29" s="106"/>
      <c r="Z29" s="84"/>
      <c r="AA29" s="108"/>
      <c r="AB29" s="108"/>
      <c r="AC29" s="108"/>
      <c r="AD29" s="106"/>
      <c r="AE29" s="106"/>
      <c r="AF29" s="85"/>
      <c r="AG29" s="89"/>
    </row>
    <row r="30" spans="1:33" ht="57.75" customHeight="1" thickBot="1" x14ac:dyDescent="0.4">
      <c r="A30" s="189">
        <v>3</v>
      </c>
      <c r="B30" s="190" t="s">
        <v>10</v>
      </c>
      <c r="C30" s="156"/>
      <c r="D30" s="67" t="s">
        <v>30</v>
      </c>
      <c r="E30" s="56" t="s">
        <v>81</v>
      </c>
      <c r="F30" s="56" t="s">
        <v>77</v>
      </c>
      <c r="G30" s="68" t="s">
        <v>38</v>
      </c>
      <c r="H30" s="56" t="s">
        <v>36</v>
      </c>
      <c r="I30" s="3"/>
      <c r="J30" s="3"/>
      <c r="K30" s="3"/>
      <c r="L30" s="3"/>
      <c r="M30" s="3"/>
      <c r="N30" s="3"/>
      <c r="Y30" s="106"/>
      <c r="Z30" s="87"/>
      <c r="AA30" s="89"/>
      <c r="AB30" s="93"/>
      <c r="AC30" s="106"/>
      <c r="AD30" s="106"/>
      <c r="AE30" s="106"/>
      <c r="AF30" s="85"/>
      <c r="AG30" s="89"/>
    </row>
    <row r="31" spans="1:33" x14ac:dyDescent="0.35">
      <c r="A31" s="6"/>
      <c r="B31" s="7"/>
      <c r="C31" s="7"/>
      <c r="D31" s="7"/>
      <c r="E31" s="167" t="s">
        <v>32</v>
      </c>
      <c r="F31" s="162">
        <f>Lookup!AA13</f>
        <v>10</v>
      </c>
      <c r="G31" s="162">
        <f>Lookup!AB13</f>
        <v>10</v>
      </c>
      <c r="H31" s="162">
        <f>Lookup!AC13</f>
        <v>4</v>
      </c>
      <c r="I31" s="3"/>
      <c r="J31" s="3"/>
      <c r="Y31" s="106"/>
      <c r="Z31" s="87"/>
      <c r="AA31" s="89"/>
      <c r="AB31" s="93"/>
      <c r="AC31" s="106"/>
      <c r="AD31" s="106"/>
      <c r="AE31" s="106"/>
      <c r="AF31" s="85"/>
      <c r="AG31" s="89"/>
    </row>
    <row r="32" spans="1:33" x14ac:dyDescent="0.35">
      <c r="A32" s="6"/>
      <c r="B32" s="7"/>
      <c r="C32" s="7"/>
      <c r="D32" s="7"/>
      <c r="E32" s="168" t="s">
        <v>31</v>
      </c>
      <c r="F32" s="165">
        <f>Lookup!AA14</f>
        <v>10</v>
      </c>
      <c r="G32" s="165">
        <f>Lookup!AB14</f>
        <v>4</v>
      </c>
      <c r="H32" s="165">
        <f>Lookup!AC14</f>
        <v>2</v>
      </c>
      <c r="I32" s="3"/>
      <c r="J32" s="3"/>
      <c r="Y32" s="106"/>
      <c r="Z32" s="87"/>
      <c r="AA32" s="89"/>
      <c r="AB32" s="93"/>
      <c r="AC32" s="106"/>
      <c r="AD32" s="106"/>
      <c r="AE32" s="106"/>
      <c r="AF32" s="85"/>
      <c r="AG32" s="89"/>
    </row>
    <row r="33" spans="1:33" x14ac:dyDescent="0.35">
      <c r="A33" s="6"/>
      <c r="B33" s="7"/>
      <c r="C33" s="7"/>
      <c r="D33" s="7"/>
      <c r="E33" s="168" t="s">
        <v>28</v>
      </c>
      <c r="F33" s="165">
        <f>Lookup!AA15</f>
        <v>10</v>
      </c>
      <c r="G33" s="165">
        <f>Lookup!AB15</f>
        <v>3</v>
      </c>
      <c r="H33" s="165">
        <f>Lookup!AC15</f>
        <v>1</v>
      </c>
      <c r="I33" s="8" t="s">
        <v>52</v>
      </c>
      <c r="J33" s="159" t="s">
        <v>31</v>
      </c>
      <c r="K33" s="207" t="s">
        <v>189</v>
      </c>
      <c r="L33" s="208"/>
      <c r="M33" s="208"/>
      <c r="N33" s="209"/>
      <c r="Y33" s="106"/>
      <c r="Z33" s="87"/>
      <c r="AA33" s="89"/>
      <c r="AB33" s="93"/>
      <c r="AC33" s="106"/>
      <c r="AD33" s="106"/>
      <c r="AE33" s="106"/>
      <c r="AF33" s="85"/>
      <c r="AG33" s="89"/>
    </row>
    <row r="34" spans="1:33" x14ac:dyDescent="0.35">
      <c r="A34" s="6"/>
      <c r="B34" s="3"/>
      <c r="C34" s="3"/>
      <c r="D34" s="3"/>
      <c r="E34" s="168" t="s">
        <v>11</v>
      </c>
      <c r="F34" s="165">
        <f>Lookup!AA16</f>
        <v>6</v>
      </c>
      <c r="G34" s="165">
        <f>Lookup!AB16</f>
        <v>2</v>
      </c>
      <c r="H34" s="165">
        <f>Lookup!AC16</f>
        <v>1</v>
      </c>
      <c r="I34" s="8" t="s">
        <v>53</v>
      </c>
      <c r="J34" s="161" t="s">
        <v>36</v>
      </c>
      <c r="K34" s="210"/>
      <c r="L34" s="211"/>
      <c r="M34" s="211"/>
      <c r="N34" s="212"/>
      <c r="Y34" s="106"/>
      <c r="Z34" s="94"/>
      <c r="AA34" s="106"/>
      <c r="AB34" s="106"/>
      <c r="AC34" s="106"/>
      <c r="AD34" s="106"/>
      <c r="AE34" s="106"/>
      <c r="AF34" s="85"/>
      <c r="AG34" s="89"/>
    </row>
    <row r="35" spans="1:33" x14ac:dyDescent="0.35">
      <c r="A35" s="6"/>
      <c r="B35" s="3"/>
      <c r="C35" s="3"/>
      <c r="D35" s="3"/>
      <c r="E35" s="168" t="s">
        <v>12</v>
      </c>
      <c r="F35" s="165">
        <f>Lookup!AA17</f>
        <v>2</v>
      </c>
      <c r="G35" s="165">
        <f>Lookup!AB17</f>
        <v>1</v>
      </c>
      <c r="H35" s="165">
        <f>Lookup!AC17</f>
        <v>1</v>
      </c>
      <c r="I35" s="8" t="s">
        <v>50</v>
      </c>
      <c r="J35" s="158">
        <f>VLOOKUP(J33&amp;J34,Lookup!AF22:AG41,2, FALSE)</f>
        <v>2</v>
      </c>
      <c r="K35" s="213"/>
      <c r="L35" s="214"/>
      <c r="M35" s="214"/>
      <c r="N35" s="215"/>
      <c r="Y35" s="106"/>
      <c r="Z35" s="94"/>
      <c r="AA35" s="106"/>
      <c r="AB35" s="106"/>
      <c r="AC35" s="106"/>
      <c r="AD35" s="106"/>
      <c r="AE35" s="106"/>
      <c r="AF35" s="85"/>
      <c r="AG35" s="89"/>
    </row>
    <row r="36" spans="1:33" x14ac:dyDescent="0.35">
      <c r="A36" s="11"/>
      <c r="B36" s="3"/>
      <c r="C36" s="3"/>
      <c r="D36" s="3"/>
      <c r="E36" s="168" t="s">
        <v>71</v>
      </c>
      <c r="F36" s="165">
        <f>Lookup!AA18</f>
        <v>1</v>
      </c>
      <c r="G36" s="165">
        <f>Lookup!AB18</f>
        <v>1</v>
      </c>
      <c r="H36" s="165">
        <f>Lookup!AC18</f>
        <v>1</v>
      </c>
      <c r="I36" s="3"/>
      <c r="J36" s="3"/>
      <c r="K36" s="3"/>
      <c r="L36" s="3"/>
      <c r="M36" s="3"/>
      <c r="N36" s="3"/>
      <c r="Y36" s="106"/>
      <c r="Z36" s="94"/>
      <c r="AA36" s="89"/>
      <c r="AB36" s="106"/>
      <c r="AC36" s="106"/>
      <c r="AD36" s="106"/>
      <c r="AE36" s="106"/>
      <c r="AF36" s="85"/>
      <c r="AG36" s="89"/>
    </row>
    <row r="37" spans="1:33" ht="16" thickBot="1" x14ac:dyDescent="0.4">
      <c r="A37" s="1"/>
      <c r="B37" s="1"/>
      <c r="C37" s="1"/>
      <c r="D37" s="1"/>
      <c r="E37" s="1"/>
      <c r="F37" s="1"/>
      <c r="G37" s="1"/>
      <c r="H37" s="1"/>
      <c r="I37" s="1"/>
      <c r="J37" s="1"/>
      <c r="K37" s="1"/>
      <c r="L37" s="1"/>
      <c r="M37" s="1"/>
      <c r="N37" s="1"/>
      <c r="Y37" s="106"/>
      <c r="Z37" s="94"/>
      <c r="AA37" s="89"/>
      <c r="AB37" s="106"/>
      <c r="AC37" s="106"/>
      <c r="AD37" s="106"/>
      <c r="AE37" s="106"/>
      <c r="AF37" s="85"/>
      <c r="AG37" s="89"/>
    </row>
    <row r="38" spans="1:33" ht="16" thickBot="1" x14ac:dyDescent="0.4">
      <c r="A38" s="189">
        <v>4</v>
      </c>
      <c r="B38" s="190" t="s">
        <v>13</v>
      </c>
      <c r="C38" s="3"/>
      <c r="D38" s="35" t="s">
        <v>30</v>
      </c>
      <c r="E38" s="240" t="s">
        <v>14</v>
      </c>
      <c r="F38" s="240"/>
      <c r="G38" s="240"/>
      <c r="H38" s="165">
        <f>Lookup!AA21</f>
        <v>25</v>
      </c>
      <c r="I38" s="3"/>
      <c r="J38" s="3"/>
      <c r="K38" s="3"/>
      <c r="L38" s="3"/>
      <c r="M38" s="3"/>
      <c r="N38" s="3"/>
      <c r="Y38" s="106"/>
      <c r="Z38" s="94"/>
      <c r="AA38" s="89"/>
      <c r="AB38" s="106"/>
      <c r="AC38" s="106"/>
      <c r="AD38" s="106"/>
      <c r="AE38" s="106"/>
      <c r="AF38" s="64"/>
      <c r="AG38" s="64"/>
    </row>
    <row r="39" spans="1:33" x14ac:dyDescent="0.35">
      <c r="A39" s="6"/>
      <c r="B39" s="3"/>
      <c r="C39" s="3"/>
      <c r="D39" s="3"/>
      <c r="E39" s="240" t="s">
        <v>37</v>
      </c>
      <c r="F39" s="240"/>
      <c r="G39" s="240"/>
      <c r="H39" s="165">
        <f>Lookup!AA22</f>
        <v>10</v>
      </c>
      <c r="I39" s="3"/>
      <c r="J39" s="3"/>
      <c r="Y39" s="18"/>
      <c r="Z39" s="106"/>
      <c r="AA39" s="106"/>
      <c r="AB39" s="106"/>
      <c r="AC39" s="106"/>
      <c r="AD39" s="106"/>
      <c r="AE39" s="106"/>
      <c r="AF39" s="64"/>
      <c r="AG39" s="64"/>
    </row>
    <row r="40" spans="1:33" x14ac:dyDescent="0.35">
      <c r="A40" s="6"/>
      <c r="B40" s="3"/>
      <c r="C40" s="3"/>
      <c r="D40" s="3"/>
      <c r="E40" s="240" t="s">
        <v>39</v>
      </c>
      <c r="F40" s="240"/>
      <c r="G40" s="240"/>
      <c r="H40" s="165">
        <f>Lookup!AA23</f>
        <v>5</v>
      </c>
      <c r="I40" s="3"/>
      <c r="J40" s="3"/>
      <c r="Y40" s="18"/>
      <c r="Z40" s="106"/>
      <c r="AA40" s="106"/>
      <c r="AB40" s="106"/>
      <c r="AC40" s="106"/>
      <c r="AD40" s="106"/>
      <c r="AE40" s="106"/>
      <c r="AF40" s="64"/>
      <c r="AG40" s="64"/>
    </row>
    <row r="41" spans="1:33" x14ac:dyDescent="0.35">
      <c r="A41" s="6"/>
      <c r="B41" s="3"/>
      <c r="C41" s="3"/>
      <c r="D41" s="3"/>
      <c r="E41" s="240" t="s">
        <v>15</v>
      </c>
      <c r="F41" s="240"/>
      <c r="G41" s="240"/>
      <c r="H41" s="165">
        <f>Lookup!AA24</f>
        <v>3</v>
      </c>
      <c r="I41" s="8" t="s">
        <v>23</v>
      </c>
      <c r="J41" s="8" t="s">
        <v>23</v>
      </c>
      <c r="Y41" s="106"/>
      <c r="Z41" s="106"/>
      <c r="AA41" s="106"/>
      <c r="AB41" s="106"/>
      <c r="AC41" s="106"/>
      <c r="AD41" s="106"/>
      <c r="AE41" s="106"/>
      <c r="AF41" s="64"/>
      <c r="AG41" s="64"/>
    </row>
    <row r="42" spans="1:33" x14ac:dyDescent="0.35">
      <c r="A42" s="6"/>
      <c r="B42" s="3"/>
      <c r="C42" s="3"/>
      <c r="D42" s="3"/>
      <c r="E42" s="240" t="s">
        <v>16</v>
      </c>
      <c r="F42" s="240"/>
      <c r="G42" s="240"/>
      <c r="H42" s="165">
        <f>Lookup!AA25</f>
        <v>2</v>
      </c>
      <c r="I42" s="8" t="s">
        <v>54</v>
      </c>
      <c r="J42" s="159" t="s">
        <v>15</v>
      </c>
      <c r="K42" s="207" t="s">
        <v>190</v>
      </c>
      <c r="L42" s="208"/>
      <c r="M42" s="208"/>
      <c r="N42" s="209"/>
      <c r="Y42" s="94"/>
      <c r="Z42" s="63"/>
      <c r="AA42" s="106"/>
      <c r="AB42" s="106"/>
      <c r="AC42" s="106"/>
      <c r="AD42" s="106"/>
      <c r="AE42" s="106"/>
      <c r="AF42" s="76"/>
      <c r="AG42" s="64"/>
    </row>
    <row r="43" spans="1:33" x14ac:dyDescent="0.35">
      <c r="A43" s="6"/>
      <c r="B43" s="3"/>
      <c r="C43" s="3"/>
      <c r="D43" s="3"/>
      <c r="E43" s="240" t="s">
        <v>17</v>
      </c>
      <c r="F43" s="240"/>
      <c r="G43" s="240"/>
      <c r="H43" s="165">
        <f>Lookup!AA26</f>
        <v>0</v>
      </c>
      <c r="I43" s="8" t="s">
        <v>50</v>
      </c>
      <c r="J43" s="158">
        <f>VLOOKUP(J42,E38:H43,4,FALSE)</f>
        <v>3</v>
      </c>
      <c r="K43" s="210"/>
      <c r="L43" s="211"/>
      <c r="M43" s="211"/>
      <c r="N43" s="212"/>
      <c r="Y43" s="106"/>
      <c r="Z43" s="63"/>
      <c r="AA43" s="106"/>
      <c r="AB43" s="106"/>
      <c r="AC43" s="106"/>
      <c r="AD43" s="106"/>
      <c r="AE43" s="106"/>
      <c r="AF43" s="64"/>
      <c r="AG43" s="64"/>
    </row>
    <row r="44" spans="1:33" x14ac:dyDescent="0.35">
      <c r="A44" s="6"/>
      <c r="B44" s="3"/>
      <c r="C44" s="3"/>
      <c r="D44" s="3"/>
      <c r="E44" s="3"/>
      <c r="F44" s="3"/>
      <c r="G44" s="3"/>
      <c r="H44" s="3"/>
      <c r="I44" s="3"/>
      <c r="J44" s="3"/>
      <c r="K44" s="213"/>
      <c r="L44" s="214"/>
      <c r="M44" s="214"/>
      <c r="N44" s="215"/>
      <c r="Y44" s="106"/>
      <c r="Z44" s="63"/>
      <c r="AA44" s="106"/>
      <c r="AB44" s="106"/>
      <c r="AC44" s="106"/>
      <c r="AD44" s="106"/>
      <c r="AE44" s="106"/>
      <c r="AF44" s="64"/>
      <c r="AG44" s="64"/>
    </row>
    <row r="45" spans="1:33" x14ac:dyDescent="0.35">
      <c r="A45" s="31"/>
      <c r="B45" s="163"/>
      <c r="Y45" s="106"/>
      <c r="Z45" s="63"/>
      <c r="AA45" s="106"/>
      <c r="AB45" s="106"/>
      <c r="AC45" s="106"/>
      <c r="AD45" s="106"/>
      <c r="AE45" s="106"/>
      <c r="AF45" s="64"/>
      <c r="AG45" s="64"/>
    </row>
    <row r="46" spans="1:33" ht="16" thickBot="1" x14ac:dyDescent="0.4">
      <c r="A46" s="1"/>
      <c r="B46" s="1"/>
      <c r="C46" s="1"/>
      <c r="D46" s="1"/>
      <c r="E46" s="1"/>
      <c r="F46" s="1"/>
      <c r="G46" s="1"/>
      <c r="H46" s="1"/>
      <c r="I46" s="1"/>
      <c r="J46" s="1"/>
      <c r="K46" s="1"/>
      <c r="L46" s="1"/>
      <c r="M46" s="1"/>
      <c r="N46" s="1"/>
      <c r="Y46" s="106"/>
      <c r="Z46" s="63"/>
      <c r="AA46" s="106"/>
      <c r="AB46" s="106"/>
      <c r="AC46" s="106"/>
      <c r="AD46" s="106"/>
      <c r="AE46" s="106"/>
      <c r="AF46" s="64"/>
      <c r="AG46" s="64"/>
    </row>
    <row r="47" spans="1:33" ht="21.5" thickBot="1" x14ac:dyDescent="0.4">
      <c r="A47" s="189">
        <v>5</v>
      </c>
      <c r="B47" s="190" t="s">
        <v>18</v>
      </c>
      <c r="C47" s="3"/>
      <c r="D47" s="24" t="s">
        <v>30</v>
      </c>
      <c r="E47" s="3"/>
      <c r="F47" s="166" t="s">
        <v>19</v>
      </c>
      <c r="G47" s="165">
        <f>Lookup!AA30</f>
        <v>3</v>
      </c>
      <c r="H47" s="3"/>
      <c r="I47" s="3"/>
      <c r="J47" s="3"/>
      <c r="K47" s="3"/>
      <c r="L47" s="3"/>
      <c r="M47" s="3"/>
      <c r="N47" s="3"/>
      <c r="Y47" s="106"/>
      <c r="Z47" s="63"/>
      <c r="AA47" s="106"/>
      <c r="AB47" s="106"/>
      <c r="AC47" s="106"/>
      <c r="AD47" s="106"/>
      <c r="AE47" s="106"/>
      <c r="AF47" s="64"/>
      <c r="AG47" s="64"/>
    </row>
    <row r="48" spans="1:33" x14ac:dyDescent="0.35">
      <c r="A48" s="6"/>
      <c r="B48" s="3"/>
      <c r="C48" s="3"/>
      <c r="D48" s="3"/>
      <c r="E48" s="3"/>
      <c r="F48" s="166" t="s">
        <v>28</v>
      </c>
      <c r="G48" s="165">
        <f>Lookup!AA31</f>
        <v>2</v>
      </c>
      <c r="H48" s="3"/>
      <c r="I48" s="3"/>
      <c r="J48" s="3"/>
    </row>
    <row r="49" spans="1:34" x14ac:dyDescent="0.35">
      <c r="A49" s="6"/>
      <c r="B49" s="14"/>
      <c r="C49" s="14"/>
      <c r="D49" s="14"/>
      <c r="E49" s="14"/>
      <c r="F49" s="166" t="s">
        <v>20</v>
      </c>
      <c r="G49" s="165">
        <f>Lookup!AA32</f>
        <v>1</v>
      </c>
      <c r="H49" s="3"/>
      <c r="I49" s="3"/>
      <c r="J49" s="3"/>
    </row>
    <row r="50" spans="1:34" x14ac:dyDescent="0.35">
      <c r="A50" s="6"/>
      <c r="B50" s="14"/>
      <c r="C50" s="14"/>
      <c r="D50" s="14"/>
      <c r="E50" s="14"/>
      <c r="F50" s="14"/>
      <c r="G50" s="15"/>
      <c r="H50" s="3"/>
      <c r="I50" s="8" t="s">
        <v>55</v>
      </c>
      <c r="J50" s="159" t="s">
        <v>28</v>
      </c>
      <c r="K50" s="207" t="s">
        <v>186</v>
      </c>
      <c r="L50" s="208"/>
      <c r="M50" s="208"/>
      <c r="N50" s="209"/>
    </row>
    <row r="51" spans="1:34" x14ac:dyDescent="0.35">
      <c r="A51" s="6"/>
      <c r="B51" s="3"/>
      <c r="C51" s="3"/>
      <c r="D51" s="3"/>
      <c r="E51" s="3"/>
      <c r="F51" s="14"/>
      <c r="G51" s="15"/>
      <c r="H51" s="3" t="s">
        <v>23</v>
      </c>
      <c r="I51" s="8" t="s">
        <v>50</v>
      </c>
      <c r="J51" s="158">
        <f>VLOOKUP(J50,F47:G49,2,FALSE)</f>
        <v>2</v>
      </c>
      <c r="K51" s="210"/>
      <c r="L51" s="211"/>
      <c r="M51" s="211"/>
      <c r="N51" s="212"/>
    </row>
    <row r="52" spans="1:34" x14ac:dyDescent="0.35">
      <c r="A52" s="11"/>
      <c r="B52" s="3"/>
      <c r="C52" s="3"/>
      <c r="D52" s="3"/>
      <c r="E52" s="3"/>
      <c r="F52" s="3"/>
      <c r="G52" s="3"/>
      <c r="H52" s="3"/>
      <c r="I52" s="8"/>
      <c r="J52" s="3"/>
      <c r="K52" s="213"/>
      <c r="L52" s="214"/>
      <c r="M52" s="214"/>
      <c r="N52" s="215"/>
    </row>
    <row r="53" spans="1:34" ht="16" thickBot="1" x14ac:dyDescent="0.4">
      <c r="A53" s="1"/>
      <c r="B53" s="1"/>
      <c r="C53" s="1"/>
      <c r="D53" s="1"/>
      <c r="E53" s="1"/>
      <c r="F53" s="1"/>
      <c r="G53" s="1"/>
      <c r="H53" s="1"/>
      <c r="I53" s="124"/>
      <c r="J53" s="1"/>
      <c r="K53" s="1"/>
      <c r="L53" s="1"/>
      <c r="M53" s="1"/>
      <c r="N53" s="1"/>
    </row>
    <row r="54" spans="1:34" ht="15.75" customHeight="1" x14ac:dyDescent="0.35">
      <c r="A54" s="251">
        <v>6</v>
      </c>
      <c r="B54" s="261" t="s">
        <v>21</v>
      </c>
      <c r="C54" s="3"/>
      <c r="D54" s="24" t="s">
        <v>30</v>
      </c>
      <c r="E54" s="3"/>
      <c r="F54" s="230" t="s">
        <v>146</v>
      </c>
      <c r="G54" s="266"/>
      <c r="H54" s="3"/>
      <c r="I54" s="125" t="s">
        <v>60</v>
      </c>
      <c r="J54" s="113">
        <f>VLOOKUP(J42,Lookup!Z21:AB26,3,FALSE)</f>
        <v>20</v>
      </c>
      <c r="K54" s="3"/>
      <c r="L54" s="3"/>
      <c r="M54" s="3"/>
      <c r="N54" s="3"/>
      <c r="X54" s="107"/>
      <c r="Y54" s="107"/>
    </row>
    <row r="55" spans="1:34" ht="16" thickBot="1" x14ac:dyDescent="0.4">
      <c r="A55" s="252"/>
      <c r="B55" s="262"/>
      <c r="C55" s="3"/>
      <c r="D55" s="3"/>
      <c r="E55" s="3"/>
      <c r="F55" s="267"/>
      <c r="G55" s="268"/>
      <c r="H55" s="3"/>
      <c r="I55" s="125" t="s">
        <v>59</v>
      </c>
      <c r="J55" s="112">
        <f>Lookup!AA42</f>
        <v>50</v>
      </c>
      <c r="Z55" s="107"/>
      <c r="AA55" s="107"/>
      <c r="AB55" s="107"/>
      <c r="AC55" s="107"/>
      <c r="AD55" s="107"/>
      <c r="AE55" s="107"/>
      <c r="AH55" s="37"/>
    </row>
    <row r="56" spans="1:34" x14ac:dyDescent="0.35">
      <c r="A56" s="6"/>
      <c r="B56" s="3"/>
      <c r="C56" s="3"/>
      <c r="D56" s="3"/>
      <c r="E56" s="3"/>
      <c r="F56" s="256"/>
      <c r="G56" s="257"/>
      <c r="H56" s="3"/>
      <c r="I56" s="125" t="s">
        <v>61</v>
      </c>
      <c r="J56" s="112">
        <f>Lookup!AA42</f>
        <v>50</v>
      </c>
      <c r="AH56" s="37"/>
    </row>
    <row r="57" spans="1:34" x14ac:dyDescent="0.35">
      <c r="A57" s="6"/>
      <c r="B57" s="3"/>
      <c r="C57" s="3"/>
      <c r="D57" s="3"/>
      <c r="E57" s="3"/>
      <c r="F57" s="3" t="s">
        <v>23</v>
      </c>
      <c r="G57" s="3" t="s">
        <v>23</v>
      </c>
      <c r="H57" s="3"/>
      <c r="I57" s="125" t="s">
        <v>84</v>
      </c>
      <c r="J57" s="114">
        <f>VLOOKUP(J42,Lookup!Z21:AC26,4,FALSE)</f>
        <v>0.01</v>
      </c>
      <c r="AF57" s="37"/>
      <c r="AG57" s="37"/>
    </row>
    <row r="58" spans="1:34" x14ac:dyDescent="0.35">
      <c r="A58" s="6"/>
      <c r="B58" s="3"/>
      <c r="C58" s="3"/>
      <c r="D58" s="3"/>
      <c r="E58" s="3"/>
      <c r="F58" s="230" t="s">
        <v>147</v>
      </c>
      <c r="G58" s="253"/>
      <c r="H58" s="3"/>
      <c r="I58" s="14" t="s">
        <v>116</v>
      </c>
      <c r="J58" s="160">
        <v>132.19999999999999</v>
      </c>
      <c r="K58" s="207" t="s">
        <v>187</v>
      </c>
      <c r="L58" s="208"/>
      <c r="M58" s="208"/>
      <c r="N58" s="209"/>
    </row>
    <row r="59" spans="1:34" x14ac:dyDescent="0.35">
      <c r="A59" s="6"/>
      <c r="B59" s="3"/>
      <c r="C59" s="3"/>
      <c r="D59" s="3"/>
      <c r="E59" s="3"/>
      <c r="F59" s="254"/>
      <c r="G59" s="255"/>
      <c r="H59" s="3"/>
      <c r="I59" s="8" t="s">
        <v>117</v>
      </c>
      <c r="J59" s="159" t="s">
        <v>58</v>
      </c>
      <c r="K59" s="210"/>
      <c r="L59" s="211"/>
      <c r="M59" s="211"/>
      <c r="N59" s="212"/>
    </row>
    <row r="60" spans="1:34" x14ac:dyDescent="0.35">
      <c r="A60" s="6"/>
      <c r="B60" s="3"/>
      <c r="C60" s="3"/>
      <c r="D60" s="3"/>
      <c r="E60" s="3"/>
      <c r="F60" s="256"/>
      <c r="G60" s="257"/>
      <c r="H60" s="3"/>
      <c r="I60" s="8"/>
      <c r="J60" s="157">
        <f>IF(OR(J58=0, J58=""), "Input Distance",IF(J59="Within SPZ1",IF(J58&lt;J56,J54+J55,J54+INT(J55*EXP(-J57*(J58-J56)))),IF(J58&lt;J56,J55, INT(J55*EXP(-J57*(J58-J56))))))</f>
        <v>21</v>
      </c>
      <c r="K60" s="213"/>
      <c r="L60" s="214"/>
      <c r="M60" s="214"/>
      <c r="N60" s="215"/>
    </row>
    <row r="61" spans="1:34" x14ac:dyDescent="0.35">
      <c r="A61" s="11"/>
      <c r="B61" s="3"/>
      <c r="C61" s="3"/>
      <c r="D61" s="3"/>
      <c r="E61" s="3"/>
      <c r="F61" s="16"/>
      <c r="G61" s="3"/>
      <c r="H61" s="3"/>
      <c r="I61" s="8"/>
      <c r="J61" s="62"/>
      <c r="K61" s="3"/>
      <c r="L61" s="3"/>
      <c r="M61" s="3"/>
      <c r="N61" s="3"/>
    </row>
    <row r="62" spans="1:34" ht="16" thickBot="1" x14ac:dyDescent="0.4">
      <c r="A62" s="1"/>
      <c r="B62" s="1"/>
      <c r="C62" s="1"/>
      <c r="D62" s="1"/>
      <c r="E62" s="1"/>
      <c r="F62" s="17"/>
      <c r="G62" s="1"/>
      <c r="H62" s="1"/>
      <c r="I62" s="124"/>
      <c r="J62" s="1"/>
      <c r="K62" s="1"/>
      <c r="L62" s="1"/>
      <c r="M62" s="1"/>
      <c r="N62" s="1"/>
    </row>
    <row r="63" spans="1:34" ht="16.5" customHeight="1" x14ac:dyDescent="0.35">
      <c r="A63" s="251">
        <v>7</v>
      </c>
      <c r="B63" s="261" t="s">
        <v>34</v>
      </c>
      <c r="D63" s="35" t="s">
        <v>30</v>
      </c>
      <c r="E63" s="216" t="s">
        <v>33</v>
      </c>
      <c r="F63" s="217"/>
      <c r="G63" s="218"/>
      <c r="H63" s="165">
        <f>Lookup!AC48</f>
        <v>-10</v>
      </c>
      <c r="I63" s="126"/>
      <c r="J63" s="3"/>
      <c r="K63" s="3" t="s">
        <v>23</v>
      </c>
      <c r="L63" s="3"/>
      <c r="M63" s="3"/>
      <c r="N63" s="3"/>
    </row>
    <row r="64" spans="1:34" ht="16" thickBot="1" x14ac:dyDescent="0.4">
      <c r="A64" s="252"/>
      <c r="B64" s="262"/>
      <c r="D64" s="3"/>
      <c r="E64" s="216" t="s">
        <v>24</v>
      </c>
      <c r="F64" s="217"/>
      <c r="G64" s="218"/>
      <c r="H64" s="165">
        <f>Lookup!AC49</f>
        <v>5</v>
      </c>
      <c r="I64" s="126"/>
      <c r="J64" s="57"/>
    </row>
    <row r="65" spans="1:14" x14ac:dyDescent="0.35">
      <c r="A65" s="6"/>
      <c r="B65" s="3"/>
      <c r="C65" s="3"/>
      <c r="D65" s="3"/>
      <c r="E65" s="216" t="s">
        <v>25</v>
      </c>
      <c r="F65" s="217"/>
      <c r="G65" s="218"/>
      <c r="H65" s="165">
        <f>Lookup!AC50</f>
        <v>25</v>
      </c>
      <c r="I65" s="126"/>
      <c r="J65" s="57"/>
    </row>
    <row r="66" spans="1:14" x14ac:dyDescent="0.35">
      <c r="A66" s="6"/>
      <c r="B66" s="3"/>
      <c r="C66" s="3"/>
      <c r="D66" s="3"/>
      <c r="E66" s="216" t="s">
        <v>26</v>
      </c>
      <c r="F66" s="217"/>
      <c r="G66" s="218"/>
      <c r="H66" s="165">
        <f>Lookup!AC51</f>
        <v>50</v>
      </c>
      <c r="I66" s="126"/>
      <c r="J66" s="3"/>
    </row>
    <row r="67" spans="1:14" x14ac:dyDescent="0.35">
      <c r="A67" s="6"/>
      <c r="B67" s="3"/>
      <c r="C67" s="3"/>
      <c r="D67" s="3"/>
      <c r="I67" s="8" t="s">
        <v>56</v>
      </c>
      <c r="J67" s="159" t="s">
        <v>25</v>
      </c>
      <c r="K67" s="207" t="s">
        <v>188</v>
      </c>
      <c r="L67" s="208"/>
      <c r="M67" s="208"/>
      <c r="N67" s="209"/>
    </row>
    <row r="68" spans="1:14" x14ac:dyDescent="0.35">
      <c r="A68" s="6"/>
      <c r="B68" s="3"/>
      <c r="C68" s="3"/>
      <c r="D68" s="3"/>
      <c r="E68" s="3"/>
      <c r="F68" s="3"/>
      <c r="G68" s="3"/>
      <c r="H68" s="3"/>
      <c r="I68" s="3"/>
      <c r="J68" s="158">
        <f>VLOOKUP(J67,E63:H66,4,FALSE)</f>
        <v>25</v>
      </c>
      <c r="K68" s="210"/>
      <c r="L68" s="211"/>
      <c r="M68" s="211"/>
      <c r="N68" s="212"/>
    </row>
    <row r="69" spans="1:14" x14ac:dyDescent="0.35">
      <c r="A69" s="6"/>
      <c r="B69" s="3"/>
      <c r="C69" s="3"/>
      <c r="D69" s="219" t="s">
        <v>40</v>
      </c>
      <c r="E69" s="220"/>
      <c r="F69" s="221"/>
      <c r="G69" s="3"/>
      <c r="H69" s="3"/>
      <c r="I69" s="3"/>
      <c r="J69" s="3"/>
      <c r="K69" s="213"/>
      <c r="L69" s="214"/>
      <c r="M69" s="214"/>
      <c r="N69" s="215"/>
    </row>
    <row r="70" spans="1:14" x14ac:dyDescent="0.35">
      <c r="A70" s="11"/>
      <c r="B70" s="3"/>
      <c r="C70" s="3"/>
      <c r="D70" s="219" t="s">
        <v>90</v>
      </c>
      <c r="E70" s="220"/>
      <c r="F70" s="221"/>
      <c r="K70" s="3"/>
      <c r="L70" s="3"/>
      <c r="M70" s="3"/>
      <c r="N70" s="3"/>
    </row>
    <row r="71" spans="1:14" ht="16" thickBot="1" x14ac:dyDescent="0.4">
      <c r="A71" s="1"/>
      <c r="B71" s="1"/>
      <c r="C71" s="1"/>
      <c r="D71" s="1"/>
      <c r="E71" s="1"/>
      <c r="F71" s="1"/>
      <c r="G71" s="1"/>
      <c r="H71" s="1"/>
      <c r="I71" s="1"/>
      <c r="J71" s="1"/>
      <c r="K71" s="1"/>
      <c r="L71" s="1"/>
      <c r="M71" s="1"/>
      <c r="N71" s="1"/>
    </row>
    <row r="72" spans="1:14" ht="16" thickBot="1" x14ac:dyDescent="0.4">
      <c r="A72" s="189">
        <v>8</v>
      </c>
      <c r="B72" s="190" t="s">
        <v>27</v>
      </c>
      <c r="D72" s="23" t="s">
        <v>30</v>
      </c>
      <c r="E72" s="164" t="s">
        <v>88</v>
      </c>
      <c r="F72" s="3"/>
      <c r="G72" s="18"/>
      <c r="H72" s="18"/>
      <c r="I72" s="14" t="s">
        <v>64</v>
      </c>
      <c r="J72" s="157">
        <f>IF(OR(J58=0, J15=0, J15=""), "Input for Category 1 or 6 Missing",J16+(J27*J35)+(J43*J51)+J60-J68)</f>
        <v>45</v>
      </c>
      <c r="K72" s="206" t="str">
        <f>IF(J72&gt;80,"Consider refusal - consult further as appropriate",IF(J72&gt;50,"Review/refine input values and consult as appropriate","Acceptable"))</f>
        <v>Acceptable</v>
      </c>
      <c r="L72" s="206"/>
      <c r="M72" s="206"/>
      <c r="N72" s="206"/>
    </row>
    <row r="73" spans="1:14" ht="24" customHeight="1" x14ac:dyDescent="0.35">
      <c r="C73" s="3"/>
      <c r="D73" s="3"/>
      <c r="E73" s="66" t="s">
        <v>108</v>
      </c>
      <c r="F73" s="3"/>
      <c r="G73" s="3"/>
      <c r="H73" s="3"/>
      <c r="I73" s="3"/>
      <c r="J73" s="66">
        <f>J16+(J27*J35)+(J43*J51)-J68</f>
        <v>24</v>
      </c>
      <c r="K73" s="236" t="str">
        <f>IF(J67="None", "No treatment - You should refer the application to the Groundwater team for review", "")</f>
        <v/>
      </c>
      <c r="L73" s="237"/>
      <c r="M73" s="237"/>
      <c r="N73" s="237"/>
    </row>
    <row r="74" spans="1:14" ht="15" customHeight="1" x14ac:dyDescent="0.35">
      <c r="A74" s="7"/>
      <c r="B74" s="222" t="str">
        <f>IF(J72&gt;0,"Final score reflects risk to the water quality at a receptor.  You should separately consider proximity of the discharge to any relevant designations e.g. NVZ, SSSI, SAC, Ramsar","")</f>
        <v>Final score reflects risk to the water quality at a receptor.  You should separately consider proximity of the discharge to any relevant designations e.g. NVZ, SSSI, SAC, Ramsar</v>
      </c>
      <c r="C74" s="223"/>
      <c r="D74" s="223"/>
      <c r="E74" s="223"/>
      <c r="F74" s="224"/>
      <c r="K74" s="3"/>
      <c r="L74" s="3"/>
      <c r="M74" s="3"/>
      <c r="N74" s="3"/>
    </row>
    <row r="75" spans="1:14" x14ac:dyDescent="0.35">
      <c r="A75" s="7"/>
      <c r="B75" s="225"/>
      <c r="C75" s="226"/>
      <c r="D75" s="226"/>
      <c r="E75" s="226"/>
      <c r="F75" s="227"/>
      <c r="G75" s="3"/>
      <c r="H75" s="3"/>
      <c r="I75" s="3"/>
      <c r="J75" s="3"/>
      <c r="K75" s="3"/>
      <c r="L75" s="3"/>
      <c r="M75" s="3"/>
      <c r="N75" s="3"/>
    </row>
    <row r="76" spans="1:14" x14ac:dyDescent="0.35">
      <c r="A76" s="1"/>
      <c r="B76" s="1"/>
      <c r="C76" s="1"/>
      <c r="D76" s="1"/>
      <c r="E76" s="1"/>
      <c r="F76" s="1"/>
      <c r="G76" s="1"/>
      <c r="H76" s="1"/>
      <c r="I76" s="1"/>
      <c r="J76" s="1"/>
      <c r="K76" s="1"/>
      <c r="L76" s="1"/>
      <c r="M76" s="1"/>
      <c r="N76" s="1"/>
    </row>
  </sheetData>
  <sheetProtection password="80AB" sheet="1"/>
  <protectedRanges>
    <protectedRange sqref="K34:N35 K65:N66 K40:N41 K49:N49 K57:N57 K26:N27 K43:N44 K51:N52 K59:N60 K68:N69" name="Justifications"/>
    <protectedRange password="CF7A" sqref="C4:C7" name="InputCells_2"/>
  </protectedRanges>
  <customSheetViews>
    <customSheetView guid="{B1BEC727-94CC-4087-BB2A-AB9ACF1C91FF}" scale="85">
      <selection activeCell="B39" sqref="B39"/>
      <pageMargins left="0.75" right="0.75" top="1" bottom="1" header="0.5" footer="0.5"/>
      <pageSetup paperSize="9" orientation="portrait"/>
      <headerFooter alignWithMargins="0"/>
    </customSheetView>
  </customSheetViews>
  <mergeCells count="41">
    <mergeCell ref="B2:H2"/>
    <mergeCell ref="B54:B55"/>
    <mergeCell ref="B63:B64"/>
    <mergeCell ref="B9:F9"/>
    <mergeCell ref="F54:G56"/>
    <mergeCell ref="B10:F11"/>
    <mergeCell ref="A54:A55"/>
    <mergeCell ref="F58:G60"/>
    <mergeCell ref="A63:A64"/>
    <mergeCell ref="E63:G63"/>
    <mergeCell ref="E64:G64"/>
    <mergeCell ref="C4:F4"/>
    <mergeCell ref="C5:F5"/>
    <mergeCell ref="C6:F6"/>
    <mergeCell ref="C7:F7"/>
    <mergeCell ref="E42:G42"/>
    <mergeCell ref="B12:F12"/>
    <mergeCell ref="B13:F13"/>
    <mergeCell ref="D15:D16"/>
    <mergeCell ref="F19:H19"/>
    <mergeCell ref="E38:G38"/>
    <mergeCell ref="E39:G39"/>
    <mergeCell ref="E40:G40"/>
    <mergeCell ref="E41:G41"/>
    <mergeCell ref="K16:L16"/>
    <mergeCell ref="C24:D26"/>
    <mergeCell ref="K73:N73"/>
    <mergeCell ref="E19:E21"/>
    <mergeCell ref="E43:G43"/>
    <mergeCell ref="D70:F70"/>
    <mergeCell ref="K33:N35"/>
    <mergeCell ref="K25:N27"/>
    <mergeCell ref="K42:N44"/>
    <mergeCell ref="K50:N52"/>
    <mergeCell ref="K58:N60"/>
    <mergeCell ref="E65:G65"/>
    <mergeCell ref="K72:N72"/>
    <mergeCell ref="K67:N69"/>
    <mergeCell ref="E66:G66"/>
    <mergeCell ref="D69:F69"/>
    <mergeCell ref="B74:F75"/>
  </mergeCells>
  <phoneticPr fontId="10" type="noConversion"/>
  <conditionalFormatting sqref="J72">
    <cfRule type="cellIs" dxfId="0" priority="1" stopIfTrue="1" operator="equal">
      <formula>"Input for Category 1 or 6 Missing"</formula>
    </cfRule>
  </conditionalFormatting>
  <dataValidations xWindow="715" yWindow="454" count="11">
    <dataValidation errorStyle="warning" allowBlank="1" showInputMessage="1" sqref="J58" xr:uid="{00000000-0002-0000-0100-000000000000}"/>
    <dataValidation type="list" allowBlank="1" showInputMessage="1" showErrorMessage="1" sqref="J67" xr:uid="{00000000-0002-0000-0100-000001000000}">
      <formula1>$E$63:$E$66</formula1>
    </dataValidation>
    <dataValidation type="list" allowBlank="1" showInputMessage="1" showErrorMessage="1" sqref="J26" xr:uid="{00000000-0002-0000-0100-000002000000}">
      <formula1>$F$20:$H$20</formula1>
    </dataValidation>
    <dataValidation type="list" allowBlank="1" showInputMessage="1" showErrorMessage="1" sqref="J25" xr:uid="{00000000-0002-0000-0100-000003000000}">
      <formula1>$E$22:$E$26</formula1>
    </dataValidation>
    <dataValidation type="textLength" allowBlank="1" showInputMessage="1" showErrorMessage="1" sqref="C4:C7" xr:uid="{00000000-0002-0000-0100-000004000000}">
      <formula1>0</formula1>
      <formula2>100</formula2>
    </dataValidation>
    <dataValidation type="custom" allowBlank="1" showInputMessage="1" showErrorMessage="1" error="Discharge above 15 m3/d" promptTitle="Range" prompt="The spreadsheet is not suitable for discharges above 15 m3/d" sqref="G16" xr:uid="{00000000-0002-0000-0100-000005000000}">
      <formula1>G16&lt;15.01</formula1>
    </dataValidation>
    <dataValidation type="custom" errorStyle="warning" allowBlank="1" showInputMessage="1" showErrorMessage="1" error="Discharge above 15 m3/d" promptTitle="Range" prompt="The spreadsheet is not designed as a general screening tool for discharges above 15 m3/d but a hydrogeologist may use it with caution for larger volumes to assist with decision making. " sqref="J3 J15" xr:uid="{00000000-0002-0000-0100-000006000000}">
      <formula1>J3&lt;15.01</formula1>
    </dataValidation>
    <dataValidation type="list" allowBlank="1" showInputMessage="1" showErrorMessage="1" sqref="J33" xr:uid="{00000000-0002-0000-0100-000007000000}">
      <formula1>$E$31:$E$36</formula1>
    </dataValidation>
    <dataValidation type="list" allowBlank="1" showInputMessage="1" showErrorMessage="1" sqref="J34" xr:uid="{00000000-0002-0000-0100-000008000000}">
      <formula1>$F$30:$H$30</formula1>
    </dataValidation>
    <dataValidation type="list" allowBlank="1" showInputMessage="1" showErrorMessage="1" sqref="J42" xr:uid="{00000000-0002-0000-0100-000009000000}">
      <formula1>$E$38:$E$43</formula1>
    </dataValidation>
    <dataValidation type="list" allowBlank="1" showInputMessage="1" showErrorMessage="1" sqref="J50" xr:uid="{00000000-0002-0000-0100-00000A000000}">
      <formula1>$F$47:$F$49</formula1>
    </dataValidation>
  </dataValidations>
  <pageMargins left="0.75" right="0.75" top="1" bottom="1" header="0.5" footer="0.5"/>
  <pageSetup paperSize="9" orientation="portrait"/>
  <headerFooter alignWithMargins="0"/>
  <legacyDrawing r:id="rId1"/>
  <extLst>
    <ext xmlns:x14="http://schemas.microsoft.com/office/spreadsheetml/2009/9/main" uri="{CCE6A557-97BC-4b89-ADB6-D9C93CAAB3DF}">
      <x14:dataValidations xmlns:xm="http://schemas.microsoft.com/office/excel/2006/main" xWindow="715" yWindow="454" count="1">
        <x14:dataValidation type="list" allowBlank="1" showInputMessage="1" showErrorMessage="1" xr:uid="{00000000-0002-0000-0100-00000B000000}">
          <x14:formula1>
            <xm:f>Lookup!$Z$44:$Z$45</xm:f>
          </x14:formula1>
          <xm:sqref>J59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65"/>
  <sheetViews>
    <sheetView topLeftCell="Z1" zoomScale="115" zoomScaleNormal="115" workbookViewId="0">
      <selection activeCell="AB26" sqref="AB26"/>
    </sheetView>
  </sheetViews>
  <sheetFormatPr defaultRowHeight="15.5" x14ac:dyDescent="0.35"/>
  <cols>
    <col min="1" max="1" width="21.07421875" style="81" hidden="1" customWidth="1"/>
    <col min="2" max="4" width="0" hidden="1" customWidth="1"/>
    <col min="5" max="5" width="15.07421875" hidden="1" customWidth="1"/>
    <col min="6" max="6" width="0" hidden="1" customWidth="1"/>
    <col min="7" max="7" width="31.07421875" hidden="1" customWidth="1"/>
    <col min="8" max="25" width="0" hidden="1" customWidth="1"/>
    <col min="26" max="26" width="20.921875" bestFit="1" customWidth="1"/>
    <col min="30" max="30" width="16.61328125" bestFit="1" customWidth="1"/>
    <col min="32" max="32" width="31.07421875" style="81" bestFit="1" customWidth="1"/>
  </cols>
  <sheetData>
    <row r="1" spans="1:33" x14ac:dyDescent="0.35">
      <c r="Z1" s="59" t="s">
        <v>135</v>
      </c>
    </row>
    <row r="4" spans="1:33" x14ac:dyDescent="0.35">
      <c r="A4" s="78" t="str">
        <f>Z4</f>
        <v>Soakage medium</v>
      </c>
      <c r="B4" s="78">
        <f t="shared" ref="B4:H20" si="0">AA4</f>
        <v>0</v>
      </c>
      <c r="C4" s="78">
        <f t="shared" si="0"/>
        <v>0</v>
      </c>
      <c r="D4" s="78">
        <f t="shared" si="0"/>
        <v>0</v>
      </c>
      <c r="E4" s="78">
        <f t="shared" si="0"/>
        <v>0</v>
      </c>
      <c r="F4" s="78">
        <f t="shared" si="0"/>
        <v>0</v>
      </c>
      <c r="G4" s="78" t="str">
        <f t="shared" si="0"/>
        <v>No Drainage BlanketFast</v>
      </c>
      <c r="H4" s="78">
        <f t="shared" si="0"/>
        <v>15</v>
      </c>
      <c r="Z4" s="121" t="s">
        <v>8</v>
      </c>
      <c r="AF4" s="77" t="str">
        <f>Z6&amp;AA$5</f>
        <v>No Drainage BlanketFast</v>
      </c>
      <c r="AG4" s="30">
        <f>AA6</f>
        <v>15</v>
      </c>
    </row>
    <row r="5" spans="1:33" ht="22" x14ac:dyDescent="0.35">
      <c r="A5" s="78">
        <f t="shared" ref="A5:A42" si="1">Z5</f>
        <v>0</v>
      </c>
      <c r="B5" s="78" t="str">
        <f t="shared" si="0"/>
        <v>Fast</v>
      </c>
      <c r="C5" s="78" t="str">
        <f t="shared" si="0"/>
        <v>British Standard</v>
      </c>
      <c r="D5" s="78" t="str">
        <f t="shared" si="0"/>
        <v>Slow</v>
      </c>
      <c r="E5" s="78">
        <f t="shared" si="0"/>
        <v>0</v>
      </c>
      <c r="F5" s="78">
        <f t="shared" si="0"/>
        <v>0</v>
      </c>
      <c r="G5" s="78" t="str">
        <f t="shared" si="0"/>
        <v>BS compliant (0.2-0.3m)Fast</v>
      </c>
      <c r="H5" s="78">
        <f t="shared" si="0"/>
        <v>10</v>
      </c>
      <c r="Z5" s="77"/>
      <c r="AA5" s="29" t="s">
        <v>41</v>
      </c>
      <c r="AB5" s="29" t="s">
        <v>96</v>
      </c>
      <c r="AC5" s="29" t="s">
        <v>78</v>
      </c>
      <c r="AF5" s="77" t="str">
        <f>Z7&amp;AA$5</f>
        <v>BS compliant (0.2-0.3m)Fast</v>
      </c>
      <c r="AG5" s="30">
        <f>AA7</f>
        <v>10</v>
      </c>
    </row>
    <row r="6" spans="1:33" x14ac:dyDescent="0.35">
      <c r="A6" s="78" t="str">
        <f t="shared" si="1"/>
        <v>No Drainage Blanket</v>
      </c>
      <c r="B6" s="78">
        <f t="shared" si="0"/>
        <v>15</v>
      </c>
      <c r="C6" s="78">
        <f t="shared" si="0"/>
        <v>10</v>
      </c>
      <c r="D6" s="78">
        <f t="shared" si="0"/>
        <v>5</v>
      </c>
      <c r="E6" s="78">
        <f t="shared" si="0"/>
        <v>0</v>
      </c>
      <c r="F6" s="78">
        <f t="shared" si="0"/>
        <v>0</v>
      </c>
      <c r="G6" s="78" t="str">
        <f t="shared" si="0"/>
        <v>0-2mFast</v>
      </c>
      <c r="H6" s="78">
        <f t="shared" si="0"/>
        <v>10</v>
      </c>
      <c r="Z6" s="122" t="s">
        <v>110</v>
      </c>
      <c r="AA6" s="29">
        <v>15</v>
      </c>
      <c r="AB6" s="29">
        <v>10</v>
      </c>
      <c r="AC6" s="29">
        <v>5</v>
      </c>
      <c r="AF6" s="77" t="str">
        <f>Z8&amp;AA$5</f>
        <v>0-2mFast</v>
      </c>
      <c r="AG6" s="30">
        <f>AA8</f>
        <v>10</v>
      </c>
    </row>
    <row r="7" spans="1:33" x14ac:dyDescent="0.35">
      <c r="A7" s="78" t="str">
        <f t="shared" si="1"/>
        <v>BS compliant (0.2-0.3m)</v>
      </c>
      <c r="B7" s="78">
        <f t="shared" si="0"/>
        <v>10</v>
      </c>
      <c r="C7" s="78">
        <f t="shared" si="0"/>
        <v>8</v>
      </c>
      <c r="D7" s="78">
        <f t="shared" si="0"/>
        <v>1</v>
      </c>
      <c r="E7" s="78">
        <f t="shared" si="0"/>
        <v>0</v>
      </c>
      <c r="F7" s="78">
        <f t="shared" si="0"/>
        <v>0</v>
      </c>
      <c r="G7" s="78" t="str">
        <f t="shared" si="0"/>
        <v>&gt;2-3mFast</v>
      </c>
      <c r="H7" s="78">
        <f t="shared" si="0"/>
        <v>10</v>
      </c>
      <c r="Z7" s="77" t="s">
        <v>80</v>
      </c>
      <c r="AA7" s="30">
        <v>10</v>
      </c>
      <c r="AB7" s="30">
        <v>8</v>
      </c>
      <c r="AC7" s="30">
        <v>1</v>
      </c>
      <c r="AF7" s="77" t="str">
        <f>Z9&amp;AA$5</f>
        <v>&gt;2-3mFast</v>
      </c>
      <c r="AG7" s="30">
        <f>AA9</f>
        <v>10</v>
      </c>
    </row>
    <row r="8" spans="1:33" x14ac:dyDescent="0.35">
      <c r="A8" s="78" t="str">
        <f t="shared" si="1"/>
        <v>0-2m</v>
      </c>
      <c r="B8" s="78">
        <f t="shared" si="0"/>
        <v>10</v>
      </c>
      <c r="C8" s="78">
        <f t="shared" si="0"/>
        <v>6</v>
      </c>
      <c r="D8" s="78">
        <f t="shared" si="0"/>
        <v>1</v>
      </c>
      <c r="E8" s="78">
        <f t="shared" si="0"/>
        <v>0</v>
      </c>
      <c r="F8" s="78">
        <f t="shared" si="0"/>
        <v>0</v>
      </c>
      <c r="G8" s="78" t="str">
        <f t="shared" si="0"/>
        <v>&gt;3mFast</v>
      </c>
      <c r="H8" s="78">
        <f t="shared" si="0"/>
        <v>10</v>
      </c>
      <c r="Z8" s="77" t="s">
        <v>83</v>
      </c>
      <c r="AA8" s="30">
        <v>10</v>
      </c>
      <c r="AB8" s="30">
        <v>6</v>
      </c>
      <c r="AC8" s="30">
        <v>1</v>
      </c>
      <c r="AF8" s="77" t="str">
        <f>Z10&amp;AA$5</f>
        <v>&gt;3mFast</v>
      </c>
      <c r="AG8" s="30">
        <f>AA10</f>
        <v>10</v>
      </c>
    </row>
    <row r="9" spans="1:33" x14ac:dyDescent="0.35">
      <c r="A9" s="78" t="str">
        <f t="shared" si="1"/>
        <v>&gt;2-3m</v>
      </c>
      <c r="B9" s="78">
        <f t="shared" si="0"/>
        <v>10</v>
      </c>
      <c r="C9" s="78">
        <f t="shared" si="0"/>
        <v>4</v>
      </c>
      <c r="D9" s="78">
        <f t="shared" si="0"/>
        <v>1</v>
      </c>
      <c r="E9" s="78">
        <f t="shared" si="0"/>
        <v>0</v>
      </c>
      <c r="F9" s="78">
        <f t="shared" si="0"/>
        <v>0</v>
      </c>
      <c r="G9" s="78" t="str">
        <f t="shared" si="0"/>
        <v>No Drainage BlanketBritish Standard</v>
      </c>
      <c r="H9" s="78">
        <f t="shared" si="0"/>
        <v>10</v>
      </c>
      <c r="Z9" s="77" t="s">
        <v>35</v>
      </c>
      <c r="AA9" s="30">
        <v>10</v>
      </c>
      <c r="AB9" s="30">
        <v>4</v>
      </c>
      <c r="AC9" s="30">
        <v>1</v>
      </c>
      <c r="AF9" s="77" t="str">
        <f>Z6&amp;AB$5</f>
        <v>No Drainage BlanketBritish Standard</v>
      </c>
      <c r="AG9" s="30">
        <f>AB6</f>
        <v>10</v>
      </c>
    </row>
    <row r="10" spans="1:33" x14ac:dyDescent="0.35">
      <c r="A10" s="78" t="str">
        <f t="shared" si="1"/>
        <v>&gt;3m</v>
      </c>
      <c r="B10" s="78">
        <f t="shared" si="0"/>
        <v>10</v>
      </c>
      <c r="C10" s="78">
        <f t="shared" si="0"/>
        <v>2</v>
      </c>
      <c r="D10" s="78">
        <f t="shared" si="0"/>
        <v>1</v>
      </c>
      <c r="E10" s="78">
        <f t="shared" si="0"/>
        <v>0</v>
      </c>
      <c r="F10" s="78">
        <f t="shared" si="0"/>
        <v>0</v>
      </c>
      <c r="G10" s="78" t="str">
        <f t="shared" si="0"/>
        <v>BS compliant (0.2-0.3m)British Standard</v>
      </c>
      <c r="H10" s="78">
        <f t="shared" si="0"/>
        <v>8</v>
      </c>
      <c r="Z10" s="77" t="s">
        <v>9</v>
      </c>
      <c r="AA10" s="30">
        <v>10</v>
      </c>
      <c r="AB10" s="30">
        <v>2</v>
      </c>
      <c r="AC10" s="30">
        <v>1</v>
      </c>
      <c r="AF10" s="77" t="str">
        <f>Z7&amp;AB$5</f>
        <v>BS compliant (0.2-0.3m)British Standard</v>
      </c>
      <c r="AG10" s="30">
        <f>AB7</f>
        <v>8</v>
      </c>
    </row>
    <row r="11" spans="1:33" x14ac:dyDescent="0.35">
      <c r="A11" s="78" t="str">
        <f t="shared" si="1"/>
        <v>Unsaturated pathway</v>
      </c>
      <c r="B11" s="78">
        <f t="shared" si="0"/>
        <v>0</v>
      </c>
      <c r="C11" s="78">
        <f t="shared" si="0"/>
        <v>0</v>
      </c>
      <c r="D11" s="78">
        <f t="shared" si="0"/>
        <v>0</v>
      </c>
      <c r="E11" s="78">
        <f t="shared" si="0"/>
        <v>0</v>
      </c>
      <c r="F11" s="78">
        <f t="shared" si="0"/>
        <v>0</v>
      </c>
      <c r="G11" s="78" t="str">
        <f t="shared" si="0"/>
        <v>0-2mBritish Standard</v>
      </c>
      <c r="H11" s="78">
        <f t="shared" si="0"/>
        <v>6</v>
      </c>
      <c r="Z11" s="121" t="s">
        <v>10</v>
      </c>
      <c r="AA11" s="31"/>
      <c r="AB11" s="31"/>
      <c r="AC11" s="31"/>
      <c r="AF11" s="77" t="str">
        <f>Z8&amp;AB$5</f>
        <v>0-2mBritish Standard</v>
      </c>
      <c r="AG11" s="30">
        <f>AB8</f>
        <v>6</v>
      </c>
    </row>
    <row r="12" spans="1:33" ht="42" x14ac:dyDescent="0.35">
      <c r="A12" s="78">
        <f t="shared" si="1"/>
        <v>0</v>
      </c>
      <c r="B12" s="78" t="str">
        <f t="shared" si="0"/>
        <v>Chalk, Limestone &amp; highly fissured rocks</v>
      </c>
      <c r="C12" s="78" t="str">
        <f t="shared" si="0"/>
        <v>Sand, sandstone, poorly fissured chalk</v>
      </c>
      <c r="D12" s="78" t="str">
        <f t="shared" si="0"/>
        <v>Other aquifers or subsoils</v>
      </c>
      <c r="E12" s="78">
        <f t="shared" si="0"/>
        <v>0</v>
      </c>
      <c r="F12" s="78">
        <f t="shared" si="0"/>
        <v>0</v>
      </c>
      <c r="G12" s="78" t="str">
        <f t="shared" si="0"/>
        <v>&gt;2-3mBritish Standard</v>
      </c>
      <c r="H12" s="78">
        <f t="shared" si="0"/>
        <v>4</v>
      </c>
      <c r="Z12" s="77"/>
      <c r="AA12" s="20" t="s">
        <v>77</v>
      </c>
      <c r="AB12" s="123" t="s">
        <v>38</v>
      </c>
      <c r="AC12" s="123" t="s">
        <v>36</v>
      </c>
      <c r="AF12" s="77" t="str">
        <f>Z9&amp;AB$5</f>
        <v>&gt;2-3mBritish Standard</v>
      </c>
      <c r="AG12" s="30">
        <f>AB9</f>
        <v>4</v>
      </c>
    </row>
    <row r="13" spans="1:33" x14ac:dyDescent="0.35">
      <c r="A13" s="78" t="str">
        <f t="shared" si="1"/>
        <v>&lt;1.2m</v>
      </c>
      <c r="B13" s="78">
        <f t="shared" si="0"/>
        <v>10</v>
      </c>
      <c r="C13" s="78">
        <f t="shared" si="0"/>
        <v>10</v>
      </c>
      <c r="D13" s="78">
        <f t="shared" si="0"/>
        <v>4</v>
      </c>
      <c r="E13" s="78">
        <f t="shared" si="0"/>
        <v>0</v>
      </c>
      <c r="F13" s="78">
        <f t="shared" si="0"/>
        <v>0</v>
      </c>
      <c r="G13" s="78" t="str">
        <f t="shared" si="0"/>
        <v>&gt;3mBritish Standard</v>
      </c>
      <c r="H13" s="78">
        <f t="shared" si="0"/>
        <v>2</v>
      </c>
      <c r="Z13" s="77" t="s">
        <v>32</v>
      </c>
      <c r="AA13" s="30">
        <v>10</v>
      </c>
      <c r="AB13" s="30">
        <v>10</v>
      </c>
      <c r="AC13" s="30">
        <v>4</v>
      </c>
      <c r="AF13" s="77" t="str">
        <f>Z10&amp;AB$5</f>
        <v>&gt;3mBritish Standard</v>
      </c>
      <c r="AG13" s="30">
        <f>AB10</f>
        <v>2</v>
      </c>
    </row>
    <row r="14" spans="1:33" x14ac:dyDescent="0.35">
      <c r="A14" s="78" t="str">
        <f t="shared" si="1"/>
        <v>1.2-2m</v>
      </c>
      <c r="B14" s="78">
        <f t="shared" si="0"/>
        <v>10</v>
      </c>
      <c r="C14" s="78">
        <f t="shared" si="0"/>
        <v>4</v>
      </c>
      <c r="D14" s="78">
        <f t="shared" si="0"/>
        <v>2</v>
      </c>
      <c r="E14" s="78">
        <f t="shared" si="0"/>
        <v>0</v>
      </c>
      <c r="F14" s="78">
        <f t="shared" si="0"/>
        <v>0</v>
      </c>
      <c r="G14" s="78" t="str">
        <f t="shared" si="0"/>
        <v>No Drainage BlanketSlow</v>
      </c>
      <c r="H14" s="78">
        <f t="shared" si="0"/>
        <v>5</v>
      </c>
      <c r="Z14" s="79" t="s">
        <v>31</v>
      </c>
      <c r="AA14" s="30">
        <v>10</v>
      </c>
      <c r="AB14" s="30">
        <v>4</v>
      </c>
      <c r="AC14" s="30">
        <v>2</v>
      </c>
      <c r="AF14" s="77" t="str">
        <f>Z6&amp;AC$5</f>
        <v>No Drainage BlanketSlow</v>
      </c>
      <c r="AG14" s="30">
        <f>AC6</f>
        <v>5</v>
      </c>
    </row>
    <row r="15" spans="1:33" x14ac:dyDescent="0.35">
      <c r="A15" s="78" t="str">
        <f t="shared" si="1"/>
        <v>2-5m</v>
      </c>
      <c r="B15" s="78">
        <f t="shared" si="0"/>
        <v>10</v>
      </c>
      <c r="C15" s="78">
        <f t="shared" si="0"/>
        <v>3</v>
      </c>
      <c r="D15" s="78">
        <f t="shared" si="0"/>
        <v>1</v>
      </c>
      <c r="E15" s="78">
        <f t="shared" si="0"/>
        <v>0</v>
      </c>
      <c r="F15" s="78">
        <f t="shared" si="0"/>
        <v>0</v>
      </c>
      <c r="G15" s="78" t="str">
        <f t="shared" si="0"/>
        <v>BS compliant (0.2-0.3m)Slow</v>
      </c>
      <c r="H15" s="78">
        <f t="shared" si="0"/>
        <v>1</v>
      </c>
      <c r="Z15" s="79" t="s">
        <v>28</v>
      </c>
      <c r="AA15" s="30">
        <v>10</v>
      </c>
      <c r="AB15" s="30">
        <v>3</v>
      </c>
      <c r="AC15" s="30">
        <v>1</v>
      </c>
      <c r="AF15" s="77" t="str">
        <f>Z7&amp;AC$5</f>
        <v>BS compliant (0.2-0.3m)Slow</v>
      </c>
      <c r="AG15" s="30">
        <f>AC7</f>
        <v>1</v>
      </c>
    </row>
    <row r="16" spans="1:33" x14ac:dyDescent="0.35">
      <c r="A16" s="78" t="str">
        <f t="shared" si="1"/>
        <v>5-10m</v>
      </c>
      <c r="B16" s="78">
        <f t="shared" si="0"/>
        <v>6</v>
      </c>
      <c r="C16" s="78">
        <f t="shared" si="0"/>
        <v>2</v>
      </c>
      <c r="D16" s="78">
        <f t="shared" si="0"/>
        <v>1</v>
      </c>
      <c r="E16" s="78">
        <f t="shared" si="0"/>
        <v>0</v>
      </c>
      <c r="F16" s="78">
        <f t="shared" si="0"/>
        <v>0</v>
      </c>
      <c r="G16" s="78" t="str">
        <f t="shared" si="0"/>
        <v>0-2mSlow</v>
      </c>
      <c r="H16" s="78">
        <f t="shared" si="0"/>
        <v>1</v>
      </c>
      <c r="Z16" s="79" t="s">
        <v>11</v>
      </c>
      <c r="AA16" s="30">
        <v>6</v>
      </c>
      <c r="AB16" s="30">
        <v>2</v>
      </c>
      <c r="AC16" s="30">
        <v>1</v>
      </c>
      <c r="AF16" s="77" t="str">
        <f>Z8&amp;AC$5</f>
        <v>0-2mSlow</v>
      </c>
      <c r="AG16" s="30">
        <f>AC8</f>
        <v>1</v>
      </c>
    </row>
    <row r="17" spans="1:33" x14ac:dyDescent="0.35">
      <c r="A17" s="78" t="str">
        <f t="shared" si="1"/>
        <v>10-20m</v>
      </c>
      <c r="B17" s="78">
        <f t="shared" si="0"/>
        <v>2</v>
      </c>
      <c r="C17" s="78">
        <f t="shared" si="0"/>
        <v>1</v>
      </c>
      <c r="D17" s="78">
        <f t="shared" si="0"/>
        <v>1</v>
      </c>
      <c r="E17" s="78">
        <f t="shared" si="0"/>
        <v>0</v>
      </c>
      <c r="F17" s="78">
        <f t="shared" si="0"/>
        <v>0</v>
      </c>
      <c r="G17" s="78" t="str">
        <f t="shared" si="0"/>
        <v>&gt;2-3mSlow</v>
      </c>
      <c r="H17" s="78">
        <f t="shared" si="0"/>
        <v>1</v>
      </c>
      <c r="Z17" s="79" t="s">
        <v>12</v>
      </c>
      <c r="AA17" s="30">
        <v>2</v>
      </c>
      <c r="AB17" s="30">
        <v>1</v>
      </c>
      <c r="AC17" s="30">
        <v>1</v>
      </c>
      <c r="AF17" s="77" t="str">
        <f>Z9&amp;AC$5</f>
        <v>&gt;2-3mSlow</v>
      </c>
      <c r="AG17" s="30">
        <f>AC9</f>
        <v>1</v>
      </c>
    </row>
    <row r="18" spans="1:33" x14ac:dyDescent="0.35">
      <c r="A18" s="78" t="str">
        <f t="shared" si="1"/>
        <v>&gt;20m</v>
      </c>
      <c r="B18" s="78">
        <f t="shared" si="0"/>
        <v>1</v>
      </c>
      <c r="C18" s="78">
        <f t="shared" si="0"/>
        <v>1</v>
      </c>
      <c r="D18" s="78">
        <f t="shared" si="0"/>
        <v>1</v>
      </c>
      <c r="E18" s="78">
        <f t="shared" si="0"/>
        <v>0</v>
      </c>
      <c r="F18" s="78">
        <f t="shared" si="0"/>
        <v>0</v>
      </c>
      <c r="G18" s="78" t="str">
        <f t="shared" si="0"/>
        <v>&gt;3mSlow</v>
      </c>
      <c r="H18" s="78">
        <f t="shared" si="0"/>
        <v>1</v>
      </c>
      <c r="Z18" s="80" t="s">
        <v>71</v>
      </c>
      <c r="AA18" s="30">
        <v>1</v>
      </c>
      <c r="AB18" s="30">
        <v>1</v>
      </c>
      <c r="AC18" s="30">
        <v>1</v>
      </c>
      <c r="AF18" s="77" t="str">
        <f>Z10&amp;AC$5</f>
        <v>&gt;3mSlow</v>
      </c>
      <c r="AG18" s="30">
        <f>AC10</f>
        <v>1</v>
      </c>
    </row>
    <row r="19" spans="1:33" s="64" customFormat="1" x14ac:dyDescent="0.35">
      <c r="A19" s="147"/>
      <c r="B19" s="147"/>
      <c r="C19" s="147"/>
      <c r="D19" s="147"/>
      <c r="E19" s="147"/>
      <c r="F19" s="147"/>
      <c r="G19" s="147"/>
      <c r="H19" s="147"/>
      <c r="Z19" s="148"/>
      <c r="AA19" s="89"/>
      <c r="AB19" s="89"/>
      <c r="AC19" s="89"/>
      <c r="AF19" s="82"/>
      <c r="AG19" s="89"/>
    </row>
    <row r="20" spans="1:33" x14ac:dyDescent="0.35">
      <c r="A20" s="78" t="str">
        <f t="shared" si="1"/>
        <v>Saturated pathway</v>
      </c>
      <c r="B20" s="78">
        <f t="shared" si="0"/>
        <v>0</v>
      </c>
      <c r="C20" s="78" t="str">
        <f t="shared" si="0"/>
        <v>SPZ1 Score</v>
      </c>
      <c r="D20" s="78" t="str">
        <f t="shared" si="0"/>
        <v>Decay Rate</v>
      </c>
      <c r="E20" s="78" t="str">
        <f t="shared" si="0"/>
        <v>Distance for default score</v>
      </c>
      <c r="F20" s="78">
        <f t="shared" si="0"/>
        <v>0</v>
      </c>
      <c r="G20" s="78">
        <f t="shared" si="0"/>
        <v>0</v>
      </c>
      <c r="H20" s="78">
        <f t="shared" si="0"/>
        <v>0</v>
      </c>
      <c r="Z20" s="121" t="s">
        <v>45</v>
      </c>
      <c r="AA20" s="31"/>
      <c r="AB20" s="28" t="s">
        <v>107</v>
      </c>
      <c r="AC20" s="28" t="s">
        <v>104</v>
      </c>
      <c r="AD20" s="77" t="s">
        <v>128</v>
      </c>
    </row>
    <row r="21" spans="1:33" x14ac:dyDescent="0.35">
      <c r="A21" s="78" t="str">
        <f t="shared" si="1"/>
        <v>Conduit flow (Karst only)</v>
      </c>
      <c r="B21" s="78">
        <f t="shared" ref="B21:B42" si="2">AA21</f>
        <v>25</v>
      </c>
      <c r="C21" s="78">
        <f t="shared" ref="C21:C42" si="3">AB21</f>
        <v>30</v>
      </c>
      <c r="D21" s="78">
        <f t="shared" ref="D21:D42" si="4">AC21</f>
        <v>1E-3</v>
      </c>
      <c r="E21" s="78">
        <f t="shared" ref="E21:E42" si="5">AD21</f>
        <v>50</v>
      </c>
      <c r="F21" s="78">
        <f t="shared" ref="F21:F42" si="6">AE21</f>
        <v>0</v>
      </c>
      <c r="G21" s="78">
        <f t="shared" ref="G21:H25" si="7">AF21</f>
        <v>0</v>
      </c>
      <c r="H21" s="78">
        <f t="shared" si="7"/>
        <v>0</v>
      </c>
      <c r="Z21" s="77" t="s">
        <v>14</v>
      </c>
      <c r="AA21" s="30">
        <v>25</v>
      </c>
      <c r="AB21" s="60">
        <v>30</v>
      </c>
      <c r="AC21" s="60">
        <v>1E-3</v>
      </c>
      <c r="AD21" s="60">
        <v>50</v>
      </c>
    </row>
    <row r="22" spans="1:33" x14ac:dyDescent="0.35">
      <c r="A22" s="78" t="str">
        <f t="shared" si="1"/>
        <v>Limestone or weathered rocks</v>
      </c>
      <c r="B22" s="78">
        <f t="shared" si="2"/>
        <v>10</v>
      </c>
      <c r="C22" s="78">
        <f t="shared" si="3"/>
        <v>20</v>
      </c>
      <c r="D22" s="78">
        <f t="shared" si="4"/>
        <v>0.01</v>
      </c>
      <c r="E22" s="78">
        <f t="shared" si="5"/>
        <v>50</v>
      </c>
      <c r="F22" s="78">
        <f t="shared" si="6"/>
        <v>0</v>
      </c>
      <c r="G22" s="78" t="str">
        <f t="shared" si="7"/>
        <v>&lt;1.2mChalk, Limestone &amp; highly fissured rocks</v>
      </c>
      <c r="H22" s="78">
        <f t="shared" si="7"/>
        <v>10</v>
      </c>
      <c r="Z22" s="77" t="s">
        <v>37</v>
      </c>
      <c r="AA22" s="30">
        <v>10</v>
      </c>
      <c r="AB22" s="60">
        <v>20</v>
      </c>
      <c r="AC22" s="60">
        <v>0.01</v>
      </c>
      <c r="AD22" s="60">
        <v>50</v>
      </c>
      <c r="AF22" s="77" t="str">
        <f t="shared" ref="AF22:AF27" si="8">Z13&amp;AA$12</f>
        <v>&lt;1.2mChalk, Limestone &amp; highly fissured rocks</v>
      </c>
      <c r="AG22" s="30">
        <f t="shared" ref="AG22:AG27" si="9">AA13</f>
        <v>10</v>
      </c>
    </row>
    <row r="23" spans="1:33" x14ac:dyDescent="0.35">
      <c r="A23" s="78" t="str">
        <f t="shared" si="1"/>
        <v>Chalk or strongly fissured rocks</v>
      </c>
      <c r="B23" s="78">
        <f t="shared" si="2"/>
        <v>5</v>
      </c>
      <c r="C23" s="78">
        <f t="shared" si="3"/>
        <v>10</v>
      </c>
      <c r="D23" s="78">
        <f t="shared" si="4"/>
        <v>0.01</v>
      </c>
      <c r="E23" s="78">
        <f t="shared" si="5"/>
        <v>50</v>
      </c>
      <c r="F23" s="78">
        <f t="shared" si="6"/>
        <v>0</v>
      </c>
      <c r="G23" s="78" t="str">
        <f t="shared" si="7"/>
        <v>1.2-2mChalk, Limestone &amp; highly fissured rocks</v>
      </c>
      <c r="H23" s="78">
        <f t="shared" si="7"/>
        <v>10</v>
      </c>
      <c r="Z23" s="77" t="s">
        <v>39</v>
      </c>
      <c r="AA23" s="30">
        <v>5</v>
      </c>
      <c r="AB23" s="60">
        <v>10</v>
      </c>
      <c r="AC23" s="60">
        <v>0.01</v>
      </c>
      <c r="AD23" s="60">
        <v>50</v>
      </c>
      <c r="AF23" s="77" t="str">
        <f t="shared" si="8"/>
        <v>1.2-2mChalk, Limestone &amp; highly fissured rocks</v>
      </c>
      <c r="AG23" s="30">
        <f t="shared" si="9"/>
        <v>10</v>
      </c>
    </row>
    <row r="24" spans="1:33" x14ac:dyDescent="0.35">
      <c r="A24" s="78" t="str">
        <f t="shared" si="1"/>
        <v>Intergranular unconsolidated</v>
      </c>
      <c r="B24" s="78">
        <f t="shared" si="2"/>
        <v>3</v>
      </c>
      <c r="C24" s="78">
        <f t="shared" si="3"/>
        <v>20</v>
      </c>
      <c r="D24" s="78">
        <f t="shared" si="4"/>
        <v>0.01</v>
      </c>
      <c r="E24" s="78">
        <f t="shared" si="5"/>
        <v>30</v>
      </c>
      <c r="F24" s="78">
        <f t="shared" si="6"/>
        <v>0</v>
      </c>
      <c r="G24" s="78" t="str">
        <f t="shared" si="7"/>
        <v>2-5mChalk, Limestone &amp; highly fissured rocks</v>
      </c>
      <c r="H24" s="78">
        <f t="shared" si="7"/>
        <v>10</v>
      </c>
      <c r="Z24" s="77" t="s">
        <v>15</v>
      </c>
      <c r="AA24" s="30">
        <v>3</v>
      </c>
      <c r="AB24" s="60">
        <v>20</v>
      </c>
      <c r="AC24" s="60">
        <v>0.01</v>
      </c>
      <c r="AD24" s="60">
        <v>30</v>
      </c>
      <c r="AF24" s="77" t="str">
        <f t="shared" si="8"/>
        <v>2-5mChalk, Limestone &amp; highly fissured rocks</v>
      </c>
      <c r="AG24" s="30">
        <f t="shared" si="9"/>
        <v>10</v>
      </c>
    </row>
    <row r="25" spans="1:33" x14ac:dyDescent="0.35">
      <c r="A25" s="78" t="str">
        <f t="shared" si="1"/>
        <v>Intergranular consolidated</v>
      </c>
      <c r="B25" s="78">
        <f t="shared" si="2"/>
        <v>2</v>
      </c>
      <c r="C25" s="78">
        <f t="shared" si="3"/>
        <v>20</v>
      </c>
      <c r="D25" s="78">
        <f t="shared" si="4"/>
        <v>0.02</v>
      </c>
      <c r="E25" s="78">
        <f t="shared" si="5"/>
        <v>30</v>
      </c>
      <c r="F25" s="78">
        <f t="shared" si="6"/>
        <v>0</v>
      </c>
      <c r="G25" s="78" t="str">
        <f t="shared" si="7"/>
        <v>5-10mChalk, Limestone &amp; highly fissured rocks</v>
      </c>
      <c r="H25" s="78">
        <f t="shared" si="7"/>
        <v>6</v>
      </c>
      <c r="Z25" s="77" t="s">
        <v>16</v>
      </c>
      <c r="AA25" s="30">
        <v>2</v>
      </c>
      <c r="AB25" s="60">
        <v>20</v>
      </c>
      <c r="AC25" s="60">
        <v>0.02</v>
      </c>
      <c r="AD25" s="60">
        <v>30</v>
      </c>
      <c r="AF25" s="77" t="str">
        <f t="shared" si="8"/>
        <v>5-10mChalk, Limestone &amp; highly fissured rocks</v>
      </c>
      <c r="AG25" s="30">
        <f t="shared" si="9"/>
        <v>6</v>
      </c>
    </row>
    <row r="26" spans="1:33" x14ac:dyDescent="0.35">
      <c r="A26" s="78" t="str">
        <f t="shared" si="1"/>
        <v>Poorly permeable strata</v>
      </c>
      <c r="B26" s="78">
        <f t="shared" si="2"/>
        <v>0</v>
      </c>
      <c r="C26" s="78">
        <f t="shared" si="3"/>
        <v>10</v>
      </c>
      <c r="D26" s="78">
        <f t="shared" si="4"/>
        <v>0.05</v>
      </c>
      <c r="E26" s="78">
        <f t="shared" si="5"/>
        <v>30</v>
      </c>
      <c r="F26" s="78">
        <f t="shared" si="6"/>
        <v>0</v>
      </c>
      <c r="G26" s="78" t="e">
        <f>#REF!</f>
        <v>#REF!</v>
      </c>
      <c r="H26" s="78" t="e">
        <f>#REF!</f>
        <v>#REF!</v>
      </c>
      <c r="Z26" s="77" t="s">
        <v>17</v>
      </c>
      <c r="AA26" s="30">
        <v>0</v>
      </c>
      <c r="AB26" s="60">
        <v>10</v>
      </c>
      <c r="AC26" s="60">
        <v>0.05</v>
      </c>
      <c r="AD26" s="60">
        <v>30</v>
      </c>
      <c r="AF26" s="77" t="str">
        <f t="shared" si="8"/>
        <v>10-20mChalk, Limestone &amp; highly fissured rocks</v>
      </c>
      <c r="AG26" s="30">
        <f t="shared" si="9"/>
        <v>2</v>
      </c>
    </row>
    <row r="27" spans="1:33" x14ac:dyDescent="0.35">
      <c r="A27" s="78">
        <f t="shared" si="1"/>
        <v>0</v>
      </c>
      <c r="B27" s="78">
        <f t="shared" si="2"/>
        <v>0</v>
      </c>
      <c r="C27" s="78">
        <f t="shared" si="3"/>
        <v>0</v>
      </c>
      <c r="D27" s="78">
        <f t="shared" si="4"/>
        <v>0</v>
      </c>
      <c r="E27" s="78">
        <f t="shared" si="5"/>
        <v>0</v>
      </c>
      <c r="F27" s="78">
        <f t="shared" si="6"/>
        <v>0</v>
      </c>
      <c r="G27" s="78" t="str">
        <f>AF26</f>
        <v>10-20mChalk, Limestone &amp; highly fissured rocks</v>
      </c>
      <c r="H27" s="78">
        <f>AG26</f>
        <v>2</v>
      </c>
      <c r="Z27" s="77"/>
      <c r="AA27" s="27"/>
      <c r="AB27" s="60"/>
      <c r="AC27" s="60"/>
      <c r="AD27" s="60"/>
      <c r="AF27" s="77" t="str">
        <f t="shared" si="8"/>
        <v>&gt;20mChalk, Limestone &amp; highly fissured rocks</v>
      </c>
      <c r="AG27" s="30">
        <f t="shared" si="9"/>
        <v>1</v>
      </c>
    </row>
    <row r="28" spans="1:33" x14ac:dyDescent="0.35">
      <c r="A28" s="78">
        <f t="shared" si="1"/>
        <v>0</v>
      </c>
      <c r="B28" s="78">
        <f t="shared" si="2"/>
        <v>0</v>
      </c>
      <c r="C28" s="78">
        <f t="shared" si="3"/>
        <v>0</v>
      </c>
      <c r="D28" s="78">
        <f t="shared" si="4"/>
        <v>0</v>
      </c>
      <c r="E28" s="78">
        <f t="shared" si="5"/>
        <v>0</v>
      </c>
      <c r="F28" s="78">
        <f t="shared" si="6"/>
        <v>0</v>
      </c>
      <c r="G28" s="78" t="str">
        <f>AF27</f>
        <v>&gt;20mChalk, Limestone &amp; highly fissured rocks</v>
      </c>
      <c r="H28" s="78">
        <f>AG27</f>
        <v>1</v>
      </c>
      <c r="Z28" s="81"/>
      <c r="AF28" s="77" t="str">
        <f t="shared" ref="AF28:AF33" si="10">Z13&amp;AB$12</f>
        <v>&lt;1.2mSand, sandstone, poorly fissured chalk</v>
      </c>
      <c r="AG28" s="30">
        <f t="shared" ref="AG28:AG33" si="11">AB13</f>
        <v>10</v>
      </c>
    </row>
    <row r="29" spans="1:33" x14ac:dyDescent="0.35">
      <c r="A29" s="78" t="str">
        <f t="shared" si="1"/>
        <v>Mixing zone thickness</v>
      </c>
      <c r="B29" s="78">
        <f t="shared" si="2"/>
        <v>0</v>
      </c>
      <c r="C29" s="78">
        <f t="shared" si="3"/>
        <v>0</v>
      </c>
      <c r="D29" s="78">
        <f t="shared" si="4"/>
        <v>0</v>
      </c>
      <c r="E29" s="78">
        <f t="shared" si="5"/>
        <v>0</v>
      </c>
      <c r="F29" s="78">
        <f t="shared" si="6"/>
        <v>0</v>
      </c>
      <c r="G29" s="78" t="e">
        <f>#REF!</f>
        <v>#REF!</v>
      </c>
      <c r="H29" s="78" t="e">
        <f>#REF!</f>
        <v>#REF!</v>
      </c>
      <c r="Z29" s="121" t="s">
        <v>18</v>
      </c>
      <c r="AA29" s="31"/>
      <c r="AB29" s="32"/>
      <c r="AC29" s="31"/>
      <c r="AF29" s="77" t="str">
        <f t="shared" si="10"/>
        <v>1.2-2mSand, sandstone, poorly fissured chalk</v>
      </c>
      <c r="AG29" s="30">
        <f t="shared" si="11"/>
        <v>4</v>
      </c>
    </row>
    <row r="30" spans="1:33" x14ac:dyDescent="0.35">
      <c r="A30" s="78" t="str">
        <f t="shared" si="1"/>
        <v>&lt;2m</v>
      </c>
      <c r="B30" s="78">
        <f t="shared" si="2"/>
        <v>3</v>
      </c>
      <c r="C30" s="78">
        <f t="shared" si="3"/>
        <v>0</v>
      </c>
      <c r="D30" s="78">
        <f t="shared" si="4"/>
        <v>0</v>
      </c>
      <c r="E30" s="78">
        <f t="shared" si="5"/>
        <v>0</v>
      </c>
      <c r="F30" s="78">
        <f t="shared" si="6"/>
        <v>0</v>
      </c>
      <c r="G30" s="78" t="str">
        <f t="shared" ref="G30:G41" si="12">AF28</f>
        <v>&lt;1.2mSand, sandstone, poorly fissured chalk</v>
      </c>
      <c r="H30" s="78">
        <f t="shared" ref="H30:H41" si="13">AG28</f>
        <v>10</v>
      </c>
      <c r="Z30" s="77" t="s">
        <v>19</v>
      </c>
      <c r="AA30" s="30">
        <v>3</v>
      </c>
      <c r="AB30" s="32"/>
      <c r="AC30" s="31"/>
      <c r="AF30" s="77" t="str">
        <f t="shared" si="10"/>
        <v>2-5mSand, sandstone, poorly fissured chalk</v>
      </c>
      <c r="AG30" s="30">
        <f t="shared" si="11"/>
        <v>3</v>
      </c>
    </row>
    <row r="31" spans="1:33" x14ac:dyDescent="0.35">
      <c r="A31" s="78" t="str">
        <f t="shared" si="1"/>
        <v>2-5m</v>
      </c>
      <c r="B31" s="78">
        <f t="shared" si="2"/>
        <v>2</v>
      </c>
      <c r="C31" s="78">
        <f t="shared" si="3"/>
        <v>0</v>
      </c>
      <c r="D31" s="78">
        <f t="shared" si="4"/>
        <v>0</v>
      </c>
      <c r="E31" s="78">
        <f t="shared" si="5"/>
        <v>0</v>
      </c>
      <c r="F31" s="78">
        <f t="shared" si="6"/>
        <v>0</v>
      </c>
      <c r="G31" s="78" t="str">
        <f t="shared" si="12"/>
        <v>1.2-2mSand, sandstone, poorly fissured chalk</v>
      </c>
      <c r="H31" s="78">
        <f t="shared" si="13"/>
        <v>4</v>
      </c>
      <c r="Z31" s="79" t="s">
        <v>28</v>
      </c>
      <c r="AA31" s="30">
        <v>2</v>
      </c>
      <c r="AB31" s="32"/>
      <c r="AC31" s="31"/>
      <c r="AF31" s="77" t="str">
        <f t="shared" si="10"/>
        <v>5-10mSand, sandstone, poorly fissured chalk</v>
      </c>
      <c r="AG31" s="30">
        <f t="shared" si="11"/>
        <v>2</v>
      </c>
    </row>
    <row r="32" spans="1:33" x14ac:dyDescent="0.35">
      <c r="A32" s="78" t="str">
        <f t="shared" si="1"/>
        <v>&gt;5m</v>
      </c>
      <c r="B32" s="78">
        <f t="shared" si="2"/>
        <v>1</v>
      </c>
      <c r="C32" s="78">
        <f t="shared" si="3"/>
        <v>0</v>
      </c>
      <c r="D32" s="78">
        <f t="shared" si="4"/>
        <v>0</v>
      </c>
      <c r="E32" s="78">
        <f t="shared" si="5"/>
        <v>0</v>
      </c>
      <c r="F32" s="78">
        <f t="shared" si="6"/>
        <v>0</v>
      </c>
      <c r="G32" s="78" t="str">
        <f t="shared" si="12"/>
        <v>2-5mSand, sandstone, poorly fissured chalk</v>
      </c>
      <c r="H32" s="78">
        <f t="shared" si="13"/>
        <v>3</v>
      </c>
      <c r="Z32" s="77" t="s">
        <v>20</v>
      </c>
      <c r="AA32" s="30">
        <v>1</v>
      </c>
      <c r="AB32" s="32"/>
      <c r="AC32" s="31"/>
      <c r="AF32" s="77" t="str">
        <f t="shared" si="10"/>
        <v>10-20mSand, sandstone, poorly fissured chalk</v>
      </c>
      <c r="AG32" s="30">
        <f t="shared" si="11"/>
        <v>1</v>
      </c>
    </row>
    <row r="33" spans="1:33" x14ac:dyDescent="0.35">
      <c r="A33" s="78" t="str">
        <f t="shared" si="1"/>
        <v>Level of sewage treatment</v>
      </c>
      <c r="B33" s="78">
        <f t="shared" si="2"/>
        <v>0</v>
      </c>
      <c r="C33" s="78">
        <f t="shared" si="3"/>
        <v>0</v>
      </c>
      <c r="D33" s="78">
        <f t="shared" si="4"/>
        <v>0</v>
      </c>
      <c r="E33" s="78">
        <f t="shared" si="5"/>
        <v>0</v>
      </c>
      <c r="F33" s="78">
        <f t="shared" si="6"/>
        <v>0</v>
      </c>
      <c r="G33" s="78" t="str">
        <f>AF31</f>
        <v>5-10mSand, sandstone, poorly fissured chalk</v>
      </c>
      <c r="H33" s="78">
        <f>AG31</f>
        <v>2</v>
      </c>
      <c r="Z33" s="121" t="s">
        <v>34</v>
      </c>
      <c r="AA33" s="31"/>
      <c r="AB33" s="32"/>
      <c r="AC33" s="31"/>
      <c r="AF33" s="77" t="str">
        <f t="shared" si="10"/>
        <v>&gt;20mSand, sandstone, poorly fissured chalk</v>
      </c>
      <c r="AG33" s="30">
        <f t="shared" si="11"/>
        <v>1</v>
      </c>
    </row>
    <row r="34" spans="1:33" x14ac:dyDescent="0.35">
      <c r="A34" s="78" t="str">
        <f t="shared" si="1"/>
        <v>None</v>
      </c>
      <c r="B34" s="78">
        <f t="shared" si="2"/>
        <v>-10</v>
      </c>
      <c r="C34" s="78">
        <f t="shared" si="3"/>
        <v>0</v>
      </c>
      <c r="D34" s="78">
        <f t="shared" si="4"/>
        <v>0</v>
      </c>
      <c r="E34" s="78">
        <f t="shared" si="5"/>
        <v>0</v>
      </c>
      <c r="F34" s="78">
        <f t="shared" si="6"/>
        <v>0</v>
      </c>
      <c r="G34" s="78" t="str">
        <f>AF32</f>
        <v>10-20mSand, sandstone, poorly fissured chalk</v>
      </c>
      <c r="H34" s="78">
        <f>AG32</f>
        <v>1</v>
      </c>
      <c r="Z34" s="77" t="s">
        <v>33</v>
      </c>
      <c r="AA34" s="30">
        <v>-10</v>
      </c>
      <c r="AB34" s="34"/>
      <c r="AF34" s="77" t="str">
        <f t="shared" ref="AF34:AF39" si="14">Z13&amp;AC$12</f>
        <v>&lt;1.2mOther aquifers or subsoils</v>
      </c>
      <c r="AG34" s="30">
        <f t="shared" ref="AG34:AG39" si="15">AC13</f>
        <v>4</v>
      </c>
    </row>
    <row r="35" spans="1:33" x14ac:dyDescent="0.35">
      <c r="A35" s="78" t="str">
        <f t="shared" si="1"/>
        <v>Primary with drainage field</v>
      </c>
      <c r="B35" s="78">
        <f t="shared" si="2"/>
        <v>5</v>
      </c>
      <c r="C35" s="78">
        <f t="shared" si="3"/>
        <v>0</v>
      </c>
      <c r="D35" s="78">
        <f t="shared" si="4"/>
        <v>0</v>
      </c>
      <c r="E35" s="78">
        <f t="shared" si="5"/>
        <v>0</v>
      </c>
      <c r="F35" s="78">
        <f t="shared" si="6"/>
        <v>0</v>
      </c>
      <c r="G35" s="78" t="str">
        <f t="shared" si="12"/>
        <v>&gt;20mSand, sandstone, poorly fissured chalk</v>
      </c>
      <c r="H35" s="78">
        <f t="shared" si="13"/>
        <v>1</v>
      </c>
      <c r="Z35" s="77" t="s">
        <v>24</v>
      </c>
      <c r="AA35" s="30">
        <v>5</v>
      </c>
      <c r="AB35" s="34"/>
      <c r="AF35" s="77" t="str">
        <f t="shared" si="14"/>
        <v>1.2-2mOther aquifers or subsoils</v>
      </c>
      <c r="AG35" s="30">
        <f t="shared" si="15"/>
        <v>2</v>
      </c>
    </row>
    <row r="36" spans="1:33" x14ac:dyDescent="0.35">
      <c r="A36" s="78" t="str">
        <f t="shared" si="1"/>
        <v>Secondary with drainage field</v>
      </c>
      <c r="B36" s="78">
        <f t="shared" si="2"/>
        <v>25</v>
      </c>
      <c r="C36" s="78">
        <f t="shared" si="3"/>
        <v>0</v>
      </c>
      <c r="D36" s="78">
        <f t="shared" si="4"/>
        <v>0</v>
      </c>
      <c r="E36" s="78">
        <f t="shared" si="5"/>
        <v>0</v>
      </c>
      <c r="F36" s="78">
        <f t="shared" si="6"/>
        <v>0</v>
      </c>
      <c r="G36" s="78" t="str">
        <f t="shared" si="12"/>
        <v>&lt;1.2mOther aquifers or subsoils</v>
      </c>
      <c r="H36" s="78">
        <f t="shared" si="13"/>
        <v>4</v>
      </c>
      <c r="Z36" s="77" t="s">
        <v>25</v>
      </c>
      <c r="AA36" s="30">
        <v>25</v>
      </c>
      <c r="AB36" s="34"/>
      <c r="AF36" s="77" t="str">
        <f t="shared" si="14"/>
        <v>2-5mOther aquifers or subsoils</v>
      </c>
      <c r="AG36" s="30">
        <f t="shared" si="15"/>
        <v>1</v>
      </c>
    </row>
    <row r="37" spans="1:33" x14ac:dyDescent="0.35">
      <c r="A37" s="78" t="str">
        <f t="shared" si="1"/>
        <v>Tertiary with drainage field</v>
      </c>
      <c r="B37" s="78">
        <f t="shared" si="2"/>
        <v>50</v>
      </c>
      <c r="C37" s="78">
        <f t="shared" si="3"/>
        <v>0</v>
      </c>
      <c r="D37" s="78">
        <f t="shared" si="4"/>
        <v>0</v>
      </c>
      <c r="E37" s="78">
        <f t="shared" si="5"/>
        <v>0</v>
      </c>
      <c r="F37" s="78">
        <f t="shared" si="6"/>
        <v>0</v>
      </c>
      <c r="G37" s="78" t="str">
        <f t="shared" si="12"/>
        <v>1.2-2mOther aquifers or subsoils</v>
      </c>
      <c r="H37" s="78">
        <f t="shared" si="13"/>
        <v>2</v>
      </c>
      <c r="Z37" s="77" t="s">
        <v>26</v>
      </c>
      <c r="AA37" s="30">
        <v>50</v>
      </c>
      <c r="AB37" s="34"/>
      <c r="AF37" s="77" t="str">
        <f t="shared" si="14"/>
        <v>5-10mOther aquifers or subsoils</v>
      </c>
      <c r="AG37" s="30">
        <f t="shared" si="15"/>
        <v>1</v>
      </c>
    </row>
    <row r="38" spans="1:33" x14ac:dyDescent="0.35">
      <c r="A38" s="78">
        <f t="shared" si="1"/>
        <v>0</v>
      </c>
      <c r="B38" s="78">
        <f t="shared" si="2"/>
        <v>0</v>
      </c>
      <c r="C38" s="78">
        <f t="shared" si="3"/>
        <v>0</v>
      </c>
      <c r="D38" s="78">
        <f t="shared" si="4"/>
        <v>0</v>
      </c>
      <c r="E38" s="78">
        <f t="shared" si="5"/>
        <v>0</v>
      </c>
      <c r="F38" s="78">
        <f t="shared" si="6"/>
        <v>0</v>
      </c>
      <c r="G38" s="78" t="str">
        <f t="shared" si="12"/>
        <v>2-5mOther aquifers or subsoils</v>
      </c>
      <c r="H38" s="78">
        <f t="shared" si="13"/>
        <v>1</v>
      </c>
      <c r="Z38" s="81"/>
      <c r="AB38" s="33"/>
      <c r="AF38" s="77" t="str">
        <f t="shared" si="14"/>
        <v>10-20mOther aquifers or subsoils</v>
      </c>
      <c r="AG38" s="30">
        <f t="shared" si="15"/>
        <v>1</v>
      </c>
    </row>
    <row r="39" spans="1:33" x14ac:dyDescent="0.35">
      <c r="A39" s="78" t="str">
        <f t="shared" si="1"/>
        <v>Compliance point</v>
      </c>
      <c r="B39" s="78">
        <f t="shared" si="2"/>
        <v>0</v>
      </c>
      <c r="C39" s="78">
        <f t="shared" si="3"/>
        <v>0</v>
      </c>
      <c r="D39" s="78">
        <f t="shared" si="4"/>
        <v>0</v>
      </c>
      <c r="E39" s="78">
        <f t="shared" si="5"/>
        <v>0</v>
      </c>
      <c r="F39" s="78">
        <f t="shared" si="6"/>
        <v>0</v>
      </c>
      <c r="G39" s="78" t="str">
        <f t="shared" si="12"/>
        <v>5-10mOther aquifers or subsoils</v>
      </c>
      <c r="H39" s="78">
        <f t="shared" si="13"/>
        <v>1</v>
      </c>
      <c r="Z39" s="121" t="s">
        <v>46</v>
      </c>
      <c r="AA39" s="37"/>
      <c r="AB39" s="33"/>
      <c r="AF39" s="77" t="str">
        <f t="shared" si="14"/>
        <v>&gt;20mOther aquifers or subsoils</v>
      </c>
      <c r="AG39" s="30">
        <f t="shared" si="15"/>
        <v>1</v>
      </c>
    </row>
    <row r="40" spans="1:33" x14ac:dyDescent="0.35">
      <c r="A40" s="78" t="str">
        <f t="shared" si="1"/>
        <v>Minimum distance</v>
      </c>
      <c r="B40" s="78">
        <f t="shared" si="2"/>
        <v>100</v>
      </c>
      <c r="C40" s="78">
        <f t="shared" si="3"/>
        <v>0</v>
      </c>
      <c r="D40" s="78">
        <f t="shared" si="4"/>
        <v>0</v>
      </c>
      <c r="E40" s="78">
        <f t="shared" si="5"/>
        <v>0</v>
      </c>
      <c r="F40" s="78">
        <f t="shared" si="6"/>
        <v>0</v>
      </c>
      <c r="G40" s="78" t="str">
        <f t="shared" si="12"/>
        <v>10-20mOther aquifers or subsoils</v>
      </c>
      <c r="H40" s="78">
        <f t="shared" si="13"/>
        <v>1</v>
      </c>
      <c r="Z40" s="77" t="s">
        <v>47</v>
      </c>
      <c r="AA40" s="30">
        <v>100</v>
      </c>
    </row>
    <row r="41" spans="1:33" x14ac:dyDescent="0.35">
      <c r="A41" s="78" t="str">
        <f t="shared" si="1"/>
        <v>Decay constant</v>
      </c>
      <c r="B41" s="78">
        <f t="shared" si="2"/>
        <v>4.1000000000000003E-3</v>
      </c>
      <c r="C41" s="78">
        <f t="shared" si="3"/>
        <v>0</v>
      </c>
      <c r="D41" s="78">
        <f t="shared" si="4"/>
        <v>0</v>
      </c>
      <c r="E41" s="78">
        <f t="shared" si="5"/>
        <v>0</v>
      </c>
      <c r="F41" s="78">
        <f t="shared" si="6"/>
        <v>0</v>
      </c>
      <c r="G41" s="78" t="str">
        <f t="shared" si="12"/>
        <v>&gt;20mOther aquifers or subsoils</v>
      </c>
      <c r="H41" s="78">
        <f t="shared" si="13"/>
        <v>1</v>
      </c>
      <c r="Z41" s="77" t="s">
        <v>95</v>
      </c>
      <c r="AA41" s="30">
        <v>4.1000000000000003E-3</v>
      </c>
    </row>
    <row r="42" spans="1:33" x14ac:dyDescent="0.35">
      <c r="A42" s="78" t="str">
        <f t="shared" si="1"/>
        <v>Default score</v>
      </c>
      <c r="B42" s="78">
        <f t="shared" si="2"/>
        <v>50</v>
      </c>
      <c r="C42" s="78">
        <f t="shared" si="3"/>
        <v>0</v>
      </c>
      <c r="D42" s="78">
        <f t="shared" si="4"/>
        <v>0</v>
      </c>
      <c r="E42" s="78">
        <f t="shared" si="5"/>
        <v>0</v>
      </c>
      <c r="F42" s="78">
        <f t="shared" si="6"/>
        <v>0</v>
      </c>
      <c r="G42" s="78">
        <f>AF42</f>
        <v>0</v>
      </c>
      <c r="H42" s="78">
        <f>AG42</f>
        <v>0</v>
      </c>
      <c r="Z42" s="77" t="s">
        <v>48</v>
      </c>
      <c r="AA42" s="30">
        <v>50</v>
      </c>
    </row>
    <row r="43" spans="1:33" x14ac:dyDescent="0.35">
      <c r="A43" s="78"/>
      <c r="B43" s="78"/>
      <c r="C43" s="78"/>
      <c r="D43" s="78"/>
      <c r="E43" s="78"/>
      <c r="F43" s="78"/>
      <c r="G43" s="78"/>
      <c r="H43" s="78"/>
      <c r="Z43" s="77" t="s">
        <v>128</v>
      </c>
      <c r="AA43" s="30">
        <v>50</v>
      </c>
    </row>
    <row r="44" spans="1:33" x14ac:dyDescent="0.35">
      <c r="Z44" s="112" t="s">
        <v>57</v>
      </c>
      <c r="AA44" s="64"/>
    </row>
    <row r="45" spans="1:33" x14ac:dyDescent="0.35">
      <c r="Z45" s="145" t="s">
        <v>58</v>
      </c>
    </row>
    <row r="46" spans="1:33" x14ac:dyDescent="0.35">
      <c r="Z46" s="3"/>
    </row>
    <row r="47" spans="1:33" x14ac:dyDescent="0.35">
      <c r="Z47" s="121" t="s">
        <v>127</v>
      </c>
    </row>
    <row r="48" spans="1:33" x14ac:dyDescent="0.35">
      <c r="A48" s="82"/>
      <c r="B48" s="64"/>
      <c r="C48" s="64"/>
      <c r="G48" s="76"/>
      <c r="Z48" s="69" t="s">
        <v>33</v>
      </c>
      <c r="AA48" s="72"/>
      <c r="AB48" s="72"/>
      <c r="AC48" s="75">
        <v>-10</v>
      </c>
    </row>
    <row r="49" spans="1:29" x14ac:dyDescent="0.35">
      <c r="A49" s="82"/>
      <c r="B49" s="64"/>
      <c r="C49" s="64"/>
      <c r="Z49" s="70" t="s">
        <v>24</v>
      </c>
      <c r="AA49" s="73"/>
      <c r="AB49" s="73"/>
      <c r="AC49" s="21">
        <v>5</v>
      </c>
    </row>
    <row r="50" spans="1:29" x14ac:dyDescent="0.35">
      <c r="A50" s="82"/>
      <c r="B50" s="64"/>
      <c r="C50" s="64"/>
      <c r="Z50" s="70" t="s">
        <v>25</v>
      </c>
      <c r="AA50" s="73"/>
      <c r="AB50" s="73"/>
      <c r="AC50" s="21">
        <v>25</v>
      </c>
    </row>
    <row r="51" spans="1:29" x14ac:dyDescent="0.35">
      <c r="A51" s="82"/>
      <c r="B51" s="64"/>
      <c r="C51" s="64"/>
      <c r="Z51" s="71" t="s">
        <v>26</v>
      </c>
      <c r="AA51" s="74"/>
      <c r="AB51" s="74"/>
      <c r="AC51" s="22">
        <v>50</v>
      </c>
    </row>
    <row r="52" spans="1:29" x14ac:dyDescent="0.35">
      <c r="A52" s="82"/>
      <c r="B52" s="64"/>
      <c r="C52" s="64"/>
    </row>
    <row r="53" spans="1:29" x14ac:dyDescent="0.35">
      <c r="A53" s="82"/>
      <c r="B53" s="64"/>
      <c r="C53" s="64"/>
    </row>
    <row r="63" spans="1:29" x14ac:dyDescent="0.35">
      <c r="A63" s="83"/>
      <c r="B63" s="37"/>
      <c r="C63" s="37"/>
      <c r="D63" s="37"/>
      <c r="E63" s="37"/>
      <c r="F63" s="37"/>
    </row>
    <row r="65" spans="7:8" x14ac:dyDescent="0.35">
      <c r="G65" s="37"/>
      <c r="H65" s="37"/>
    </row>
  </sheetData>
  <sheetProtection password="80AB" sheet="1"/>
  <customSheetViews>
    <customSheetView guid="{B1BEC727-94CC-4087-BB2A-AB9ACF1C91FF}" scale="115" hiddenColumns="1" topLeftCell="Z1">
      <selection activeCell="AD6" sqref="AD6"/>
      <pageMargins left="0.75" right="0.75" top="1" bottom="1" header="0.5" footer="0.5"/>
      <headerFooter alignWithMargins="0"/>
    </customSheetView>
  </customSheetViews>
  <phoneticPr fontId="10" type="noConversion"/>
  <pageMargins left="0.75" right="0.75" top="1" bottom="1" header="0.5" footer="0.5"/>
  <headerFooter alignWithMargins="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N131"/>
  <sheetViews>
    <sheetView topLeftCell="A19" zoomScale="85" zoomScaleNormal="85" workbookViewId="0">
      <selection activeCell="D19" sqref="D19"/>
    </sheetView>
  </sheetViews>
  <sheetFormatPr defaultColWidth="8.921875" defaultRowHeight="15.5" x14ac:dyDescent="0.35"/>
  <cols>
    <col min="1" max="1" width="28.921875" style="49" bestFit="1" customWidth="1"/>
    <col min="2" max="2" width="11.4609375" style="41" customWidth="1"/>
    <col min="3" max="3" width="30.15234375" style="42" bestFit="1" customWidth="1"/>
    <col min="4" max="6" width="21.4609375" style="42" customWidth="1"/>
    <col min="7" max="7" width="28.3828125" style="42" customWidth="1"/>
    <col min="8" max="11" width="21.4609375" style="42" customWidth="1"/>
    <col min="12" max="12" width="2.15234375" style="41" customWidth="1"/>
    <col min="13" max="17" width="8.921875" style="57"/>
    <col min="18" max="18" width="8.921875" style="103"/>
    <col min="19" max="20" width="8.921875" style="57"/>
    <col min="21" max="25" width="8.921875" style="102"/>
    <col min="26" max="16384" width="8.921875" style="41"/>
  </cols>
  <sheetData>
    <row r="1" spans="1:18" ht="16" thickBot="1" x14ac:dyDescent="0.4">
      <c r="G1" s="102" t="s">
        <v>126</v>
      </c>
    </row>
    <row r="2" spans="1:18" ht="18" x14ac:dyDescent="0.4">
      <c r="A2" s="146" t="s">
        <v>136</v>
      </c>
      <c r="G2" s="96" t="s">
        <v>74</v>
      </c>
    </row>
    <row r="3" spans="1:18" ht="31" x14ac:dyDescent="0.35">
      <c r="A3" s="41"/>
      <c r="G3" s="132" t="s">
        <v>124</v>
      </c>
    </row>
    <row r="4" spans="1:18" ht="22" x14ac:dyDescent="0.35">
      <c r="A4" s="41"/>
      <c r="G4" s="119" t="s">
        <v>111</v>
      </c>
      <c r="R4" s="98" t="s">
        <v>110</v>
      </c>
    </row>
    <row r="5" spans="1:18" x14ac:dyDescent="0.35">
      <c r="A5" s="41"/>
      <c r="G5" s="120" t="s">
        <v>112</v>
      </c>
      <c r="R5" s="99" t="s">
        <v>80</v>
      </c>
    </row>
    <row r="6" spans="1:18" x14ac:dyDescent="0.35">
      <c r="A6" s="41"/>
      <c r="C6" s="116" t="s">
        <v>123</v>
      </c>
      <c r="D6" s="97" t="s">
        <v>75</v>
      </c>
      <c r="G6" s="149" t="s">
        <v>113</v>
      </c>
      <c r="R6" s="99" t="s">
        <v>83</v>
      </c>
    </row>
    <row r="7" spans="1:18" x14ac:dyDescent="0.35">
      <c r="A7" s="275" t="s">
        <v>137</v>
      </c>
      <c r="B7" s="151" t="s">
        <v>114</v>
      </c>
      <c r="C7" s="118" t="s">
        <v>133</v>
      </c>
      <c r="D7" s="150">
        <v>2</v>
      </c>
      <c r="E7" s="150">
        <v>3</v>
      </c>
      <c r="F7" s="150">
        <v>4</v>
      </c>
      <c r="G7" s="150">
        <v>5</v>
      </c>
      <c r="H7" s="150">
        <v>6</v>
      </c>
      <c r="I7" s="150">
        <v>7</v>
      </c>
      <c r="J7" s="150">
        <v>8</v>
      </c>
      <c r="K7" s="150">
        <v>9</v>
      </c>
      <c r="R7" s="99" t="s">
        <v>35</v>
      </c>
    </row>
    <row r="8" spans="1:18" x14ac:dyDescent="0.35">
      <c r="A8" s="276"/>
      <c r="B8" s="152" t="s">
        <v>125</v>
      </c>
      <c r="C8" s="118">
        <f>Scoring!D6</f>
        <v>0</v>
      </c>
      <c r="D8" s="117"/>
      <c r="E8" s="117"/>
      <c r="F8" s="117"/>
      <c r="G8" s="117"/>
      <c r="H8" s="117"/>
      <c r="I8" s="117"/>
      <c r="J8" s="117"/>
      <c r="K8" s="117"/>
      <c r="R8" s="99" t="s">
        <v>9</v>
      </c>
    </row>
    <row r="9" spans="1:18" x14ac:dyDescent="0.35">
      <c r="A9" s="277"/>
      <c r="B9" s="153" t="s">
        <v>122</v>
      </c>
      <c r="C9" s="133"/>
      <c r="D9" s="133"/>
      <c r="E9" s="133"/>
      <c r="F9" s="133"/>
      <c r="G9" s="133"/>
      <c r="H9" s="133"/>
      <c r="I9" s="133"/>
      <c r="J9" s="133"/>
      <c r="K9" s="133"/>
    </row>
    <row r="10" spans="1:18" x14ac:dyDescent="0.35">
      <c r="A10" s="134" t="s">
        <v>4</v>
      </c>
      <c r="B10" s="135" t="s">
        <v>6</v>
      </c>
      <c r="C10" s="136">
        <f>Scoring!$J$15</f>
        <v>10.5</v>
      </c>
      <c r="D10" s="137">
        <v>3</v>
      </c>
      <c r="E10" s="137"/>
      <c r="F10" s="137"/>
      <c r="G10" s="137"/>
      <c r="H10" s="137"/>
      <c r="I10" s="137"/>
      <c r="J10" s="137"/>
      <c r="K10" s="137"/>
    </row>
    <row r="11" spans="1:18" x14ac:dyDescent="0.35">
      <c r="A11" s="134" t="s">
        <v>51</v>
      </c>
      <c r="B11" s="135"/>
      <c r="C11" s="136" t="str">
        <f>Scoring!$J$25</f>
        <v>BS compliant (0.2-0.3m)</v>
      </c>
      <c r="D11" s="138" t="s">
        <v>80</v>
      </c>
      <c r="E11" s="138"/>
      <c r="F11" s="138"/>
      <c r="G11" s="138"/>
      <c r="H11" s="138"/>
      <c r="I11" s="138"/>
      <c r="J11" s="138"/>
      <c r="K11" s="138"/>
      <c r="R11" s="100" t="s">
        <v>41</v>
      </c>
    </row>
    <row r="12" spans="1:18" ht="22" x14ac:dyDescent="0.35">
      <c r="A12" s="134" t="s">
        <v>72</v>
      </c>
      <c r="B12" s="135"/>
      <c r="C12" s="136" t="str">
        <f>Scoring!$J$26</f>
        <v>British Standard</v>
      </c>
      <c r="D12" s="138" t="s">
        <v>96</v>
      </c>
      <c r="E12" s="138"/>
      <c r="F12" s="138"/>
      <c r="G12" s="138"/>
      <c r="H12" s="138"/>
      <c r="I12" s="138"/>
      <c r="J12" s="138"/>
      <c r="K12" s="138"/>
      <c r="R12" s="100" t="s">
        <v>96</v>
      </c>
    </row>
    <row r="13" spans="1:18" ht="13.5" customHeight="1" x14ac:dyDescent="0.35">
      <c r="A13" s="134" t="s">
        <v>65</v>
      </c>
      <c r="B13" s="135" t="s">
        <v>22</v>
      </c>
      <c r="C13" s="136" t="str">
        <f>Scoring!$J$33</f>
        <v>1.2-2m</v>
      </c>
      <c r="D13" s="138" t="s">
        <v>31</v>
      </c>
      <c r="E13" s="138"/>
      <c r="F13" s="138"/>
      <c r="G13" s="138"/>
      <c r="H13" s="138"/>
      <c r="I13" s="138"/>
      <c r="J13" s="138"/>
      <c r="K13" s="138"/>
      <c r="R13" s="100" t="s">
        <v>78</v>
      </c>
    </row>
    <row r="14" spans="1:18" x14ac:dyDescent="0.35">
      <c r="A14" s="134" t="s">
        <v>73</v>
      </c>
      <c r="B14" s="135"/>
      <c r="C14" s="139" t="str">
        <f>Scoring!$J$34</f>
        <v>Other aquifers or subsoils</v>
      </c>
      <c r="D14" s="140" t="s">
        <v>36</v>
      </c>
      <c r="E14" s="140"/>
      <c r="F14" s="140"/>
      <c r="G14" s="140"/>
      <c r="H14" s="140"/>
      <c r="I14" s="140"/>
      <c r="J14" s="140"/>
      <c r="K14" s="140"/>
    </row>
    <row r="15" spans="1:18" x14ac:dyDescent="0.35">
      <c r="A15" s="134" t="s">
        <v>66</v>
      </c>
      <c r="B15" s="135"/>
      <c r="C15" s="139" t="str">
        <f>Scoring!$J$42</f>
        <v>Intergranular unconsolidated</v>
      </c>
      <c r="D15" s="140" t="s">
        <v>17</v>
      </c>
      <c r="E15" s="140"/>
      <c r="F15" s="140"/>
      <c r="G15" s="140"/>
      <c r="H15" s="140"/>
      <c r="I15" s="140"/>
      <c r="J15" s="140"/>
      <c r="K15" s="140"/>
      <c r="R15" s="99" t="s">
        <v>32</v>
      </c>
    </row>
    <row r="16" spans="1:18" x14ac:dyDescent="0.35">
      <c r="A16" s="134" t="s">
        <v>18</v>
      </c>
      <c r="B16" s="135" t="s">
        <v>22</v>
      </c>
      <c r="C16" s="136" t="str">
        <f>Scoring!$J$50</f>
        <v>2-5m</v>
      </c>
      <c r="D16" s="138" t="s">
        <v>28</v>
      </c>
      <c r="E16" s="138"/>
      <c r="F16" s="138"/>
      <c r="G16" s="138"/>
      <c r="H16" s="138"/>
      <c r="I16" s="138"/>
      <c r="J16" s="138"/>
      <c r="K16" s="138"/>
      <c r="R16" s="101" t="s">
        <v>31</v>
      </c>
    </row>
    <row r="17" spans="1:18" x14ac:dyDescent="0.35">
      <c r="A17" s="134" t="s">
        <v>57</v>
      </c>
      <c r="B17" s="135"/>
      <c r="C17" s="136" t="str">
        <f>Scoring!$J$59</f>
        <v>Outside SPZ1</v>
      </c>
      <c r="D17" s="138" t="s">
        <v>58</v>
      </c>
      <c r="E17" s="138"/>
      <c r="F17" s="138"/>
      <c r="G17" s="138"/>
      <c r="H17" s="138"/>
      <c r="I17" s="138"/>
      <c r="J17" s="138"/>
      <c r="K17" s="138"/>
      <c r="R17" s="101" t="s">
        <v>28</v>
      </c>
    </row>
    <row r="18" spans="1:18" x14ac:dyDescent="0.35">
      <c r="A18" s="134" t="s">
        <v>21</v>
      </c>
      <c r="B18" s="135" t="s">
        <v>22</v>
      </c>
      <c r="C18" s="136">
        <f>Scoring!$J$58</f>
        <v>132.19999999999999</v>
      </c>
      <c r="D18" s="137">
        <v>53</v>
      </c>
      <c r="E18" s="137"/>
      <c r="F18" s="137"/>
      <c r="G18" s="137"/>
      <c r="H18" s="137"/>
      <c r="I18" s="137"/>
      <c r="J18" s="137"/>
      <c r="K18" s="137"/>
      <c r="R18" s="101" t="s">
        <v>11</v>
      </c>
    </row>
    <row r="19" spans="1:18" x14ac:dyDescent="0.35">
      <c r="A19" s="134" t="s">
        <v>34</v>
      </c>
      <c r="B19" s="135"/>
      <c r="C19" s="139" t="str">
        <f>Scoring!$J$67</f>
        <v>Secondary with drainage field</v>
      </c>
      <c r="D19" s="140" t="s">
        <v>24</v>
      </c>
      <c r="E19" s="140"/>
      <c r="F19" s="140"/>
      <c r="G19" s="140"/>
      <c r="H19" s="140"/>
      <c r="I19" s="140"/>
      <c r="J19" s="140"/>
      <c r="K19" s="140"/>
      <c r="R19" s="101" t="s">
        <v>12</v>
      </c>
    </row>
    <row r="20" spans="1:18" x14ac:dyDescent="0.35">
      <c r="A20" s="134" t="s">
        <v>27</v>
      </c>
      <c r="B20" s="135" t="s">
        <v>23</v>
      </c>
      <c r="C20" s="141">
        <f>Scoring!$J$72</f>
        <v>45</v>
      </c>
      <c r="D20" s="142">
        <f t="shared" ref="D20:K20" si="0">D113</f>
        <v>51</v>
      </c>
      <c r="E20" s="142" t="e">
        <f t="shared" si="0"/>
        <v>#N/A</v>
      </c>
      <c r="F20" s="142" t="e">
        <f t="shared" si="0"/>
        <v>#N/A</v>
      </c>
      <c r="G20" s="142" t="e">
        <f t="shared" si="0"/>
        <v>#N/A</v>
      </c>
      <c r="H20" s="142" t="e">
        <f t="shared" si="0"/>
        <v>#N/A</v>
      </c>
      <c r="I20" s="142" t="e">
        <f t="shared" si="0"/>
        <v>#N/A</v>
      </c>
      <c r="J20" s="142" t="e">
        <f t="shared" si="0"/>
        <v>#N/A</v>
      </c>
      <c r="K20" s="142" t="e">
        <f t="shared" si="0"/>
        <v>#N/A</v>
      </c>
      <c r="R20" s="101" t="s">
        <v>71</v>
      </c>
    </row>
    <row r="21" spans="1:18" x14ac:dyDescent="0.35">
      <c r="A21" s="134" t="s">
        <v>76</v>
      </c>
      <c r="B21" s="135" t="s">
        <v>23</v>
      </c>
      <c r="C21" s="143" t="str">
        <f t="shared" ref="C21:K21" si="1">IF(C20&gt;80,"Refuse",IF(C20&gt;50,"Review","Acceptable"))</f>
        <v>Acceptable</v>
      </c>
      <c r="D21" s="144" t="str">
        <f t="shared" si="1"/>
        <v>Review</v>
      </c>
      <c r="E21" s="144" t="e">
        <f t="shared" si="1"/>
        <v>#N/A</v>
      </c>
      <c r="F21" s="144" t="e">
        <f t="shared" si="1"/>
        <v>#N/A</v>
      </c>
      <c r="G21" s="144" t="e">
        <f t="shared" si="1"/>
        <v>#N/A</v>
      </c>
      <c r="H21" s="144" t="e">
        <f t="shared" si="1"/>
        <v>#N/A</v>
      </c>
      <c r="I21" s="144" t="e">
        <f t="shared" si="1"/>
        <v>#N/A</v>
      </c>
      <c r="J21" s="144" t="e">
        <f t="shared" si="1"/>
        <v>#N/A</v>
      </c>
      <c r="K21" s="144" t="e">
        <f t="shared" si="1"/>
        <v>#N/A</v>
      </c>
    </row>
    <row r="22" spans="1:18" x14ac:dyDescent="0.35">
      <c r="R22" s="99" t="s">
        <v>14</v>
      </c>
    </row>
    <row r="23" spans="1:18" x14ac:dyDescent="0.35">
      <c r="R23" s="99" t="s">
        <v>37</v>
      </c>
    </row>
    <row r="24" spans="1:18" x14ac:dyDescent="0.35">
      <c r="R24" s="99" t="s">
        <v>39</v>
      </c>
    </row>
    <row r="25" spans="1:18" x14ac:dyDescent="0.35">
      <c r="R25" s="99" t="s">
        <v>15</v>
      </c>
    </row>
    <row r="26" spans="1:18" x14ac:dyDescent="0.35">
      <c r="R26" s="99" t="s">
        <v>16</v>
      </c>
    </row>
    <row r="27" spans="1:18" x14ac:dyDescent="0.35">
      <c r="R27" s="99" t="s">
        <v>17</v>
      </c>
    </row>
    <row r="29" spans="1:18" x14ac:dyDescent="0.35">
      <c r="R29" s="99" t="s">
        <v>19</v>
      </c>
    </row>
    <row r="30" spans="1:18" x14ac:dyDescent="0.35">
      <c r="R30" s="101" t="s">
        <v>28</v>
      </c>
    </row>
    <row r="31" spans="1:18" x14ac:dyDescent="0.35">
      <c r="R31" s="99" t="s">
        <v>20</v>
      </c>
    </row>
    <row r="33" spans="18:18" x14ac:dyDescent="0.35">
      <c r="R33" s="99" t="s">
        <v>57</v>
      </c>
    </row>
    <row r="34" spans="18:18" x14ac:dyDescent="0.35">
      <c r="R34" s="99" t="s">
        <v>58</v>
      </c>
    </row>
    <row r="36" spans="18:18" x14ac:dyDescent="0.35">
      <c r="R36" s="99" t="s">
        <v>33</v>
      </c>
    </row>
    <row r="37" spans="18:18" x14ac:dyDescent="0.35">
      <c r="R37" s="99" t="s">
        <v>24</v>
      </c>
    </row>
    <row r="38" spans="18:18" x14ac:dyDescent="0.35">
      <c r="R38" s="99" t="s">
        <v>25</v>
      </c>
    </row>
    <row r="39" spans="18:18" x14ac:dyDescent="0.35">
      <c r="R39" s="99" t="s">
        <v>26</v>
      </c>
    </row>
    <row r="41" spans="18:18" x14ac:dyDescent="0.35">
      <c r="R41" s="104" t="s">
        <v>77</v>
      </c>
    </row>
    <row r="42" spans="18:18" x14ac:dyDescent="0.35">
      <c r="R42" s="104" t="s">
        <v>38</v>
      </c>
    </row>
    <row r="43" spans="18:18" x14ac:dyDescent="0.35">
      <c r="R43" s="104" t="s">
        <v>36</v>
      </c>
    </row>
    <row r="55" spans="4:11" x14ac:dyDescent="0.35">
      <c r="D55" s="41"/>
      <c r="K55" s="41"/>
    </row>
    <row r="56" spans="4:11" x14ac:dyDescent="0.35">
      <c r="D56" s="41"/>
      <c r="K56" s="41"/>
    </row>
    <row r="57" spans="4:11" x14ac:dyDescent="0.35">
      <c r="D57" s="41"/>
      <c r="K57" s="41"/>
    </row>
    <row r="58" spans="4:11" x14ac:dyDescent="0.35">
      <c r="D58" s="41"/>
      <c r="K58" s="41"/>
    </row>
    <row r="59" spans="4:11" x14ac:dyDescent="0.35">
      <c r="D59" s="41"/>
      <c r="K59" s="41"/>
    </row>
    <row r="60" spans="4:11" x14ac:dyDescent="0.35">
      <c r="D60" s="41"/>
      <c r="K60" s="41"/>
    </row>
    <row r="61" spans="4:11" x14ac:dyDescent="0.35">
      <c r="D61" s="41"/>
      <c r="K61" s="41"/>
    </row>
    <row r="102" spans="1:11" x14ac:dyDescent="0.35">
      <c r="A102" s="50" t="s">
        <v>67</v>
      </c>
      <c r="B102" s="26"/>
      <c r="C102" s="55"/>
      <c r="D102" s="44"/>
      <c r="E102" s="44"/>
      <c r="F102" s="44"/>
      <c r="G102" s="44"/>
      <c r="H102" s="44"/>
      <c r="I102" s="44"/>
      <c r="J102" s="44"/>
      <c r="K102" s="44"/>
    </row>
    <row r="103" spans="1:11" x14ac:dyDescent="0.35">
      <c r="A103" s="51" t="s">
        <v>4</v>
      </c>
      <c r="B103" s="40" t="s">
        <v>68</v>
      </c>
      <c r="C103" s="45">
        <f t="shared" ref="C103:K103" si="2">C10*4-15</f>
        <v>27</v>
      </c>
      <c r="D103" s="45">
        <f t="shared" si="2"/>
        <v>-3</v>
      </c>
      <c r="E103" s="45">
        <f t="shared" si="2"/>
        <v>-15</v>
      </c>
      <c r="F103" s="45">
        <f t="shared" si="2"/>
        <v>-15</v>
      </c>
      <c r="G103" s="45">
        <f t="shared" si="2"/>
        <v>-15</v>
      </c>
      <c r="H103" s="45">
        <f t="shared" si="2"/>
        <v>-15</v>
      </c>
      <c r="I103" s="45">
        <f t="shared" si="2"/>
        <v>-15</v>
      </c>
      <c r="J103" s="45">
        <f t="shared" si="2"/>
        <v>-15</v>
      </c>
      <c r="K103" s="45">
        <f t="shared" si="2"/>
        <v>-15</v>
      </c>
    </row>
    <row r="104" spans="1:11" x14ac:dyDescent="0.35">
      <c r="A104" s="51" t="s">
        <v>8</v>
      </c>
      <c r="B104" s="40" t="s">
        <v>68</v>
      </c>
      <c r="C104" s="45">
        <f>VLOOKUP(C11&amp;C12,Lookup!$AF$4:$AG$18,2,FALSE)</f>
        <v>8</v>
      </c>
      <c r="D104" s="45">
        <f>VLOOKUP(D11&amp;D12,Lookup!$AF$4:$AG$18,2,FALSE)</f>
        <v>8</v>
      </c>
      <c r="E104" s="45" t="e">
        <f>VLOOKUP(E11&amp;E12,Lookup!$AF$4:$AG$18,2,FALSE)</f>
        <v>#N/A</v>
      </c>
      <c r="F104" s="45" t="e">
        <f>VLOOKUP(F11&amp;F12,Lookup!$AF$4:$AG$18,2,FALSE)</f>
        <v>#N/A</v>
      </c>
      <c r="G104" s="45" t="e">
        <f>VLOOKUP(G11&amp;G12,Lookup!$AF$4:$AG$18,2,FALSE)</f>
        <v>#N/A</v>
      </c>
      <c r="H104" s="45" t="e">
        <f>VLOOKUP(H11&amp;H12,Lookup!$AF$4:$AG$18,2,FALSE)</f>
        <v>#N/A</v>
      </c>
      <c r="I104" s="45" t="e">
        <f>VLOOKUP(I11&amp;I12,Lookup!$AF$4:$AG$18,2,FALSE)</f>
        <v>#N/A</v>
      </c>
      <c r="J104" s="45" t="e">
        <f>VLOOKUP(J11&amp;J12,Lookup!$AF$4:$AG$18,2,FALSE)</f>
        <v>#N/A</v>
      </c>
      <c r="K104" s="45" t="e">
        <f>VLOOKUP(K11&amp;K12,Lookup!$AF$4:$AG$18,2,FALSE)</f>
        <v>#N/A</v>
      </c>
    </row>
    <row r="105" spans="1:11" x14ac:dyDescent="0.35">
      <c r="A105" s="51" t="s">
        <v>10</v>
      </c>
      <c r="B105" s="40" t="s">
        <v>68</v>
      </c>
      <c r="C105" s="45">
        <f>VLOOKUP(C13&amp;C14,Lookup!$AF$22:$AG$39,2,FALSE)</f>
        <v>2</v>
      </c>
      <c r="D105" s="45">
        <f>VLOOKUP(D13&amp;D14,Lookup!$AF$22:$AG$39,2,FALSE)</f>
        <v>2</v>
      </c>
      <c r="E105" s="45" t="e">
        <f>VLOOKUP(E13&amp;E14,Lookup!$AF$22:$AG$39,2,FALSE)</f>
        <v>#N/A</v>
      </c>
      <c r="F105" s="45" t="e">
        <f>VLOOKUP(F13&amp;F14,Lookup!$AF$22:$AG$39,2,FALSE)</f>
        <v>#N/A</v>
      </c>
      <c r="G105" s="45" t="e">
        <f>VLOOKUP(G13&amp;G14,Lookup!$AF$22:$AG$39,2,FALSE)</f>
        <v>#N/A</v>
      </c>
      <c r="H105" s="45" t="e">
        <f>VLOOKUP(H13&amp;H14,Lookup!$AF$22:$AG$39,2,FALSE)</f>
        <v>#N/A</v>
      </c>
      <c r="I105" s="45" t="e">
        <f>VLOOKUP(I13&amp;I14,Lookup!$AF$22:$AG$39,2,FALSE)</f>
        <v>#N/A</v>
      </c>
      <c r="J105" s="45" t="e">
        <f>VLOOKUP(J13&amp;J14,Lookup!$AF$22:$AG$39,2,FALSE)</f>
        <v>#N/A</v>
      </c>
      <c r="K105" s="45" t="e">
        <f>VLOOKUP(K13&amp;K14,Lookup!$AF$22:$AG$39,2,FALSE)</f>
        <v>#N/A</v>
      </c>
    </row>
    <row r="106" spans="1:11" x14ac:dyDescent="0.35">
      <c r="A106" s="52" t="s">
        <v>69</v>
      </c>
      <c r="B106" s="46" t="s">
        <v>68</v>
      </c>
      <c r="C106" s="47">
        <f>C104*C105</f>
        <v>16</v>
      </c>
      <c r="D106" s="47">
        <f t="shared" ref="D106:K106" si="3">D104*D105</f>
        <v>16</v>
      </c>
      <c r="E106" s="47" t="e">
        <f t="shared" si="3"/>
        <v>#N/A</v>
      </c>
      <c r="F106" s="47" t="e">
        <f t="shared" si="3"/>
        <v>#N/A</v>
      </c>
      <c r="G106" s="47" t="e">
        <f t="shared" si="3"/>
        <v>#N/A</v>
      </c>
      <c r="H106" s="47" t="e">
        <f t="shared" si="3"/>
        <v>#N/A</v>
      </c>
      <c r="I106" s="47" t="e">
        <f t="shared" si="3"/>
        <v>#N/A</v>
      </c>
      <c r="J106" s="47" t="e">
        <f t="shared" si="3"/>
        <v>#N/A</v>
      </c>
      <c r="K106" s="47" t="e">
        <f t="shared" si="3"/>
        <v>#N/A</v>
      </c>
    </row>
    <row r="107" spans="1:11" x14ac:dyDescent="0.35">
      <c r="A107" s="51" t="s">
        <v>45</v>
      </c>
      <c r="B107" s="40" t="s">
        <v>68</v>
      </c>
      <c r="C107" s="45">
        <f>VLOOKUP(C15,Lookup!$Z$21:$AA$26,2,FALSE)</f>
        <v>3</v>
      </c>
      <c r="D107" s="45">
        <f>VLOOKUP(D15,Lookup!$Z$21:$AA$26,2,FALSE)</f>
        <v>0</v>
      </c>
      <c r="E107" s="45" t="e">
        <f>VLOOKUP(E15,Lookup!$Z$21:$AA$26,2,FALSE)</f>
        <v>#N/A</v>
      </c>
      <c r="F107" s="45" t="e">
        <f>VLOOKUP(F15,Lookup!$Z$21:$AA$26,2,FALSE)</f>
        <v>#N/A</v>
      </c>
      <c r="G107" s="45" t="e">
        <f>VLOOKUP(G15,Lookup!$Z$21:$AA$26,2,FALSE)</f>
        <v>#N/A</v>
      </c>
      <c r="H107" s="45" t="e">
        <f>VLOOKUP(H15,Lookup!$Z$21:$AA$26,2,FALSE)</f>
        <v>#N/A</v>
      </c>
      <c r="I107" s="45" t="e">
        <f>VLOOKUP(I15,Lookup!$Z$21:$AA$26,2,FALSE)</f>
        <v>#N/A</v>
      </c>
      <c r="J107" s="45" t="e">
        <f>VLOOKUP(J15,Lookup!$Z$21:$AA$26,2,FALSE)</f>
        <v>#N/A</v>
      </c>
      <c r="K107" s="45" t="e">
        <f>VLOOKUP(K15,Lookup!$Z$21:$AA$26,2,FALSE)</f>
        <v>#N/A</v>
      </c>
    </row>
    <row r="108" spans="1:11" x14ac:dyDescent="0.35">
      <c r="A108" s="51" t="s">
        <v>18</v>
      </c>
      <c r="B108" s="40" t="s">
        <v>68</v>
      </c>
      <c r="C108" s="45">
        <f>VLOOKUP(C16,Lookup!$Z$30:$AA$32,2,FALSE)</f>
        <v>2</v>
      </c>
      <c r="D108" s="45">
        <f>VLOOKUP(D16,Lookup!$Z$30:$AA$32,2,FALSE)</f>
        <v>2</v>
      </c>
      <c r="E108" s="45" t="e">
        <f>VLOOKUP(E16,Lookup!$Z$30:$AA$32,2,FALSE)</f>
        <v>#N/A</v>
      </c>
      <c r="F108" s="45" t="e">
        <f>VLOOKUP(F16,Lookup!$Z$30:$AA$32,2,FALSE)</f>
        <v>#N/A</v>
      </c>
      <c r="G108" s="45" t="e">
        <f>VLOOKUP(G16,Lookup!$Z$30:$AA$32,2,FALSE)</f>
        <v>#N/A</v>
      </c>
      <c r="H108" s="45" t="e">
        <f>VLOOKUP(H16,Lookup!$Z$30:$AA$32,2,FALSE)</f>
        <v>#N/A</v>
      </c>
      <c r="I108" s="45" t="e">
        <f>VLOOKUP(I16,Lookup!$Z$30:$AA$32,2,FALSE)</f>
        <v>#N/A</v>
      </c>
      <c r="J108" s="45" t="e">
        <f>VLOOKUP(J16,Lookup!$Z$30:$AA$32,2,FALSE)</f>
        <v>#N/A</v>
      </c>
      <c r="K108" s="45" t="e">
        <f>VLOOKUP(K16,Lookup!$Z$30:$AA$32,2,FALSE)</f>
        <v>#N/A</v>
      </c>
    </row>
    <row r="109" spans="1:11" x14ac:dyDescent="0.35">
      <c r="A109" s="52" t="s">
        <v>70</v>
      </c>
      <c r="B109" s="46" t="s">
        <v>68</v>
      </c>
      <c r="C109" s="47">
        <f>C107*C108</f>
        <v>6</v>
      </c>
      <c r="D109" s="47">
        <f t="shared" ref="D109:K109" si="4">D107*D108</f>
        <v>0</v>
      </c>
      <c r="E109" s="47" t="e">
        <f t="shared" si="4"/>
        <v>#N/A</v>
      </c>
      <c r="F109" s="47" t="e">
        <f t="shared" si="4"/>
        <v>#N/A</v>
      </c>
      <c r="G109" s="47" t="e">
        <f t="shared" si="4"/>
        <v>#N/A</v>
      </c>
      <c r="H109" s="47" t="e">
        <f t="shared" si="4"/>
        <v>#N/A</v>
      </c>
      <c r="I109" s="47" t="e">
        <f t="shared" si="4"/>
        <v>#N/A</v>
      </c>
      <c r="J109" s="47" t="e">
        <f t="shared" si="4"/>
        <v>#N/A</v>
      </c>
      <c r="K109" s="47" t="e">
        <f t="shared" si="4"/>
        <v>#N/A</v>
      </c>
    </row>
    <row r="110" spans="1:11" x14ac:dyDescent="0.35">
      <c r="A110" s="54" t="s">
        <v>57</v>
      </c>
      <c r="B110" s="53" t="s">
        <v>68</v>
      </c>
      <c r="C110" s="43" t="str">
        <f t="shared" ref="C110:K110" si="5">C17</f>
        <v>Outside SPZ1</v>
      </c>
      <c r="D110" s="43" t="str">
        <f t="shared" si="5"/>
        <v>Outside SPZ1</v>
      </c>
      <c r="E110" s="43">
        <f t="shared" si="5"/>
        <v>0</v>
      </c>
      <c r="F110" s="43">
        <f t="shared" si="5"/>
        <v>0</v>
      </c>
      <c r="G110" s="43">
        <f t="shared" si="5"/>
        <v>0</v>
      </c>
      <c r="H110" s="43">
        <f t="shared" si="5"/>
        <v>0</v>
      </c>
      <c r="I110" s="43">
        <f t="shared" si="5"/>
        <v>0</v>
      </c>
      <c r="J110" s="43">
        <f t="shared" si="5"/>
        <v>0</v>
      </c>
      <c r="K110" s="43">
        <f t="shared" si="5"/>
        <v>0</v>
      </c>
    </row>
    <row r="111" spans="1:11" x14ac:dyDescent="0.35">
      <c r="A111" s="51" t="s">
        <v>21</v>
      </c>
      <c r="B111" s="40" t="s">
        <v>68</v>
      </c>
      <c r="C111" s="43">
        <f>IF(C17="Within SPZ1",IF(C18&lt;C116,C114+C115,C114+INT(C115*EXP(-C117*(C18-C116)))),IF(C18&lt;C116,C115,INT(C115*EXP(-C117*(C18-C116)))))</f>
        <v>21</v>
      </c>
      <c r="D111" s="43">
        <f t="shared" ref="D111:K111" si="6">IF(D17="Within SPZ1",IF(D18&lt;D116,D114+D115,D114+INT(D115*EXP(-D117*(D18-D116)))),IF(D18&lt;D116,D115,INT(D115*EXP(-D117*(D18-D116)))))</f>
        <v>43</v>
      </c>
      <c r="E111" s="43">
        <f t="shared" si="6"/>
        <v>50</v>
      </c>
      <c r="F111" s="43">
        <f t="shared" si="6"/>
        <v>50</v>
      </c>
      <c r="G111" s="43">
        <f t="shared" si="6"/>
        <v>50</v>
      </c>
      <c r="H111" s="43">
        <f t="shared" si="6"/>
        <v>50</v>
      </c>
      <c r="I111" s="43">
        <f t="shared" si="6"/>
        <v>50</v>
      </c>
      <c r="J111" s="43">
        <f t="shared" si="6"/>
        <v>50</v>
      </c>
      <c r="K111" s="43">
        <f t="shared" si="6"/>
        <v>50</v>
      </c>
    </row>
    <row r="112" spans="1:11" x14ac:dyDescent="0.35">
      <c r="A112" s="51" t="s">
        <v>34</v>
      </c>
      <c r="B112" s="40" t="s">
        <v>68</v>
      </c>
      <c r="C112" s="45">
        <f>VLOOKUP(C19,Lookup!$Z$34:$AA$37,2,FALSE)</f>
        <v>25</v>
      </c>
      <c r="D112" s="45">
        <f>VLOOKUP(D19,Lookup!$Z$34:$AA$37,2,FALSE)</f>
        <v>5</v>
      </c>
      <c r="E112" s="45" t="e">
        <f>VLOOKUP(E19,Lookup!$Z$34:$AA$37,2,FALSE)</f>
        <v>#N/A</v>
      </c>
      <c r="F112" s="45" t="e">
        <f>VLOOKUP(F19,Lookup!$Z$34:$AA$37,2,FALSE)</f>
        <v>#N/A</v>
      </c>
      <c r="G112" s="45" t="e">
        <f>VLOOKUP(G19,Lookup!$Z$34:$AA$37,2,FALSE)</f>
        <v>#N/A</v>
      </c>
      <c r="H112" s="45" t="e">
        <f>VLOOKUP(H19,Lookup!$Z$34:$AA$37,2,FALSE)</f>
        <v>#N/A</v>
      </c>
      <c r="I112" s="45" t="e">
        <f>VLOOKUP(I19,Lookup!$Z$34:$AA$37,2,FALSE)</f>
        <v>#N/A</v>
      </c>
      <c r="J112" s="45" t="e">
        <f>VLOOKUP(J19,Lookup!$Z$34:$AA$37,2,FALSE)</f>
        <v>#N/A</v>
      </c>
      <c r="K112" s="45" t="e">
        <f>VLOOKUP(K19,Lookup!$Z$34:$AA$37,2,FALSE)</f>
        <v>#N/A</v>
      </c>
    </row>
    <row r="113" spans="1:248" x14ac:dyDescent="0.35">
      <c r="A113" s="51" t="s">
        <v>27</v>
      </c>
      <c r="B113" s="40"/>
      <c r="C113" s="43">
        <f>C103+C106+C109+C111-C112</f>
        <v>45</v>
      </c>
      <c r="D113" s="43">
        <f t="shared" ref="D113:K113" si="7">D103+D106+D109+D111-D112</f>
        <v>51</v>
      </c>
      <c r="E113" s="43" t="e">
        <f t="shared" si="7"/>
        <v>#N/A</v>
      </c>
      <c r="F113" s="43" t="e">
        <f t="shared" si="7"/>
        <v>#N/A</v>
      </c>
      <c r="G113" s="43" t="e">
        <f t="shared" si="7"/>
        <v>#N/A</v>
      </c>
      <c r="H113" s="43" t="e">
        <f t="shared" si="7"/>
        <v>#N/A</v>
      </c>
      <c r="I113" s="43" t="e">
        <f t="shared" si="7"/>
        <v>#N/A</v>
      </c>
      <c r="J113" s="43" t="e">
        <f t="shared" si="7"/>
        <v>#N/A</v>
      </c>
      <c r="K113" s="43" t="e">
        <f t="shared" si="7"/>
        <v>#N/A</v>
      </c>
    </row>
    <row r="114" spans="1:248" x14ac:dyDescent="0.25">
      <c r="A114" s="36" t="s">
        <v>60</v>
      </c>
      <c r="B114" s="36" t="s">
        <v>105</v>
      </c>
      <c r="C114" s="39">
        <f>VLOOKUP(C15, Lookup!$Z$21:$AD$26, 3, FALSE)</f>
        <v>20</v>
      </c>
      <c r="D114" s="39">
        <f>VLOOKUP(D15, Lookup!$Z$21:$AD$26, 3, FALSE)</f>
        <v>10</v>
      </c>
      <c r="E114" s="39" t="e">
        <f>VLOOKUP(E15, Lookup!$Z$21:$AD$26, 3, FALSE)</f>
        <v>#N/A</v>
      </c>
      <c r="F114" s="39" t="e">
        <f>VLOOKUP(F15, Lookup!$Z$21:$AD$26, 3, FALSE)</f>
        <v>#N/A</v>
      </c>
      <c r="G114" s="39" t="e">
        <f>VLOOKUP(G15, Lookup!$Z$21:$AD$26, 3, FALSE)</f>
        <v>#N/A</v>
      </c>
      <c r="H114" s="39" t="e">
        <f>VLOOKUP(H15, Lookup!$Z$21:$AD$26, 3, FALSE)</f>
        <v>#N/A</v>
      </c>
      <c r="I114" s="39" t="e">
        <f>VLOOKUP(I15, Lookup!$Z$21:$AD$26, 3, FALSE)</f>
        <v>#N/A</v>
      </c>
      <c r="J114" s="39" t="e">
        <f>VLOOKUP(J15, Lookup!$Z$21:$AD$26, 3, FALSE)</f>
        <v>#N/A</v>
      </c>
      <c r="K114" s="39" t="e">
        <f>VLOOKUP(K15, Lookup!$Z$21:$AD$26, 3, FALSE)</f>
        <v>#N/A</v>
      </c>
      <c r="L114" s="36"/>
      <c r="M114" s="36"/>
      <c r="N114" s="36"/>
      <c r="O114" s="36"/>
      <c r="P114" s="36"/>
      <c r="Q114" s="36"/>
      <c r="R114" s="105"/>
      <c r="S114" s="36"/>
      <c r="T114" s="36"/>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c r="AY114" s="36"/>
      <c r="AZ114" s="36"/>
      <c r="BA114" s="36"/>
      <c r="BB114" s="36"/>
      <c r="BC114" s="36"/>
      <c r="BD114" s="36"/>
      <c r="BE114" s="36"/>
      <c r="BF114" s="36"/>
      <c r="BG114" s="36"/>
      <c r="BH114" s="36"/>
      <c r="BI114" s="36"/>
      <c r="BJ114" s="36"/>
      <c r="BK114" s="36"/>
      <c r="BL114" s="36"/>
      <c r="BM114" s="36"/>
      <c r="BN114" s="36"/>
      <c r="BO114" s="36"/>
      <c r="BP114" s="36"/>
      <c r="BQ114" s="36"/>
      <c r="BR114" s="36"/>
      <c r="BS114" s="36"/>
      <c r="BT114" s="36"/>
      <c r="BU114" s="36"/>
      <c r="BV114" s="36"/>
      <c r="BW114" s="36"/>
      <c r="BX114" s="36"/>
      <c r="BY114" s="36"/>
      <c r="BZ114" s="36"/>
      <c r="CA114" s="36"/>
      <c r="CB114" s="36"/>
      <c r="CC114" s="36"/>
      <c r="CD114" s="36"/>
      <c r="CE114" s="36"/>
      <c r="CF114" s="36"/>
      <c r="CG114" s="36"/>
      <c r="CH114" s="36"/>
      <c r="CI114" s="36"/>
      <c r="CJ114" s="36"/>
      <c r="CK114" s="36"/>
      <c r="CL114" s="36"/>
      <c r="CM114" s="36"/>
      <c r="CN114" s="36"/>
      <c r="CO114" s="36"/>
      <c r="CP114" s="36"/>
      <c r="CQ114" s="36"/>
      <c r="CR114" s="36"/>
      <c r="CS114" s="36"/>
      <c r="CT114" s="36"/>
      <c r="CU114" s="36"/>
      <c r="CV114" s="36"/>
      <c r="CW114" s="36"/>
      <c r="CX114" s="36"/>
      <c r="CY114" s="36"/>
      <c r="CZ114" s="36"/>
      <c r="DA114" s="36"/>
      <c r="DB114" s="36"/>
      <c r="DC114" s="36"/>
      <c r="DD114" s="36"/>
      <c r="DE114" s="36"/>
      <c r="DF114" s="36"/>
      <c r="DG114" s="36"/>
      <c r="DH114" s="36"/>
      <c r="DI114" s="36"/>
      <c r="DJ114" s="36"/>
      <c r="DK114" s="36"/>
      <c r="DL114" s="36"/>
      <c r="DM114" s="36"/>
      <c r="DN114" s="36"/>
      <c r="DO114" s="36"/>
      <c r="DP114" s="36"/>
      <c r="DQ114" s="36"/>
      <c r="DR114" s="36"/>
      <c r="DS114" s="36"/>
      <c r="DT114" s="36"/>
      <c r="DU114" s="36"/>
      <c r="DV114" s="36"/>
      <c r="DW114" s="36"/>
      <c r="DX114" s="36"/>
      <c r="DY114" s="36"/>
      <c r="DZ114" s="36"/>
      <c r="EA114" s="36"/>
      <c r="EB114" s="36"/>
      <c r="EC114" s="36"/>
      <c r="ED114" s="36"/>
      <c r="EE114" s="36"/>
      <c r="EF114" s="36"/>
      <c r="EG114" s="36"/>
      <c r="EH114" s="36"/>
      <c r="EI114" s="36"/>
      <c r="EJ114" s="36"/>
      <c r="EK114" s="36"/>
      <c r="EL114" s="36"/>
      <c r="EM114" s="36"/>
      <c r="EN114" s="36"/>
      <c r="EO114" s="36"/>
      <c r="EP114" s="36"/>
      <c r="EQ114" s="36"/>
      <c r="ER114" s="36"/>
      <c r="ES114" s="36"/>
      <c r="ET114" s="36"/>
      <c r="EU114" s="36"/>
      <c r="EV114" s="36"/>
      <c r="EW114" s="36"/>
      <c r="EX114" s="36"/>
      <c r="EY114" s="36"/>
      <c r="EZ114" s="36"/>
      <c r="FA114" s="36"/>
      <c r="FB114" s="36"/>
      <c r="FC114" s="36"/>
      <c r="FD114" s="36"/>
      <c r="FE114" s="36"/>
      <c r="FF114" s="36"/>
      <c r="FG114" s="36"/>
      <c r="FH114" s="36"/>
      <c r="FI114" s="36"/>
      <c r="FJ114" s="36"/>
      <c r="FK114" s="36"/>
      <c r="FL114" s="36"/>
      <c r="FM114" s="36"/>
      <c r="FN114" s="36"/>
      <c r="FO114" s="36"/>
      <c r="FP114" s="36"/>
      <c r="FQ114" s="36"/>
      <c r="FR114" s="36"/>
      <c r="FS114" s="36"/>
      <c r="FT114" s="36"/>
      <c r="FU114" s="36"/>
      <c r="FV114" s="36"/>
      <c r="FW114" s="36"/>
      <c r="FX114" s="36"/>
      <c r="FY114" s="36"/>
      <c r="FZ114" s="36"/>
      <c r="GA114" s="36"/>
      <c r="GB114" s="36"/>
      <c r="GC114" s="36"/>
      <c r="GD114" s="36"/>
      <c r="GE114" s="36"/>
      <c r="GF114" s="36"/>
      <c r="GG114" s="36"/>
      <c r="GH114" s="36"/>
      <c r="GI114" s="36"/>
      <c r="GJ114" s="36"/>
      <c r="GK114" s="36"/>
      <c r="GL114" s="36"/>
      <c r="GM114" s="36"/>
      <c r="GN114" s="36"/>
      <c r="GO114" s="36"/>
      <c r="GP114" s="36"/>
      <c r="GQ114" s="36"/>
      <c r="GR114" s="36"/>
      <c r="GS114" s="36"/>
      <c r="GT114" s="36"/>
      <c r="GU114" s="36"/>
      <c r="GV114" s="36"/>
      <c r="GW114" s="36"/>
      <c r="GX114" s="36"/>
      <c r="GY114" s="36"/>
      <c r="GZ114" s="36"/>
      <c r="HA114" s="36"/>
      <c r="HB114" s="36"/>
      <c r="HC114" s="36"/>
      <c r="HD114" s="36"/>
      <c r="HE114" s="36"/>
      <c r="HF114" s="36"/>
      <c r="HG114" s="36"/>
      <c r="HH114" s="36"/>
      <c r="HI114" s="36"/>
      <c r="HJ114" s="36"/>
      <c r="HK114" s="36"/>
      <c r="HL114" s="36"/>
      <c r="HM114" s="36"/>
      <c r="HN114" s="36"/>
      <c r="HO114" s="36"/>
      <c r="HP114" s="36"/>
      <c r="HQ114" s="36"/>
      <c r="HR114" s="36"/>
      <c r="HS114" s="36"/>
      <c r="HT114" s="36"/>
      <c r="HU114" s="36"/>
      <c r="HV114" s="36"/>
      <c r="HW114" s="36"/>
      <c r="HX114" s="36"/>
      <c r="HY114" s="36"/>
      <c r="HZ114" s="36"/>
      <c r="IA114" s="36"/>
      <c r="IB114" s="36"/>
      <c r="IC114" s="36"/>
      <c r="ID114" s="36"/>
      <c r="IE114" s="36"/>
      <c r="IF114" s="36"/>
      <c r="IG114" s="36"/>
      <c r="IH114" s="36"/>
      <c r="II114" s="36"/>
      <c r="IJ114" s="36"/>
      <c r="IK114" s="36"/>
      <c r="IL114" s="36"/>
      <c r="IM114" s="36"/>
      <c r="IN114" s="36"/>
    </row>
    <row r="115" spans="1:248" x14ac:dyDescent="0.25">
      <c r="A115" s="36" t="s">
        <v>59</v>
      </c>
      <c r="B115" s="36" t="s">
        <v>106</v>
      </c>
      <c r="C115" s="39">
        <f>Scoring!$J$55</f>
        <v>50</v>
      </c>
      <c r="D115" s="39">
        <f>Scoring!$J$55</f>
        <v>50</v>
      </c>
      <c r="E115" s="39">
        <f>Scoring!$J$55</f>
        <v>50</v>
      </c>
      <c r="F115" s="39">
        <f>Scoring!$J$55</f>
        <v>50</v>
      </c>
      <c r="G115" s="39">
        <f>Scoring!$J$55</f>
        <v>50</v>
      </c>
      <c r="H115" s="39">
        <f>Scoring!$J$55</f>
        <v>50</v>
      </c>
      <c r="I115" s="39">
        <f>Scoring!$J$55</f>
        <v>50</v>
      </c>
      <c r="J115" s="39">
        <f>Scoring!$J$55</f>
        <v>50</v>
      </c>
      <c r="K115" s="39">
        <f>Scoring!$J$55</f>
        <v>50</v>
      </c>
      <c r="L115" s="36"/>
      <c r="M115" s="36"/>
      <c r="N115" s="36"/>
      <c r="O115" s="36"/>
      <c r="P115" s="36"/>
      <c r="Q115" s="36"/>
      <c r="R115" s="105"/>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c r="AY115" s="36"/>
      <c r="AZ115" s="36"/>
      <c r="BA115" s="36"/>
      <c r="BB115" s="36"/>
      <c r="BC115" s="36"/>
      <c r="BD115" s="36"/>
      <c r="BE115" s="36"/>
      <c r="BF115" s="36"/>
      <c r="BG115" s="36"/>
      <c r="BH115" s="36"/>
      <c r="BI115" s="36"/>
      <c r="BJ115" s="36"/>
      <c r="BK115" s="36"/>
      <c r="BL115" s="36"/>
      <c r="BM115" s="36"/>
      <c r="BN115" s="36"/>
      <c r="BO115" s="36"/>
      <c r="BP115" s="36"/>
      <c r="BQ115" s="36"/>
      <c r="BR115" s="36"/>
      <c r="BS115" s="36"/>
      <c r="BT115" s="36"/>
      <c r="BU115" s="36"/>
      <c r="BV115" s="36"/>
      <c r="BW115" s="36"/>
      <c r="BX115" s="36"/>
      <c r="BY115" s="36"/>
      <c r="BZ115" s="36"/>
      <c r="CA115" s="36"/>
      <c r="CB115" s="36"/>
      <c r="CC115" s="36"/>
      <c r="CD115" s="36"/>
      <c r="CE115" s="36"/>
      <c r="CF115" s="36"/>
      <c r="CG115" s="36"/>
      <c r="CH115" s="36"/>
      <c r="CI115" s="36"/>
      <c r="CJ115" s="36"/>
      <c r="CK115" s="36"/>
      <c r="CL115" s="36"/>
      <c r="CM115" s="36"/>
      <c r="CN115" s="36"/>
      <c r="CO115" s="36"/>
      <c r="CP115" s="36"/>
      <c r="CQ115" s="36"/>
      <c r="CR115" s="36"/>
      <c r="CS115" s="36"/>
      <c r="CT115" s="36"/>
      <c r="CU115" s="36"/>
      <c r="CV115" s="36"/>
      <c r="CW115" s="36"/>
      <c r="CX115" s="36"/>
      <c r="CY115" s="36"/>
      <c r="CZ115" s="36"/>
      <c r="DA115" s="36"/>
      <c r="DB115" s="36"/>
      <c r="DC115" s="36"/>
      <c r="DD115" s="36"/>
      <c r="DE115" s="36"/>
      <c r="DF115" s="36"/>
      <c r="DG115" s="36"/>
      <c r="DH115" s="36"/>
      <c r="DI115" s="36"/>
      <c r="DJ115" s="36"/>
      <c r="DK115" s="36"/>
      <c r="DL115" s="36"/>
      <c r="DM115" s="36"/>
      <c r="DN115" s="36"/>
      <c r="DO115" s="36"/>
      <c r="DP115" s="36"/>
      <c r="DQ115" s="36"/>
      <c r="DR115" s="36"/>
      <c r="DS115" s="36"/>
      <c r="DT115" s="36"/>
      <c r="DU115" s="36"/>
      <c r="DV115" s="36"/>
      <c r="DW115" s="36"/>
      <c r="DX115" s="36"/>
      <c r="DY115" s="36"/>
      <c r="DZ115" s="36"/>
      <c r="EA115" s="36"/>
      <c r="EB115" s="36"/>
      <c r="EC115" s="36"/>
      <c r="ED115" s="36"/>
      <c r="EE115" s="36"/>
      <c r="EF115" s="36"/>
      <c r="EG115" s="36"/>
      <c r="EH115" s="36"/>
      <c r="EI115" s="36"/>
      <c r="EJ115" s="36"/>
      <c r="EK115" s="36"/>
      <c r="EL115" s="36"/>
      <c r="EM115" s="36"/>
      <c r="EN115" s="36"/>
      <c r="EO115" s="36"/>
      <c r="EP115" s="36"/>
      <c r="EQ115" s="36"/>
      <c r="ER115" s="36"/>
      <c r="ES115" s="36"/>
      <c r="ET115" s="36"/>
      <c r="EU115" s="36"/>
      <c r="EV115" s="36"/>
      <c r="EW115" s="36"/>
      <c r="EX115" s="36"/>
      <c r="EY115" s="36"/>
      <c r="EZ115" s="36"/>
      <c r="FA115" s="36"/>
      <c r="FB115" s="36"/>
      <c r="FC115" s="36"/>
      <c r="FD115" s="36"/>
      <c r="FE115" s="36"/>
      <c r="FF115" s="36"/>
      <c r="FG115" s="36"/>
      <c r="FH115" s="36"/>
      <c r="FI115" s="36"/>
      <c r="FJ115" s="36"/>
      <c r="FK115" s="36"/>
      <c r="FL115" s="36"/>
      <c r="FM115" s="36"/>
      <c r="FN115" s="36"/>
      <c r="FO115" s="36"/>
      <c r="FP115" s="36"/>
      <c r="FQ115" s="36"/>
      <c r="FR115" s="36"/>
      <c r="FS115" s="36"/>
      <c r="FT115" s="36"/>
      <c r="FU115" s="36"/>
      <c r="FV115" s="36"/>
      <c r="FW115" s="36"/>
      <c r="FX115" s="36"/>
      <c r="FY115" s="36"/>
      <c r="FZ115" s="36"/>
      <c r="GA115" s="36"/>
      <c r="GB115" s="36"/>
      <c r="GC115" s="36"/>
      <c r="GD115" s="36"/>
      <c r="GE115" s="36"/>
      <c r="GF115" s="36"/>
      <c r="GG115" s="36"/>
      <c r="GH115" s="36"/>
      <c r="GI115" s="36"/>
      <c r="GJ115" s="36"/>
      <c r="GK115" s="36"/>
      <c r="GL115" s="36"/>
      <c r="GM115" s="36"/>
      <c r="GN115" s="36"/>
      <c r="GO115" s="36"/>
      <c r="GP115" s="36"/>
      <c r="GQ115" s="36"/>
      <c r="GR115" s="36"/>
      <c r="GS115" s="36"/>
      <c r="GT115" s="36"/>
      <c r="GU115" s="36"/>
      <c r="GV115" s="36"/>
      <c r="GW115" s="36"/>
      <c r="GX115" s="36"/>
      <c r="GY115" s="36"/>
      <c r="GZ115" s="36"/>
      <c r="HA115" s="36"/>
      <c r="HB115" s="36"/>
      <c r="HC115" s="36"/>
      <c r="HD115" s="36"/>
      <c r="HE115" s="36"/>
      <c r="HF115" s="36"/>
      <c r="HG115" s="36"/>
      <c r="HH115" s="36"/>
      <c r="HI115" s="36"/>
      <c r="HJ115" s="36"/>
      <c r="HK115" s="36"/>
      <c r="HL115" s="36"/>
      <c r="HM115" s="36"/>
      <c r="HN115" s="36"/>
      <c r="HO115" s="36"/>
      <c r="HP115" s="36"/>
      <c r="HQ115" s="36"/>
      <c r="HR115" s="36"/>
      <c r="HS115" s="36"/>
      <c r="HT115" s="36"/>
      <c r="HU115" s="36"/>
      <c r="HV115" s="36"/>
      <c r="HW115" s="36"/>
      <c r="HX115" s="36"/>
      <c r="HY115" s="36"/>
      <c r="HZ115" s="36"/>
      <c r="IA115" s="36"/>
      <c r="IB115" s="36"/>
      <c r="IC115" s="36"/>
      <c r="ID115" s="36"/>
      <c r="IE115" s="36"/>
      <c r="IF115" s="36"/>
      <c r="IG115" s="36"/>
      <c r="IH115" s="36"/>
      <c r="II115" s="36"/>
      <c r="IJ115" s="36"/>
      <c r="IK115" s="36"/>
      <c r="IL115" s="36"/>
      <c r="IM115" s="36"/>
      <c r="IN115" s="36"/>
    </row>
    <row r="116" spans="1:248" x14ac:dyDescent="0.25">
      <c r="A116" s="36" t="s">
        <v>61</v>
      </c>
      <c r="B116" s="36" t="s">
        <v>106</v>
      </c>
      <c r="C116" s="39">
        <f>Scoring!$J$56</f>
        <v>50</v>
      </c>
      <c r="D116" s="39">
        <f>Scoring!$J$56</f>
        <v>50</v>
      </c>
      <c r="E116" s="39">
        <f>Scoring!$J$56</f>
        <v>50</v>
      </c>
      <c r="F116" s="39">
        <f>Scoring!$J$56</f>
        <v>50</v>
      </c>
      <c r="G116" s="39">
        <f>Scoring!$J$56</f>
        <v>50</v>
      </c>
      <c r="H116" s="39">
        <f>Scoring!$J$56</f>
        <v>50</v>
      </c>
      <c r="I116" s="39">
        <f>Scoring!$J$56</f>
        <v>50</v>
      </c>
      <c r="J116" s="39">
        <f>Scoring!$J$56</f>
        <v>50</v>
      </c>
      <c r="K116" s="39">
        <f>Scoring!$J$56</f>
        <v>50</v>
      </c>
      <c r="L116" s="36"/>
      <c r="M116" s="36"/>
      <c r="N116" s="36"/>
      <c r="O116" s="36"/>
      <c r="P116" s="36"/>
      <c r="Q116" s="36"/>
      <c r="R116" s="105"/>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c r="AY116" s="36"/>
      <c r="AZ116" s="36"/>
      <c r="BA116" s="36"/>
      <c r="BB116" s="36"/>
      <c r="BC116" s="36"/>
      <c r="BD116" s="36"/>
      <c r="BE116" s="36"/>
      <c r="BF116" s="36"/>
      <c r="BG116" s="36"/>
      <c r="BH116" s="36"/>
      <c r="BI116" s="36"/>
      <c r="BJ116" s="36"/>
      <c r="BK116" s="36"/>
      <c r="BL116" s="36"/>
      <c r="BM116" s="36"/>
      <c r="BN116" s="36"/>
      <c r="BO116" s="36"/>
      <c r="BP116" s="36"/>
      <c r="BQ116" s="36"/>
      <c r="BR116" s="36"/>
      <c r="BS116" s="36"/>
      <c r="BT116" s="36"/>
      <c r="BU116" s="36"/>
      <c r="BV116" s="36"/>
      <c r="BW116" s="36"/>
      <c r="BX116" s="36"/>
      <c r="BY116" s="36"/>
      <c r="BZ116" s="36"/>
      <c r="CA116" s="36"/>
      <c r="CB116" s="36"/>
      <c r="CC116" s="36"/>
      <c r="CD116" s="36"/>
      <c r="CE116" s="36"/>
      <c r="CF116" s="36"/>
      <c r="CG116" s="36"/>
      <c r="CH116" s="36"/>
      <c r="CI116" s="36"/>
      <c r="CJ116" s="36"/>
      <c r="CK116" s="36"/>
      <c r="CL116" s="36"/>
      <c r="CM116" s="36"/>
      <c r="CN116" s="36"/>
      <c r="CO116" s="36"/>
      <c r="CP116" s="36"/>
      <c r="CQ116" s="36"/>
      <c r="CR116" s="36"/>
      <c r="CS116" s="36"/>
      <c r="CT116" s="36"/>
      <c r="CU116" s="36"/>
      <c r="CV116" s="36"/>
      <c r="CW116" s="36"/>
      <c r="CX116" s="36"/>
      <c r="CY116" s="36"/>
      <c r="CZ116" s="36"/>
      <c r="DA116" s="36"/>
      <c r="DB116" s="36"/>
      <c r="DC116" s="36"/>
      <c r="DD116" s="36"/>
      <c r="DE116" s="36"/>
      <c r="DF116" s="36"/>
      <c r="DG116" s="36"/>
      <c r="DH116" s="36"/>
      <c r="DI116" s="36"/>
      <c r="DJ116" s="36"/>
      <c r="DK116" s="36"/>
      <c r="DL116" s="36"/>
      <c r="DM116" s="36"/>
      <c r="DN116" s="36"/>
      <c r="DO116" s="36"/>
      <c r="DP116" s="36"/>
      <c r="DQ116" s="36"/>
      <c r="DR116" s="36"/>
      <c r="DS116" s="36"/>
      <c r="DT116" s="36"/>
      <c r="DU116" s="36"/>
      <c r="DV116" s="36"/>
      <c r="DW116" s="36"/>
      <c r="DX116" s="36"/>
      <c r="DY116" s="36"/>
      <c r="DZ116" s="36"/>
      <c r="EA116" s="36"/>
      <c r="EB116" s="36"/>
      <c r="EC116" s="36"/>
      <c r="ED116" s="36"/>
      <c r="EE116" s="36"/>
      <c r="EF116" s="36"/>
      <c r="EG116" s="36"/>
      <c r="EH116" s="36"/>
      <c r="EI116" s="36"/>
      <c r="EJ116" s="36"/>
      <c r="EK116" s="36"/>
      <c r="EL116" s="36"/>
      <c r="EM116" s="36"/>
      <c r="EN116" s="36"/>
      <c r="EO116" s="36"/>
      <c r="EP116" s="36"/>
      <c r="EQ116" s="36"/>
      <c r="ER116" s="36"/>
      <c r="ES116" s="36"/>
      <c r="ET116" s="36"/>
      <c r="EU116" s="36"/>
      <c r="EV116" s="36"/>
      <c r="EW116" s="36"/>
      <c r="EX116" s="36"/>
      <c r="EY116" s="36"/>
      <c r="EZ116" s="36"/>
      <c r="FA116" s="36"/>
      <c r="FB116" s="36"/>
      <c r="FC116" s="36"/>
      <c r="FD116" s="36"/>
      <c r="FE116" s="36"/>
      <c r="FF116" s="36"/>
      <c r="FG116" s="36"/>
      <c r="FH116" s="36"/>
      <c r="FI116" s="36"/>
      <c r="FJ116" s="36"/>
      <c r="FK116" s="36"/>
      <c r="FL116" s="36"/>
      <c r="FM116" s="36"/>
      <c r="FN116" s="36"/>
      <c r="FO116" s="36"/>
      <c r="FP116" s="36"/>
      <c r="FQ116" s="36"/>
      <c r="FR116" s="36"/>
      <c r="FS116" s="36"/>
      <c r="FT116" s="36"/>
      <c r="FU116" s="36"/>
      <c r="FV116" s="36"/>
      <c r="FW116" s="36"/>
      <c r="FX116" s="36"/>
      <c r="FY116" s="36"/>
      <c r="FZ116" s="36"/>
      <c r="GA116" s="36"/>
      <c r="GB116" s="36"/>
      <c r="GC116" s="36"/>
      <c r="GD116" s="36"/>
      <c r="GE116" s="36"/>
      <c r="GF116" s="36"/>
      <c r="GG116" s="36"/>
      <c r="GH116" s="36"/>
      <c r="GI116" s="36"/>
      <c r="GJ116" s="36"/>
      <c r="GK116" s="36"/>
      <c r="GL116" s="36"/>
      <c r="GM116" s="36"/>
      <c r="GN116" s="36"/>
      <c r="GO116" s="36"/>
      <c r="GP116" s="36"/>
      <c r="GQ116" s="36"/>
      <c r="GR116" s="36"/>
      <c r="GS116" s="36"/>
      <c r="GT116" s="36"/>
      <c r="GU116" s="36"/>
      <c r="GV116" s="36"/>
      <c r="GW116" s="36"/>
      <c r="GX116" s="36"/>
      <c r="GY116" s="36"/>
      <c r="GZ116" s="36"/>
      <c r="HA116" s="36"/>
      <c r="HB116" s="36"/>
      <c r="HC116" s="36"/>
      <c r="HD116" s="36"/>
      <c r="HE116" s="36"/>
      <c r="HF116" s="36"/>
      <c r="HG116" s="36"/>
      <c r="HH116" s="36"/>
      <c r="HI116" s="36"/>
      <c r="HJ116" s="36"/>
      <c r="HK116" s="36"/>
      <c r="HL116" s="36"/>
      <c r="HM116" s="36"/>
      <c r="HN116" s="36"/>
      <c r="HO116" s="36"/>
      <c r="HP116" s="36"/>
      <c r="HQ116" s="36"/>
      <c r="HR116" s="36"/>
      <c r="HS116" s="36"/>
      <c r="HT116" s="36"/>
      <c r="HU116" s="36"/>
      <c r="HV116" s="36"/>
      <c r="HW116" s="36"/>
      <c r="HX116" s="36"/>
      <c r="HY116" s="36"/>
      <c r="HZ116" s="36"/>
      <c r="IA116" s="36"/>
      <c r="IB116" s="36"/>
      <c r="IC116" s="36"/>
      <c r="ID116" s="36"/>
      <c r="IE116" s="36"/>
      <c r="IF116" s="36"/>
      <c r="IG116" s="36"/>
      <c r="IH116" s="36"/>
      <c r="II116" s="36"/>
      <c r="IJ116" s="36"/>
      <c r="IK116" s="36"/>
      <c r="IL116" s="36"/>
      <c r="IM116" s="36"/>
      <c r="IN116" s="36"/>
    </row>
    <row r="117" spans="1:248" x14ac:dyDescent="0.25">
      <c r="A117" s="36" t="s">
        <v>104</v>
      </c>
      <c r="B117" s="36" t="s">
        <v>105</v>
      </c>
      <c r="C117" s="39">
        <f>VLOOKUP(C15, Lookup!$Z$21:$AD$26, 4, FALSE)</f>
        <v>0.01</v>
      </c>
      <c r="D117" s="39">
        <f>VLOOKUP(D15, Lookup!$Z$21:$AD$26, 4, FALSE)</f>
        <v>0.05</v>
      </c>
      <c r="E117" s="39" t="e">
        <f>VLOOKUP(E15, Lookup!$Z$21:$AD$26, 4, FALSE)</f>
        <v>#N/A</v>
      </c>
      <c r="F117" s="39" t="e">
        <f>VLOOKUP(F15, Lookup!$Z$21:$AD$26, 4, FALSE)</f>
        <v>#N/A</v>
      </c>
      <c r="G117" s="39" t="e">
        <f>VLOOKUP(G15, Lookup!$Z$21:$AD$26, 4, FALSE)</f>
        <v>#N/A</v>
      </c>
      <c r="H117" s="39" t="e">
        <f>VLOOKUP(H15, Lookup!$Z$21:$AD$26, 4, FALSE)</f>
        <v>#N/A</v>
      </c>
      <c r="I117" s="39" t="e">
        <f>VLOOKUP(I15, Lookup!$Z$21:$AD$26, 4, FALSE)</f>
        <v>#N/A</v>
      </c>
      <c r="J117" s="39" t="e">
        <f>VLOOKUP(J15, Lookup!$Z$21:$AD$26, 4, FALSE)</f>
        <v>#N/A</v>
      </c>
      <c r="K117" s="39" t="e">
        <f>VLOOKUP(K15, Lookup!$Z$21:$AD$26, 4, FALSE)</f>
        <v>#N/A</v>
      </c>
      <c r="L117" s="36"/>
      <c r="M117" s="36"/>
      <c r="N117" s="36"/>
      <c r="O117" s="36"/>
      <c r="P117" s="36"/>
      <c r="Q117" s="36"/>
      <c r="R117" s="105"/>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c r="AY117" s="36"/>
      <c r="AZ117" s="36"/>
      <c r="BA117" s="36"/>
      <c r="BB117" s="36"/>
      <c r="BC117" s="36"/>
      <c r="BD117" s="36"/>
      <c r="BE117" s="36"/>
      <c r="BF117" s="36"/>
      <c r="BG117" s="36"/>
      <c r="BH117" s="36"/>
      <c r="BI117" s="36"/>
      <c r="BJ117" s="36"/>
      <c r="BK117" s="36"/>
      <c r="BL117" s="36"/>
      <c r="BM117" s="36"/>
      <c r="BN117" s="36"/>
      <c r="BO117" s="36"/>
      <c r="BP117" s="36"/>
      <c r="BQ117" s="36"/>
      <c r="BR117" s="36"/>
      <c r="BS117" s="36"/>
      <c r="BT117" s="36"/>
      <c r="BU117" s="36"/>
      <c r="BV117" s="36"/>
      <c r="BW117" s="36"/>
      <c r="BX117" s="36"/>
      <c r="BY117" s="36"/>
      <c r="BZ117" s="36"/>
      <c r="CA117" s="36"/>
      <c r="CB117" s="36"/>
      <c r="CC117" s="36"/>
      <c r="CD117" s="36"/>
      <c r="CE117" s="36"/>
      <c r="CF117" s="36"/>
      <c r="CG117" s="36"/>
      <c r="CH117" s="36"/>
      <c r="CI117" s="36"/>
      <c r="CJ117" s="36"/>
      <c r="CK117" s="36"/>
      <c r="CL117" s="36"/>
      <c r="CM117" s="36"/>
      <c r="CN117" s="36"/>
      <c r="CO117" s="36"/>
      <c r="CP117" s="36"/>
      <c r="CQ117" s="36"/>
      <c r="CR117" s="36"/>
      <c r="CS117" s="36"/>
      <c r="CT117" s="36"/>
      <c r="CU117" s="36"/>
      <c r="CV117" s="36"/>
      <c r="CW117" s="36"/>
      <c r="CX117" s="36"/>
      <c r="CY117" s="36"/>
      <c r="CZ117" s="36"/>
      <c r="DA117" s="36"/>
      <c r="DB117" s="36"/>
      <c r="DC117" s="36"/>
      <c r="DD117" s="36"/>
      <c r="DE117" s="36"/>
      <c r="DF117" s="36"/>
      <c r="DG117" s="36"/>
      <c r="DH117" s="36"/>
      <c r="DI117" s="36"/>
      <c r="DJ117" s="36"/>
      <c r="DK117" s="36"/>
      <c r="DL117" s="36"/>
      <c r="DM117" s="36"/>
      <c r="DN117" s="36"/>
      <c r="DO117" s="36"/>
      <c r="DP117" s="36"/>
      <c r="DQ117" s="36"/>
      <c r="DR117" s="36"/>
      <c r="DS117" s="36"/>
      <c r="DT117" s="36"/>
      <c r="DU117" s="36"/>
      <c r="DV117" s="36"/>
      <c r="DW117" s="36"/>
      <c r="DX117" s="36"/>
      <c r="DY117" s="36"/>
      <c r="DZ117" s="36"/>
      <c r="EA117" s="36"/>
      <c r="EB117" s="36"/>
      <c r="EC117" s="36"/>
      <c r="ED117" s="36"/>
      <c r="EE117" s="36"/>
      <c r="EF117" s="36"/>
      <c r="EG117" s="36"/>
      <c r="EH117" s="36"/>
      <c r="EI117" s="36"/>
      <c r="EJ117" s="36"/>
      <c r="EK117" s="36"/>
      <c r="EL117" s="36"/>
      <c r="EM117" s="36"/>
      <c r="EN117" s="36"/>
      <c r="EO117" s="36"/>
      <c r="EP117" s="36"/>
      <c r="EQ117" s="36"/>
      <c r="ER117" s="36"/>
      <c r="ES117" s="36"/>
      <c r="ET117" s="36"/>
      <c r="EU117" s="36"/>
      <c r="EV117" s="36"/>
      <c r="EW117" s="36"/>
      <c r="EX117" s="36"/>
      <c r="EY117" s="36"/>
      <c r="EZ117" s="36"/>
      <c r="FA117" s="36"/>
      <c r="FB117" s="36"/>
      <c r="FC117" s="36"/>
      <c r="FD117" s="36"/>
      <c r="FE117" s="36"/>
      <c r="FF117" s="36"/>
      <c r="FG117" s="36"/>
      <c r="FH117" s="36"/>
      <c r="FI117" s="36"/>
      <c r="FJ117" s="36"/>
      <c r="FK117" s="36"/>
      <c r="FL117" s="36"/>
      <c r="FM117" s="36"/>
      <c r="FN117" s="36"/>
      <c r="FO117" s="36"/>
      <c r="FP117" s="36"/>
      <c r="FQ117" s="36"/>
      <c r="FR117" s="36"/>
      <c r="FS117" s="36"/>
      <c r="FT117" s="36"/>
      <c r="FU117" s="36"/>
      <c r="FV117" s="36"/>
      <c r="FW117" s="36"/>
      <c r="FX117" s="36"/>
      <c r="FY117" s="36"/>
      <c r="FZ117" s="36"/>
      <c r="GA117" s="36"/>
      <c r="GB117" s="36"/>
      <c r="GC117" s="36"/>
      <c r="GD117" s="36"/>
      <c r="GE117" s="36"/>
      <c r="GF117" s="36"/>
      <c r="GG117" s="36"/>
      <c r="GH117" s="36"/>
      <c r="GI117" s="36"/>
      <c r="GJ117" s="36"/>
      <c r="GK117" s="36"/>
      <c r="GL117" s="36"/>
      <c r="GM117" s="36"/>
      <c r="GN117" s="36"/>
      <c r="GO117" s="36"/>
      <c r="GP117" s="36"/>
      <c r="GQ117" s="36"/>
      <c r="GR117" s="36"/>
      <c r="GS117" s="36"/>
      <c r="GT117" s="36"/>
      <c r="GU117" s="36"/>
      <c r="GV117" s="36"/>
      <c r="GW117" s="36"/>
      <c r="GX117" s="36"/>
      <c r="GY117" s="36"/>
      <c r="GZ117" s="36"/>
      <c r="HA117" s="36"/>
      <c r="HB117" s="36"/>
      <c r="HC117" s="36"/>
      <c r="HD117" s="36"/>
      <c r="HE117" s="36"/>
      <c r="HF117" s="36"/>
      <c r="HG117" s="36"/>
      <c r="HH117" s="36"/>
      <c r="HI117" s="36"/>
      <c r="HJ117" s="36"/>
      <c r="HK117" s="36"/>
      <c r="HL117" s="36"/>
      <c r="HM117" s="36"/>
      <c r="HN117" s="36"/>
      <c r="HO117" s="36"/>
      <c r="HP117" s="36"/>
      <c r="HQ117" s="36"/>
      <c r="HR117" s="36"/>
      <c r="HS117" s="36"/>
      <c r="HT117" s="36"/>
      <c r="HU117" s="36"/>
      <c r="HV117" s="36"/>
      <c r="HW117" s="36"/>
      <c r="HX117" s="36"/>
      <c r="HY117" s="36"/>
      <c r="HZ117" s="36"/>
      <c r="IA117" s="36"/>
      <c r="IB117" s="36"/>
      <c r="IC117" s="36"/>
      <c r="ID117" s="36"/>
      <c r="IE117" s="36"/>
      <c r="IF117" s="36"/>
      <c r="IG117" s="36"/>
      <c r="IH117" s="36"/>
      <c r="II117" s="36"/>
      <c r="IJ117" s="36"/>
      <c r="IK117" s="36"/>
      <c r="IL117" s="36"/>
      <c r="IM117" s="36"/>
      <c r="IN117" s="36"/>
    </row>
    <row r="119" spans="1:248" x14ac:dyDescent="0.35">
      <c r="A119" s="51"/>
    </row>
    <row r="120" spans="1:248" x14ac:dyDescent="0.35">
      <c r="A120" s="51" t="s">
        <v>118</v>
      </c>
    </row>
    <row r="121" spans="1:248" x14ac:dyDescent="0.35">
      <c r="A121" s="51" t="s">
        <v>4</v>
      </c>
      <c r="C121" s="115">
        <f>C103</f>
        <v>27</v>
      </c>
      <c r="D121" s="115">
        <f>D103</f>
        <v>-3</v>
      </c>
      <c r="E121" s="115">
        <f t="shared" ref="E121:K121" si="8">E103</f>
        <v>-15</v>
      </c>
      <c r="F121" s="115">
        <f t="shared" si="8"/>
        <v>-15</v>
      </c>
      <c r="G121" s="115">
        <f t="shared" si="8"/>
        <v>-15</v>
      </c>
      <c r="H121" s="115">
        <f t="shared" si="8"/>
        <v>-15</v>
      </c>
      <c r="I121" s="115">
        <f t="shared" si="8"/>
        <v>-15</v>
      </c>
      <c r="J121" s="115">
        <f t="shared" si="8"/>
        <v>-15</v>
      </c>
      <c r="K121" s="115">
        <f t="shared" si="8"/>
        <v>-15</v>
      </c>
    </row>
    <row r="122" spans="1:248" x14ac:dyDescent="0.35">
      <c r="A122" s="51" t="s">
        <v>34</v>
      </c>
      <c r="C122" s="115">
        <f t="shared" ref="C122:K122" si="9">-C112</f>
        <v>-25</v>
      </c>
      <c r="D122" s="115">
        <f t="shared" si="9"/>
        <v>-5</v>
      </c>
      <c r="E122" s="115" t="e">
        <f t="shared" si="9"/>
        <v>#N/A</v>
      </c>
      <c r="F122" s="115" t="e">
        <f t="shared" si="9"/>
        <v>#N/A</v>
      </c>
      <c r="G122" s="115" t="e">
        <f t="shared" si="9"/>
        <v>#N/A</v>
      </c>
      <c r="H122" s="115" t="e">
        <f t="shared" si="9"/>
        <v>#N/A</v>
      </c>
      <c r="I122" s="115" t="e">
        <f t="shared" si="9"/>
        <v>#N/A</v>
      </c>
      <c r="J122" s="115" t="e">
        <f t="shared" si="9"/>
        <v>#N/A</v>
      </c>
      <c r="K122" s="115" t="e">
        <f t="shared" si="9"/>
        <v>#N/A</v>
      </c>
      <c r="L122" s="48"/>
    </row>
    <row r="123" spans="1:248" x14ac:dyDescent="0.35">
      <c r="A123" s="51" t="s">
        <v>120</v>
      </c>
      <c r="C123" s="115">
        <f>C106</f>
        <v>16</v>
      </c>
      <c r="D123" s="115">
        <f>D106</f>
        <v>16</v>
      </c>
      <c r="E123" s="115" t="e">
        <f t="shared" ref="E123:K123" si="10">E106</f>
        <v>#N/A</v>
      </c>
      <c r="F123" s="115" t="e">
        <f t="shared" si="10"/>
        <v>#N/A</v>
      </c>
      <c r="G123" s="115" t="e">
        <f t="shared" si="10"/>
        <v>#N/A</v>
      </c>
      <c r="H123" s="115" t="e">
        <f t="shared" si="10"/>
        <v>#N/A</v>
      </c>
      <c r="I123" s="115" t="e">
        <f t="shared" si="10"/>
        <v>#N/A</v>
      </c>
      <c r="J123" s="115" t="e">
        <f t="shared" si="10"/>
        <v>#N/A</v>
      </c>
      <c r="K123" s="115" t="e">
        <f t="shared" si="10"/>
        <v>#N/A</v>
      </c>
    </row>
    <row r="124" spans="1:248" x14ac:dyDescent="0.35">
      <c r="A124" s="51" t="s">
        <v>121</v>
      </c>
      <c r="C124" s="115">
        <f t="shared" ref="C124:K124" si="11">C109</f>
        <v>6</v>
      </c>
      <c r="D124" s="115">
        <f t="shared" si="11"/>
        <v>0</v>
      </c>
      <c r="E124" s="115" t="e">
        <f t="shared" si="11"/>
        <v>#N/A</v>
      </c>
      <c r="F124" s="115" t="e">
        <f t="shared" si="11"/>
        <v>#N/A</v>
      </c>
      <c r="G124" s="115" t="e">
        <f t="shared" si="11"/>
        <v>#N/A</v>
      </c>
      <c r="H124" s="115" t="e">
        <f t="shared" si="11"/>
        <v>#N/A</v>
      </c>
      <c r="I124" s="115" t="e">
        <f t="shared" si="11"/>
        <v>#N/A</v>
      </c>
      <c r="J124" s="115" t="e">
        <f t="shared" si="11"/>
        <v>#N/A</v>
      </c>
      <c r="K124" s="115" t="e">
        <f t="shared" si="11"/>
        <v>#N/A</v>
      </c>
    </row>
    <row r="125" spans="1:248" x14ac:dyDescent="0.35">
      <c r="A125" s="51" t="s">
        <v>21</v>
      </c>
      <c r="C125" s="115">
        <f t="shared" ref="C125:K125" si="12">C111</f>
        <v>21</v>
      </c>
      <c r="D125" s="115">
        <f t="shared" si="12"/>
        <v>43</v>
      </c>
      <c r="E125" s="115">
        <f t="shared" si="12"/>
        <v>50</v>
      </c>
      <c r="F125" s="115">
        <f t="shared" si="12"/>
        <v>50</v>
      </c>
      <c r="G125" s="115">
        <f t="shared" si="12"/>
        <v>50</v>
      </c>
      <c r="H125" s="115">
        <f t="shared" si="12"/>
        <v>50</v>
      </c>
      <c r="I125" s="115">
        <f t="shared" si="12"/>
        <v>50</v>
      </c>
      <c r="J125" s="115">
        <f t="shared" si="12"/>
        <v>50</v>
      </c>
      <c r="K125" s="115">
        <f t="shared" si="12"/>
        <v>50</v>
      </c>
    </row>
    <row r="128" spans="1:248" x14ac:dyDescent="0.35">
      <c r="A128" s="51" t="s">
        <v>119</v>
      </c>
    </row>
    <row r="129" spans="1:11" x14ac:dyDescent="0.35">
      <c r="A129" s="49" t="s">
        <v>85</v>
      </c>
      <c r="C129" s="115">
        <f>C113</f>
        <v>45</v>
      </c>
      <c r="D129" s="115">
        <f t="shared" ref="D129:K129" si="13">SUM(D121:D125)</f>
        <v>51</v>
      </c>
      <c r="E129" s="115" t="e">
        <f t="shared" si="13"/>
        <v>#N/A</v>
      </c>
      <c r="F129" s="115" t="e">
        <f t="shared" si="13"/>
        <v>#N/A</v>
      </c>
      <c r="G129" s="115" t="e">
        <f t="shared" si="13"/>
        <v>#N/A</v>
      </c>
      <c r="H129" s="115" t="e">
        <f t="shared" si="13"/>
        <v>#N/A</v>
      </c>
      <c r="I129" s="115" t="e">
        <f t="shared" si="13"/>
        <v>#N/A</v>
      </c>
      <c r="J129" s="115" t="e">
        <f t="shared" si="13"/>
        <v>#N/A</v>
      </c>
      <c r="K129" s="115" t="e">
        <f t="shared" si="13"/>
        <v>#N/A</v>
      </c>
    </row>
    <row r="130" spans="1:11" x14ac:dyDescent="0.35">
      <c r="A130" s="49" t="s">
        <v>86</v>
      </c>
      <c r="C130" s="115">
        <v>50</v>
      </c>
      <c r="D130" s="115">
        <v>50</v>
      </c>
      <c r="E130" s="115">
        <v>50</v>
      </c>
      <c r="F130" s="115">
        <v>50</v>
      </c>
      <c r="G130" s="115">
        <v>50</v>
      </c>
      <c r="H130" s="115">
        <v>50</v>
      </c>
      <c r="I130" s="115">
        <v>50</v>
      </c>
      <c r="J130" s="115">
        <v>50</v>
      </c>
      <c r="K130" s="115">
        <v>50</v>
      </c>
    </row>
    <row r="131" spans="1:11" x14ac:dyDescent="0.35">
      <c r="A131" s="49" t="s">
        <v>87</v>
      </c>
      <c r="C131" s="115">
        <v>80</v>
      </c>
      <c r="D131" s="115">
        <v>80</v>
      </c>
      <c r="E131" s="115">
        <v>80</v>
      </c>
      <c r="F131" s="115">
        <v>80</v>
      </c>
      <c r="G131" s="115">
        <v>80</v>
      </c>
      <c r="H131" s="115">
        <v>80</v>
      </c>
      <c r="I131" s="115">
        <v>80</v>
      </c>
      <c r="J131" s="115">
        <v>80</v>
      </c>
      <c r="K131" s="115">
        <v>80</v>
      </c>
    </row>
  </sheetData>
  <sheetProtection password="80AB" sheet="1"/>
  <protectedRanges>
    <protectedRange password="CF7A" sqref="D8:K19 C9" name="SensitivityInput"/>
  </protectedRanges>
  <customSheetViews>
    <customSheetView guid="{B1BEC727-94CC-4087-BB2A-AB9ACF1C91FF}" scale="85">
      <selection activeCell="F5" sqref="F5"/>
      <pageMargins left="0.75" right="0.75" top="1" bottom="1" header="0.5" footer="0.5"/>
      <headerFooter alignWithMargins="0"/>
    </customSheetView>
  </customSheetViews>
  <mergeCells count="1">
    <mergeCell ref="A7:A9"/>
  </mergeCells>
  <phoneticPr fontId="10" type="noConversion"/>
  <dataValidations count="9">
    <dataValidation errorStyle="warning" allowBlank="1" showInputMessage="1" sqref="D18:K18" xr:uid="{00000000-0002-0000-0300-000000000000}"/>
    <dataValidation type="list" allowBlank="1" showInputMessage="1" showErrorMessage="1" sqref="D11:K11" xr:uid="{00000000-0002-0000-0300-000001000000}">
      <formula1>$R$4:$R$8</formula1>
    </dataValidation>
    <dataValidation type="list" allowBlank="1" showInputMessage="1" showErrorMessage="1" sqref="D12:K12" xr:uid="{00000000-0002-0000-0300-000002000000}">
      <formula1>$R$11:$R$13</formula1>
    </dataValidation>
    <dataValidation type="list" allowBlank="1" showInputMessage="1" showErrorMessage="1" sqref="D13:K13" xr:uid="{00000000-0002-0000-0300-000003000000}">
      <formula1>$R$15:$R$20</formula1>
    </dataValidation>
    <dataValidation type="list" allowBlank="1" showInputMessage="1" showErrorMessage="1" sqref="D15:K15" xr:uid="{00000000-0002-0000-0300-000004000000}">
      <formula1>$R$22:$R$27</formula1>
    </dataValidation>
    <dataValidation type="list" allowBlank="1" showInputMessage="1" showErrorMessage="1" sqref="D16:K16" xr:uid="{00000000-0002-0000-0300-000005000000}">
      <formula1>$R$29:$R$31</formula1>
    </dataValidation>
    <dataValidation type="list" allowBlank="1" showInputMessage="1" showErrorMessage="1" sqref="D17:K17" xr:uid="{00000000-0002-0000-0300-000006000000}">
      <formula1>$R$33:$R$34</formula1>
    </dataValidation>
    <dataValidation type="list" allowBlank="1" showInputMessage="1" showErrorMessage="1" sqref="D19:K19" xr:uid="{00000000-0002-0000-0300-000007000000}">
      <formula1>$R$36:$R$39</formula1>
    </dataValidation>
    <dataValidation type="list" allowBlank="1" showInputMessage="1" showErrorMessage="1" sqref="D14:K14" xr:uid="{00000000-0002-0000-0300-000008000000}">
      <formula1>$R$41:$R$43</formula1>
    </dataValidation>
  </dataValidations>
  <pageMargins left="0.75" right="0.75" top="1" bottom="1" header="0.5" footer="0.5"/>
  <headerFooter alignWithMargins="0"/>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1380"/>
  <sheetViews>
    <sheetView workbookViewId="0">
      <selection activeCell="H16" sqref="H16"/>
    </sheetView>
  </sheetViews>
  <sheetFormatPr defaultColWidth="8.921875" defaultRowHeight="12.5" x14ac:dyDescent="0.25"/>
  <cols>
    <col min="1" max="2" width="8.921875" style="61"/>
    <col min="3" max="4" width="24.07421875" style="61" customWidth="1"/>
    <col min="5" max="5" width="12.84375" style="129" customWidth="1"/>
    <col min="6" max="6" width="11.07421875" style="61" customWidth="1"/>
    <col min="7" max="7" width="11.3828125" style="61" customWidth="1"/>
    <col min="8" max="16384" width="8.921875" style="61"/>
  </cols>
  <sheetData>
    <row r="1" spans="1:19" x14ac:dyDescent="0.25">
      <c r="D1" s="110"/>
      <c r="E1" s="128"/>
      <c r="S1" s="61" t="s">
        <v>91</v>
      </c>
    </row>
    <row r="2" spans="1:19" x14ac:dyDescent="0.25">
      <c r="D2" s="110"/>
      <c r="E2" s="128"/>
      <c r="S2" s="61" t="s">
        <v>92</v>
      </c>
    </row>
    <row r="3" spans="1:19" x14ac:dyDescent="0.25">
      <c r="D3" s="110"/>
      <c r="E3" s="128"/>
    </row>
    <row r="4" spans="1:19" x14ac:dyDescent="0.25">
      <c r="D4" s="110"/>
      <c r="E4" s="128"/>
    </row>
    <row r="5" spans="1:19" x14ac:dyDescent="0.25">
      <c r="D5" s="110"/>
      <c r="E5" s="128"/>
    </row>
    <row r="6" spans="1:19" x14ac:dyDescent="0.25">
      <c r="A6" s="61" t="s">
        <v>115</v>
      </c>
    </row>
    <row r="7" spans="1:19" x14ac:dyDescent="0.25">
      <c r="B7" s="3" t="s">
        <v>99</v>
      </c>
      <c r="C7" s="36" t="s">
        <v>60</v>
      </c>
      <c r="D7" s="65">
        <f>Scoring!J54</f>
        <v>20</v>
      </c>
      <c r="E7" s="130"/>
    </row>
    <row r="8" spans="1:19" x14ac:dyDescent="0.25">
      <c r="B8" s="3" t="s">
        <v>100</v>
      </c>
      <c r="C8" s="36" t="s">
        <v>59</v>
      </c>
      <c r="D8" s="61">
        <f>Scoring!J55</f>
        <v>50</v>
      </c>
    </row>
    <row r="9" spans="1:19" x14ac:dyDescent="0.25">
      <c r="B9" s="3" t="s">
        <v>101</v>
      </c>
      <c r="C9" s="36" t="s">
        <v>61</v>
      </c>
      <c r="D9" s="61">
        <f>Scoring!J56</f>
        <v>50</v>
      </c>
    </row>
    <row r="10" spans="1:19" x14ac:dyDescent="0.25">
      <c r="B10" s="3" t="s">
        <v>102</v>
      </c>
      <c r="C10" s="36" t="s">
        <v>84</v>
      </c>
      <c r="D10" s="61">
        <f>Scoring!J57</f>
        <v>0.01</v>
      </c>
    </row>
    <row r="11" spans="1:19" x14ac:dyDescent="0.25">
      <c r="B11" s="3" t="s">
        <v>103</v>
      </c>
      <c r="C11" s="3" t="s">
        <v>57</v>
      </c>
      <c r="D11" s="61" t="str">
        <f>Scoring!J59</f>
        <v>Outside SPZ1</v>
      </c>
    </row>
    <row r="12" spans="1:19" x14ac:dyDescent="0.25">
      <c r="B12" s="3"/>
      <c r="C12" s="3"/>
    </row>
    <row r="13" spans="1:19" x14ac:dyDescent="0.25">
      <c r="B13" s="3"/>
    </row>
    <row r="18" spans="1:9" x14ac:dyDescent="0.25">
      <c r="A18" s="61" t="s">
        <v>93</v>
      </c>
      <c r="B18" s="61" t="s">
        <v>94</v>
      </c>
      <c r="C18" s="61" t="s">
        <v>98</v>
      </c>
      <c r="D18" s="61" t="s">
        <v>109</v>
      </c>
      <c r="E18" s="129" t="s">
        <v>130</v>
      </c>
      <c r="F18" s="278" t="s">
        <v>129</v>
      </c>
      <c r="G18" s="278"/>
      <c r="H18" s="61" t="s">
        <v>132</v>
      </c>
    </row>
    <row r="19" spans="1:9" x14ac:dyDescent="0.25">
      <c r="H19" s="61">
        <v>0</v>
      </c>
      <c r="I19" s="61">
        <v>50</v>
      </c>
    </row>
    <row r="20" spans="1:9" x14ac:dyDescent="0.25">
      <c r="A20" s="61">
        <v>5</v>
      </c>
      <c r="B20" s="61">
        <f t="shared" ref="B20:B83" si="0">IF(AND($D$1="Yes",A20&gt; $D$3), $D$2*EXP(-0.0044*(A20-B$3)), $D$2)</f>
        <v>0</v>
      </c>
      <c r="C20" s="61">
        <f>IF($D$11="Within SPZ1",IF(A20&lt;$D$9,$D$7+$D$8,$D$7+$D$8*EXP(-$D$10*(A20-$D$9))),IF(A20&lt;$D$9,$D$8,$D$8*EXP(-$D$10*(A20-$D$9))))</f>
        <v>50</v>
      </c>
      <c r="D20" s="61">
        <f>C20+Scoring!$J$73</f>
        <v>74</v>
      </c>
      <c r="F20" s="61">
        <f>Scoring!$J$58</f>
        <v>132.19999999999999</v>
      </c>
      <c r="G20" s="61">
        <v>0</v>
      </c>
      <c r="H20" s="61">
        <f>A362</f>
        <v>1715</v>
      </c>
      <c r="I20" s="61">
        <v>50</v>
      </c>
    </row>
    <row r="21" spans="1:9" x14ac:dyDescent="0.25">
      <c r="A21" s="61">
        <v>10</v>
      </c>
      <c r="B21" s="61">
        <f t="shared" si="0"/>
        <v>0</v>
      </c>
      <c r="C21" s="61">
        <f t="shared" ref="C21:C84" si="1">IF($D$11="Within SPZ1",IF(A21&lt;$D$9,$D$7+$D$8,$D$7+$D$8*EXP(-$D$10*(A21-$D$9))),IF(A21&lt;$D$9,$D$8,$D$8*EXP(-$D$10*(A21-$D$9))))</f>
        <v>50</v>
      </c>
      <c r="D21" s="61">
        <f>C21+Scoring!$J$73</f>
        <v>74</v>
      </c>
      <c r="F21" s="61">
        <f>Scoring!$J$58</f>
        <v>132.19999999999999</v>
      </c>
      <c r="G21" s="61">
        <f>D20</f>
        <v>74</v>
      </c>
    </row>
    <row r="22" spans="1:9" x14ac:dyDescent="0.25">
      <c r="A22" s="61">
        <v>15</v>
      </c>
      <c r="B22" s="61">
        <f t="shared" si="0"/>
        <v>0</v>
      </c>
      <c r="C22" s="61">
        <f t="shared" si="1"/>
        <v>50</v>
      </c>
      <c r="D22" s="61">
        <f>C22+Scoring!$J$73</f>
        <v>74</v>
      </c>
    </row>
    <row r="23" spans="1:9" x14ac:dyDescent="0.25">
      <c r="A23" s="61">
        <v>20</v>
      </c>
      <c r="B23" s="61">
        <f t="shared" si="0"/>
        <v>0</v>
      </c>
      <c r="C23" s="61">
        <f t="shared" si="1"/>
        <v>50</v>
      </c>
      <c r="D23" s="61">
        <f>C23+Scoring!$J$73</f>
        <v>74</v>
      </c>
    </row>
    <row r="24" spans="1:9" x14ac:dyDescent="0.25">
      <c r="A24" s="61">
        <v>25</v>
      </c>
      <c r="B24" s="61">
        <f t="shared" si="0"/>
        <v>0</v>
      </c>
      <c r="C24" s="61">
        <f t="shared" si="1"/>
        <v>50</v>
      </c>
      <c r="D24" s="61">
        <f>C24+Scoring!$J$73</f>
        <v>74</v>
      </c>
      <c r="H24" s="61" t="s">
        <v>131</v>
      </c>
    </row>
    <row r="25" spans="1:9" x14ac:dyDescent="0.25">
      <c r="A25" s="61">
        <v>30</v>
      </c>
      <c r="B25" s="61">
        <f t="shared" si="0"/>
        <v>0</v>
      </c>
      <c r="C25" s="127">
        <f t="shared" si="1"/>
        <v>50</v>
      </c>
      <c r="D25" s="127">
        <f>C25+Scoring!$J$73</f>
        <v>74</v>
      </c>
      <c r="E25" s="131"/>
      <c r="H25" s="61">
        <v>0</v>
      </c>
      <c r="I25" s="61">
        <v>80</v>
      </c>
    </row>
    <row r="26" spans="1:9" x14ac:dyDescent="0.25">
      <c r="A26" s="61">
        <v>35</v>
      </c>
      <c r="B26" s="61">
        <f t="shared" si="0"/>
        <v>0</v>
      </c>
      <c r="C26" s="127">
        <f t="shared" si="1"/>
        <v>50</v>
      </c>
      <c r="D26" s="127">
        <f>C26+Scoring!$J$73</f>
        <v>74</v>
      </c>
      <c r="E26" s="131"/>
      <c r="H26" s="61">
        <f>A362</f>
        <v>1715</v>
      </c>
      <c r="I26" s="61">
        <v>80</v>
      </c>
    </row>
    <row r="27" spans="1:9" x14ac:dyDescent="0.25">
      <c r="A27" s="61">
        <v>40</v>
      </c>
      <c r="B27" s="61">
        <f t="shared" si="0"/>
        <v>0</v>
      </c>
      <c r="C27" s="127">
        <f t="shared" si="1"/>
        <v>50</v>
      </c>
      <c r="D27" s="127">
        <f>C27+Scoring!$J$73</f>
        <v>74</v>
      </c>
      <c r="E27" s="131"/>
    </row>
    <row r="28" spans="1:9" x14ac:dyDescent="0.25">
      <c r="A28" s="61">
        <v>45</v>
      </c>
      <c r="B28" s="61">
        <f t="shared" si="0"/>
        <v>0</v>
      </c>
      <c r="C28" s="127">
        <f t="shared" si="1"/>
        <v>50</v>
      </c>
      <c r="D28" s="127">
        <f>C28+Scoring!$J$73</f>
        <v>74</v>
      </c>
      <c r="E28" s="131"/>
    </row>
    <row r="29" spans="1:9" x14ac:dyDescent="0.25">
      <c r="A29" s="61">
        <v>50</v>
      </c>
      <c r="B29" s="61">
        <f t="shared" si="0"/>
        <v>0</v>
      </c>
      <c r="C29" s="127">
        <f t="shared" si="1"/>
        <v>50</v>
      </c>
      <c r="D29" s="127">
        <f>C29+Scoring!$J$73</f>
        <v>74</v>
      </c>
      <c r="E29" s="131"/>
    </row>
    <row r="30" spans="1:9" x14ac:dyDescent="0.25">
      <c r="A30" s="61">
        <v>55</v>
      </c>
      <c r="B30" s="61">
        <f t="shared" si="0"/>
        <v>0</v>
      </c>
      <c r="C30" s="127">
        <f t="shared" si="1"/>
        <v>47.561471225035703</v>
      </c>
      <c r="D30" s="127">
        <f>C30+Scoring!$J$73</f>
        <v>71.561471225035703</v>
      </c>
      <c r="E30" s="131">
        <f>D30-D31</f>
        <v>2.3196003232377365</v>
      </c>
    </row>
    <row r="31" spans="1:9" x14ac:dyDescent="0.25">
      <c r="A31" s="61">
        <v>60</v>
      </c>
      <c r="B31" s="61">
        <f t="shared" si="0"/>
        <v>0</v>
      </c>
      <c r="C31" s="127">
        <f t="shared" si="1"/>
        <v>45.241870901797974</v>
      </c>
      <c r="D31" s="127">
        <f>C31+Scoring!$J$73</f>
        <v>69.241870901797967</v>
      </c>
      <c r="E31" s="131">
        <f t="shared" ref="E31:E94" si="2">D31-D32</f>
        <v>2.206472080545069</v>
      </c>
    </row>
    <row r="32" spans="1:9" x14ac:dyDescent="0.25">
      <c r="A32" s="61">
        <v>65</v>
      </c>
      <c r="B32" s="61">
        <f t="shared" si="0"/>
        <v>0</v>
      </c>
      <c r="C32" s="127">
        <f t="shared" si="1"/>
        <v>43.03539882125289</v>
      </c>
      <c r="D32" s="127">
        <f>C32+Scoring!$J$73</f>
        <v>67.035398821252898</v>
      </c>
      <c r="E32" s="131">
        <f t="shared" si="2"/>
        <v>2.0988611673538031</v>
      </c>
    </row>
    <row r="33" spans="1:5" x14ac:dyDescent="0.25">
      <c r="A33" s="61">
        <v>70</v>
      </c>
      <c r="B33" s="61">
        <f t="shared" si="0"/>
        <v>0</v>
      </c>
      <c r="C33" s="127">
        <f t="shared" si="1"/>
        <v>40.936537653899094</v>
      </c>
      <c r="D33" s="127">
        <f>C33+Scoring!$J$73</f>
        <v>64.936537653899094</v>
      </c>
      <c r="E33" s="131">
        <f t="shared" si="2"/>
        <v>1.9964985003288476</v>
      </c>
    </row>
    <row r="34" spans="1:5" x14ac:dyDescent="0.25">
      <c r="A34" s="61">
        <v>75</v>
      </c>
      <c r="B34" s="61">
        <f t="shared" si="0"/>
        <v>0</v>
      </c>
      <c r="C34" s="127">
        <f t="shared" si="1"/>
        <v>38.940039153570247</v>
      </c>
      <c r="D34" s="127">
        <f>C34+Scoring!$J$73</f>
        <v>62.940039153570247</v>
      </c>
      <c r="E34" s="131">
        <f t="shared" si="2"/>
        <v>1.8991281194843523</v>
      </c>
    </row>
    <row r="35" spans="1:5" x14ac:dyDescent="0.25">
      <c r="A35" s="61">
        <v>80</v>
      </c>
      <c r="B35" s="61">
        <f t="shared" si="0"/>
        <v>0</v>
      </c>
      <c r="C35" s="127">
        <f t="shared" si="1"/>
        <v>37.040911034085894</v>
      </c>
      <c r="D35" s="127">
        <f>C35+Scoring!$J$73</f>
        <v>61.040911034085894</v>
      </c>
      <c r="E35" s="131">
        <f t="shared" si="2"/>
        <v>1.8065065481502245</v>
      </c>
    </row>
    <row r="36" spans="1:5" x14ac:dyDescent="0.25">
      <c r="A36" s="61">
        <v>85</v>
      </c>
      <c r="B36" s="61">
        <f t="shared" si="0"/>
        <v>0</v>
      </c>
      <c r="C36" s="127">
        <f t="shared" si="1"/>
        <v>35.23440448593567</v>
      </c>
      <c r="D36" s="127">
        <f>C36+Scoring!$J$73</f>
        <v>59.23440448593567</v>
      </c>
      <c r="E36" s="131">
        <f t="shared" si="2"/>
        <v>1.7184021841537032</v>
      </c>
    </row>
    <row r="37" spans="1:5" x14ac:dyDescent="0.25">
      <c r="A37" s="61">
        <v>90</v>
      </c>
      <c r="B37" s="61">
        <f t="shared" si="0"/>
        <v>0</v>
      </c>
      <c r="C37" s="127">
        <f t="shared" si="1"/>
        <v>33.516002301781967</v>
      </c>
      <c r="D37" s="127">
        <f>C37+Scoring!$J$73</f>
        <v>57.516002301781967</v>
      </c>
      <c r="E37" s="131">
        <f t="shared" si="2"/>
        <v>1.6345947206933005</v>
      </c>
    </row>
    <row r="38" spans="1:5" x14ac:dyDescent="0.25">
      <c r="A38" s="61">
        <v>95</v>
      </c>
      <c r="B38" s="61">
        <f t="shared" si="0"/>
        <v>0</v>
      </c>
      <c r="C38" s="127">
        <f t="shared" si="1"/>
        <v>31.881407581088666</v>
      </c>
      <c r="D38" s="127">
        <f>C38+Scoring!$J$73</f>
        <v>55.881407581088666</v>
      </c>
      <c r="E38" s="131">
        <f t="shared" si="2"/>
        <v>1.5548745954569938</v>
      </c>
    </row>
    <row r="39" spans="1:5" x14ac:dyDescent="0.25">
      <c r="A39" s="61">
        <v>100</v>
      </c>
      <c r="B39" s="61">
        <f t="shared" si="0"/>
        <v>0</v>
      </c>
      <c r="C39" s="127">
        <f t="shared" si="1"/>
        <v>30.326532985631673</v>
      </c>
      <c r="D39" s="127">
        <f>C39+Scoring!$J$73</f>
        <v>54.326532985631673</v>
      </c>
      <c r="E39" s="131">
        <f t="shared" si="2"/>
        <v>1.4790424666073392</v>
      </c>
    </row>
    <row r="40" spans="1:5" x14ac:dyDescent="0.25">
      <c r="A40" s="61">
        <v>105</v>
      </c>
      <c r="B40" s="61">
        <f t="shared" si="0"/>
        <v>0</v>
      </c>
      <c r="C40" s="127">
        <f t="shared" si="1"/>
        <v>28.847490519024333</v>
      </c>
      <c r="D40" s="127">
        <f>C40+Scoring!$J$73</f>
        <v>52.847490519024333</v>
      </c>
      <c r="E40" s="131">
        <f t="shared" si="2"/>
        <v>1.4069087143230092</v>
      </c>
    </row>
    <row r="41" spans="1:5" x14ac:dyDescent="0.25">
      <c r="A41" s="61">
        <v>110</v>
      </c>
      <c r="B41" s="61">
        <f t="shared" si="0"/>
        <v>0</v>
      </c>
      <c r="C41" s="127">
        <f t="shared" si="1"/>
        <v>27.440581804701321</v>
      </c>
      <c r="D41" s="127">
        <f>C41+Scoring!$J$73</f>
        <v>51.440581804701324</v>
      </c>
      <c r="E41" s="131">
        <f t="shared" si="2"/>
        <v>1.3382929666505206</v>
      </c>
    </row>
    <row r="42" spans="1:5" x14ac:dyDescent="0.25">
      <c r="A42" s="61">
        <v>115</v>
      </c>
      <c r="B42" s="61">
        <f t="shared" si="0"/>
        <v>0</v>
      </c>
      <c r="C42" s="127">
        <f t="shared" si="1"/>
        <v>26.102288838050804</v>
      </c>
      <c r="D42" s="127">
        <f>C42+Scoring!$J$73</f>
        <v>50.102288838050804</v>
      </c>
      <c r="E42" s="131">
        <f t="shared" si="2"/>
        <v>1.2730236484803257</v>
      </c>
    </row>
    <row r="43" spans="1:5" x14ac:dyDescent="0.25">
      <c r="A43" s="61">
        <v>120</v>
      </c>
      <c r="B43" s="61">
        <f t="shared" si="0"/>
        <v>0</v>
      </c>
      <c r="C43" s="127">
        <f t="shared" si="1"/>
        <v>24.829265189570474</v>
      </c>
      <c r="D43" s="127">
        <f>C43+Scoring!$J$73</f>
        <v>48.829265189570478</v>
      </c>
      <c r="E43" s="131">
        <f t="shared" si="2"/>
        <v>1.210937552519745</v>
      </c>
    </row>
    <row r="44" spans="1:5" x14ac:dyDescent="0.25">
      <c r="A44" s="61">
        <v>125</v>
      </c>
      <c r="B44" s="61">
        <f t="shared" si="0"/>
        <v>0</v>
      </c>
      <c r="C44" s="127">
        <f t="shared" si="1"/>
        <v>23.618327637050733</v>
      </c>
      <c r="D44" s="127">
        <f>C44+Scoring!$J$73</f>
        <v>47.618327637050733</v>
      </c>
      <c r="E44" s="131">
        <f t="shared" si="2"/>
        <v>1.1518794311896556</v>
      </c>
    </row>
    <row r="45" spans="1:5" x14ac:dyDescent="0.25">
      <c r="A45" s="61">
        <v>130</v>
      </c>
      <c r="B45" s="61">
        <f t="shared" si="0"/>
        <v>0</v>
      </c>
      <c r="C45" s="127">
        <f t="shared" si="1"/>
        <v>22.466448205861077</v>
      </c>
      <c r="D45" s="127">
        <f>C45+Scoring!$J$73</f>
        <v>46.466448205861077</v>
      </c>
      <c r="E45" s="131">
        <f t="shared" si="2"/>
        <v>1.09570160842474</v>
      </c>
    </row>
    <row r="46" spans="1:5" x14ac:dyDescent="0.25">
      <c r="A46" s="61">
        <v>135</v>
      </c>
      <c r="B46" s="61">
        <f t="shared" si="0"/>
        <v>0</v>
      </c>
      <c r="C46" s="127">
        <f t="shared" si="1"/>
        <v>21.370746597436334</v>
      </c>
      <c r="D46" s="127">
        <f>C46+Scoring!$J$73</f>
        <v>45.370746597436337</v>
      </c>
      <c r="E46" s="131">
        <f t="shared" si="2"/>
        <v>1.0422636104063798</v>
      </c>
    </row>
    <row r="47" spans="1:5" x14ac:dyDescent="0.25">
      <c r="A47" s="61">
        <v>140</v>
      </c>
      <c r="B47" s="61">
        <f t="shared" si="0"/>
        <v>0</v>
      </c>
      <c r="C47" s="127">
        <f t="shared" si="1"/>
        <v>20.328482987029954</v>
      </c>
      <c r="D47" s="127">
        <f>C47+Scoring!$J$73</f>
        <v>44.328482987029957</v>
      </c>
      <c r="E47" s="131">
        <f t="shared" si="2"/>
        <v>0.99143181430490301</v>
      </c>
    </row>
    <row r="48" spans="1:5" x14ac:dyDescent="0.25">
      <c r="A48" s="61">
        <v>145</v>
      </c>
      <c r="B48" s="61">
        <f t="shared" si="0"/>
        <v>0</v>
      </c>
      <c r="C48" s="127">
        <f t="shared" si="1"/>
        <v>19.337051172725058</v>
      </c>
      <c r="D48" s="127">
        <f>C48+Scoring!$J$73</f>
        <v>43.337051172725054</v>
      </c>
      <c r="E48" s="131">
        <f t="shared" si="2"/>
        <v>0.94307911415293688</v>
      </c>
    </row>
    <row r="49" spans="1:5" x14ac:dyDescent="0.25">
      <c r="A49" s="61">
        <v>150</v>
      </c>
      <c r="B49" s="61">
        <f t="shared" si="0"/>
        <v>0</v>
      </c>
      <c r="C49" s="127">
        <f t="shared" si="1"/>
        <v>18.393972058572118</v>
      </c>
      <c r="D49" s="127">
        <f>C49+Scoring!$J$73</f>
        <v>42.393972058572118</v>
      </c>
      <c r="E49" s="131">
        <f t="shared" si="2"/>
        <v>0.89708460301434911</v>
      </c>
    </row>
    <row r="50" spans="1:5" x14ac:dyDescent="0.25">
      <c r="A50" s="61">
        <v>155</v>
      </c>
      <c r="B50" s="61">
        <f t="shared" si="0"/>
        <v>0</v>
      </c>
      <c r="C50" s="127">
        <f t="shared" si="1"/>
        <v>17.496887455557765</v>
      </c>
      <c r="D50" s="127">
        <f>C50+Scoring!$J$73</f>
        <v>41.496887455557768</v>
      </c>
      <c r="E50" s="131">
        <f t="shared" si="2"/>
        <v>0.85333327065379194</v>
      </c>
    </row>
    <row r="51" spans="1:5" x14ac:dyDescent="0.25">
      <c r="A51" s="61">
        <v>160</v>
      </c>
      <c r="B51" s="61">
        <f t="shared" si="0"/>
        <v>0</v>
      </c>
      <c r="C51" s="127">
        <f t="shared" si="1"/>
        <v>16.643554184903977</v>
      </c>
      <c r="D51" s="127">
        <f>C51+Scoring!$J$73</f>
        <v>40.643554184903977</v>
      </c>
      <c r="E51" s="131">
        <f t="shared" si="2"/>
        <v>0.81171571595132264</v>
      </c>
    </row>
    <row r="52" spans="1:5" x14ac:dyDescent="0.25">
      <c r="A52" s="61">
        <v>165</v>
      </c>
      <c r="B52" s="61">
        <f t="shared" si="0"/>
        <v>0</v>
      </c>
      <c r="C52" s="127">
        <f t="shared" si="1"/>
        <v>15.831838468952657</v>
      </c>
      <c r="D52" s="127">
        <f>C52+Scoring!$J$73</f>
        <v>39.831838468952654</v>
      </c>
      <c r="E52" s="131">
        <f t="shared" si="2"/>
        <v>0.77212787334254784</v>
      </c>
    </row>
    <row r="53" spans="1:5" x14ac:dyDescent="0.25">
      <c r="A53" s="61">
        <v>170</v>
      </c>
      <c r="B53" s="61">
        <f t="shared" si="0"/>
        <v>0</v>
      </c>
      <c r="C53" s="127">
        <f t="shared" si="1"/>
        <v>15.059710595610106</v>
      </c>
      <c r="D53" s="127">
        <f>C53+Scoring!$J$73</f>
        <v>39.059710595610106</v>
      </c>
      <c r="E53" s="131">
        <f t="shared" si="2"/>
        <v>0.73447075260060046</v>
      </c>
    </row>
    <row r="54" spans="1:5" x14ac:dyDescent="0.25">
      <c r="A54" s="61">
        <v>175</v>
      </c>
      <c r="B54" s="61">
        <f t="shared" si="0"/>
        <v>0</v>
      </c>
      <c r="C54" s="127">
        <f t="shared" si="1"/>
        <v>14.325239843009504</v>
      </c>
      <c r="D54" s="127">
        <f>C54+Scoring!$J$73</f>
        <v>38.325239843009506</v>
      </c>
      <c r="E54" s="131">
        <f t="shared" si="2"/>
        <v>0.69865019130887873</v>
      </c>
    </row>
    <row r="55" spans="1:5" x14ac:dyDescent="0.25">
      <c r="A55" s="61">
        <v>180</v>
      </c>
      <c r="B55" s="61">
        <f t="shared" si="0"/>
        <v>0</v>
      </c>
      <c r="C55" s="127">
        <f t="shared" si="1"/>
        <v>13.62658965170063</v>
      </c>
      <c r="D55" s="127">
        <f>C55+Scoring!$J$73</f>
        <v>37.626589651700627</v>
      </c>
      <c r="E55" s="131">
        <f t="shared" si="2"/>
        <v>0.66457661940604851</v>
      </c>
    </row>
    <row r="56" spans="1:5" x14ac:dyDescent="0.25">
      <c r="A56" s="61">
        <v>185</v>
      </c>
      <c r="B56" s="61">
        <f t="shared" si="0"/>
        <v>0</v>
      </c>
      <c r="C56" s="127">
        <f t="shared" si="1"/>
        <v>12.962013032294575</v>
      </c>
      <c r="D56" s="127">
        <f>C56+Scoring!$J$73</f>
        <v>36.962013032294578</v>
      </c>
      <c r="E56" s="131">
        <f t="shared" si="2"/>
        <v>0.63216483521425459</v>
      </c>
    </row>
    <row r="57" spans="1:5" x14ac:dyDescent="0.25">
      <c r="A57" s="61">
        <v>190</v>
      </c>
      <c r="B57" s="61">
        <f t="shared" si="0"/>
        <v>0</v>
      </c>
      <c r="C57" s="127">
        <f t="shared" si="1"/>
        <v>12.329848197080322</v>
      </c>
      <c r="D57" s="127">
        <f>C57+Scoring!$J$73</f>
        <v>36.329848197080324</v>
      </c>
      <c r="E57" s="131">
        <f t="shared" si="2"/>
        <v>0.6013337923904416</v>
      </c>
    </row>
    <row r="58" spans="1:5" x14ac:dyDescent="0.25">
      <c r="A58" s="61">
        <v>195</v>
      </c>
      <c r="B58" s="61">
        <f t="shared" si="0"/>
        <v>0</v>
      </c>
      <c r="C58" s="127">
        <f t="shared" si="1"/>
        <v>11.728514404689882</v>
      </c>
      <c r="D58" s="127">
        <f>C58+Scoring!$J$73</f>
        <v>35.728514404689882</v>
      </c>
      <c r="E58" s="131">
        <f t="shared" si="2"/>
        <v>0.57200639726838887</v>
      </c>
    </row>
    <row r="59" spans="1:5" x14ac:dyDescent="0.25">
      <c r="A59" s="61">
        <v>200</v>
      </c>
      <c r="B59" s="61">
        <f t="shared" si="0"/>
        <v>0</v>
      </c>
      <c r="C59" s="127">
        <f t="shared" si="1"/>
        <v>11.156508007421492</v>
      </c>
      <c r="D59" s="127">
        <f>C59+Scoring!$J$73</f>
        <v>35.156508007421493</v>
      </c>
      <c r="E59" s="131">
        <f t="shared" si="2"/>
        <v>0.5441093160843451</v>
      </c>
    </row>
    <row r="60" spans="1:5" x14ac:dyDescent="0.25">
      <c r="A60" s="61">
        <v>205</v>
      </c>
      <c r="B60" s="61">
        <f t="shared" si="0"/>
        <v>0</v>
      </c>
      <c r="C60" s="127">
        <f t="shared" si="1"/>
        <v>10.612398691337152</v>
      </c>
      <c r="D60" s="127">
        <f>C60+Scoring!$J$73</f>
        <v>34.612398691337148</v>
      </c>
      <c r="E60" s="131">
        <f t="shared" si="2"/>
        <v>0.51757279160437974</v>
      </c>
    </row>
    <row r="61" spans="1:5" x14ac:dyDescent="0.25">
      <c r="A61" s="61">
        <v>210</v>
      </c>
      <c r="B61" s="61">
        <f t="shared" si="0"/>
        <v>0</v>
      </c>
      <c r="C61" s="127">
        <f t="shared" si="1"/>
        <v>10.094825899732768</v>
      </c>
      <c r="D61" s="127">
        <f>C61+Scoring!$J$73</f>
        <v>34.094825899732768</v>
      </c>
      <c r="E61" s="131">
        <f t="shared" si="2"/>
        <v>0.4923304686950658</v>
      </c>
    </row>
    <row r="62" spans="1:5" x14ac:dyDescent="0.25">
      <c r="A62" s="61">
        <v>215</v>
      </c>
      <c r="B62" s="61">
        <f t="shared" si="0"/>
        <v>0</v>
      </c>
      <c r="C62" s="127">
        <f t="shared" si="1"/>
        <v>9.6024954310377044</v>
      </c>
      <c r="D62" s="127">
        <f>C62+Scoring!$J$73</f>
        <v>33.602495431037703</v>
      </c>
      <c r="E62" s="131">
        <f t="shared" si="2"/>
        <v>0.46831922840097207</v>
      </c>
    </row>
    <row r="63" spans="1:5" x14ac:dyDescent="0.25">
      <c r="A63" s="61">
        <v>220</v>
      </c>
      <c r="B63" s="61">
        <f t="shared" si="0"/>
        <v>0</v>
      </c>
      <c r="C63" s="127">
        <f t="shared" si="1"/>
        <v>9.1341762026367324</v>
      </c>
      <c r="D63" s="127">
        <f>C63+Scoring!$J$73</f>
        <v>33.134176202636731</v>
      </c>
      <c r="E63" s="131">
        <f t="shared" si="2"/>
        <v>0.44547903011447687</v>
      </c>
    </row>
    <row r="64" spans="1:5" x14ac:dyDescent="0.25">
      <c r="A64" s="61">
        <v>225</v>
      </c>
      <c r="B64" s="61">
        <f t="shared" si="0"/>
        <v>0</v>
      </c>
      <c r="C64" s="127">
        <f t="shared" si="1"/>
        <v>8.6886971725222573</v>
      </c>
      <c r="D64" s="127">
        <f>C64+Scoring!$J$73</f>
        <v>32.688697172522254</v>
      </c>
      <c r="E64" s="131">
        <f t="shared" si="2"/>
        <v>0.42375276144292684</v>
      </c>
    </row>
    <row r="65" spans="1:5" x14ac:dyDescent="0.25">
      <c r="A65" s="61">
        <v>230</v>
      </c>
      <c r="B65" s="61">
        <f t="shared" si="0"/>
        <v>0</v>
      </c>
      <c r="C65" s="127">
        <f t="shared" si="1"/>
        <v>8.2649444110793269</v>
      </c>
      <c r="D65" s="127">
        <f>C65+Scoring!$J$73</f>
        <v>32.264944411079327</v>
      </c>
      <c r="E65" s="131">
        <f t="shared" si="2"/>
        <v>0.4030860953979456</v>
      </c>
    </row>
    <row r="66" spans="1:5" x14ac:dyDescent="0.25">
      <c r="A66" s="61">
        <v>235</v>
      </c>
      <c r="B66" s="61">
        <f t="shared" si="0"/>
        <v>0</v>
      </c>
      <c r="C66" s="127">
        <f t="shared" si="1"/>
        <v>7.8618583156813804</v>
      </c>
      <c r="D66" s="127">
        <f>C66+Scoring!$J$73</f>
        <v>31.861858315681381</v>
      </c>
      <c r="E66" s="131">
        <f t="shared" si="2"/>
        <v>0.38342735454963162</v>
      </c>
    </row>
    <row r="67" spans="1:5" x14ac:dyDescent="0.25">
      <c r="A67" s="61">
        <v>240</v>
      </c>
      <c r="B67" s="61">
        <f t="shared" si="0"/>
        <v>0</v>
      </c>
      <c r="C67" s="127">
        <f t="shared" si="1"/>
        <v>7.4784309611317514</v>
      </c>
      <c r="D67" s="127">
        <f>C67+Scoring!$J$73</f>
        <v>31.47843096113175</v>
      </c>
      <c r="E67" s="131">
        <f t="shared" si="2"/>
        <v>0.36472738180606967</v>
      </c>
    </row>
    <row r="68" spans="1:5" x14ac:dyDescent="0.25">
      <c r="A68" s="61">
        <v>245</v>
      </c>
      <c r="B68" s="61">
        <f t="shared" si="0"/>
        <v>0</v>
      </c>
      <c r="C68" s="127">
        <f t="shared" si="1"/>
        <v>7.1137035793256791</v>
      </c>
      <c r="D68" s="127">
        <f>C68+Scoring!$J$73</f>
        <v>31.11370357932568</v>
      </c>
      <c r="E68" s="131">
        <f t="shared" si="2"/>
        <v>0.34693941749504376</v>
      </c>
    </row>
    <row r="69" spans="1:5" x14ac:dyDescent="0.25">
      <c r="A69" s="61">
        <v>250</v>
      </c>
      <c r="B69" s="61">
        <f t="shared" si="0"/>
        <v>0</v>
      </c>
      <c r="C69" s="127">
        <f t="shared" si="1"/>
        <v>6.7667641618306353</v>
      </c>
      <c r="D69" s="127">
        <f>C69+Scoring!$J$73</f>
        <v>30.766764161830636</v>
      </c>
      <c r="E69" s="131">
        <f t="shared" si="2"/>
        <v>0.33001898244042494</v>
      </c>
    </row>
    <row r="70" spans="1:5" x14ac:dyDescent="0.25">
      <c r="A70" s="61">
        <v>255</v>
      </c>
      <c r="B70" s="61">
        <f t="shared" si="0"/>
        <v>0</v>
      </c>
      <c r="C70" s="127">
        <f t="shared" si="1"/>
        <v>6.4367451793902113</v>
      </c>
      <c r="D70" s="127">
        <f>C70+Scoring!$J$73</f>
        <v>30.436745179390211</v>
      </c>
      <c r="E70" s="131">
        <f t="shared" si="2"/>
        <v>0.31392376674111588</v>
      </c>
    </row>
    <row r="71" spans="1:5" x14ac:dyDescent="0.25">
      <c r="A71" s="61">
        <v>260</v>
      </c>
      <c r="B71" s="61">
        <f t="shared" si="0"/>
        <v>0</v>
      </c>
      <c r="C71" s="127">
        <f t="shared" si="1"/>
        <v>6.1228214126490954</v>
      </c>
      <c r="D71" s="127">
        <f>C71+Scoring!$J$73</f>
        <v>30.122821412649095</v>
      </c>
      <c r="E71" s="131">
        <f t="shared" si="2"/>
        <v>0.29861352397424668</v>
      </c>
    </row>
    <row r="72" spans="1:5" x14ac:dyDescent="0.25">
      <c r="A72" s="61">
        <v>265</v>
      </c>
      <c r="B72" s="61">
        <f t="shared" si="0"/>
        <v>0</v>
      </c>
      <c r="C72" s="127">
        <f t="shared" si="1"/>
        <v>5.8242078886748487</v>
      </c>
      <c r="D72" s="127">
        <f>C72+Scoring!$J$73</f>
        <v>29.824207888674849</v>
      </c>
      <c r="E72" s="131">
        <f t="shared" si="2"/>
        <v>0.28404997055815429</v>
      </c>
    </row>
    <row r="73" spans="1:5" x14ac:dyDescent="0.25">
      <c r="A73" s="61">
        <v>270</v>
      </c>
      <c r="B73" s="61">
        <f t="shared" si="0"/>
        <v>0</v>
      </c>
      <c r="C73" s="127">
        <f t="shared" si="1"/>
        <v>5.5401579181166936</v>
      </c>
      <c r="D73" s="127">
        <f>C73+Scoring!$J$73</f>
        <v>29.540157918116694</v>
      </c>
      <c r="E73" s="131">
        <f t="shared" si="2"/>
        <v>0.27019669002347868</v>
      </c>
    </row>
    <row r="74" spans="1:5" x14ac:dyDescent="0.25">
      <c r="A74" s="61">
        <v>275</v>
      </c>
      <c r="B74" s="61">
        <f t="shared" si="0"/>
        <v>0</v>
      </c>
      <c r="C74" s="127">
        <f t="shared" si="1"/>
        <v>5.2699612280932167</v>
      </c>
      <c r="D74" s="127">
        <f>C74+Scoring!$J$73</f>
        <v>29.269961228093216</v>
      </c>
      <c r="E74" s="131">
        <f t="shared" si="2"/>
        <v>0.25701904195302916</v>
      </c>
    </row>
    <row r="75" spans="1:5" x14ac:dyDescent="0.25">
      <c r="A75" s="61">
        <v>280</v>
      </c>
      <c r="B75" s="61">
        <f t="shared" si="0"/>
        <v>0</v>
      </c>
      <c r="C75" s="127">
        <f t="shared" si="1"/>
        <v>5.0129421861401857</v>
      </c>
      <c r="D75" s="127">
        <f>C75+Scoring!$J$73</f>
        <v>29.012942186140187</v>
      </c>
      <c r="E75" s="131">
        <f t="shared" si="2"/>
        <v>0.24448407536270622</v>
      </c>
    </row>
    <row r="76" spans="1:5" x14ac:dyDescent="0.25">
      <c r="A76" s="61">
        <v>285</v>
      </c>
      <c r="B76" s="61">
        <f t="shared" si="0"/>
        <v>0</v>
      </c>
      <c r="C76" s="127">
        <f t="shared" si="1"/>
        <v>4.7684581107774804</v>
      </c>
      <c r="D76" s="127">
        <f>C76+Scoring!$J$73</f>
        <v>28.76845811077748</v>
      </c>
      <c r="E76" s="131">
        <f t="shared" si="2"/>
        <v>0.23256044630685579</v>
      </c>
    </row>
    <row r="77" spans="1:5" x14ac:dyDescent="0.25">
      <c r="A77" s="61">
        <v>290</v>
      </c>
      <c r="B77" s="61">
        <f t="shared" si="0"/>
        <v>0</v>
      </c>
      <c r="C77" s="127">
        <f t="shared" si="1"/>
        <v>4.5358976644706255</v>
      </c>
      <c r="D77" s="127">
        <f>C77+Scoring!$J$73</f>
        <v>28.535897664470625</v>
      </c>
      <c r="E77" s="131">
        <f t="shared" si="2"/>
        <v>0.22121833950210146</v>
      </c>
    </row>
    <row r="78" spans="1:5" x14ac:dyDescent="0.25">
      <c r="A78" s="61">
        <v>295</v>
      </c>
      <c r="B78" s="61">
        <f t="shared" si="0"/>
        <v>0</v>
      </c>
      <c r="C78" s="127">
        <f t="shared" si="1"/>
        <v>4.3146793249685249</v>
      </c>
      <c r="D78" s="127">
        <f>C78+Scoring!$J$73</f>
        <v>28.314679324968523</v>
      </c>
      <c r="E78" s="131">
        <f t="shared" si="2"/>
        <v>0.21042939377358394</v>
      </c>
    </row>
    <row r="79" spans="1:5" x14ac:dyDescent="0.25">
      <c r="A79" s="61">
        <v>300</v>
      </c>
      <c r="B79" s="61">
        <f t="shared" si="0"/>
        <v>0</v>
      </c>
      <c r="C79" s="127">
        <f t="shared" si="1"/>
        <v>4.1042499311949401</v>
      </c>
      <c r="D79" s="127">
        <f>C79+Scoring!$J$73</f>
        <v>28.104249931194939</v>
      </c>
      <c r="E79" s="131">
        <f t="shared" si="2"/>
        <v>0.20016663113728228</v>
      </c>
    </row>
    <row r="80" spans="1:5" x14ac:dyDescent="0.25">
      <c r="A80" s="61">
        <v>305</v>
      </c>
      <c r="B80" s="61">
        <f t="shared" si="0"/>
        <v>0</v>
      </c>
      <c r="C80" s="127">
        <f t="shared" si="1"/>
        <v>3.9040833000576565</v>
      </c>
      <c r="D80" s="127">
        <f>C80+Scoring!$J$73</f>
        <v>27.904083300057657</v>
      </c>
      <c r="E80" s="131">
        <f t="shared" si="2"/>
        <v>0.19040438934096215</v>
      </c>
    </row>
    <row r="81" spans="1:5" x14ac:dyDescent="0.25">
      <c r="A81" s="61">
        <v>310</v>
      </c>
      <c r="B81" s="61">
        <f t="shared" si="0"/>
        <v>0</v>
      </c>
      <c r="C81" s="127">
        <f t="shared" si="1"/>
        <v>3.7136789107166939</v>
      </c>
      <c r="D81" s="127">
        <f>C81+Scoring!$J$73</f>
        <v>27.713678910716695</v>
      </c>
      <c r="E81" s="131">
        <f t="shared" si="2"/>
        <v>0.18111825769521417</v>
      </c>
    </row>
    <row r="82" spans="1:5" x14ac:dyDescent="0.25">
      <c r="A82" s="61">
        <v>315</v>
      </c>
      <c r="B82" s="61">
        <f t="shared" si="0"/>
        <v>0</v>
      </c>
      <c r="C82" s="127">
        <f t="shared" si="1"/>
        <v>3.5325606530214797</v>
      </c>
      <c r="D82" s="127">
        <f>C82+Scoring!$J$73</f>
        <v>27.532560653021481</v>
      </c>
      <c r="E82" s="131">
        <f t="shared" si="2"/>
        <v>0.17228501603399238</v>
      </c>
    </row>
    <row r="83" spans="1:5" x14ac:dyDescent="0.25">
      <c r="A83" s="61">
        <v>320</v>
      </c>
      <c r="B83" s="61">
        <f t="shared" si="0"/>
        <v>0</v>
      </c>
      <c r="C83" s="127">
        <f t="shared" si="1"/>
        <v>3.3602756369874878</v>
      </c>
      <c r="D83" s="127">
        <f>C83+Scoring!$J$73</f>
        <v>27.360275636987488</v>
      </c>
      <c r="E83" s="131">
        <f t="shared" si="2"/>
        <v>0.16388257665211015</v>
      </c>
    </row>
    <row r="84" spans="1:5" x14ac:dyDescent="0.25">
      <c r="A84" s="61">
        <v>325</v>
      </c>
      <c r="B84" s="61">
        <f t="shared" ref="B84:B147" si="3">IF(AND($D$1="Yes",A84&gt; $D$3), $D$2*EXP(-0.0044*(A84-B$3)), $D$2)</f>
        <v>0</v>
      </c>
      <c r="C84" s="127">
        <f t="shared" si="1"/>
        <v>3.1963930603353785</v>
      </c>
      <c r="D84" s="127">
        <f>C84+Scoring!$J$73</f>
        <v>27.196393060335378</v>
      </c>
      <c r="E84" s="131">
        <f t="shared" si="2"/>
        <v>0.15588992907447974</v>
      </c>
    </row>
    <row r="85" spans="1:5" x14ac:dyDescent="0.25">
      <c r="A85" s="61">
        <v>330</v>
      </c>
      <c r="B85" s="61">
        <f t="shared" si="3"/>
        <v>0</v>
      </c>
      <c r="C85" s="127">
        <f t="shared" ref="C85:C148" si="4">IF($D$11="Within SPZ1",IF(A85&lt;$D$9,$D$7+$D$8,$D$7+$D$8*EXP(-$D$10*(A85-$D$9))),IF(A85&lt;$D$9,$D$8,$D$8*EXP(-$D$10*(A85-$D$9))))</f>
        <v>3.0405031312608974</v>
      </c>
      <c r="D85" s="127">
        <f>C85+Scoring!$J$73</f>
        <v>27.040503131260898</v>
      </c>
      <c r="E85" s="131">
        <f t="shared" si="2"/>
        <v>0.14828708751897679</v>
      </c>
    </row>
    <row r="86" spans="1:5" x14ac:dyDescent="0.25">
      <c r="A86" s="61">
        <v>335</v>
      </c>
      <c r="B86" s="61">
        <f t="shared" si="3"/>
        <v>0</v>
      </c>
      <c r="C86" s="127">
        <f t="shared" si="4"/>
        <v>2.8922160437419229</v>
      </c>
      <c r="D86" s="127">
        <f>C86+Scoring!$J$73</f>
        <v>26.892216043741922</v>
      </c>
      <c r="E86" s="131">
        <f t="shared" si="2"/>
        <v>0.14105504092156096</v>
      </c>
    </row>
    <row r="87" spans="1:5" x14ac:dyDescent="0.25">
      <c r="A87" s="61">
        <v>340</v>
      </c>
      <c r="B87" s="61">
        <f t="shared" si="3"/>
        <v>0</v>
      </c>
      <c r="C87" s="127">
        <f t="shared" si="4"/>
        <v>2.7511610028203615</v>
      </c>
      <c r="D87" s="127">
        <f>C87+Scoring!$J$73</f>
        <v>26.751161002820361</v>
      </c>
      <c r="E87" s="131">
        <f t="shared" si="2"/>
        <v>0.13417570539874291</v>
      </c>
    </row>
    <row r="88" spans="1:5" x14ac:dyDescent="0.25">
      <c r="A88" s="61">
        <v>345</v>
      </c>
      <c r="B88" s="61">
        <f t="shared" si="3"/>
        <v>0</v>
      </c>
      <c r="C88" s="127">
        <f t="shared" si="4"/>
        <v>2.616985297421619</v>
      </c>
      <c r="D88" s="127">
        <f>C88+Scoring!$J$73</f>
        <v>26.616985297421618</v>
      </c>
      <c r="E88" s="131">
        <f t="shared" si="2"/>
        <v>0.12763187902842077</v>
      </c>
    </row>
    <row r="89" spans="1:5" x14ac:dyDescent="0.25">
      <c r="A89" s="61">
        <v>350</v>
      </c>
      <c r="B89" s="61">
        <f t="shared" si="3"/>
        <v>0</v>
      </c>
      <c r="C89" s="127">
        <f t="shared" si="4"/>
        <v>2.4893534183931973</v>
      </c>
      <c r="D89" s="127">
        <f>C89+Scoring!$J$73</f>
        <v>26.489353418393197</v>
      </c>
      <c r="E89" s="131">
        <f t="shared" si="2"/>
        <v>0.12140719883615247</v>
      </c>
    </row>
    <row r="90" spans="1:5" x14ac:dyDescent="0.25">
      <c r="A90" s="61">
        <v>355</v>
      </c>
      <c r="B90" s="61">
        <f t="shared" si="3"/>
        <v>0</v>
      </c>
      <c r="C90" s="127">
        <f t="shared" si="4"/>
        <v>2.3679462195570453</v>
      </c>
      <c r="D90" s="127">
        <f>C90+Scoring!$J$73</f>
        <v>26.367946219557044</v>
      </c>
      <c r="E90" s="131">
        <f t="shared" si="2"/>
        <v>0.1154860998791527</v>
      </c>
    </row>
    <row r="91" spans="1:5" x14ac:dyDescent="0.25">
      <c r="A91" s="61">
        <v>360</v>
      </c>
      <c r="B91" s="61">
        <f t="shared" si="3"/>
        <v>0</v>
      </c>
      <c r="C91" s="127">
        <f t="shared" si="4"/>
        <v>2.2524601196778899</v>
      </c>
      <c r="D91" s="127">
        <f>C91+Scoring!$J$73</f>
        <v>26.252460119677892</v>
      </c>
      <c r="E91" s="131">
        <f t="shared" si="2"/>
        <v>0.10985377632588111</v>
      </c>
    </row>
    <row r="92" spans="1:5" x14ac:dyDescent="0.25">
      <c r="A92" s="61">
        <v>365</v>
      </c>
      <c r="B92" s="61">
        <f t="shared" si="3"/>
        <v>0</v>
      </c>
      <c r="C92" s="127">
        <f t="shared" si="4"/>
        <v>2.1426063433520093</v>
      </c>
      <c r="D92" s="127">
        <f>C92+Scoring!$J$73</f>
        <v>26.142606343352011</v>
      </c>
      <c r="E92" s="131">
        <f t="shared" si="2"/>
        <v>0.10449614443369981</v>
      </c>
    </row>
    <row r="93" spans="1:5" x14ac:dyDescent="0.25">
      <c r="A93" s="61">
        <v>370</v>
      </c>
      <c r="B93" s="61">
        <f t="shared" si="3"/>
        <v>0</v>
      </c>
      <c r="C93" s="127">
        <f t="shared" si="4"/>
        <v>2.0381101989183104</v>
      </c>
      <c r="D93" s="127">
        <f>C93+Scoring!$J$73</f>
        <v>26.038110198918311</v>
      </c>
      <c r="E93" s="131">
        <f t="shared" si="2"/>
        <v>9.9399807332211765E-2</v>
      </c>
    </row>
    <row r="94" spans="1:5" x14ac:dyDescent="0.25">
      <c r="A94" s="61">
        <v>375</v>
      </c>
      <c r="B94" s="61">
        <f t="shared" si="3"/>
        <v>0</v>
      </c>
      <c r="C94" s="127">
        <f t="shared" si="4"/>
        <v>1.9387103915861004</v>
      </c>
      <c r="D94" s="127">
        <f>C94+Scoring!$J$73</f>
        <v>25.938710391586099</v>
      </c>
      <c r="E94" s="131">
        <f t="shared" si="2"/>
        <v>9.4552021524098251E-2</v>
      </c>
    </row>
    <row r="95" spans="1:5" x14ac:dyDescent="0.25">
      <c r="A95" s="61">
        <v>380</v>
      </c>
      <c r="B95" s="61">
        <f t="shared" si="3"/>
        <v>0</v>
      </c>
      <c r="C95" s="127">
        <f t="shared" si="4"/>
        <v>1.8441583700619997</v>
      </c>
      <c r="D95" s="127">
        <f>C95+Scoring!$J$73</f>
        <v>25.844158370062001</v>
      </c>
      <c r="E95" s="131">
        <f t="shared" ref="E95:E158" si="5">D95-D96</f>
        <v>8.9940665019749844E-2</v>
      </c>
    </row>
    <row r="96" spans="1:5" x14ac:dyDescent="0.25">
      <c r="A96" s="61">
        <v>385</v>
      </c>
      <c r="B96" s="61">
        <f t="shared" si="3"/>
        <v>0</v>
      </c>
      <c r="C96" s="127">
        <f t="shared" si="4"/>
        <v>1.7542177050422512</v>
      </c>
      <c r="D96" s="127">
        <f>C96+Scoring!$J$73</f>
        <v>25.754217705042251</v>
      </c>
      <c r="E96" s="131">
        <f t="shared" si="5"/>
        <v>8.5554207025946738E-2</v>
      </c>
    </row>
    <row r="97" spans="1:5" x14ac:dyDescent="0.25">
      <c r="A97" s="61">
        <v>390</v>
      </c>
      <c r="B97" s="61">
        <f t="shared" si="3"/>
        <v>0</v>
      </c>
      <c r="C97" s="127">
        <f t="shared" si="4"/>
        <v>1.668663498016304</v>
      </c>
      <c r="D97" s="127">
        <f>C97+Scoring!$J$73</f>
        <v>25.668663498016304</v>
      </c>
      <c r="E97" s="131">
        <f t="shared" si="5"/>
        <v>8.13816791129085E-2</v>
      </c>
    </row>
    <row r="98" spans="1:5" x14ac:dyDescent="0.25">
      <c r="A98" s="61">
        <v>395</v>
      </c>
      <c r="B98" s="61">
        <f t="shared" si="3"/>
        <v>0</v>
      </c>
      <c r="C98" s="127">
        <f t="shared" si="4"/>
        <v>1.587281818903397</v>
      </c>
      <c r="D98" s="127">
        <f>C98+Scoring!$J$73</f>
        <v>25.587281818903396</v>
      </c>
      <c r="E98" s="131">
        <f t="shared" si="5"/>
        <v>7.7412647787472366E-2</v>
      </c>
    </row>
    <row r="99" spans="1:5" x14ac:dyDescent="0.25">
      <c r="A99" s="61">
        <v>400</v>
      </c>
      <c r="B99" s="61">
        <f t="shared" si="3"/>
        <v>0</v>
      </c>
      <c r="C99" s="127">
        <f t="shared" si="4"/>
        <v>1.5098691711159251</v>
      </c>
      <c r="D99" s="127">
        <f>C99+Scoring!$J$73</f>
        <v>25.509869171115923</v>
      </c>
      <c r="E99" s="131">
        <f t="shared" si="5"/>
        <v>7.3637188403953502E-2</v>
      </c>
    </row>
    <row r="100" spans="1:5" x14ac:dyDescent="0.25">
      <c r="A100" s="61">
        <v>405</v>
      </c>
      <c r="B100" s="61">
        <f t="shared" si="3"/>
        <v>0</v>
      </c>
      <c r="C100" s="127">
        <f t="shared" si="4"/>
        <v>1.4362319827119712</v>
      </c>
      <c r="D100" s="127">
        <f>C100+Scoring!$J$73</f>
        <v>25.43623198271197</v>
      </c>
      <c r="E100" s="131">
        <f t="shared" si="5"/>
        <v>7.004586034734217E-2</v>
      </c>
    </row>
    <row r="101" spans="1:5" x14ac:dyDescent="0.25">
      <c r="A101" s="61">
        <v>410</v>
      </c>
      <c r="B101" s="61">
        <f t="shared" si="3"/>
        <v>0</v>
      </c>
      <c r="C101" s="127">
        <f t="shared" si="4"/>
        <v>1.3661861223646279</v>
      </c>
      <c r="D101" s="127">
        <f>C101+Scoring!$J$73</f>
        <v>25.366186122364628</v>
      </c>
      <c r="E101" s="131">
        <f t="shared" si="5"/>
        <v>6.6629683426860709E-2</v>
      </c>
    </row>
    <row r="102" spans="1:5" x14ac:dyDescent="0.25">
      <c r="A102" s="61">
        <v>415</v>
      </c>
      <c r="B102" s="61">
        <f t="shared" si="3"/>
        <v>0</v>
      </c>
      <c r="C102" s="127">
        <f t="shared" si="4"/>
        <v>1.2995564389377674</v>
      </c>
      <c r="D102" s="127">
        <f>C102+Scoring!$J$73</f>
        <v>25.299556438937767</v>
      </c>
      <c r="E102" s="131">
        <f t="shared" si="5"/>
        <v>6.3380115420798688E-2</v>
      </c>
    </row>
    <row r="103" spans="1:5" x14ac:dyDescent="0.25">
      <c r="A103" s="61">
        <v>420</v>
      </c>
      <c r="B103" s="61">
        <f t="shared" si="3"/>
        <v>0</v>
      </c>
      <c r="C103" s="127">
        <f t="shared" si="4"/>
        <v>1.2361763235169694</v>
      </c>
      <c r="D103" s="127">
        <f>C103+Scoring!$J$73</f>
        <v>25.236176323516968</v>
      </c>
      <c r="E103" s="131">
        <f t="shared" si="5"/>
        <v>6.0289030716514702E-2</v>
      </c>
    </row>
    <row r="104" spans="1:5" x14ac:dyDescent="0.25">
      <c r="A104" s="61">
        <v>425</v>
      </c>
      <c r="B104" s="61">
        <f t="shared" si="3"/>
        <v>0</v>
      </c>
      <c r="C104" s="127">
        <f t="shared" si="4"/>
        <v>1.1758872928004553</v>
      </c>
      <c r="D104" s="127">
        <f>C104+Scoring!$J$73</f>
        <v>25.175887292800454</v>
      </c>
      <c r="E104" s="131">
        <f t="shared" si="5"/>
        <v>5.7348699992175511E-2</v>
      </c>
    </row>
    <row r="105" spans="1:5" x14ac:dyDescent="0.25">
      <c r="A105" s="61">
        <v>430</v>
      </c>
      <c r="B105" s="61">
        <f t="shared" si="3"/>
        <v>0</v>
      </c>
      <c r="C105" s="127">
        <f t="shared" si="4"/>
        <v>1.1185385928082796</v>
      </c>
      <c r="D105" s="127">
        <f>C105+Scoring!$J$73</f>
        <v>25.118538592808278</v>
      </c>
      <c r="E105" s="131">
        <f t="shared" si="5"/>
        <v>5.4551770889418094E-2</v>
      </c>
    </row>
    <row r="106" spans="1:5" x14ac:dyDescent="0.25">
      <c r="A106" s="61">
        <v>435</v>
      </c>
      <c r="B106" s="61">
        <f t="shared" si="3"/>
        <v>0</v>
      </c>
      <c r="C106" s="127">
        <f t="shared" si="4"/>
        <v>1.0639868219188584</v>
      </c>
      <c r="D106" s="127">
        <f>C106+Scoring!$J$73</f>
        <v>25.06398682191886</v>
      </c>
      <c r="E106" s="131">
        <f t="shared" si="5"/>
        <v>5.1891249628639002E-2</v>
      </c>
    </row>
    <row r="107" spans="1:5" x14ac:dyDescent="0.25">
      <c r="A107" s="61">
        <v>440</v>
      </c>
      <c r="B107" s="61">
        <f t="shared" si="3"/>
        <v>0</v>
      </c>
      <c r="C107" s="127">
        <f t="shared" si="4"/>
        <v>1.0120955722902196</v>
      </c>
      <c r="D107" s="127">
        <f>C107+Scoring!$J$73</f>
        <v>25.012095572290221</v>
      </c>
      <c r="E107" s="131">
        <f t="shared" si="5"/>
        <v>4.9360483520874965E-2</v>
      </c>
    </row>
    <row r="108" spans="1:5" x14ac:dyDescent="0.25">
      <c r="A108" s="61">
        <v>445</v>
      </c>
      <c r="B108" s="61">
        <f t="shared" si="3"/>
        <v>0</v>
      </c>
      <c r="C108" s="127">
        <f t="shared" si="4"/>
        <v>0.96273508876934599</v>
      </c>
      <c r="D108" s="127">
        <f>C108+Scoring!$J$73</f>
        <v>24.962735088769346</v>
      </c>
      <c r="E108" s="131">
        <f t="shared" si="5"/>
        <v>4.6953144332636754E-2</v>
      </c>
    </row>
    <row r="109" spans="1:5" x14ac:dyDescent="0.25">
      <c r="A109" s="61">
        <v>450</v>
      </c>
      <c r="B109" s="61">
        <f t="shared" si="3"/>
        <v>0</v>
      </c>
      <c r="C109" s="127">
        <f t="shared" si="4"/>
        <v>0.91578194443670891</v>
      </c>
      <c r="D109" s="127">
        <f>C109+Scoring!$J$73</f>
        <v>24.915781944436709</v>
      </c>
      <c r="E109" s="131">
        <f t="shared" si="5"/>
        <v>4.4663212462033641E-2</v>
      </c>
    </row>
    <row r="110" spans="1:5" x14ac:dyDescent="0.25">
      <c r="A110" s="61">
        <v>455</v>
      </c>
      <c r="B110" s="61">
        <f t="shared" si="3"/>
        <v>0</v>
      </c>
      <c r="C110" s="127">
        <f t="shared" si="4"/>
        <v>0.87111873197467571</v>
      </c>
      <c r="D110" s="127">
        <f>C110+Scoring!$J$73</f>
        <v>24.871118731974676</v>
      </c>
      <c r="E110" s="131">
        <f t="shared" si="5"/>
        <v>4.2484961886611217E-2</v>
      </c>
    </row>
    <row r="111" spans="1:5" x14ac:dyDescent="0.25">
      <c r="A111" s="61">
        <v>460</v>
      </c>
      <c r="B111" s="61">
        <f t="shared" si="3"/>
        <v>0</v>
      </c>
      <c r="C111" s="127">
        <f t="shared" si="4"/>
        <v>0.82863377008806272</v>
      </c>
      <c r="D111" s="127">
        <f>C111+Scoring!$J$73</f>
        <v>24.828633770088064</v>
      </c>
      <c r="E111" s="131">
        <f t="shared" si="5"/>
        <v>4.0412945845339721E-2</v>
      </c>
    </row>
    <row r="112" spans="1:5" x14ac:dyDescent="0.25">
      <c r="A112" s="61">
        <v>465</v>
      </c>
      <c r="B112" s="61">
        <f t="shared" si="3"/>
        <v>0</v>
      </c>
      <c r="C112" s="127">
        <f t="shared" si="4"/>
        <v>0.78822082424272433</v>
      </c>
      <c r="D112" s="127">
        <f>C112+Scoring!$J$73</f>
        <v>24.788220824242725</v>
      </c>
      <c r="E112" s="131">
        <f t="shared" si="5"/>
        <v>3.8441983218838516E-2</v>
      </c>
    </row>
    <row r="113" spans="1:5" x14ac:dyDescent="0.25">
      <c r="A113" s="61">
        <v>470</v>
      </c>
      <c r="B113" s="61">
        <f t="shared" si="3"/>
        <v>0</v>
      </c>
      <c r="C113" s="127">
        <f t="shared" si="4"/>
        <v>0.74977884102388515</v>
      </c>
      <c r="D113" s="127">
        <f>C113+Scoring!$J$73</f>
        <v>24.749778841023886</v>
      </c>
      <c r="E113" s="131">
        <f t="shared" si="5"/>
        <v>3.6567145573922488E-2</v>
      </c>
    </row>
    <row r="114" spans="1:5" x14ac:dyDescent="0.25">
      <c r="A114" s="61">
        <v>475</v>
      </c>
      <c r="B114" s="61">
        <f t="shared" si="3"/>
        <v>0</v>
      </c>
      <c r="C114" s="127">
        <f t="shared" si="4"/>
        <v>0.71321169544996277</v>
      </c>
      <c r="D114" s="127">
        <f>C114+Scoring!$J$73</f>
        <v>24.713211695449964</v>
      </c>
      <c r="E114" s="131">
        <f t="shared" si="5"/>
        <v>3.4783744839916864E-2</v>
      </c>
    </row>
    <row r="115" spans="1:5" x14ac:dyDescent="0.25">
      <c r="A115" s="61">
        <v>480</v>
      </c>
      <c r="B115" s="61">
        <f t="shared" si="3"/>
        <v>0</v>
      </c>
      <c r="C115" s="127">
        <f t="shared" si="4"/>
        <v>0.67842795061004668</v>
      </c>
      <c r="D115" s="127">
        <f>C115+Scoring!$J$73</f>
        <v>24.678427950610047</v>
      </c>
      <c r="E115" s="131">
        <f t="shared" si="5"/>
        <v>3.3087321586052099E-2</v>
      </c>
    </row>
    <row r="116" spans="1:5" x14ac:dyDescent="0.25">
      <c r="A116" s="61">
        <v>485</v>
      </c>
      <c r="B116" s="61">
        <f t="shared" si="3"/>
        <v>0</v>
      </c>
      <c r="C116" s="127">
        <f t="shared" si="4"/>
        <v>0.64534062902399314</v>
      </c>
      <c r="D116" s="127">
        <f>C116+Scoring!$J$73</f>
        <v>24.645340629023995</v>
      </c>
      <c r="E116" s="131">
        <f t="shared" si="5"/>
        <v>3.1473633870572115E-2</v>
      </c>
    </row>
    <row r="117" spans="1:5" x14ac:dyDescent="0.25">
      <c r="A117" s="61">
        <v>490</v>
      </c>
      <c r="B117" s="61">
        <f t="shared" si="3"/>
        <v>0</v>
      </c>
      <c r="C117" s="127">
        <f t="shared" si="4"/>
        <v>0.6138669951534218</v>
      </c>
      <c r="D117" s="127">
        <f>C117+Scoring!$J$73</f>
        <v>24.613866995153423</v>
      </c>
      <c r="E117" s="131">
        <f t="shared" si="5"/>
        <v>2.9938646633649313E-2</v>
      </c>
    </row>
    <row r="118" spans="1:5" x14ac:dyDescent="0.25">
      <c r="A118" s="61">
        <v>495</v>
      </c>
      <c r="B118" s="61">
        <f t="shared" si="3"/>
        <v>0</v>
      </c>
      <c r="C118" s="127">
        <f t="shared" si="4"/>
        <v>0.58392834851977216</v>
      </c>
      <c r="D118" s="127">
        <f>C118+Scoring!$J$73</f>
        <v>24.583928348519773</v>
      </c>
      <c r="E118" s="131">
        <f t="shared" si="5"/>
        <v>2.8478521607656404E-2</v>
      </c>
    </row>
    <row r="119" spans="1:5" x14ac:dyDescent="0.25">
      <c r="A119" s="61">
        <v>500</v>
      </c>
      <c r="B119" s="61">
        <f t="shared" si="3"/>
        <v>0</v>
      </c>
      <c r="C119" s="127">
        <f t="shared" si="4"/>
        <v>0.55544982691211531</v>
      </c>
      <c r="D119" s="127">
        <f>C119+Scoring!$J$73</f>
        <v>24.555449826912117</v>
      </c>
      <c r="E119" s="131">
        <f t="shared" si="5"/>
        <v>2.7089607719485542E-2</v>
      </c>
    </row>
    <row r="120" spans="1:5" x14ac:dyDescent="0.25">
      <c r="A120" s="61">
        <v>505</v>
      </c>
      <c r="B120" s="61">
        <f t="shared" si="3"/>
        <v>0</v>
      </c>
      <c r="C120" s="127">
        <f t="shared" si="4"/>
        <v>0.52836021919263276</v>
      </c>
      <c r="D120" s="127">
        <f>C120+Scoring!$J$73</f>
        <v>24.528360219192631</v>
      </c>
      <c r="E120" s="131">
        <f t="shared" si="5"/>
        <v>2.5768431960951688E-2</v>
      </c>
    </row>
    <row r="121" spans="1:5" x14ac:dyDescent="0.25">
      <c r="A121" s="61">
        <v>510</v>
      </c>
      <c r="B121" s="61">
        <f t="shared" si="3"/>
        <v>0</v>
      </c>
      <c r="C121" s="127">
        <f t="shared" si="4"/>
        <v>0.50259178723167874</v>
      </c>
      <c r="D121" s="127">
        <f>C121+Scoring!$J$73</f>
        <v>24.50259178723168</v>
      </c>
      <c r="E121" s="131">
        <f t="shared" si="5"/>
        <v>2.4511690704503764E-2</v>
      </c>
    </row>
    <row r="122" spans="1:5" x14ac:dyDescent="0.25">
      <c r="A122" s="61">
        <v>515</v>
      </c>
      <c r="B122" s="61">
        <f t="shared" si="3"/>
        <v>0</v>
      </c>
      <c r="C122" s="127">
        <f t="shared" si="4"/>
        <v>0.4780800965271752</v>
      </c>
      <c r="D122" s="127">
        <f>C122+Scoring!$J$73</f>
        <v>24.478080096527176</v>
      </c>
      <c r="E122" s="131">
        <f t="shared" si="5"/>
        <v>2.3316241442383756E-2</v>
      </c>
    </row>
    <row r="123" spans="1:5" x14ac:dyDescent="0.25">
      <c r="A123" s="61">
        <v>520</v>
      </c>
      <c r="B123" s="61">
        <f t="shared" si="3"/>
        <v>0</v>
      </c>
      <c r="C123" s="127">
        <f t="shared" si="4"/>
        <v>0.45476385508479078</v>
      </c>
      <c r="D123" s="127">
        <f>C123+Scoring!$J$73</f>
        <v>24.454763855084792</v>
      </c>
      <c r="E123" s="131">
        <f t="shared" si="5"/>
        <v>2.2179094928759469E-2</v>
      </c>
    </row>
    <row r="124" spans="1:5" x14ac:dyDescent="0.25">
      <c r="A124" s="61">
        <v>525</v>
      </c>
      <c r="B124" s="61">
        <f t="shared" si="3"/>
        <v>0</v>
      </c>
      <c r="C124" s="127">
        <f t="shared" si="4"/>
        <v>0.4325847601560317</v>
      </c>
      <c r="D124" s="127">
        <f>C124+Scoring!$J$73</f>
        <v>24.432584760156033</v>
      </c>
      <c r="E124" s="131">
        <f t="shared" si="5"/>
        <v>2.1097407705031657E-2</v>
      </c>
    </row>
    <row r="125" spans="1:5" x14ac:dyDescent="0.25">
      <c r="A125" s="61">
        <v>530</v>
      </c>
      <c r="B125" s="61">
        <f t="shared" si="3"/>
        <v>0</v>
      </c>
      <c r="C125" s="127">
        <f t="shared" si="4"/>
        <v>0.41148735245100149</v>
      </c>
      <c r="D125" s="127">
        <f>C125+Scoring!$J$73</f>
        <v>24.411487352451001</v>
      </c>
      <c r="E125" s="131">
        <f t="shared" si="5"/>
        <v>2.0068474989713536E-2</v>
      </c>
    </row>
    <row r="126" spans="1:5" x14ac:dyDescent="0.25">
      <c r="A126" s="61">
        <v>535</v>
      </c>
      <c r="B126" s="61">
        <f t="shared" si="3"/>
        <v>0</v>
      </c>
      <c r="C126" s="127">
        <f t="shared" si="4"/>
        <v>0.39141887746128834</v>
      </c>
      <c r="D126" s="127">
        <f>C126+Scoring!$J$73</f>
        <v>24.391418877461287</v>
      </c>
      <c r="E126" s="131">
        <f t="shared" si="5"/>
        <v>1.9089723915069357E-2</v>
      </c>
    </row>
    <row r="127" spans="1:5" x14ac:dyDescent="0.25">
      <c r="A127" s="61">
        <v>540</v>
      </c>
      <c r="B127" s="61">
        <f t="shared" si="3"/>
        <v>0</v>
      </c>
      <c r="C127" s="127">
        <f t="shared" si="4"/>
        <v>0.37232915354621693</v>
      </c>
      <c r="D127" s="127">
        <f>C127+Scoring!$J$73</f>
        <v>24.372329153546218</v>
      </c>
      <c r="E127" s="131">
        <f t="shared" si="5"/>
        <v>1.8158707093611781E-2</v>
      </c>
    </row>
    <row r="128" spans="1:5" x14ac:dyDescent="0.25">
      <c r="A128" s="61">
        <v>545</v>
      </c>
      <c r="B128" s="61">
        <f t="shared" si="3"/>
        <v>0</v>
      </c>
      <c r="C128" s="127">
        <f t="shared" si="4"/>
        <v>0.35417044645260592</v>
      </c>
      <c r="D128" s="127">
        <f>C128+Scoring!$J$73</f>
        <v>24.354170446452606</v>
      </c>
      <c r="E128" s="131">
        <f t="shared" si="5"/>
        <v>1.7273096498332308E-2</v>
      </c>
    </row>
    <row r="129" spans="1:5" x14ac:dyDescent="0.25">
      <c r="A129" s="61">
        <v>550</v>
      </c>
      <c r="B129" s="61">
        <f t="shared" si="3"/>
        <v>0</v>
      </c>
      <c r="C129" s="127">
        <f t="shared" si="4"/>
        <v>0.33689734995427334</v>
      </c>
      <c r="D129" s="127">
        <f>C129+Scoring!$J$73</f>
        <v>24.336897349954274</v>
      </c>
      <c r="E129" s="131">
        <f t="shared" si="5"/>
        <v>1.643067764145556E-2</v>
      </c>
    </row>
    <row r="130" spans="1:5" x14ac:dyDescent="0.25">
      <c r="A130" s="61">
        <v>555</v>
      </c>
      <c r="B130" s="61">
        <f t="shared" si="3"/>
        <v>0</v>
      </c>
      <c r="C130" s="127">
        <f t="shared" si="4"/>
        <v>0.32046667231281917</v>
      </c>
      <c r="D130" s="127">
        <f>C130+Scoring!$J$73</f>
        <v>24.320466672312818</v>
      </c>
      <c r="E130" s="131">
        <f t="shared" si="5"/>
        <v>1.562934403703764E-2</v>
      </c>
    </row>
    <row r="131" spans="1:5" x14ac:dyDescent="0.25">
      <c r="A131" s="61">
        <v>560</v>
      </c>
      <c r="B131" s="61">
        <f t="shared" si="3"/>
        <v>0</v>
      </c>
      <c r="C131" s="127">
        <f t="shared" si="4"/>
        <v>0.30483732827578164</v>
      </c>
      <c r="D131" s="127">
        <f>C131+Scoring!$J$73</f>
        <v>24.304837328275781</v>
      </c>
      <c r="E131" s="131">
        <f t="shared" si="5"/>
        <v>1.4867091933673748E-2</v>
      </c>
    </row>
    <row r="132" spans="1:5" x14ac:dyDescent="0.25">
      <c r="A132" s="61">
        <v>565</v>
      </c>
      <c r="B132" s="61">
        <f t="shared" si="3"/>
        <v>0</v>
      </c>
      <c r="C132" s="127">
        <f t="shared" si="4"/>
        <v>0.28997023634210706</v>
      </c>
      <c r="D132" s="127">
        <f>C132+Scoring!$J$73</f>
        <v>24.289970236342107</v>
      </c>
      <c r="E132" s="131">
        <f t="shared" si="5"/>
        <v>1.4142015304067002E-2</v>
      </c>
    </row>
    <row r="133" spans="1:5" x14ac:dyDescent="0.25">
      <c r="A133" s="61">
        <v>570</v>
      </c>
      <c r="B133" s="61">
        <f t="shared" si="3"/>
        <v>0</v>
      </c>
      <c r="C133" s="127">
        <f t="shared" si="4"/>
        <v>0.27582822103803856</v>
      </c>
      <c r="D133" s="127">
        <f>C133+Scoring!$J$73</f>
        <v>24.27582822103804</v>
      </c>
      <c r="E133" s="131">
        <f t="shared" si="5"/>
        <v>1.3452301078970663E-2</v>
      </c>
    </row>
    <row r="134" spans="1:5" x14ac:dyDescent="0.25">
      <c r="A134" s="61">
        <v>575</v>
      </c>
      <c r="B134" s="61">
        <f t="shared" si="3"/>
        <v>0</v>
      </c>
      <c r="C134" s="127">
        <f t="shared" si="4"/>
        <v>0.26237591995906923</v>
      </c>
      <c r="D134" s="127">
        <f>C134+Scoring!$J$73</f>
        <v>24.262375919959069</v>
      </c>
      <c r="E134" s="131">
        <f t="shared" si="5"/>
        <v>1.2796224613559559E-2</v>
      </c>
    </row>
    <row r="135" spans="1:5" x14ac:dyDescent="0.25">
      <c r="A135" s="61">
        <v>580</v>
      </c>
      <c r="B135" s="61">
        <f t="shared" si="3"/>
        <v>0</v>
      </c>
      <c r="C135" s="127">
        <f t="shared" si="4"/>
        <v>0.24957969534551086</v>
      </c>
      <c r="D135" s="127">
        <f>C135+Scoring!$J$73</f>
        <v>24.24957969534551</v>
      </c>
      <c r="E135" s="131">
        <f t="shared" si="5"/>
        <v>1.2172145374936605E-2</v>
      </c>
    </row>
    <row r="136" spans="1:5" x14ac:dyDescent="0.25">
      <c r="A136" s="61">
        <v>585</v>
      </c>
      <c r="B136" s="61">
        <f t="shared" si="3"/>
        <v>0</v>
      </c>
      <c r="C136" s="127">
        <f t="shared" si="4"/>
        <v>0.23740754997057367</v>
      </c>
      <c r="D136" s="127">
        <f>C136+Scoring!$J$73</f>
        <v>24.237407549970573</v>
      </c>
      <c r="E136" s="131">
        <f t="shared" si="5"/>
        <v>1.1578502839938665E-2</v>
      </c>
    </row>
    <row r="137" spans="1:5" x14ac:dyDescent="0.25">
      <c r="A137" s="61">
        <v>590</v>
      </c>
      <c r="B137" s="61">
        <f t="shared" si="3"/>
        <v>0</v>
      </c>
      <c r="C137" s="127">
        <f t="shared" si="4"/>
        <v>0.22582904713063329</v>
      </c>
      <c r="D137" s="127">
        <f>C137+Scoring!$J$73</f>
        <v>24.225829047130635</v>
      </c>
      <c r="E137" s="131">
        <f t="shared" si="5"/>
        <v>1.1013812593017036E-2</v>
      </c>
    </row>
    <row r="138" spans="1:5" x14ac:dyDescent="0.25">
      <c r="A138" s="61">
        <v>595</v>
      </c>
      <c r="B138" s="61">
        <f t="shared" si="3"/>
        <v>0</v>
      </c>
      <c r="C138" s="127">
        <f t="shared" si="4"/>
        <v>0.214815234537617</v>
      </c>
      <c r="D138" s="127">
        <f>C138+Scoring!$J$73</f>
        <v>24.214815234537618</v>
      </c>
      <c r="E138" s="131">
        <f t="shared" si="5"/>
        <v>1.0476662614415488E-2</v>
      </c>
    </row>
    <row r="139" spans="1:5" x14ac:dyDescent="0.25">
      <c r="A139" s="61">
        <v>600</v>
      </c>
      <c r="B139" s="61">
        <f t="shared" si="3"/>
        <v>0</v>
      </c>
      <c r="C139" s="127">
        <f t="shared" si="4"/>
        <v>0.20433857192320332</v>
      </c>
      <c r="D139" s="127">
        <f>C139+Scoring!$J$73</f>
        <v>24.204338571923202</v>
      </c>
      <c r="E139" s="131">
        <f t="shared" si="5"/>
        <v>9.9657097493945912E-3</v>
      </c>
    </row>
    <row r="140" spans="1:5" x14ac:dyDescent="0.25">
      <c r="A140" s="61">
        <v>605</v>
      </c>
      <c r="B140" s="61">
        <f t="shared" si="3"/>
        <v>0</v>
      </c>
      <c r="C140" s="127">
        <f t="shared" si="4"/>
        <v>0.1943728621738065</v>
      </c>
      <c r="D140" s="127">
        <f>C140+Scoring!$J$73</f>
        <v>24.194372862173807</v>
      </c>
      <c r="E140" s="131">
        <f t="shared" si="5"/>
        <v>9.479676349659627E-3</v>
      </c>
    </row>
    <row r="141" spans="1:5" x14ac:dyDescent="0.25">
      <c r="A141" s="61">
        <v>610</v>
      </c>
      <c r="B141" s="61">
        <f t="shared" si="3"/>
        <v>0</v>
      </c>
      <c r="C141" s="127">
        <f t="shared" si="4"/>
        <v>0.18489318582414646</v>
      </c>
      <c r="D141" s="127">
        <f>C141+Scoring!$J$73</f>
        <v>24.184893185824148</v>
      </c>
      <c r="E141" s="131">
        <f t="shared" si="5"/>
        <v>9.0173470785401832E-3</v>
      </c>
    </row>
    <row r="142" spans="1:5" x14ac:dyDescent="0.25">
      <c r="A142" s="61">
        <v>615</v>
      </c>
      <c r="B142" s="61">
        <f t="shared" si="3"/>
        <v>0</v>
      </c>
      <c r="C142" s="127">
        <f t="shared" si="4"/>
        <v>0.17587583874560642</v>
      </c>
      <c r="D142" s="127">
        <f>C142+Scoring!$J$73</f>
        <v>24.175875838745608</v>
      </c>
      <c r="E142" s="131">
        <f t="shared" si="5"/>
        <v>8.5775658720450565E-3</v>
      </c>
    </row>
    <row r="143" spans="1:5" x14ac:dyDescent="0.25">
      <c r="A143" s="61">
        <v>620</v>
      </c>
      <c r="B143" s="61">
        <f t="shared" si="3"/>
        <v>0</v>
      </c>
      <c r="C143" s="127">
        <f t="shared" si="4"/>
        <v>0.16729827287356361</v>
      </c>
      <c r="D143" s="127">
        <f>C143+Scoring!$J$73</f>
        <v>24.167298272873563</v>
      </c>
      <c r="E143" s="131">
        <f t="shared" si="5"/>
        <v>8.1592330480795283E-3</v>
      </c>
    </row>
    <row r="144" spans="1:5" x14ac:dyDescent="0.25">
      <c r="A144" s="61">
        <v>625</v>
      </c>
      <c r="B144" s="61">
        <f t="shared" si="3"/>
        <v>0</v>
      </c>
      <c r="C144" s="127">
        <f t="shared" si="4"/>
        <v>0.15913903982548333</v>
      </c>
      <c r="D144" s="127">
        <f>C144+Scoring!$J$73</f>
        <v>24.159139039825483</v>
      </c>
      <c r="E144" s="131">
        <f t="shared" si="5"/>
        <v>7.7613025566911631E-3</v>
      </c>
    </row>
    <row r="145" spans="1:5" x14ac:dyDescent="0.25">
      <c r="A145" s="61">
        <v>630</v>
      </c>
      <c r="B145" s="61">
        <f t="shared" si="3"/>
        <v>0</v>
      </c>
      <c r="C145" s="127">
        <f t="shared" si="4"/>
        <v>0.15137773726879078</v>
      </c>
      <c r="D145" s="127">
        <f>C145+Scoring!$J$73</f>
        <v>24.151377737268792</v>
      </c>
      <c r="E145" s="131">
        <f t="shared" si="5"/>
        <v>7.3827793643808093E-3</v>
      </c>
    </row>
    <row r="146" spans="1:5" x14ac:dyDescent="0.25">
      <c r="A146" s="61">
        <v>635</v>
      </c>
      <c r="B146" s="61">
        <f t="shared" si="3"/>
        <v>0</v>
      </c>
      <c r="C146" s="127">
        <f t="shared" si="4"/>
        <v>0.14399495790441202</v>
      </c>
      <c r="D146" s="127">
        <f>C146+Scoring!$J$73</f>
        <v>24.143994957904411</v>
      </c>
      <c r="E146" s="131">
        <f t="shared" si="5"/>
        <v>7.0227169659915489E-3</v>
      </c>
    </row>
    <row r="147" spans="1:5" x14ac:dyDescent="0.25">
      <c r="A147" s="61">
        <v>640</v>
      </c>
      <c r="B147" s="61">
        <f t="shared" si="3"/>
        <v>0</v>
      </c>
      <c r="C147" s="127">
        <f t="shared" si="4"/>
        <v>0.13697224093841842</v>
      </c>
      <c r="D147" s="127">
        <f>C147+Scoring!$J$73</f>
        <v>24.13697224093842</v>
      </c>
      <c r="E147" s="131">
        <f t="shared" si="5"/>
        <v>6.6802150179938735E-3</v>
      </c>
    </row>
    <row r="148" spans="1:5" x14ac:dyDescent="0.25">
      <c r="A148" s="61">
        <v>645</v>
      </c>
      <c r="B148" s="61">
        <f t="shared" ref="B148:B211" si="6">IF(AND($D$1="Yes",A148&gt; $D$3), $D$2*EXP(-0.0044*(A148-B$3)), $D$2)</f>
        <v>0</v>
      </c>
      <c r="C148" s="127">
        <f t="shared" si="4"/>
        <v>0.13029202592042491</v>
      </c>
      <c r="D148" s="127">
        <f>C148+Scoring!$J$73</f>
        <v>24.130292025920426</v>
      </c>
      <c r="E148" s="131">
        <f t="shared" si="5"/>
        <v>6.3544170871061567E-3</v>
      </c>
    </row>
    <row r="149" spans="1:5" x14ac:dyDescent="0.25">
      <c r="A149" s="61">
        <v>650</v>
      </c>
      <c r="B149" s="61">
        <f t="shared" si="6"/>
        <v>0</v>
      </c>
      <c r="C149" s="127">
        <f t="shared" ref="C149:C212" si="7">IF($D$11="Within SPZ1",IF(A149&lt;$D$9,$D$7+$D$8,$D$7+$D$8*EXP(-$D$10*(A149-$D$9))),IF(A149&lt;$D$9,$D$8,$D$8*EXP(-$D$10*(A149-$D$9))))</f>
        <v>0.12393760883331792</v>
      </c>
      <c r="D149" s="127">
        <f>C149+Scoring!$J$73</f>
        <v>24.12393760883332</v>
      </c>
      <c r="E149" s="131">
        <f t="shared" si="5"/>
        <v>6.0445085088076667E-3</v>
      </c>
    </row>
    <row r="150" spans="1:5" x14ac:dyDescent="0.25">
      <c r="A150" s="61">
        <v>655</v>
      </c>
      <c r="B150" s="61">
        <f t="shared" si="6"/>
        <v>0</v>
      </c>
      <c r="C150" s="127">
        <f t="shared" si="7"/>
        <v>0.11789310032451164</v>
      </c>
      <c r="D150" s="127">
        <f>C150+Scoring!$J$73</f>
        <v>24.117893100324512</v>
      </c>
      <c r="E150" s="131">
        <f t="shared" si="5"/>
        <v>5.7497143502232007E-3</v>
      </c>
    </row>
    <row r="151" spans="1:5" x14ac:dyDescent="0.25">
      <c r="A151" s="61">
        <v>660</v>
      </c>
      <c r="B151" s="61">
        <f t="shared" si="6"/>
        <v>0</v>
      </c>
      <c r="C151" s="127">
        <f t="shared" si="7"/>
        <v>0.11214338597429006</v>
      </c>
      <c r="D151" s="127">
        <f>C151+Scoring!$J$73</f>
        <v>24.112143385974289</v>
      </c>
      <c r="E151" s="131">
        <f t="shared" si="5"/>
        <v>5.4692974724019905E-3</v>
      </c>
    </row>
    <row r="152" spans="1:5" x14ac:dyDescent="0.25">
      <c r="A152" s="61">
        <v>665</v>
      </c>
      <c r="B152" s="61">
        <f t="shared" si="6"/>
        <v>0</v>
      </c>
      <c r="C152" s="127">
        <f t="shared" si="7"/>
        <v>0.10667408850188541</v>
      </c>
      <c r="D152" s="127">
        <f>C152+Scoring!$J$73</f>
        <v>24.106674088501887</v>
      </c>
      <c r="E152" s="131">
        <f t="shared" si="5"/>
        <v>5.2025566870987916E-3</v>
      </c>
    </row>
    <row r="153" spans="1:5" x14ac:dyDescent="0.25">
      <c r="A153" s="61">
        <v>670</v>
      </c>
      <c r="B153" s="61">
        <f t="shared" si="6"/>
        <v>0</v>
      </c>
      <c r="C153" s="127">
        <f t="shared" si="7"/>
        <v>0.1014715318147867</v>
      </c>
      <c r="D153" s="127">
        <f>C153+Scoring!$J$73</f>
        <v>24.101471531814788</v>
      </c>
      <c r="E153" s="131">
        <f t="shared" si="5"/>
        <v>4.9488250034031012E-3</v>
      </c>
    </row>
    <row r="154" spans="1:5" x14ac:dyDescent="0.25">
      <c r="A154" s="61">
        <v>675</v>
      </c>
      <c r="B154" s="61">
        <f t="shared" si="6"/>
        <v>0</v>
      </c>
      <c r="C154" s="127">
        <f t="shared" si="7"/>
        <v>9.6522706811385459E-2</v>
      </c>
      <c r="D154" s="127">
        <f>C154+Scoring!$J$73</f>
        <v>24.096522706811385</v>
      </c>
      <c r="E154" s="131">
        <f t="shared" si="5"/>
        <v>4.7074679599390379E-3</v>
      </c>
    </row>
    <row r="155" spans="1:5" x14ac:dyDescent="0.25">
      <c r="A155" s="61">
        <v>680</v>
      </c>
      <c r="B155" s="61">
        <f t="shared" si="6"/>
        <v>0</v>
      </c>
      <c r="C155" s="127">
        <f t="shared" si="7"/>
        <v>9.1815238851445352E-2</v>
      </c>
      <c r="D155" s="127">
        <f>C155+Scoring!$J$73</f>
        <v>24.091815238851446</v>
      </c>
      <c r="E155" s="131">
        <f t="shared" si="5"/>
        <v>4.4778820383903906E-3</v>
      </c>
    </row>
    <row r="156" spans="1:5" x14ac:dyDescent="0.25">
      <c r="A156" s="61">
        <v>685</v>
      </c>
      <c r="B156" s="61">
        <f t="shared" si="6"/>
        <v>0</v>
      </c>
      <c r="C156" s="127">
        <f t="shared" si="7"/>
        <v>8.7337356813055905E-2</v>
      </c>
      <c r="D156" s="127">
        <f>C156+Scoring!$J$73</f>
        <v>24.087337356813055</v>
      </c>
      <c r="E156" s="131">
        <f t="shared" si="5"/>
        <v>4.2594931543575854E-3</v>
      </c>
    </row>
    <row r="157" spans="1:5" x14ac:dyDescent="0.25">
      <c r="A157" s="61">
        <v>690</v>
      </c>
      <c r="B157" s="61">
        <f t="shared" si="6"/>
        <v>0</v>
      </c>
      <c r="C157" s="127">
        <f t="shared" si="7"/>
        <v>8.3077863658696696E-2</v>
      </c>
      <c r="D157" s="127">
        <f>C157+Scoring!$J$73</f>
        <v>24.083077863658698</v>
      </c>
      <c r="E157" s="131">
        <f t="shared" si="5"/>
        <v>4.0517552218872765E-3</v>
      </c>
    </row>
    <row r="158" spans="1:5" x14ac:dyDescent="0.25">
      <c r="A158" s="61">
        <v>695</v>
      </c>
      <c r="B158" s="61">
        <f t="shared" si="6"/>
        <v>0</v>
      </c>
      <c r="C158" s="127">
        <f t="shared" si="7"/>
        <v>7.9026108436810849E-2</v>
      </c>
      <c r="D158" s="127">
        <f>C158+Scoring!$J$73</f>
        <v>24.07902610843681</v>
      </c>
      <c r="E158" s="131">
        <f t="shared" si="5"/>
        <v>3.8541487879335534E-3</v>
      </c>
    </row>
    <row r="159" spans="1:5" x14ac:dyDescent="0.25">
      <c r="A159" s="61">
        <v>700</v>
      </c>
      <c r="B159" s="61">
        <f t="shared" si="6"/>
        <v>0</v>
      </c>
      <c r="C159" s="127">
        <f t="shared" si="7"/>
        <v>7.5171959648878614E-2</v>
      </c>
      <c r="D159" s="127">
        <f>C159+Scoring!$J$73</f>
        <v>24.075171959648877</v>
      </c>
      <c r="E159" s="131">
        <f t="shared" ref="E159:E222" si="8">D159-D160</f>
        <v>3.6661797334822666E-3</v>
      </c>
    </row>
    <row r="160" spans="1:5" x14ac:dyDescent="0.25">
      <c r="A160" s="61">
        <v>705</v>
      </c>
      <c r="B160" s="61">
        <f t="shared" si="6"/>
        <v>0</v>
      </c>
      <c r="C160" s="127">
        <f t="shared" si="7"/>
        <v>7.1505779915393725E-2</v>
      </c>
      <c r="D160" s="127">
        <f>C160+Scoring!$J$73</f>
        <v>24.071505779915395</v>
      </c>
      <c r="E160" s="131">
        <f t="shared" si="8"/>
        <v>3.4873780379989228E-3</v>
      </c>
    </row>
    <row r="161" spans="1:5" x14ac:dyDescent="0.25">
      <c r="A161" s="61">
        <v>710</v>
      </c>
      <c r="B161" s="61">
        <f t="shared" si="6"/>
        <v>0</v>
      </c>
      <c r="C161" s="127">
        <f t="shared" si="7"/>
        <v>6.8018401877394635E-2</v>
      </c>
      <c r="D161" s="127">
        <f>C161+Scoring!$J$73</f>
        <v>24.068018401877396</v>
      </c>
      <c r="E161" s="131">
        <f t="shared" si="8"/>
        <v>3.3172966041021823E-3</v>
      </c>
    </row>
    <row r="162" spans="1:5" x14ac:dyDescent="0.25">
      <c r="A162" s="61">
        <v>715</v>
      </c>
      <c r="B162" s="61">
        <f t="shared" si="6"/>
        <v>0</v>
      </c>
      <c r="C162" s="127">
        <f t="shared" si="7"/>
        <v>6.4701105273292397E-2</v>
      </c>
      <c r="D162" s="127">
        <f>C162+Scoring!$J$73</f>
        <v>24.064701105273294</v>
      </c>
      <c r="E162" s="131">
        <f t="shared" si="8"/>
        <v>3.1555101396207874E-3</v>
      </c>
    </row>
    <row r="163" spans="1:5" x14ac:dyDescent="0.25">
      <c r="A163" s="61">
        <v>720</v>
      </c>
      <c r="B163" s="61">
        <f t="shared" si="6"/>
        <v>0</v>
      </c>
      <c r="C163" s="127">
        <f t="shared" si="7"/>
        <v>6.1545595133674053E-2</v>
      </c>
      <c r="D163" s="127">
        <f>C163+Scoring!$J$73</f>
        <v>24.061545595133673</v>
      </c>
      <c r="E163" s="131">
        <f t="shared" si="8"/>
        <v>3.0016140941135916E-3</v>
      </c>
    </row>
    <row r="164" spans="1:5" x14ac:dyDescent="0.25">
      <c r="A164" s="61">
        <v>725</v>
      </c>
      <c r="B164" s="61">
        <f t="shared" si="6"/>
        <v>0</v>
      </c>
      <c r="C164" s="127">
        <f t="shared" si="7"/>
        <v>5.8543981039558719E-2</v>
      </c>
      <c r="D164" s="127">
        <f>C164+Scoring!$J$73</f>
        <v>24.058543981039559</v>
      </c>
      <c r="E164" s="131">
        <f t="shared" si="8"/>
        <v>2.8552236473196047E-3</v>
      </c>
    </row>
    <row r="165" spans="1:5" x14ac:dyDescent="0.25">
      <c r="A165" s="61">
        <v>730</v>
      </c>
      <c r="B165" s="61">
        <f t="shared" si="6"/>
        <v>0</v>
      </c>
      <c r="C165" s="127">
        <f t="shared" si="7"/>
        <v>5.5688757392240162E-2</v>
      </c>
      <c r="D165" s="127">
        <f>C165+Scoring!$J$73</f>
        <v>24.05568875739224</v>
      </c>
      <c r="E165" s="131">
        <f t="shared" si="8"/>
        <v>2.7159727468593076E-3</v>
      </c>
    </row>
    <row r="166" spans="1:5" x14ac:dyDescent="0.25">
      <c r="A166" s="61">
        <v>735</v>
      </c>
      <c r="B166" s="61">
        <f t="shared" si="6"/>
        <v>0</v>
      </c>
      <c r="C166" s="127">
        <f t="shared" si="7"/>
        <v>5.2972784645380452E-2</v>
      </c>
      <c r="D166" s="127">
        <f>C166+Scoring!$J$73</f>
        <v>24.05297278464538</v>
      </c>
      <c r="E166" s="131">
        <f t="shared" si="8"/>
        <v>2.5835131929561328E-3</v>
      </c>
    </row>
    <row r="167" spans="1:5" x14ac:dyDescent="0.25">
      <c r="A167" s="61">
        <v>740</v>
      </c>
      <c r="B167" s="61">
        <f t="shared" si="6"/>
        <v>0</v>
      </c>
      <c r="C167" s="127">
        <f t="shared" si="7"/>
        <v>5.038927145242552E-2</v>
      </c>
      <c r="D167" s="127">
        <f>C167+Scoring!$J$73</f>
        <v>24.050389271452424</v>
      </c>
      <c r="E167" s="131">
        <f t="shared" si="8"/>
        <v>2.4575137677231851E-3</v>
      </c>
    </row>
    <row r="168" spans="1:5" x14ac:dyDescent="0.25">
      <c r="A168" s="61">
        <v>745</v>
      </c>
      <c r="B168" s="61">
        <f t="shared" si="6"/>
        <v>0</v>
      </c>
      <c r="C168" s="127">
        <f t="shared" si="7"/>
        <v>4.7931757684700996E-2</v>
      </c>
      <c r="D168" s="127">
        <f>C168+Scoring!$J$73</f>
        <v>24.047931757684701</v>
      </c>
      <c r="E168" s="131">
        <f t="shared" si="8"/>
        <v>2.3376594069759449E-3</v>
      </c>
    </row>
    <row r="169" spans="1:5" x14ac:dyDescent="0.25">
      <c r="A169" s="61">
        <v>750</v>
      </c>
      <c r="B169" s="61">
        <f t="shared" si="6"/>
        <v>0</v>
      </c>
      <c r="C169" s="127">
        <f t="shared" si="7"/>
        <v>4.5594098277725814E-2</v>
      </c>
      <c r="D169" s="127">
        <f>C169+Scoring!$J$73</f>
        <v>24.045594098277725</v>
      </c>
      <c r="E169" s="131">
        <f t="shared" si="8"/>
        <v>2.2236504123753775E-3</v>
      </c>
    </row>
    <row r="170" spans="1:5" x14ac:dyDescent="0.25">
      <c r="A170" s="61">
        <v>755</v>
      </c>
      <c r="B170" s="61">
        <f t="shared" si="6"/>
        <v>0</v>
      </c>
      <c r="C170" s="127">
        <f t="shared" si="7"/>
        <v>4.3370447865350124E-2</v>
      </c>
      <c r="D170" s="127">
        <f>C170+Scoring!$J$73</f>
        <v>24.04337044786535</v>
      </c>
      <c r="E170" s="131">
        <f t="shared" si="8"/>
        <v>2.115201702054037E-3</v>
      </c>
    </row>
    <row r="171" spans="1:5" x14ac:dyDescent="0.25">
      <c r="A171" s="61">
        <v>760</v>
      </c>
      <c r="B171" s="61">
        <f t="shared" si="6"/>
        <v>0</v>
      </c>
      <c r="C171" s="127">
        <f t="shared" si="7"/>
        <v>4.1255246163295192E-2</v>
      </c>
      <c r="D171" s="127">
        <f>C171+Scoring!$J$73</f>
        <v>24.041255246163296</v>
      </c>
      <c r="E171" s="131">
        <f t="shared" si="8"/>
        <v>2.0120420977498554E-3</v>
      </c>
    </row>
    <row r="172" spans="1:5" x14ac:dyDescent="0.25">
      <c r="A172" s="61">
        <v>765</v>
      </c>
      <c r="B172" s="61">
        <f t="shared" si="6"/>
        <v>0</v>
      </c>
      <c r="C172" s="127">
        <f t="shared" si="7"/>
        <v>3.9243204065546586E-2</v>
      </c>
      <c r="D172" s="127">
        <f>C172+Scoring!$J$73</f>
        <v>24.039243204065546</v>
      </c>
      <c r="E172" s="131">
        <f t="shared" si="8"/>
        <v>1.9139136467103413E-3</v>
      </c>
    </row>
    <row r="173" spans="1:5" x14ac:dyDescent="0.25">
      <c r="A173" s="61">
        <v>770</v>
      </c>
      <c r="B173" s="61">
        <f t="shared" si="6"/>
        <v>0</v>
      </c>
      <c r="C173" s="127">
        <f t="shared" si="7"/>
        <v>3.7329290418833962E-2</v>
      </c>
      <c r="D173" s="127">
        <f>C173+Scoring!$J$73</f>
        <v>24.037329290418835</v>
      </c>
      <c r="E173" s="131">
        <f t="shared" si="8"/>
        <v>1.8205709767080691E-3</v>
      </c>
    </row>
    <row r="174" spans="1:5" x14ac:dyDescent="0.25">
      <c r="A174" s="61">
        <v>775</v>
      </c>
      <c r="B174" s="61">
        <f t="shared" si="6"/>
        <v>0</v>
      </c>
      <c r="C174" s="127">
        <f t="shared" si="7"/>
        <v>3.5508719442127454E-2</v>
      </c>
      <c r="D174" s="127">
        <f>C174+Scoring!$J$73</f>
        <v>24.035508719442127</v>
      </c>
      <c r="E174" s="131">
        <f t="shared" si="8"/>
        <v>1.7317806824337367E-3</v>
      </c>
    </row>
    <row r="175" spans="1:5" x14ac:dyDescent="0.25">
      <c r="A175" s="61">
        <v>780</v>
      </c>
      <c r="B175" s="61">
        <f t="shared" si="6"/>
        <v>0</v>
      </c>
      <c r="C175" s="127">
        <f t="shared" si="7"/>
        <v>3.3776938759692218E-2</v>
      </c>
      <c r="D175" s="127">
        <f>C175+Scoring!$J$73</f>
        <v>24.033776938759694</v>
      </c>
      <c r="E175" s="131">
        <f t="shared" si="8"/>
        <v>1.6473207419167579E-3</v>
      </c>
    </row>
    <row r="176" spans="1:5" x14ac:dyDescent="0.25">
      <c r="A176" s="61">
        <v>785</v>
      </c>
      <c r="B176" s="61">
        <f t="shared" si="6"/>
        <v>0</v>
      </c>
      <c r="C176" s="127">
        <f t="shared" si="7"/>
        <v>3.2129618017777868E-2</v>
      </c>
      <c r="D176" s="127">
        <f>C176+Scoring!$J$73</f>
        <v>24.032129618017777</v>
      </c>
      <c r="E176" s="131">
        <f t="shared" si="8"/>
        <v>1.5669799612965107E-3</v>
      </c>
    </row>
    <row r="177" spans="1:5" x14ac:dyDescent="0.25">
      <c r="A177" s="61">
        <v>790</v>
      </c>
      <c r="B177" s="61">
        <f t="shared" si="6"/>
        <v>0</v>
      </c>
      <c r="C177" s="127">
        <f t="shared" si="7"/>
        <v>3.0562638056478617E-2</v>
      </c>
      <c r="D177" s="127">
        <f>C177+Scoring!$J$73</f>
        <v>24.03056263805648</v>
      </c>
      <c r="E177" s="131">
        <f t="shared" si="8"/>
        <v>1.4905574467931615E-3</v>
      </c>
    </row>
    <row r="178" spans="1:5" x14ac:dyDescent="0.25">
      <c r="A178" s="61">
        <v>795</v>
      </c>
      <c r="B178" s="61">
        <f t="shared" si="6"/>
        <v>0</v>
      </c>
      <c r="C178" s="127">
        <f t="shared" si="7"/>
        <v>2.907208060968778E-2</v>
      </c>
      <c r="D178" s="127">
        <f>C178+Scoring!$J$73</f>
        <v>24.029072080609687</v>
      </c>
      <c r="E178" s="131">
        <f t="shared" si="8"/>
        <v>1.4178621022971072E-3</v>
      </c>
    </row>
    <row r="179" spans="1:5" x14ac:dyDescent="0.25">
      <c r="A179" s="61">
        <v>800</v>
      </c>
      <c r="B179" s="61">
        <f t="shared" si="6"/>
        <v>0</v>
      </c>
      <c r="C179" s="127">
        <f t="shared" si="7"/>
        <v>2.7654218507391682E-2</v>
      </c>
      <c r="D179" s="127">
        <f>C179+Scoring!$J$73</f>
        <v>24.02765421850739</v>
      </c>
      <c r="E179" s="131">
        <f t="shared" si="8"/>
        <v>1.3487121515858291E-3</v>
      </c>
    </row>
    <row r="180" spans="1:5" x14ac:dyDescent="0.25">
      <c r="A180" s="61">
        <v>805</v>
      </c>
      <c r="B180" s="61">
        <f t="shared" si="6"/>
        <v>0</v>
      </c>
      <c r="C180" s="127">
        <f t="shared" si="7"/>
        <v>2.6305506355803188E-2</v>
      </c>
      <c r="D180" s="127">
        <f>C180+Scoring!$J$73</f>
        <v>24.026305506355804</v>
      </c>
      <c r="E180" s="131">
        <f t="shared" si="8"/>
        <v>1.2829346837719413E-3</v>
      </c>
    </row>
    <row r="181" spans="1:5" x14ac:dyDescent="0.25">
      <c r="A181" s="61">
        <v>810</v>
      </c>
      <c r="B181" s="61">
        <f t="shared" si="6"/>
        <v>0</v>
      </c>
      <c r="C181" s="127">
        <f t="shared" si="7"/>
        <v>2.5022571672030518E-2</v>
      </c>
      <c r="D181" s="127">
        <f>C181+Scoring!$J$73</f>
        <v>24.025022571672032</v>
      </c>
      <c r="E181" s="131">
        <f t="shared" si="8"/>
        <v>1.2203652209201721E-3</v>
      </c>
    </row>
    <row r="182" spans="1:5" x14ac:dyDescent="0.25">
      <c r="A182" s="61">
        <v>815</v>
      </c>
      <c r="B182" s="61">
        <f t="shared" si="6"/>
        <v>0</v>
      </c>
      <c r="C182" s="127">
        <f t="shared" si="7"/>
        <v>2.3802206451113465E-2</v>
      </c>
      <c r="D182" s="127">
        <f>C182+Scoring!$J$73</f>
        <v>24.023802206451112</v>
      </c>
      <c r="E182" s="131">
        <f t="shared" si="8"/>
        <v>1.1608473067710179E-3</v>
      </c>
    </row>
    <row r="183" spans="1:5" x14ac:dyDescent="0.25">
      <c r="A183" s="61">
        <v>820</v>
      </c>
      <c r="B183" s="61">
        <f t="shared" si="6"/>
        <v>0</v>
      </c>
      <c r="C183" s="127">
        <f t="shared" si="7"/>
        <v>2.2641359144339849E-2</v>
      </c>
      <c r="D183" s="127">
        <f>C183+Scoring!$J$73</f>
        <v>24.022641359144341</v>
      </c>
      <c r="E183" s="131">
        <f t="shared" si="8"/>
        <v>1.1042321155549928E-3</v>
      </c>
    </row>
    <row r="184" spans="1:5" x14ac:dyDescent="0.25">
      <c r="A184" s="61">
        <v>825</v>
      </c>
      <c r="B184" s="61">
        <f t="shared" si="6"/>
        <v>0</v>
      </c>
      <c r="C184" s="127">
        <f t="shared" si="7"/>
        <v>2.1537127028784377E-2</v>
      </c>
      <c r="D184" s="127">
        <f>C184+Scoring!$J$73</f>
        <v>24.021537127028786</v>
      </c>
      <c r="E184" s="131">
        <f t="shared" si="8"/>
        <v>1.0503780797961326E-3</v>
      </c>
    </row>
    <row r="185" spans="1:5" x14ac:dyDescent="0.25">
      <c r="A185" s="61">
        <v>830</v>
      </c>
      <c r="B185" s="61">
        <f t="shared" si="6"/>
        <v>0</v>
      </c>
      <c r="C185" s="127">
        <f t="shared" si="7"/>
        <v>2.0486748948989341E-2</v>
      </c>
      <c r="D185" s="127">
        <f>C185+Scoring!$J$73</f>
        <v>24.02048674894899</v>
      </c>
      <c r="E185" s="131">
        <f t="shared" si="8"/>
        <v>9.9915053635157847E-4</v>
      </c>
    </row>
    <row r="186" spans="1:5" x14ac:dyDescent="0.25">
      <c r="A186" s="61">
        <v>835</v>
      </c>
      <c r="B186" s="61">
        <f t="shared" si="6"/>
        <v>0</v>
      </c>
      <c r="C186" s="127">
        <f t="shared" si="7"/>
        <v>1.9487598412637724E-2</v>
      </c>
      <c r="D186" s="127">
        <f>C186+Scoring!$J$73</f>
        <v>24.019487598412638</v>
      </c>
      <c r="E186" s="131">
        <f t="shared" si="8"/>
        <v>9.5042138968537415E-4</v>
      </c>
    </row>
    <row r="187" spans="1:5" x14ac:dyDescent="0.25">
      <c r="A187" s="61">
        <v>840</v>
      </c>
      <c r="B187" s="61">
        <f t="shared" si="6"/>
        <v>0</v>
      </c>
      <c r="C187" s="127">
        <f t="shared" si="7"/>
        <v>1.8537177022954411E-2</v>
      </c>
      <c r="D187" s="127">
        <f>C187+Scoring!$J$73</f>
        <v>24.018537177022953</v>
      </c>
      <c r="E187" s="131">
        <f t="shared" si="8"/>
        <v>9.0406879154159014E-4</v>
      </c>
    </row>
    <row r="188" spans="1:5" x14ac:dyDescent="0.25">
      <c r="A188" s="61">
        <v>845</v>
      </c>
      <c r="B188" s="61">
        <f t="shared" si="6"/>
        <v>0</v>
      </c>
      <c r="C188" s="127">
        <f t="shared" si="7"/>
        <v>1.7633108231412786E-2</v>
      </c>
      <c r="D188" s="127">
        <f>C188+Scoring!$J$73</f>
        <v>24.017633108231411</v>
      </c>
      <c r="E188" s="131">
        <f t="shared" si="8"/>
        <v>8.5997683628491473E-4</v>
      </c>
    </row>
    <row r="189" spans="1:5" x14ac:dyDescent="0.25">
      <c r="A189" s="61">
        <v>850</v>
      </c>
      <c r="B189" s="61">
        <f t="shared" si="6"/>
        <v>0</v>
      </c>
      <c r="C189" s="127">
        <f t="shared" si="7"/>
        <v>1.6773131395125592E-2</v>
      </c>
      <c r="D189" s="127">
        <f>C189+Scoring!$J$73</f>
        <v>24.016773131395126</v>
      </c>
      <c r="E189" s="131">
        <f t="shared" si="8"/>
        <v>8.1803527106671936E-4</v>
      </c>
    </row>
    <row r="190" spans="1:5" x14ac:dyDescent="0.25">
      <c r="A190" s="61">
        <v>855</v>
      </c>
      <c r="B190" s="61">
        <f t="shared" si="6"/>
        <v>0</v>
      </c>
      <c r="C190" s="127">
        <f t="shared" si="7"/>
        <v>1.5955096124060163E-2</v>
      </c>
      <c r="D190" s="127">
        <f>C190+Scoring!$J$73</f>
        <v>24.01595509612406</v>
      </c>
      <c r="E190" s="131">
        <f t="shared" si="8"/>
        <v>7.7813922011671366E-4</v>
      </c>
    </row>
    <row r="191" spans="1:5" x14ac:dyDescent="0.25">
      <c r="A191" s="61">
        <v>860</v>
      </c>
      <c r="B191" s="61">
        <f t="shared" si="6"/>
        <v>0</v>
      </c>
      <c r="C191" s="127">
        <f t="shared" si="7"/>
        <v>1.5176956903943339E-2</v>
      </c>
      <c r="D191" s="127">
        <f>C191+Scoring!$J$73</f>
        <v>24.015176956903943</v>
      </c>
      <c r="E191" s="131">
        <f t="shared" si="8"/>
        <v>7.4018892253135959E-4</v>
      </c>
    </row>
    <row r="192" spans="1:5" x14ac:dyDescent="0.25">
      <c r="A192" s="61">
        <v>865</v>
      </c>
      <c r="B192" s="61">
        <f t="shared" si="6"/>
        <v>0</v>
      </c>
      <c r="C192" s="127">
        <f t="shared" si="7"/>
        <v>1.4436767981410151E-2</v>
      </c>
      <c r="D192" s="127">
        <f>C192+Scoring!$J$73</f>
        <v>24.014436767981412</v>
      </c>
      <c r="E192" s="131">
        <f t="shared" si="8"/>
        <v>7.0408948280586969E-4</v>
      </c>
    </row>
    <row r="193" spans="1:5" x14ac:dyDescent="0.25">
      <c r="A193" s="61">
        <v>870</v>
      </c>
      <c r="B193" s="61">
        <f t="shared" si="6"/>
        <v>0</v>
      </c>
      <c r="C193" s="127">
        <f t="shared" si="7"/>
        <v>1.3732678498607126E-2</v>
      </c>
      <c r="D193" s="127">
        <f>C193+Scoring!$J$73</f>
        <v>24.013732678498606</v>
      </c>
      <c r="E193" s="131">
        <f t="shared" si="8"/>
        <v>6.6975063352359143E-4</v>
      </c>
    </row>
    <row r="194" spans="1:5" x14ac:dyDescent="0.25">
      <c r="A194" s="61">
        <v>875</v>
      </c>
      <c r="B194" s="61">
        <f t="shared" si="6"/>
        <v>0</v>
      </c>
      <c r="C194" s="127">
        <f t="shared" si="7"/>
        <v>1.3062927865083377E-2</v>
      </c>
      <c r="D194" s="127">
        <f>C194+Scoring!$J$73</f>
        <v>24.013062927865082</v>
      </c>
      <c r="E194" s="131">
        <f t="shared" si="8"/>
        <v>6.3708650968408165E-4</v>
      </c>
    </row>
    <row r="195" spans="1:5" x14ac:dyDescent="0.25">
      <c r="A195" s="61">
        <v>880</v>
      </c>
      <c r="B195" s="61">
        <f t="shared" si="6"/>
        <v>0</v>
      </c>
      <c r="C195" s="127">
        <f t="shared" si="7"/>
        <v>1.2425841355397593E-2</v>
      </c>
      <c r="D195" s="127">
        <f>C195+Scoring!$J$73</f>
        <v>24.012425841355398</v>
      </c>
      <c r="E195" s="131">
        <f t="shared" si="8"/>
        <v>6.0601543396643365E-4</v>
      </c>
    </row>
    <row r="196" spans="1:5" x14ac:dyDescent="0.25">
      <c r="A196" s="61">
        <v>885</v>
      </c>
      <c r="B196" s="61">
        <f t="shared" si="6"/>
        <v>0</v>
      </c>
      <c r="C196" s="127">
        <f t="shared" si="7"/>
        <v>1.1819825921432036E-2</v>
      </c>
      <c r="D196" s="127">
        <f>C196+Scoring!$J$73</f>
        <v>24.011819825921432</v>
      </c>
      <c r="E196" s="131">
        <f t="shared" si="8"/>
        <v>5.7645971249087324E-4</v>
      </c>
    </row>
    <row r="197" spans="1:5" x14ac:dyDescent="0.25">
      <c r="A197" s="61">
        <v>890</v>
      </c>
      <c r="B197" s="61">
        <f t="shared" si="6"/>
        <v>0</v>
      </c>
      <c r="C197" s="127">
        <f t="shared" si="7"/>
        <v>1.124336620894241E-2</v>
      </c>
      <c r="D197" s="127">
        <f>C197+Scoring!$J$73</f>
        <v>24.011243366208941</v>
      </c>
      <c r="E197" s="131">
        <f t="shared" si="8"/>
        <v>5.483454405563748E-4</v>
      </c>
    </row>
    <row r="198" spans="1:5" x14ac:dyDescent="0.25">
      <c r="A198" s="61">
        <v>895</v>
      </c>
      <c r="B198" s="61">
        <f t="shared" si="6"/>
        <v>0</v>
      </c>
      <c r="C198" s="127">
        <f t="shared" si="7"/>
        <v>1.0695020768383074E-2</v>
      </c>
      <c r="D198" s="127">
        <f>C198+Scoring!$J$73</f>
        <v>24.010695020768384</v>
      </c>
      <c r="E198" s="131">
        <f t="shared" si="8"/>
        <v>5.2160231785336464E-4</v>
      </c>
    </row>
    <row r="199" spans="1:5" x14ac:dyDescent="0.25">
      <c r="A199" s="61">
        <v>900</v>
      </c>
      <c r="B199" s="61">
        <f t="shared" si="6"/>
        <v>0</v>
      </c>
      <c r="C199" s="127">
        <f t="shared" si="7"/>
        <v>1.0173418450532209E-2</v>
      </c>
      <c r="D199" s="127">
        <f>C199+Scoring!$J$73</f>
        <v>24.010173418450531</v>
      </c>
      <c r="E199" s="131">
        <f t="shared" si="8"/>
        <v>4.9616347262571026E-4</v>
      </c>
    </row>
    <row r="200" spans="1:5" x14ac:dyDescent="0.25">
      <c r="A200" s="61">
        <v>905</v>
      </c>
      <c r="B200" s="61">
        <f t="shared" si="6"/>
        <v>0</v>
      </c>
      <c r="C200" s="127">
        <f t="shared" si="7"/>
        <v>9.677254977904691E-3</v>
      </c>
      <c r="D200" s="127">
        <f>C200+Scoring!$J$73</f>
        <v>24.009677254977905</v>
      </c>
      <c r="E200" s="131">
        <f t="shared" si="8"/>
        <v>4.7196529452619984E-4</v>
      </c>
    </row>
    <row r="201" spans="1:5" x14ac:dyDescent="0.25">
      <c r="A201" s="61">
        <v>910</v>
      </c>
      <c r="B201" s="61">
        <f t="shared" si="6"/>
        <v>0</v>
      </c>
      <c r="C201" s="127">
        <f t="shared" si="7"/>
        <v>9.2052896833789595E-3</v>
      </c>
      <c r="D201" s="127">
        <f>C201+Scoring!$J$73</f>
        <v>24.009205289683379</v>
      </c>
      <c r="E201" s="131">
        <f t="shared" si="8"/>
        <v>4.4894727549760205E-4</v>
      </c>
    </row>
    <row r="202" spans="1:5" x14ac:dyDescent="0.25">
      <c r="A202" s="61">
        <v>915</v>
      </c>
      <c r="B202" s="61">
        <f t="shared" si="6"/>
        <v>0</v>
      </c>
      <c r="C202" s="127">
        <f t="shared" si="7"/>
        <v>8.7563424078829204E-3</v>
      </c>
      <c r="D202" s="127">
        <f>C202+Scoring!$J$73</f>
        <v>24.008756342407882</v>
      </c>
      <c r="E202" s="131">
        <f t="shared" si="8"/>
        <v>4.2705185850167027E-4</v>
      </c>
    </row>
    <row r="203" spans="1:5" x14ac:dyDescent="0.25">
      <c r="A203" s="61">
        <v>920</v>
      </c>
      <c r="B203" s="61">
        <f t="shared" si="6"/>
        <v>0</v>
      </c>
      <c r="C203" s="127">
        <f t="shared" si="7"/>
        <v>8.3292905493816613E-3</v>
      </c>
      <c r="D203" s="127">
        <f>C203+Scoring!$J$73</f>
        <v>24.00832929054938</v>
      </c>
      <c r="E203" s="131">
        <f t="shared" si="8"/>
        <v>4.0622429359160606E-4</v>
      </c>
    </row>
    <row r="204" spans="1:5" x14ac:dyDescent="0.25">
      <c r="A204" s="61">
        <v>925</v>
      </c>
      <c r="B204" s="61">
        <f t="shared" si="6"/>
        <v>0</v>
      </c>
      <c r="C204" s="127">
        <f t="shared" si="7"/>
        <v>7.9230662557875624E-3</v>
      </c>
      <c r="D204" s="127">
        <f>C204+Scoring!$J$73</f>
        <v>24.007923066255788</v>
      </c>
      <c r="E204" s="131">
        <f t="shared" si="8"/>
        <v>3.8641250101534297E-4</v>
      </c>
    </row>
    <row r="205" spans="1:5" x14ac:dyDescent="0.25">
      <c r="A205" s="61">
        <v>930</v>
      </c>
      <c r="B205" s="61">
        <f t="shared" si="6"/>
        <v>0</v>
      </c>
      <c r="C205" s="127">
        <f t="shared" si="7"/>
        <v>7.536653754773825E-3</v>
      </c>
      <c r="D205" s="127">
        <f>C205+Scoring!$J$73</f>
        <v>24.007536653754773</v>
      </c>
      <c r="E205" s="131">
        <f t="shared" si="8"/>
        <v>3.6756694095885223E-4</v>
      </c>
    </row>
    <row r="206" spans="1:5" x14ac:dyDescent="0.25">
      <c r="A206" s="61">
        <v>935</v>
      </c>
      <c r="B206" s="61">
        <f t="shared" si="6"/>
        <v>0</v>
      </c>
      <c r="C206" s="127">
        <f t="shared" si="7"/>
        <v>7.1690868138146588E-3</v>
      </c>
      <c r="D206" s="127">
        <f>C206+Scoring!$J$73</f>
        <v>24.007169086813814</v>
      </c>
      <c r="E206" s="131">
        <f t="shared" si="8"/>
        <v>3.4964048971275474E-4</v>
      </c>
    </row>
    <row r="207" spans="1:5" x14ac:dyDescent="0.25">
      <c r="A207" s="61">
        <v>940</v>
      </c>
      <c r="B207" s="61">
        <f t="shared" si="6"/>
        <v>0</v>
      </c>
      <c r="C207" s="127">
        <f t="shared" si="7"/>
        <v>6.81944632410057E-3</v>
      </c>
      <c r="D207" s="127">
        <f>C207+Scoring!$J$73</f>
        <v>24.006819446324101</v>
      </c>
      <c r="E207" s="131">
        <f t="shared" si="8"/>
        <v>3.3258832181459752E-4</v>
      </c>
    </row>
    <row r="208" spans="1:5" x14ac:dyDescent="0.25">
      <c r="A208" s="61">
        <v>945</v>
      </c>
      <c r="B208" s="61">
        <f t="shared" si="6"/>
        <v>0</v>
      </c>
      <c r="C208" s="127">
        <f t="shared" si="7"/>
        <v>6.4868580022876899E-3</v>
      </c>
      <c r="D208" s="127">
        <f>C208+Scoring!$J$73</f>
        <v>24.006486858002287</v>
      </c>
      <c r="E208" s="131">
        <f t="shared" si="8"/>
        <v>3.1636779795363168E-4</v>
      </c>
    </row>
    <row r="209" spans="1:5" x14ac:dyDescent="0.25">
      <c r="A209" s="61">
        <v>950</v>
      </c>
      <c r="B209" s="61">
        <f t="shared" si="6"/>
        <v>0</v>
      </c>
      <c r="C209" s="127">
        <f t="shared" si="7"/>
        <v>6.1704902043339784E-3</v>
      </c>
      <c r="D209" s="127">
        <f>C209+Scoring!$J$73</f>
        <v>24.006170490204333</v>
      </c>
      <c r="E209" s="131">
        <f t="shared" si="8"/>
        <v>3.0093835837874394E-4</v>
      </c>
    </row>
    <row r="210" spans="1:5" x14ac:dyDescent="0.25">
      <c r="A210" s="61">
        <v>955</v>
      </c>
      <c r="B210" s="61">
        <f t="shared" si="6"/>
        <v>0</v>
      </c>
      <c r="C210" s="127">
        <f t="shared" si="7"/>
        <v>5.869551845955898E-3</v>
      </c>
      <c r="D210" s="127">
        <f>C210+Scoring!$J$73</f>
        <v>24.005869551845954</v>
      </c>
      <c r="E210" s="131">
        <f t="shared" si="8"/>
        <v>2.8626142144716482E-4</v>
      </c>
    </row>
    <row r="211" spans="1:5" x14ac:dyDescent="0.25">
      <c r="A211" s="61">
        <v>960</v>
      </c>
      <c r="B211" s="61">
        <f t="shared" si="6"/>
        <v>0</v>
      </c>
      <c r="C211" s="127">
        <f t="shared" si="7"/>
        <v>5.583290424505739E-3</v>
      </c>
      <c r="D211" s="127">
        <f>C211+Scoring!$J$73</f>
        <v>24.005583290424507</v>
      </c>
      <c r="E211" s="131">
        <f t="shared" si="8"/>
        <v>2.7230028718605581E-4</v>
      </c>
    </row>
    <row r="212" spans="1:5" x14ac:dyDescent="0.25">
      <c r="A212" s="61">
        <v>965</v>
      </c>
      <c r="B212" s="61">
        <f t="shared" ref="B212:B275" si="9">IF(AND($D$1="Yes",A212&gt; $D$3), $D$2*EXP(-0.0044*(A212-B$3)), $D$2)</f>
        <v>0</v>
      </c>
      <c r="C212" s="127">
        <f t="shared" si="7"/>
        <v>5.3109901373229376E-3</v>
      </c>
      <c r="D212" s="127">
        <f>C212+Scoring!$J$73</f>
        <v>24.005310990137321</v>
      </c>
      <c r="E212" s="131">
        <f t="shared" si="8"/>
        <v>2.5902004546551893E-4</v>
      </c>
    </row>
    <row r="213" spans="1:5" x14ac:dyDescent="0.25">
      <c r="A213" s="61">
        <v>970</v>
      </c>
      <c r="B213" s="61">
        <f t="shared" si="9"/>
        <v>0</v>
      </c>
      <c r="C213" s="127">
        <f t="shared" ref="C213:C276" si="10">IF($D$11="Within SPZ1",IF(A213&lt;$D$9,$D$7+$D$8,$D$7+$D$8*EXP(-$D$10*(A213-$D$9))),IF(A213&lt;$D$9,$D$8,$D$8*EXP(-$D$10*(A213-$D$9))))</f>
        <v>5.0519700918546621E-3</v>
      </c>
      <c r="D213" s="127">
        <f>C213+Scoring!$J$73</f>
        <v>24.005051970091856</v>
      </c>
      <c r="E213" s="131">
        <f t="shared" si="8"/>
        <v>2.4638748878658134E-4</v>
      </c>
    </row>
    <row r="214" spans="1:5" x14ac:dyDescent="0.25">
      <c r="A214" s="61">
        <v>975</v>
      </c>
      <c r="B214" s="61">
        <f t="shared" si="9"/>
        <v>0</v>
      </c>
      <c r="C214" s="127">
        <f t="shared" si="10"/>
        <v>4.8055826030697349E-3</v>
      </c>
      <c r="D214" s="127">
        <f>C214+Scoring!$J$73</f>
        <v>24.004805582603069</v>
      </c>
      <c r="E214" s="131">
        <f t="shared" si="8"/>
        <v>2.3437102916190611E-4</v>
      </c>
    </row>
    <row r="215" spans="1:5" x14ac:dyDescent="0.25">
      <c r="A215" s="61">
        <v>980</v>
      </c>
      <c r="B215" s="61">
        <f t="shared" si="9"/>
        <v>0</v>
      </c>
      <c r="C215" s="127">
        <f t="shared" si="10"/>
        <v>4.5712115739086632E-3</v>
      </c>
      <c r="D215" s="127">
        <f>C215+Scoring!$J$73</f>
        <v>24.004571211573907</v>
      </c>
      <c r="E215" s="131">
        <f t="shared" si="8"/>
        <v>2.2294061918870511E-4</v>
      </c>
    </row>
    <row r="216" spans="1:5" x14ac:dyDescent="0.25">
      <c r="A216" s="61">
        <v>985</v>
      </c>
      <c r="B216" s="61">
        <f t="shared" si="9"/>
        <v>0</v>
      </c>
      <c r="C216" s="127">
        <f t="shared" si="10"/>
        <v>4.3482709547201463E-3</v>
      </c>
      <c r="D216" s="127">
        <f>C216+Scoring!$J$73</f>
        <v>24.004348270954718</v>
      </c>
      <c r="E216" s="131">
        <f t="shared" si="8"/>
        <v>2.1206767688752848E-4</v>
      </c>
    </row>
    <row r="217" spans="1:5" x14ac:dyDescent="0.25">
      <c r="A217" s="61">
        <v>990</v>
      </c>
      <c r="B217" s="61">
        <f t="shared" si="9"/>
        <v>0</v>
      </c>
      <c r="C217" s="127">
        <f t="shared" si="10"/>
        <v>4.1362032778316116E-3</v>
      </c>
      <c r="D217" s="127">
        <f>C217+Scoring!$J$73</f>
        <v>24.004136203277831</v>
      </c>
      <c r="E217" s="131">
        <f t="shared" si="8"/>
        <v>2.017250142394289E-4</v>
      </c>
    </row>
    <row r="218" spans="1:5" x14ac:dyDescent="0.25">
      <c r="A218" s="61">
        <v>995</v>
      </c>
      <c r="B218" s="61">
        <f t="shared" si="9"/>
        <v>0</v>
      </c>
      <c r="C218" s="127">
        <f t="shared" si="10"/>
        <v>3.9344782635897281E-3</v>
      </c>
      <c r="D218" s="127">
        <f>C218+Scoring!$J$73</f>
        <v>24.003934478263592</v>
      </c>
      <c r="E218" s="131">
        <f t="shared" si="8"/>
        <v>1.9188676920478542E-4</v>
      </c>
    </row>
    <row r="219" spans="1:5" x14ac:dyDescent="0.25">
      <c r="A219" s="61">
        <v>1000</v>
      </c>
      <c r="B219" s="61">
        <f t="shared" si="9"/>
        <v>0</v>
      </c>
      <c r="C219" s="127">
        <f t="shared" si="10"/>
        <v>3.7425914943850298E-3</v>
      </c>
      <c r="D219" s="127">
        <f>C219+Scoring!$J$73</f>
        <v>24.003742591494387</v>
      </c>
      <c r="E219" s="131">
        <f t="shared" si="8"/>
        <v>1.8252834104259819E-4</v>
      </c>
    </row>
    <row r="220" spans="1:5" x14ac:dyDescent="0.25">
      <c r="A220" s="61">
        <v>1005</v>
      </c>
      <c r="B220" s="61">
        <f t="shared" si="9"/>
        <v>0</v>
      </c>
      <c r="C220" s="127">
        <f t="shared" si="10"/>
        <v>3.5600631533451365E-3</v>
      </c>
      <c r="D220" s="127">
        <f>C220+Scoring!$J$73</f>
        <v>24.003560063153344</v>
      </c>
      <c r="E220" s="131">
        <f t="shared" si="8"/>
        <v>1.7362632880235651E-4</v>
      </c>
    </row>
    <row r="221" spans="1:5" x14ac:dyDescent="0.25">
      <c r="A221" s="61">
        <v>1010</v>
      </c>
      <c r="B221" s="61">
        <f t="shared" si="9"/>
        <v>0</v>
      </c>
      <c r="C221" s="127">
        <f t="shared" si="10"/>
        <v>3.386436824542695E-3</v>
      </c>
      <c r="D221" s="127">
        <f>C221+Scoring!$J$73</f>
        <v>24.003386436824542</v>
      </c>
      <c r="E221" s="131">
        <f t="shared" si="8"/>
        <v>1.6515847282505547E-4</v>
      </c>
    </row>
    <row r="222" spans="1:5" x14ac:dyDescent="0.25">
      <c r="A222" s="61">
        <v>1015</v>
      </c>
      <c r="B222" s="61">
        <f t="shared" si="9"/>
        <v>0</v>
      </c>
      <c r="C222" s="127">
        <f t="shared" si="10"/>
        <v>3.221278351717771E-3</v>
      </c>
      <c r="D222" s="127">
        <f>C222+Scoring!$J$73</f>
        <v>24.003221278351717</v>
      </c>
      <c r="E222" s="131">
        <f t="shared" si="8"/>
        <v>1.5710359905440896E-4</v>
      </c>
    </row>
    <row r="223" spans="1:5" x14ac:dyDescent="0.25">
      <c r="A223" s="61">
        <v>1020</v>
      </c>
      <c r="B223" s="61">
        <f t="shared" si="9"/>
        <v>0</v>
      </c>
      <c r="C223" s="127">
        <f t="shared" si="10"/>
        <v>3.0641747526611012E-3</v>
      </c>
      <c r="D223" s="127">
        <f>C223+Scoring!$J$73</f>
        <v>24.003064174752662</v>
      </c>
      <c r="E223" s="131">
        <f t="shared" ref="E223:E286" si="11">D223-D224</f>
        <v>1.4944156611917947E-4</v>
      </c>
    </row>
    <row r="224" spans="1:5" x14ac:dyDescent="0.25">
      <c r="A224" s="61">
        <v>1025</v>
      </c>
      <c r="B224" s="61">
        <f t="shared" si="9"/>
        <v>0</v>
      </c>
      <c r="C224" s="127">
        <f t="shared" si="10"/>
        <v>2.9147331865434405E-3</v>
      </c>
      <c r="D224" s="127">
        <f>C224+Scoring!$J$73</f>
        <v>24.002914733186543</v>
      </c>
      <c r="E224" s="131">
        <f t="shared" si="11"/>
        <v>1.4215321493438182E-4</v>
      </c>
    </row>
    <row r="225" spans="1:5" x14ac:dyDescent="0.25">
      <c r="A225" s="61">
        <v>1030</v>
      </c>
      <c r="B225" s="61">
        <f t="shared" si="9"/>
        <v>0</v>
      </c>
      <c r="C225" s="127">
        <f t="shared" si="10"/>
        <v>2.772579971608847E-3</v>
      </c>
      <c r="D225" s="127">
        <f>C225+Scoring!$J$73</f>
        <v>24.002772579971609</v>
      </c>
      <c r="E225" s="131">
        <f t="shared" si="11"/>
        <v>1.3522032083201907E-4</v>
      </c>
    </row>
    <row r="226" spans="1:5" x14ac:dyDescent="0.25">
      <c r="A226" s="61">
        <v>1035</v>
      </c>
      <c r="B226" s="61">
        <f t="shared" si="9"/>
        <v>0</v>
      </c>
      <c r="C226" s="127">
        <f t="shared" si="10"/>
        <v>2.6373596507756926E-3</v>
      </c>
      <c r="D226" s="127">
        <f>C226+Scoring!$J$73</f>
        <v>24.002637359650777</v>
      </c>
      <c r="E226" s="131">
        <f t="shared" si="11"/>
        <v>1.2862554796910786E-4</v>
      </c>
    </row>
    <row r="227" spans="1:5" x14ac:dyDescent="0.25">
      <c r="A227" s="61">
        <v>1040</v>
      </c>
      <c r="B227" s="61">
        <f t="shared" si="9"/>
        <v>0</v>
      </c>
      <c r="C227" s="127">
        <f t="shared" si="10"/>
        <v>2.508734102808764E-3</v>
      </c>
      <c r="D227" s="127">
        <f>C227+Scoring!$J$73</f>
        <v>24.002508734102808</v>
      </c>
      <c r="E227" s="131">
        <f t="shared" si="11"/>
        <v>1.2235240596680796E-4</v>
      </c>
    </row>
    <row r="228" spans="1:5" x14ac:dyDescent="0.25">
      <c r="A228" s="61">
        <v>1045</v>
      </c>
      <c r="B228" s="61">
        <f t="shared" si="9"/>
        <v>0</v>
      </c>
      <c r="C228" s="127">
        <f t="shared" si="10"/>
        <v>2.3863816968400942E-3</v>
      </c>
      <c r="D228" s="127">
        <f>C228+Scoring!$J$73</f>
        <v>24.002386381696841</v>
      </c>
      <c r="E228" s="131">
        <f t="shared" si="11"/>
        <v>1.1638520871670721E-4</v>
      </c>
    </row>
    <row r="229" spans="1:5" x14ac:dyDescent="0.25">
      <c r="A229" s="61">
        <v>1050</v>
      </c>
      <c r="B229" s="61">
        <f t="shared" si="9"/>
        <v>0</v>
      </c>
      <c r="C229" s="127">
        <f t="shared" si="10"/>
        <v>2.2699964881242427E-3</v>
      </c>
      <c r="D229" s="127">
        <f>C229+Scoring!$J$73</f>
        <v>24.002269996488124</v>
      </c>
      <c r="E229" s="131">
        <f t="shared" si="11"/>
        <v>1.1070903510557173E-4</v>
      </c>
    </row>
    <row r="230" spans="1:5" x14ac:dyDescent="0.25">
      <c r="A230" s="61">
        <v>1055</v>
      </c>
      <c r="B230" s="61">
        <f t="shared" si="9"/>
        <v>0</v>
      </c>
      <c r="C230" s="127">
        <f t="shared" si="10"/>
        <v>2.1592874530170637E-3</v>
      </c>
      <c r="D230" s="127">
        <f>C230+Scoring!$J$73</f>
        <v>24.002159287453019</v>
      </c>
      <c r="E230" s="131">
        <f t="shared" si="11"/>
        <v>1.053096917544849E-4</v>
      </c>
    </row>
    <row r="231" spans="1:5" x14ac:dyDescent="0.25">
      <c r="A231" s="61">
        <v>1060</v>
      </c>
      <c r="B231" s="61">
        <f t="shared" si="9"/>
        <v>0</v>
      </c>
      <c r="C231" s="127">
        <f t="shared" si="10"/>
        <v>2.0539777612650361E-3</v>
      </c>
      <c r="D231" s="127">
        <f>C231+Scoring!$J$73</f>
        <v>24.002053977761264</v>
      </c>
      <c r="E231" s="131">
        <f t="shared" si="11"/>
        <v>1.0017367747749972E-4</v>
      </c>
    </row>
    <row r="232" spans="1:5" x14ac:dyDescent="0.25">
      <c r="A232" s="61">
        <v>1065</v>
      </c>
      <c r="B232" s="61">
        <f t="shared" si="9"/>
        <v>0</v>
      </c>
      <c r="C232" s="127">
        <f t="shared" si="10"/>
        <v>1.9538040837854039E-3</v>
      </c>
      <c r="D232" s="127">
        <f>C232+Scoring!$J$73</f>
        <v>24.001953804083787</v>
      </c>
      <c r="E232" s="131">
        <f t="shared" si="11"/>
        <v>9.5288149580596837E-5</v>
      </c>
    </row>
    <row r="233" spans="1:5" x14ac:dyDescent="0.25">
      <c r="A233" s="61">
        <v>1070</v>
      </c>
      <c r="B233" s="61">
        <f t="shared" si="9"/>
        <v>0</v>
      </c>
      <c r="C233" s="127">
        <f t="shared" si="10"/>
        <v>1.8585159342063332E-3</v>
      </c>
      <c r="D233" s="127">
        <f>C233+Scoring!$J$73</f>
        <v>24.001858515934206</v>
      </c>
      <c r="E233" s="131">
        <f t="shared" si="11"/>
        <v>9.0640891684756753E-5</v>
      </c>
    </row>
    <row r="234" spans="1:5" x14ac:dyDescent="0.25">
      <c r="A234" s="61">
        <v>1075</v>
      </c>
      <c r="B234" s="61">
        <f t="shared" si="9"/>
        <v>0</v>
      </c>
      <c r="C234" s="127">
        <f t="shared" si="10"/>
        <v>1.767875042520499E-3</v>
      </c>
      <c r="D234" s="127">
        <f>C234+Scoring!$J$73</f>
        <v>24.001767875042521</v>
      </c>
      <c r="E234" s="131">
        <f t="shared" si="11"/>
        <v>8.6220283236571049E-5</v>
      </c>
    </row>
    <row r="235" spans="1:5" x14ac:dyDescent="0.25">
      <c r="A235" s="61">
        <v>1080</v>
      </c>
      <c r="B235" s="61">
        <f t="shared" si="9"/>
        <v>0</v>
      </c>
      <c r="C235" s="127">
        <f t="shared" si="10"/>
        <v>1.6816547592859484E-3</v>
      </c>
      <c r="D235" s="127">
        <f>C235+Scoring!$J$73</f>
        <v>24.001681654759285</v>
      </c>
      <c r="E235" s="131">
        <f t="shared" si="11"/>
        <v>8.2015270400859208E-5</v>
      </c>
    </row>
    <row r="236" spans="1:5" x14ac:dyDescent="0.25">
      <c r="A236" s="61">
        <v>1085</v>
      </c>
      <c r="B236" s="61">
        <f t="shared" si="9"/>
        <v>0</v>
      </c>
      <c r="C236" s="127">
        <f t="shared" si="10"/>
        <v>1.5996394888844613E-3</v>
      </c>
      <c r="D236" s="127">
        <f>C236+Scoring!$J$73</f>
        <v>24.001599639488884</v>
      </c>
      <c r="E236" s="131">
        <f t="shared" si="11"/>
        <v>7.8015338463188755E-5</v>
      </c>
    </row>
    <row r="237" spans="1:5" x14ac:dyDescent="0.25">
      <c r="A237" s="61">
        <v>1090</v>
      </c>
      <c r="B237" s="61">
        <f t="shared" si="9"/>
        <v>0</v>
      </c>
      <c r="C237" s="127">
        <f t="shared" si="10"/>
        <v>1.5216241504201812E-3</v>
      </c>
      <c r="D237" s="127">
        <f>C237+Scoring!$J$73</f>
        <v>24.001521624150421</v>
      </c>
      <c r="E237" s="131">
        <f t="shared" si="11"/>
        <v>7.4210485511372326E-5</v>
      </c>
    </row>
    <row r="238" spans="1:5" x14ac:dyDescent="0.25">
      <c r="A238" s="61">
        <v>1095</v>
      </c>
      <c r="B238" s="61">
        <f t="shared" si="9"/>
        <v>0</v>
      </c>
      <c r="C238" s="127">
        <f t="shared" si="10"/>
        <v>1.4474136649105759E-3</v>
      </c>
      <c r="D238" s="127">
        <f>C238+Scoring!$J$73</f>
        <v>24.001447413664909</v>
      </c>
      <c r="E238" s="131">
        <f t="shared" si="11"/>
        <v>7.0591197420810659E-5</v>
      </c>
    </row>
    <row r="239" spans="1:5" x14ac:dyDescent="0.25">
      <c r="A239" s="61">
        <v>1100</v>
      </c>
      <c r="B239" s="61">
        <f t="shared" si="9"/>
        <v>0</v>
      </c>
      <c r="C239" s="127">
        <f t="shared" si="10"/>
        <v>1.3768224674873578E-3</v>
      </c>
      <c r="D239" s="127">
        <f>C239+Scoring!$J$73</f>
        <v>24.001376822467488</v>
      </c>
      <c r="E239" s="131">
        <f t="shared" si="11"/>
        <v>6.7148424101048931E-5</v>
      </c>
    </row>
    <row r="240" spans="1:5" x14ac:dyDescent="0.25">
      <c r="A240" s="61">
        <v>1105</v>
      </c>
      <c r="B240" s="61">
        <f t="shared" si="9"/>
        <v>0</v>
      </c>
      <c r="C240" s="127">
        <f t="shared" si="10"/>
        <v>1.3096740433876516E-3</v>
      </c>
      <c r="D240" s="127">
        <f>C240+Scoring!$J$73</f>
        <v>24.001309674043387</v>
      </c>
      <c r="E240" s="131">
        <f t="shared" si="11"/>
        <v>6.3873556811699927E-5</v>
      </c>
    </row>
    <row r="241" spans="1:5" x14ac:dyDescent="0.25">
      <c r="A241" s="61">
        <v>1110</v>
      </c>
      <c r="B241" s="61">
        <f t="shared" si="9"/>
        <v>0</v>
      </c>
      <c r="C241" s="127">
        <f t="shared" si="10"/>
        <v>1.2458004865751602E-3</v>
      </c>
      <c r="D241" s="127">
        <f>C241+Scoring!$J$73</f>
        <v>24.001245800486576</v>
      </c>
      <c r="E241" s="131">
        <f t="shared" si="11"/>
        <v>6.0758406686289845E-5</v>
      </c>
    </row>
    <row r="242" spans="1:5" x14ac:dyDescent="0.25">
      <c r="A242" s="61">
        <v>1115</v>
      </c>
      <c r="B242" s="61">
        <f t="shared" si="9"/>
        <v>0</v>
      </c>
      <c r="C242" s="127">
        <f t="shared" si="10"/>
        <v>1.1850420798875984E-3</v>
      </c>
      <c r="D242" s="127">
        <f>C242+Scoring!$J$73</f>
        <v>24.001185042079889</v>
      </c>
      <c r="E242" s="131">
        <f t="shared" si="11"/>
        <v>5.7795184229547658E-5</v>
      </c>
    </row>
    <row r="243" spans="1:5" x14ac:dyDescent="0.25">
      <c r="A243" s="61">
        <v>1120</v>
      </c>
      <c r="B243" s="61">
        <f t="shared" si="9"/>
        <v>0</v>
      </c>
      <c r="C243" s="127">
        <f t="shared" si="10"/>
        <v>1.1272468956606085E-3</v>
      </c>
      <c r="D243" s="127">
        <f>C243+Scoring!$J$73</f>
        <v>24.00112724689566</v>
      </c>
      <c r="E243" s="131">
        <f t="shared" si="11"/>
        <v>5.4976479830770586E-5</v>
      </c>
    </row>
    <row r="244" spans="1:5" x14ac:dyDescent="0.25">
      <c r="A244" s="61">
        <v>1125</v>
      </c>
      <c r="B244" s="61">
        <f t="shared" si="9"/>
        <v>0</v>
      </c>
      <c r="C244" s="127">
        <f t="shared" si="10"/>
        <v>1.0722704158294583E-3</v>
      </c>
      <c r="D244" s="127">
        <f>C244+Scoring!$J$73</f>
        <v>24.001072270415829</v>
      </c>
      <c r="E244" s="131">
        <f t="shared" si="11"/>
        <v>5.2295245271949398E-5</v>
      </c>
    </row>
    <row r="245" spans="1:5" x14ac:dyDescent="0.25">
      <c r="A245" s="61">
        <v>1130</v>
      </c>
      <c r="B245" s="61">
        <f t="shared" si="9"/>
        <v>0</v>
      </c>
      <c r="C245" s="127">
        <f t="shared" si="10"/>
        <v>1.0199751705585961E-3</v>
      </c>
      <c r="D245" s="127">
        <f>C245+Scoring!$J$73</f>
        <v>24.001019975170557</v>
      </c>
      <c r="E245" s="131">
        <f t="shared" si="11"/>
        <v>4.9744776060123286E-5</v>
      </c>
    </row>
    <row r="246" spans="1:5" x14ac:dyDescent="0.25">
      <c r="A246" s="61">
        <v>1135</v>
      </c>
      <c r="B246" s="61">
        <f t="shared" si="9"/>
        <v>0</v>
      </c>
      <c r="C246" s="127">
        <f t="shared" si="10"/>
        <v>9.7023039449547197E-4</v>
      </c>
      <c r="D246" s="127">
        <f>C246+Scoring!$J$73</f>
        <v>24.000970230394497</v>
      </c>
      <c r="E246" s="131">
        <f t="shared" si="11"/>
        <v>4.7318694708309295E-5</v>
      </c>
    </row>
    <row r="247" spans="1:5" x14ac:dyDescent="0.25">
      <c r="A247" s="61">
        <v>1140</v>
      </c>
      <c r="B247" s="61">
        <f t="shared" si="9"/>
        <v>0</v>
      </c>
      <c r="C247" s="127">
        <f t="shared" si="10"/>
        <v>9.2291169978902794E-4</v>
      </c>
      <c r="D247" s="127">
        <f>C247+Scoring!$J$73</f>
        <v>24.000922911699789</v>
      </c>
      <c r="E247" s="131">
        <f t="shared" si="11"/>
        <v>4.501093473407991E-5</v>
      </c>
    </row>
    <row r="248" spans="1:5" x14ac:dyDescent="0.25">
      <c r="A248" s="61">
        <v>1145</v>
      </c>
      <c r="B248" s="61">
        <f t="shared" si="9"/>
        <v>0</v>
      </c>
      <c r="C248" s="127">
        <f t="shared" si="10"/>
        <v>8.7790076505529205E-4</v>
      </c>
      <c r="D248" s="127">
        <f>C248+Scoring!$J$73</f>
        <v>24.000877900765055</v>
      </c>
      <c r="E248" s="131">
        <f t="shared" si="11"/>
        <v>4.2815725542766359E-5</v>
      </c>
    </row>
    <row r="249" spans="1:5" x14ac:dyDescent="0.25">
      <c r="A249" s="61">
        <v>1150</v>
      </c>
      <c r="B249" s="61">
        <f t="shared" si="9"/>
        <v>0</v>
      </c>
      <c r="C249" s="127">
        <f t="shared" si="10"/>
        <v>8.3508503951228294E-4</v>
      </c>
      <c r="D249" s="127">
        <f>C249+Scoring!$J$73</f>
        <v>24.000835085039512</v>
      </c>
      <c r="E249" s="131">
        <f t="shared" si="11"/>
        <v>4.072757796791393E-5</v>
      </c>
    </row>
    <row r="250" spans="1:5" x14ac:dyDescent="0.25">
      <c r="A250" s="61">
        <v>1155</v>
      </c>
      <c r="B250" s="61">
        <f t="shared" si="9"/>
        <v>0</v>
      </c>
      <c r="C250" s="127">
        <f t="shared" si="10"/>
        <v>7.9435746154442452E-4</v>
      </c>
      <c r="D250" s="127">
        <f>C250+Scoring!$J$73</f>
        <v>24.000794357461544</v>
      </c>
      <c r="E250" s="131">
        <f t="shared" si="11"/>
        <v>3.8741270550701756E-5</v>
      </c>
    </row>
    <row r="251" spans="1:5" x14ac:dyDescent="0.25">
      <c r="A251" s="61">
        <v>1160</v>
      </c>
      <c r="B251" s="61">
        <f t="shared" si="9"/>
        <v>0</v>
      </c>
      <c r="C251" s="127">
        <f t="shared" si="10"/>
        <v>7.5561619099275164E-4</v>
      </c>
      <c r="D251" s="127">
        <f>C251+Scoring!$J$73</f>
        <v>24.000755616190993</v>
      </c>
      <c r="E251" s="131">
        <f t="shared" si="11"/>
        <v>3.6851836490825463E-5</v>
      </c>
    </row>
    <row r="252" spans="1:5" x14ac:dyDescent="0.25">
      <c r="A252" s="61">
        <v>1165</v>
      </c>
      <c r="B252" s="61">
        <f t="shared" si="9"/>
        <v>0</v>
      </c>
      <c r="C252" s="127">
        <f t="shared" si="10"/>
        <v>7.1876435450145628E-4</v>
      </c>
      <c r="D252" s="127">
        <f>C252+Scoring!$J$73</f>
        <v>24.000718764354502</v>
      </c>
      <c r="E252" s="131">
        <f t="shared" si="11"/>
        <v>3.5054551219104724E-5</v>
      </c>
    </row>
    <row r="253" spans="1:5" x14ac:dyDescent="0.25">
      <c r="A253" s="61">
        <v>1170</v>
      </c>
      <c r="B253" s="61">
        <f t="shared" si="9"/>
        <v>0</v>
      </c>
      <c r="C253" s="127">
        <f t="shared" si="10"/>
        <v>6.8370980328404693E-4</v>
      </c>
      <c r="D253" s="127">
        <f>C253+Scoring!$J$73</f>
        <v>24.000683709803283</v>
      </c>
      <c r="E253" s="131">
        <f t="shared" si="11"/>
        <v>3.3344920581157567E-5</v>
      </c>
    </row>
    <row r="254" spans="1:5" x14ac:dyDescent="0.25">
      <c r="A254" s="61">
        <v>1175</v>
      </c>
      <c r="B254" s="61">
        <f t="shared" si="9"/>
        <v>0</v>
      </c>
      <c r="C254" s="127">
        <f t="shared" si="10"/>
        <v>6.5036488270338105E-4</v>
      </c>
      <c r="D254" s="127">
        <f>C254+Scoring!$J$73</f>
        <v>24.000650364882702</v>
      </c>
      <c r="E254" s="131">
        <f t="shared" si="11"/>
        <v>3.1718669614377859E-5</v>
      </c>
    </row>
    <row r="255" spans="1:5" x14ac:dyDescent="0.25">
      <c r="A255" s="61">
        <v>1180</v>
      </c>
      <c r="B255" s="61">
        <f t="shared" si="9"/>
        <v>0</v>
      </c>
      <c r="C255" s="127">
        <f t="shared" si="10"/>
        <v>6.1864621308941106E-4</v>
      </c>
      <c r="D255" s="127">
        <f>C255+Scoring!$J$73</f>
        <v>24.000618646213088</v>
      </c>
      <c r="E255" s="131">
        <f t="shared" si="11"/>
        <v>3.0171731840056282E-5</v>
      </c>
    </row>
    <row r="256" spans="1:5" x14ac:dyDescent="0.25">
      <c r="A256" s="61">
        <v>1185</v>
      </c>
      <c r="B256" s="61">
        <f t="shared" si="9"/>
        <v>0</v>
      </c>
      <c r="C256" s="127">
        <f t="shared" si="10"/>
        <v>5.8847448124658725E-4</v>
      </c>
      <c r="D256" s="127">
        <f>C256+Scoring!$J$73</f>
        <v>24.000588474481248</v>
      </c>
      <c r="E256" s="131">
        <f t="shared" si="11"/>
        <v>2.8700239116830062E-5</v>
      </c>
    </row>
    <row r="257" spans="1:5" x14ac:dyDescent="0.25">
      <c r="A257" s="61">
        <v>1190</v>
      </c>
      <c r="B257" s="61">
        <f t="shared" si="9"/>
        <v>0</v>
      </c>
      <c r="C257" s="127">
        <f t="shared" si="10"/>
        <v>5.5977424212954696E-4</v>
      </c>
      <c r="D257" s="127">
        <f>C257+Scoring!$J$73</f>
        <v>24.000559774242131</v>
      </c>
      <c r="E257" s="131">
        <f t="shared" si="11"/>
        <v>2.7300511938221916E-5</v>
      </c>
    </row>
    <row r="258" spans="1:5" x14ac:dyDescent="0.25">
      <c r="A258" s="61">
        <v>1195</v>
      </c>
      <c r="B258" s="61">
        <f t="shared" si="9"/>
        <v>0</v>
      </c>
      <c r="C258" s="127">
        <f t="shared" si="10"/>
        <v>5.3247373019121196E-4</v>
      </c>
      <c r="D258" s="127">
        <f>C258+Scoring!$J$73</f>
        <v>24.000532473730193</v>
      </c>
      <c r="E258" s="131">
        <f t="shared" si="11"/>
        <v>2.5969050259533333E-5</v>
      </c>
    </row>
    <row r="259" spans="1:5" x14ac:dyDescent="0.25">
      <c r="A259" s="61">
        <v>1200</v>
      </c>
      <c r="B259" s="61">
        <f t="shared" si="9"/>
        <v>0</v>
      </c>
      <c r="C259" s="127">
        <f t="shared" si="10"/>
        <v>5.0650467993153551E-4</v>
      </c>
      <c r="D259" s="127">
        <f>C259+Scoring!$J$73</f>
        <v>24.000506504679933</v>
      </c>
      <c r="E259" s="131">
        <f t="shared" si="11"/>
        <v>2.4702524733299924E-5</v>
      </c>
    </row>
    <row r="260" spans="1:5" x14ac:dyDescent="0.25">
      <c r="A260" s="61">
        <v>1205</v>
      </c>
      <c r="B260" s="61">
        <f t="shared" si="9"/>
        <v>0</v>
      </c>
      <c r="C260" s="127">
        <f t="shared" si="10"/>
        <v>4.8180215519819255E-4</v>
      </c>
      <c r="D260" s="127">
        <f>C260+Scoring!$J$73</f>
        <v>24.0004818021552</v>
      </c>
      <c r="E260" s="131">
        <f t="shared" si="11"/>
        <v>2.3497768388835993E-5</v>
      </c>
    </row>
    <row r="261" spans="1:5" x14ac:dyDescent="0.25">
      <c r="A261" s="61">
        <v>1210</v>
      </c>
      <c r="B261" s="61">
        <f t="shared" si="9"/>
        <v>0</v>
      </c>
      <c r="C261" s="127">
        <f t="shared" si="10"/>
        <v>4.5830438681238088E-4</v>
      </c>
      <c r="D261" s="127">
        <f>C261+Scoring!$J$73</f>
        <v>24.000458304386811</v>
      </c>
      <c r="E261" s="131">
        <f t="shared" si="11"/>
        <v>2.2351768695472174E-5</v>
      </c>
    </row>
    <row r="262" spans="1:5" x14ac:dyDescent="0.25">
      <c r="A262" s="61">
        <v>1215</v>
      </c>
      <c r="B262" s="61">
        <f t="shared" si="9"/>
        <v>0</v>
      </c>
      <c r="C262" s="127">
        <f t="shared" si="10"/>
        <v>4.3595261811369345E-4</v>
      </c>
      <c r="D262" s="127">
        <f>C262+Scoring!$J$73</f>
        <v>24.000435952618115</v>
      </c>
      <c r="E262" s="131">
        <f t="shared" si="11"/>
        <v>2.126166007698771E-5</v>
      </c>
    </row>
    <row r="263" spans="1:5" x14ac:dyDescent="0.25">
      <c r="A263" s="61">
        <v>1220</v>
      </c>
      <c r="B263" s="61">
        <f t="shared" si="9"/>
        <v>0</v>
      </c>
      <c r="C263" s="127">
        <f t="shared" si="10"/>
        <v>4.1469095803786784E-4</v>
      </c>
      <c r="D263" s="127">
        <f>C263+Scoring!$J$73</f>
        <v>24.000414690958038</v>
      </c>
      <c r="E263" s="131">
        <f t="shared" si="11"/>
        <v>2.0224716678285404E-5</v>
      </c>
    </row>
    <row r="264" spans="1:5" x14ac:dyDescent="0.25">
      <c r="A264" s="61">
        <v>1225</v>
      </c>
      <c r="B264" s="61">
        <f t="shared" si="9"/>
        <v>0</v>
      </c>
      <c r="C264" s="127">
        <f t="shared" si="10"/>
        <v>3.9446624136001113E-4</v>
      </c>
      <c r="D264" s="127">
        <f>C264+Scoring!$J$73</f>
        <v>24.00039446624136</v>
      </c>
      <c r="E264" s="131">
        <f t="shared" si="11"/>
        <v>1.9238345604577489E-5</v>
      </c>
    </row>
    <row r="265" spans="1:5" x14ac:dyDescent="0.25">
      <c r="A265" s="61">
        <v>1230</v>
      </c>
      <c r="B265" s="61">
        <f t="shared" si="9"/>
        <v>0</v>
      </c>
      <c r="C265" s="127">
        <f t="shared" si="10"/>
        <v>3.752278957538429E-4</v>
      </c>
      <c r="D265" s="127">
        <f>C265+Scoring!$J$73</f>
        <v>24.000375227895756</v>
      </c>
      <c r="E265" s="131">
        <f t="shared" si="11"/>
        <v>1.8300080419919595E-5</v>
      </c>
    </row>
    <row r="266" spans="1:5" x14ac:dyDescent="0.25">
      <c r="A266" s="61">
        <v>1235</v>
      </c>
      <c r="B266" s="61">
        <f t="shared" si="9"/>
        <v>0</v>
      </c>
      <c r="C266" s="127">
        <f t="shared" si="10"/>
        <v>3.5692781533454228E-4</v>
      </c>
      <c r="D266" s="127">
        <f>C266+Scoring!$J$73</f>
        <v>24.000356927815336</v>
      </c>
      <c r="E266" s="131">
        <f t="shared" si="11"/>
        <v>1.7407574965488948E-5</v>
      </c>
    </row>
    <row r="267" spans="1:5" x14ac:dyDescent="0.25">
      <c r="A267" s="61">
        <v>1240</v>
      </c>
      <c r="B267" s="61">
        <f t="shared" si="9"/>
        <v>0</v>
      </c>
      <c r="C267" s="127">
        <f t="shared" si="10"/>
        <v>3.3952024036897353E-4</v>
      </c>
      <c r="D267" s="127">
        <f>C267+Scoring!$J$73</f>
        <v>24.00033952024037</v>
      </c>
      <c r="E267" s="131">
        <f t="shared" si="11"/>
        <v>1.6558597518923079E-5</v>
      </c>
    </row>
    <row r="268" spans="1:5" x14ac:dyDescent="0.25">
      <c r="A268" s="61">
        <v>1245</v>
      </c>
      <c r="B268" s="61">
        <f t="shared" si="9"/>
        <v>0</v>
      </c>
      <c r="C268" s="127">
        <f t="shared" si="10"/>
        <v>3.2296164285252254E-4</v>
      </c>
      <c r="D268" s="127">
        <f>C268+Scoring!$J$73</f>
        <v>24.000322961642851</v>
      </c>
      <c r="E268" s="131">
        <f t="shared" si="11"/>
        <v>1.5751025184584933E-5</v>
      </c>
    </row>
    <row r="269" spans="1:5" x14ac:dyDescent="0.25">
      <c r="A269" s="61">
        <v>1250</v>
      </c>
      <c r="B269" s="61">
        <f t="shared" si="9"/>
        <v>0</v>
      </c>
      <c r="C269" s="127">
        <f t="shared" si="10"/>
        <v>3.0721061766641051E-4</v>
      </c>
      <c r="D269" s="127">
        <f>C269+Scoring!$J$73</f>
        <v>24.000307210617667</v>
      </c>
      <c r="E269" s="131">
        <f t="shared" si="11"/>
        <v>1.4982838624888473E-5</v>
      </c>
    </row>
    <row r="270" spans="1:5" x14ac:dyDescent="0.25">
      <c r="A270" s="61">
        <v>1255</v>
      </c>
      <c r="B270" s="61">
        <f t="shared" si="9"/>
        <v>0</v>
      </c>
      <c r="C270" s="127">
        <f t="shared" si="10"/>
        <v>2.9222777904332832E-4</v>
      </c>
      <c r="D270" s="127">
        <f>C270+Scoring!$J$73</f>
        <v>24.000292227779042</v>
      </c>
      <c r="E270" s="131">
        <f t="shared" si="11"/>
        <v>1.4252116958601846E-5</v>
      </c>
    </row>
    <row r="271" spans="1:5" x14ac:dyDescent="0.25">
      <c r="A271" s="61">
        <v>1260</v>
      </c>
      <c r="B271" s="61">
        <f t="shared" si="9"/>
        <v>0</v>
      </c>
      <c r="C271" s="127">
        <f t="shared" si="10"/>
        <v>2.7797566208250728E-4</v>
      </c>
      <c r="D271" s="127">
        <f>C271+Scoring!$J$73</f>
        <v>24.000277975662083</v>
      </c>
      <c r="E271" s="131">
        <f t="shared" si="11"/>
        <v>1.3557033014421904E-5</v>
      </c>
    </row>
    <row r="272" spans="1:5" x14ac:dyDescent="0.25">
      <c r="A272" s="61">
        <v>1265</v>
      </c>
      <c r="B272" s="61">
        <f t="shared" si="9"/>
        <v>0</v>
      </c>
      <c r="C272" s="127">
        <f t="shared" si="10"/>
        <v>2.6441862906794817E-4</v>
      </c>
      <c r="D272" s="127">
        <f>C272+Scoring!$J$73</f>
        <v>24.000264418629069</v>
      </c>
      <c r="E272" s="131">
        <f t="shared" si="11"/>
        <v>1.2895848712446423E-5</v>
      </c>
    </row>
    <row r="273" spans="1:5" x14ac:dyDescent="0.25">
      <c r="A273" s="61">
        <v>1270</v>
      </c>
      <c r="B273" s="61">
        <f t="shared" si="9"/>
        <v>0</v>
      </c>
      <c r="C273" s="127">
        <f t="shared" si="10"/>
        <v>2.5152278035557194E-4</v>
      </c>
      <c r="D273" s="127">
        <f>C273+Scoring!$J$73</f>
        <v>24.000251522780356</v>
      </c>
      <c r="E273" s="131">
        <f t="shared" si="11"/>
        <v>1.2266910751179694E-5</v>
      </c>
    </row>
    <row r="274" spans="1:5" x14ac:dyDescent="0.25">
      <c r="A274" s="61">
        <v>1275</v>
      </c>
      <c r="B274" s="61">
        <f t="shared" si="9"/>
        <v>0</v>
      </c>
      <c r="C274" s="127">
        <f t="shared" si="10"/>
        <v>2.3925586960645045E-4</v>
      </c>
      <c r="D274" s="127">
        <f>C274+Scoring!$J$73</f>
        <v>24.000239255869605</v>
      </c>
      <c r="E274" s="131">
        <f t="shared" si="11"/>
        <v>1.1668646450857523E-5</v>
      </c>
    </row>
    <row r="275" spans="1:5" x14ac:dyDescent="0.25">
      <c r="A275" s="61">
        <v>1280</v>
      </c>
      <c r="B275" s="61">
        <f t="shared" si="9"/>
        <v>0</v>
      </c>
      <c r="C275" s="127">
        <f t="shared" si="10"/>
        <v>2.2758722315416156E-4</v>
      </c>
      <c r="D275" s="127">
        <f>C275+Scoring!$J$73</f>
        <v>24.000227587223154</v>
      </c>
      <c r="E275" s="131">
        <f t="shared" si="11"/>
        <v>1.1099559849014895E-5</v>
      </c>
    </row>
    <row r="276" spans="1:5" x14ac:dyDescent="0.25">
      <c r="A276" s="61">
        <v>1285</v>
      </c>
      <c r="B276" s="61">
        <f t="shared" ref="B276:B339" si="12">IF(AND($D$1="Yes",A276&gt; $D$3), $D$2*EXP(-0.0044*(A276-B$3)), $D$2)</f>
        <v>0</v>
      </c>
      <c r="C276" s="127">
        <f t="shared" si="10"/>
        <v>2.1648766330464891E-4</v>
      </c>
      <c r="D276" s="127">
        <f>C276+Scoring!$J$73</f>
        <v>24.000216487663305</v>
      </c>
      <c r="E276" s="131">
        <f t="shared" si="11"/>
        <v>1.0558227927504049E-5</v>
      </c>
    </row>
    <row r="277" spans="1:5" x14ac:dyDescent="0.25">
      <c r="A277" s="61">
        <v>1290</v>
      </c>
      <c r="B277" s="61">
        <f t="shared" si="12"/>
        <v>0</v>
      </c>
      <c r="C277" s="127">
        <f t="shared" ref="C277:C340" si="13">IF($D$11="Within SPZ1",IF(A277&lt;$D$9,$D$7+$D$8,$D$7+$D$8*EXP(-$D$10*(A277-$D$9))),IF(A277&lt;$D$9,$D$8,$D$8*EXP(-$D$10*(A277-$D$9))))</f>
        <v>2.0592943537678542E-4</v>
      </c>
      <c r="D277" s="127">
        <f>C277+Scoring!$J$73</f>
        <v>24.000205929435378</v>
      </c>
      <c r="E277" s="131">
        <f t="shared" si="11"/>
        <v>1.0043297077544366E-5</v>
      </c>
    </row>
    <row r="278" spans="1:5" x14ac:dyDescent="0.25">
      <c r="A278" s="61">
        <v>1295</v>
      </c>
      <c r="B278" s="61">
        <f t="shared" si="12"/>
        <v>0</v>
      </c>
      <c r="C278" s="127">
        <f t="shared" si="13"/>
        <v>1.9588613830121641E-4</v>
      </c>
      <c r="D278" s="127">
        <f>C278+Scoring!$J$73</f>
        <v>24.0001958861383</v>
      </c>
      <c r="E278" s="131">
        <f t="shared" si="11"/>
        <v>9.5534796962226665E-6</v>
      </c>
    </row>
    <row r="279" spans="1:5" x14ac:dyDescent="0.25">
      <c r="A279" s="61">
        <v>1300</v>
      </c>
      <c r="B279" s="61">
        <f t="shared" si="12"/>
        <v>0</v>
      </c>
      <c r="C279" s="127">
        <f t="shared" si="13"/>
        <v>1.8633265860393353E-4</v>
      </c>
      <c r="D279" s="127">
        <f>C279+Scoring!$J$73</f>
        <v>24.000186332658604</v>
      </c>
      <c r="E279" s="131">
        <f t="shared" si="11"/>
        <v>9.0875509961563239E-6</v>
      </c>
    </row>
    <row r="280" spans="1:5" x14ac:dyDescent="0.25">
      <c r="A280" s="61">
        <v>1305</v>
      </c>
      <c r="B280" s="61">
        <f t="shared" si="12"/>
        <v>0</v>
      </c>
      <c r="C280" s="127">
        <f t="shared" si="13"/>
        <v>1.772451076095076E-4</v>
      </c>
      <c r="D280" s="127">
        <f>C280+Scoring!$J$73</f>
        <v>24.000177245107608</v>
      </c>
      <c r="E280" s="131">
        <f t="shared" si="11"/>
        <v>8.6443459004215129E-6</v>
      </c>
    </row>
    <row r="281" spans="1:5" x14ac:dyDescent="0.25">
      <c r="A281" s="61">
        <v>1310</v>
      </c>
      <c r="B281" s="61">
        <f t="shared" si="12"/>
        <v>0</v>
      </c>
      <c r="C281" s="127">
        <f t="shared" si="13"/>
        <v>1.6860076170695923E-4</v>
      </c>
      <c r="D281" s="127">
        <f>C281+Scoring!$J$73</f>
        <v>24.000168600761707</v>
      </c>
      <c r="E281" s="131">
        <f t="shared" si="11"/>
        <v>8.222756179065982E-6</v>
      </c>
    </row>
    <row r="282" spans="1:5" x14ac:dyDescent="0.25">
      <c r="A282" s="61">
        <v>1315</v>
      </c>
      <c r="B282" s="61">
        <f t="shared" si="12"/>
        <v>0</v>
      </c>
      <c r="C282" s="127">
        <f t="shared" si="13"/>
        <v>1.6037800552889275E-4</v>
      </c>
      <c r="D282" s="127">
        <f>C282+Scoring!$J$73</f>
        <v>24.000160378005528</v>
      </c>
      <c r="E282" s="131">
        <f t="shared" si="11"/>
        <v>7.8217276282543935E-6</v>
      </c>
    </row>
    <row r="283" spans="1:5" x14ac:dyDescent="0.25">
      <c r="A283" s="61">
        <v>1320</v>
      </c>
      <c r="B283" s="61">
        <f t="shared" si="12"/>
        <v>0</v>
      </c>
      <c r="C283" s="127">
        <f t="shared" si="13"/>
        <v>1.5255627790182084E-4</v>
      </c>
      <c r="D283" s="127">
        <f>C283+Scoring!$J$73</f>
        <v>24.0001525562779</v>
      </c>
      <c r="E283" s="131">
        <f t="shared" si="11"/>
        <v>7.4402574661291965E-6</v>
      </c>
    </row>
    <row r="284" spans="1:5" x14ac:dyDescent="0.25">
      <c r="A284" s="61">
        <v>1325</v>
      </c>
      <c r="B284" s="61">
        <f t="shared" si="12"/>
        <v>0</v>
      </c>
      <c r="C284" s="127">
        <f t="shared" si="13"/>
        <v>1.4511602043252019E-4</v>
      </c>
      <c r="D284" s="127">
        <f>C284+Scoring!$J$73</f>
        <v>24.000145116020434</v>
      </c>
      <c r="E284" s="131">
        <f t="shared" si="11"/>
        <v>7.0773918317001971E-6</v>
      </c>
    </row>
    <row r="285" spans="1:5" x14ac:dyDescent="0.25">
      <c r="A285" s="61">
        <v>1330</v>
      </c>
      <c r="B285" s="61">
        <f t="shared" si="12"/>
        <v>0</v>
      </c>
      <c r="C285" s="127">
        <f t="shared" si="13"/>
        <v>1.3803862860185993E-4</v>
      </c>
      <c r="D285" s="127">
        <f>C285+Scoring!$J$73</f>
        <v>24.000138038628602</v>
      </c>
      <c r="E285" s="131">
        <f t="shared" si="11"/>
        <v>6.7322233583411162E-6</v>
      </c>
    </row>
    <row r="286" spans="1:5" x14ac:dyDescent="0.25">
      <c r="A286" s="61">
        <v>1335</v>
      </c>
      <c r="B286" s="61">
        <f t="shared" si="12"/>
        <v>0</v>
      </c>
      <c r="C286" s="127">
        <f t="shared" si="13"/>
        <v>1.3130640524381518E-4</v>
      </c>
      <c r="D286" s="127">
        <f>C286+Scoring!$J$73</f>
        <v>24.000131306405244</v>
      </c>
      <c r="E286" s="131">
        <f t="shared" si="11"/>
        <v>6.4038889497908258E-6</v>
      </c>
    </row>
    <row r="287" spans="1:5" x14ac:dyDescent="0.25">
      <c r="A287" s="61">
        <v>1340</v>
      </c>
      <c r="B287" s="61">
        <f t="shared" si="12"/>
        <v>0</v>
      </c>
      <c r="C287" s="127">
        <f t="shared" si="13"/>
        <v>1.2490251629333174E-4</v>
      </c>
      <c r="D287" s="127">
        <f>C287+Scoring!$J$73</f>
        <v>24.000124902516294</v>
      </c>
      <c r="E287" s="131">
        <f t="shared" ref="E287:E350" si="14">D287-D288</f>
        <v>6.0915676023398646E-6</v>
      </c>
    </row>
    <row r="288" spans="1:5" x14ac:dyDescent="0.25">
      <c r="A288" s="61">
        <v>1345</v>
      </c>
      <c r="B288" s="61">
        <f t="shared" si="12"/>
        <v>0</v>
      </c>
      <c r="C288" s="127">
        <f t="shared" si="13"/>
        <v>1.1881094869239693E-4</v>
      </c>
      <c r="D288" s="127">
        <f>C288+Scoring!$J$73</f>
        <v>24.000118810948692</v>
      </c>
      <c r="E288" s="131">
        <f t="shared" si="14"/>
        <v>5.794478344256504E-6</v>
      </c>
    </row>
    <row r="289" spans="1:5" x14ac:dyDescent="0.25">
      <c r="A289" s="61">
        <v>1350</v>
      </c>
      <c r="B289" s="61">
        <f t="shared" si="12"/>
        <v>0</v>
      </c>
      <c r="C289" s="127">
        <f t="shared" si="13"/>
        <v>1.1301647034905272E-4</v>
      </c>
      <c r="D289" s="127">
        <f>C289+Scoring!$J$73</f>
        <v>24.000113016470348</v>
      </c>
      <c r="E289" s="131">
        <f t="shared" si="14"/>
        <v>5.5118782995577931E-6</v>
      </c>
    </row>
    <row r="290" spans="1:5" x14ac:dyDescent="0.25">
      <c r="A290" s="61">
        <v>1355</v>
      </c>
      <c r="B290" s="61">
        <f t="shared" si="12"/>
        <v>0</v>
      </c>
      <c r="C290" s="127">
        <f t="shared" si="13"/>
        <v>1.0750459204923136E-4</v>
      </c>
      <c r="D290" s="127">
        <f>C290+Scoring!$J$73</f>
        <v>24.000107504592048</v>
      </c>
      <c r="E290" s="131">
        <f t="shared" si="14"/>
        <v>5.2430608228348774E-6</v>
      </c>
    </row>
    <row r="291" spans="1:5" x14ac:dyDescent="0.25">
      <c r="A291" s="61">
        <v>1360</v>
      </c>
      <c r="B291" s="61">
        <f t="shared" si="12"/>
        <v>0</v>
      </c>
      <c r="C291" s="127">
        <f t="shared" si="13"/>
        <v>1.0226153122617449E-4</v>
      </c>
      <c r="D291" s="127">
        <f>C291+Scoring!$J$73</f>
        <v>24.000102261531225</v>
      </c>
      <c r="E291" s="131">
        <f t="shared" si="14"/>
        <v>4.9873537300015869E-6</v>
      </c>
    </row>
    <row r="292" spans="1:5" x14ac:dyDescent="0.25">
      <c r="A292" s="61">
        <v>1365</v>
      </c>
      <c r="B292" s="61">
        <f t="shared" si="12"/>
        <v>0</v>
      </c>
      <c r="C292" s="127">
        <f t="shared" si="13"/>
        <v>9.7274177496835674E-5</v>
      </c>
      <c r="D292" s="127">
        <f>C292+Scoring!$J$73</f>
        <v>24.000097274177495</v>
      </c>
      <c r="E292" s="131">
        <f t="shared" si="14"/>
        <v>4.744117614308152E-6</v>
      </c>
    </row>
    <row r="293" spans="1:5" x14ac:dyDescent="0.25">
      <c r="A293" s="61">
        <v>1370</v>
      </c>
      <c r="B293" s="61">
        <f t="shared" si="12"/>
        <v>0</v>
      </c>
      <c r="C293" s="127">
        <f t="shared" si="13"/>
        <v>9.2530059879095236E-5</v>
      </c>
      <c r="D293" s="127">
        <f>C293+Scoring!$J$73</f>
        <v>24.000092530059881</v>
      </c>
      <c r="E293" s="131">
        <f t="shared" si="14"/>
        <v>4.5127442724890443E-6</v>
      </c>
    </row>
    <row r="294" spans="1:5" x14ac:dyDescent="0.25">
      <c r="A294" s="61">
        <v>1375</v>
      </c>
      <c r="B294" s="61">
        <f t="shared" si="12"/>
        <v>0</v>
      </c>
      <c r="C294" s="127">
        <f t="shared" si="13"/>
        <v>8.8017315607808464E-5</v>
      </c>
      <c r="D294" s="127">
        <f>C294+Scoring!$J$73</f>
        <v>24.000088017315608</v>
      </c>
      <c r="E294" s="131">
        <f t="shared" si="14"/>
        <v>4.2926551380162437E-6</v>
      </c>
    </row>
    <row r="295" spans="1:5" x14ac:dyDescent="0.25">
      <c r="A295" s="61">
        <v>1380</v>
      </c>
      <c r="B295" s="61">
        <f t="shared" si="12"/>
        <v>0</v>
      </c>
      <c r="C295" s="127">
        <f t="shared" si="13"/>
        <v>8.3724660471713304E-5</v>
      </c>
      <c r="D295" s="127">
        <f>C295+Scoring!$J$73</f>
        <v>24.00008372466047</v>
      </c>
      <c r="E295" s="131">
        <f t="shared" si="14"/>
        <v>4.0832998742246218E-6</v>
      </c>
    </row>
    <row r="296" spans="1:5" x14ac:dyDescent="0.25">
      <c r="A296" s="61">
        <v>1385</v>
      </c>
      <c r="B296" s="61">
        <f t="shared" si="12"/>
        <v>0</v>
      </c>
      <c r="C296" s="127">
        <f t="shared" si="13"/>
        <v>7.9641360597025606E-5</v>
      </c>
      <c r="D296" s="127">
        <f>C296+Scoring!$J$73</f>
        <v>24.000079641360596</v>
      </c>
      <c r="E296" s="131">
        <f t="shared" si="14"/>
        <v>3.8841549887536075E-6</v>
      </c>
    </row>
    <row r="297" spans="1:5" x14ac:dyDescent="0.25">
      <c r="A297" s="61">
        <v>1390</v>
      </c>
      <c r="B297" s="61">
        <f t="shared" si="12"/>
        <v>0</v>
      </c>
      <c r="C297" s="127">
        <f t="shared" si="13"/>
        <v>7.5757205607162453E-5</v>
      </c>
      <c r="D297" s="127">
        <f>C297+Scoring!$J$73</f>
        <v>24.000075757205607</v>
      </c>
      <c r="E297" s="131">
        <f t="shared" si="14"/>
        <v>3.6947225154904118E-6</v>
      </c>
    </row>
    <row r="298" spans="1:5" x14ac:dyDescent="0.25">
      <c r="A298" s="61">
        <v>1395</v>
      </c>
      <c r="B298" s="61">
        <f t="shared" si="12"/>
        <v>0</v>
      </c>
      <c r="C298" s="127">
        <f t="shared" si="13"/>
        <v>7.2062483091483363E-5</v>
      </c>
      <c r="D298" s="127">
        <f>C298+Scoring!$J$73</f>
        <v>24.000072062483092</v>
      </c>
      <c r="E298" s="131">
        <f t="shared" si="14"/>
        <v>3.51452877112024E-6</v>
      </c>
    </row>
    <row r="299" spans="1:5" x14ac:dyDescent="0.25">
      <c r="A299" s="61">
        <v>1400</v>
      </c>
      <c r="B299" s="61">
        <f t="shared" si="12"/>
        <v>0</v>
      </c>
      <c r="C299" s="127">
        <f t="shared" si="13"/>
        <v>6.854795431920422E-5</v>
      </c>
      <c r="D299" s="127">
        <f>C299+Scoring!$J$73</f>
        <v>24.000068547954321</v>
      </c>
      <c r="E299" s="131">
        <f t="shared" si="14"/>
        <v>3.3431231827307784E-6</v>
      </c>
    </row>
    <row r="300" spans="1:5" x14ac:dyDescent="0.25">
      <c r="A300" s="61">
        <v>1405</v>
      </c>
      <c r="B300" s="61">
        <f t="shared" si="12"/>
        <v>0</v>
      </c>
      <c r="C300" s="127">
        <f t="shared" si="13"/>
        <v>6.5204831137757814E-5</v>
      </c>
      <c r="D300" s="127">
        <f>C300+Scoring!$J$73</f>
        <v>24.000065204831138</v>
      </c>
      <c r="E300" s="131">
        <f t="shared" si="14"/>
        <v>3.1800771402856753E-6</v>
      </c>
    </row>
    <row r="301" spans="1:5" x14ac:dyDescent="0.25">
      <c r="A301" s="61">
        <v>1410</v>
      </c>
      <c r="B301" s="61">
        <f t="shared" si="12"/>
        <v>0</v>
      </c>
      <c r="C301" s="127">
        <f t="shared" si="13"/>
        <v>6.2024753997835672E-5</v>
      </c>
      <c r="D301" s="127">
        <f>C301+Scoring!$J$73</f>
        <v>24.000062024753998</v>
      </c>
      <c r="E301" s="131">
        <f t="shared" si="14"/>
        <v>3.0249829485740065E-6</v>
      </c>
    </row>
    <row r="302" spans="1:5" x14ac:dyDescent="0.25">
      <c r="A302" s="61">
        <v>1415</v>
      </c>
      <c r="B302" s="61">
        <f t="shared" si="12"/>
        <v>0</v>
      </c>
      <c r="C302" s="127">
        <f t="shared" si="13"/>
        <v>5.8999771050159547E-5</v>
      </c>
      <c r="D302" s="127">
        <f>C302+Scoring!$J$73</f>
        <v>24.000058999771049</v>
      </c>
      <c r="E302" s="131">
        <f t="shared" si="14"/>
        <v>2.8774527862651667E-6</v>
      </c>
    </row>
    <row r="303" spans="1:5" x14ac:dyDescent="0.25">
      <c r="A303" s="61">
        <v>1420</v>
      </c>
      <c r="B303" s="61">
        <f t="shared" si="12"/>
        <v>0</v>
      </c>
      <c r="C303" s="127">
        <f t="shared" si="13"/>
        <v>5.6122318261717113E-5</v>
      </c>
      <c r="D303" s="127">
        <f>C303+Scoring!$J$73</f>
        <v>24.000056122318263</v>
      </c>
      <c r="E303" s="131">
        <f t="shared" si="14"/>
        <v>2.7371177608870312E-6</v>
      </c>
    </row>
    <row r="304" spans="1:5" x14ac:dyDescent="0.25">
      <c r="A304" s="61">
        <v>1425</v>
      </c>
      <c r="B304" s="61">
        <f t="shared" si="12"/>
        <v>0</v>
      </c>
      <c r="C304" s="127">
        <f t="shared" si="13"/>
        <v>5.3385200501739131E-5</v>
      </c>
      <c r="D304" s="127">
        <f>C304+Scoring!$J$73</f>
        <v>24.000053385200502</v>
      </c>
      <c r="E304" s="131">
        <f t="shared" si="14"/>
        <v>2.6036269531459766E-6</v>
      </c>
    </row>
    <row r="305" spans="1:5" x14ac:dyDescent="0.25">
      <c r="A305" s="61">
        <v>1430</v>
      </c>
      <c r="B305" s="61">
        <f t="shared" si="12"/>
        <v>0</v>
      </c>
      <c r="C305" s="127">
        <f t="shared" si="13"/>
        <v>5.0781573550124516E-5</v>
      </c>
      <c r="D305" s="127">
        <f>C305+Scoring!$J$73</f>
        <v>24.000050781573549</v>
      </c>
      <c r="E305" s="131">
        <f t="shared" si="14"/>
        <v>2.4766465642755975E-6</v>
      </c>
    </row>
    <row r="306" spans="1:5" x14ac:dyDescent="0.25">
      <c r="A306" s="61">
        <v>1435</v>
      </c>
      <c r="B306" s="61">
        <f t="shared" si="12"/>
        <v>0</v>
      </c>
      <c r="C306" s="127">
        <f t="shared" si="13"/>
        <v>4.8304926983325668E-5</v>
      </c>
      <c r="D306" s="127">
        <f>C306+Scoring!$J$73</f>
        <v>24.000048304926985</v>
      </c>
      <c r="E306" s="131">
        <f t="shared" si="14"/>
        <v>2.3558590882544195E-6</v>
      </c>
    </row>
    <row r="307" spans="1:5" x14ac:dyDescent="0.25">
      <c r="A307" s="61">
        <v>1440</v>
      </c>
      <c r="B307" s="61">
        <f t="shared" si="12"/>
        <v>0</v>
      </c>
      <c r="C307" s="127">
        <f t="shared" si="13"/>
        <v>4.5949067894897857E-5</v>
      </c>
      <c r="D307" s="127">
        <f>C307+Scoring!$J$73</f>
        <v>24.000045949067896</v>
      </c>
      <c r="E307" s="131">
        <f t="shared" si="14"/>
        <v>2.2409624875763257E-6</v>
      </c>
    </row>
    <row r="308" spans="1:5" x14ac:dyDescent="0.25">
      <c r="A308" s="61">
        <v>1445</v>
      </c>
      <c r="B308" s="61">
        <f t="shared" si="12"/>
        <v>0</v>
      </c>
      <c r="C308" s="127">
        <f t="shared" si="13"/>
        <v>4.3708105410007893E-5</v>
      </c>
      <c r="D308" s="127">
        <f>C308+Scoring!$J$73</f>
        <v>24.000043708105409</v>
      </c>
      <c r="E308" s="131">
        <f t="shared" si="14"/>
        <v>2.1316694542861114E-6</v>
      </c>
    </row>
    <row r="309" spans="1:5" x14ac:dyDescent="0.25">
      <c r="A309" s="61">
        <v>1450</v>
      </c>
      <c r="B309" s="61">
        <f t="shared" si="12"/>
        <v>0</v>
      </c>
      <c r="C309" s="127">
        <f t="shared" si="13"/>
        <v>4.1576435955178393E-5</v>
      </c>
      <c r="D309" s="127">
        <f>C309+Scoring!$J$73</f>
        <v>24.000041576435954</v>
      </c>
      <c r="E309" s="131">
        <f t="shared" si="14"/>
        <v>2.0277067065421761E-6</v>
      </c>
    </row>
    <row r="310" spans="1:5" x14ac:dyDescent="0.25">
      <c r="A310" s="61">
        <v>1455</v>
      </c>
      <c r="B310" s="61">
        <f t="shared" si="12"/>
        <v>0</v>
      </c>
      <c r="C310" s="127">
        <f t="shared" si="13"/>
        <v>3.9548729246435111E-5</v>
      </c>
      <c r="D310" s="127">
        <f>C310+Scoring!$J$73</f>
        <v>24.000039548729248</v>
      </c>
      <c r="E310" s="131">
        <f t="shared" si="14"/>
        <v>1.9288142887319282E-6</v>
      </c>
    </row>
    <row r="311" spans="1:5" x14ac:dyDescent="0.25">
      <c r="A311" s="61">
        <v>1460</v>
      </c>
      <c r="B311" s="61">
        <f t="shared" si="12"/>
        <v>0</v>
      </c>
      <c r="C311" s="127">
        <f t="shared" si="13"/>
        <v>3.7619914960821063E-5</v>
      </c>
      <c r="D311" s="127">
        <f>C311+Scoring!$J$73</f>
        <v>24.000037619914959</v>
      </c>
      <c r="E311" s="131">
        <f t="shared" si="14"/>
        <v>1.8347449000089E-6</v>
      </c>
    </row>
    <row r="312" spans="1:5" x14ac:dyDescent="0.25">
      <c r="A312" s="61">
        <v>1465</v>
      </c>
      <c r="B312" s="61">
        <f t="shared" si="12"/>
        <v>0</v>
      </c>
      <c r="C312" s="127">
        <f t="shared" si="13"/>
        <v>3.57851700579476E-5</v>
      </c>
      <c r="D312" s="127">
        <f>C312+Scoring!$J$73</f>
        <v>24.000035785170059</v>
      </c>
      <c r="E312" s="131">
        <f t="shared" si="14"/>
        <v>1.745263340069414E-6</v>
      </c>
    </row>
    <row r="313" spans="1:5" x14ac:dyDescent="0.25">
      <c r="A313" s="61">
        <v>1470</v>
      </c>
      <c r="B313" s="61">
        <f t="shared" si="12"/>
        <v>0</v>
      </c>
      <c r="C313" s="127">
        <f t="shared" si="13"/>
        <v>3.4039906719881656E-5</v>
      </c>
      <c r="D313" s="127">
        <f>C313+Scoring!$J$73</f>
        <v>24.000034039906719</v>
      </c>
      <c r="E313" s="131">
        <f t="shared" si="14"/>
        <v>1.6601458412424108E-6</v>
      </c>
    </row>
    <row r="314" spans="1:5" x14ac:dyDescent="0.25">
      <c r="A314" s="61">
        <v>1475</v>
      </c>
      <c r="B314" s="61">
        <f t="shared" si="12"/>
        <v>0</v>
      </c>
      <c r="C314" s="127">
        <f t="shared" si="13"/>
        <v>3.2379760879211046E-5</v>
      </c>
      <c r="D314" s="127">
        <f>C314+Scoring!$J$73</f>
        <v>24.000032379760878</v>
      </c>
      <c r="E314" s="131">
        <f t="shared" si="14"/>
        <v>1.5791795711095347E-6</v>
      </c>
    </row>
    <row r="315" spans="1:5" x14ac:dyDescent="0.25">
      <c r="A315" s="61">
        <v>1480</v>
      </c>
      <c r="B315" s="61">
        <f t="shared" si="12"/>
        <v>0</v>
      </c>
      <c r="C315" s="127">
        <f t="shared" si="13"/>
        <v>3.0800581306602636E-5</v>
      </c>
      <c r="D315" s="127">
        <f>C315+Scoring!$J$73</f>
        <v>24.000030800581307</v>
      </c>
      <c r="E315" s="131">
        <f t="shared" si="14"/>
        <v>1.5021620747290854E-6</v>
      </c>
    </row>
    <row r="316" spans="1:5" x14ac:dyDescent="0.25">
      <c r="A316" s="61">
        <v>1485</v>
      </c>
      <c r="B316" s="61">
        <f t="shared" si="12"/>
        <v>0</v>
      </c>
      <c r="C316" s="127">
        <f t="shared" si="13"/>
        <v>2.9298419230567104E-5</v>
      </c>
      <c r="D316" s="127">
        <f>C316+Scoring!$J$73</f>
        <v>24.000029298419232</v>
      </c>
      <c r="E316" s="131">
        <f t="shared" si="14"/>
        <v>1.4289007701506762E-6</v>
      </c>
    </row>
    <row r="317" spans="1:5" x14ac:dyDescent="0.25">
      <c r="A317" s="61">
        <v>1490</v>
      </c>
      <c r="B317" s="61">
        <f t="shared" si="12"/>
        <v>0</v>
      </c>
      <c r="C317" s="127">
        <f t="shared" si="13"/>
        <v>2.7869518463472977E-5</v>
      </c>
      <c r="D317" s="127">
        <f>C317+Scoring!$J$73</f>
        <v>24.000027869518462</v>
      </c>
      <c r="E317" s="131">
        <f t="shared" si="14"/>
        <v>1.3592124510353187E-6</v>
      </c>
    </row>
    <row r="318" spans="1:5" x14ac:dyDescent="0.25">
      <c r="A318" s="61">
        <v>1495</v>
      </c>
      <c r="B318" s="61">
        <f t="shared" si="12"/>
        <v>0</v>
      </c>
      <c r="C318" s="127">
        <f t="shared" si="13"/>
        <v>2.6510306009121405E-5</v>
      </c>
      <c r="D318" s="127">
        <f>C318+Scoring!$J$73</f>
        <v>24.000026510306011</v>
      </c>
      <c r="E318" s="131">
        <f t="shared" si="14"/>
        <v>1.2929228816460636E-6</v>
      </c>
    </row>
    <row r="319" spans="1:5" x14ac:dyDescent="0.25">
      <c r="A319" s="61">
        <v>1500</v>
      </c>
      <c r="B319" s="61">
        <f t="shared" si="12"/>
        <v>0</v>
      </c>
      <c r="C319" s="127">
        <f t="shared" si="13"/>
        <v>2.52173831283944E-5</v>
      </c>
      <c r="D319" s="127">
        <f>C319+Scoring!$J$73</f>
        <v>24.000025217383129</v>
      </c>
      <c r="E319" s="131">
        <f t="shared" si="14"/>
        <v>1.2298662888099443E-6</v>
      </c>
    </row>
    <row r="320" spans="1:5" x14ac:dyDescent="0.25">
      <c r="A320" s="61">
        <v>1505</v>
      </c>
      <c r="B320" s="61">
        <f t="shared" si="12"/>
        <v>0</v>
      </c>
      <c r="C320" s="127">
        <f t="shared" si="13"/>
        <v>2.3987516840636606E-5</v>
      </c>
      <c r="D320" s="127">
        <f>C320+Scoring!$J$73</f>
        <v>24.00002398751684</v>
      </c>
      <c r="E320" s="131">
        <f t="shared" si="14"/>
        <v>1.169884999541182E-6</v>
      </c>
    </row>
    <row r="321" spans="1:5" x14ac:dyDescent="0.25">
      <c r="A321" s="61">
        <v>1510</v>
      </c>
      <c r="B321" s="61">
        <f t="shared" si="12"/>
        <v>0</v>
      </c>
      <c r="C321" s="127">
        <f t="shared" si="13"/>
        <v>2.281763183951997E-5</v>
      </c>
      <c r="D321" s="127">
        <f>C321+Scoring!$J$73</f>
        <v>24.000022817631841</v>
      </c>
      <c r="E321" s="131">
        <f t="shared" si="14"/>
        <v>1.112829036031826E-6</v>
      </c>
    </row>
    <row r="322" spans="1:5" x14ac:dyDescent="0.25">
      <c r="A322" s="61">
        <v>1515</v>
      </c>
      <c r="B322" s="61">
        <f t="shared" si="12"/>
        <v>0</v>
      </c>
      <c r="C322" s="127">
        <f t="shared" si="13"/>
        <v>2.1704802803175731E-5</v>
      </c>
      <c r="D322" s="127">
        <f>C322+Scoring!$J$73</f>
        <v>24.000021704802805</v>
      </c>
      <c r="E322" s="131">
        <f t="shared" si="14"/>
        <v>1.0585557248532496E-6</v>
      </c>
    </row>
    <row r="323" spans="1:5" x14ac:dyDescent="0.25">
      <c r="A323" s="61">
        <v>1520</v>
      </c>
      <c r="B323" s="61">
        <f t="shared" si="12"/>
        <v>0</v>
      </c>
      <c r="C323" s="127">
        <f t="shared" si="13"/>
        <v>2.0646247079366324E-5</v>
      </c>
      <c r="D323" s="127">
        <f>C323+Scoring!$J$73</f>
        <v>24.00002064624708</v>
      </c>
      <c r="E323" s="131">
        <f t="shared" si="14"/>
        <v>1.0069293523429224E-6</v>
      </c>
    </row>
    <row r="324" spans="1:5" x14ac:dyDescent="0.25">
      <c r="A324" s="61">
        <v>1525</v>
      </c>
      <c r="B324" s="61">
        <f t="shared" si="12"/>
        <v>0</v>
      </c>
      <c r="C324" s="127">
        <f t="shared" si="13"/>
        <v>1.9639317727405197E-5</v>
      </c>
      <c r="D324" s="127">
        <f>C324+Scoring!$J$73</f>
        <v>24.000019639317728</v>
      </c>
      <c r="E324" s="131">
        <f t="shared" si="14"/>
        <v>9.5782082709661154E-7</v>
      </c>
    </row>
    <row r="325" spans="1:5" x14ac:dyDescent="0.25">
      <c r="A325" s="61">
        <v>1530</v>
      </c>
      <c r="B325" s="61">
        <f t="shared" si="12"/>
        <v>0</v>
      </c>
      <c r="C325" s="127">
        <f t="shared" si="13"/>
        <v>1.8681496899426302E-5</v>
      </c>
      <c r="D325" s="127">
        <f>C325+Scoring!$J$73</f>
        <v>24.000018681496901</v>
      </c>
      <c r="E325" s="131">
        <f t="shared" si="14"/>
        <v>9.1110735667143672E-7</v>
      </c>
    </row>
    <row r="326" spans="1:5" x14ac:dyDescent="0.25">
      <c r="A326" s="61">
        <v>1535</v>
      </c>
      <c r="B326" s="61">
        <f t="shared" si="12"/>
        <v>0</v>
      </c>
      <c r="C326" s="127">
        <f t="shared" si="13"/>
        <v>1.7770389544453173E-5</v>
      </c>
      <c r="D326" s="127">
        <f>C326+Scoring!$J$73</f>
        <v>24.000017770389544</v>
      </c>
      <c r="E326" s="131">
        <f t="shared" si="14"/>
        <v>8.6667212428892526E-7</v>
      </c>
    </row>
    <row r="327" spans="1:5" x14ac:dyDescent="0.25">
      <c r="A327" s="61">
        <v>1540</v>
      </c>
      <c r="B327" s="61">
        <f t="shared" si="12"/>
        <v>0</v>
      </c>
      <c r="C327" s="127">
        <f t="shared" si="13"/>
        <v>1.6903717419523684E-5</v>
      </c>
      <c r="D327" s="127">
        <f>C327+Scoring!$J$73</f>
        <v>24.00001690371742</v>
      </c>
      <c r="E327" s="131">
        <f t="shared" si="14"/>
        <v>8.2440402593420004E-7</v>
      </c>
    </row>
    <row r="328" spans="1:5" x14ac:dyDescent="0.25">
      <c r="A328" s="61">
        <v>1545</v>
      </c>
      <c r="B328" s="61">
        <f t="shared" si="12"/>
        <v>0</v>
      </c>
      <c r="C328" s="127">
        <f t="shared" si="13"/>
        <v>1.6079313392896198E-5</v>
      </c>
      <c r="D328" s="127">
        <f>C328+Scoring!$J$73</f>
        <v>24.000016079313394</v>
      </c>
      <c r="E328" s="131">
        <f t="shared" si="14"/>
        <v>7.8419736837531673E-7</v>
      </c>
    </row>
    <row r="329" spans="1:5" x14ac:dyDescent="0.25">
      <c r="A329" s="61">
        <v>1550</v>
      </c>
      <c r="B329" s="61">
        <f t="shared" si="12"/>
        <v>0</v>
      </c>
      <c r="C329" s="127">
        <f t="shared" si="13"/>
        <v>1.529511602509129E-5</v>
      </c>
      <c r="D329" s="127">
        <f>C329+Scoring!$J$73</f>
        <v>24.000015295116025</v>
      </c>
      <c r="E329" s="131">
        <f t="shared" si="14"/>
        <v>7.4595160981516528E-7</v>
      </c>
    </row>
    <row r="330" spans="1:5" x14ac:dyDescent="0.25">
      <c r="A330" s="61">
        <v>1555</v>
      </c>
      <c r="B330" s="61">
        <f t="shared" si="12"/>
        <v>0</v>
      </c>
      <c r="C330" s="127">
        <f t="shared" si="13"/>
        <v>1.4549164414219226E-5</v>
      </c>
      <c r="D330" s="127">
        <f>C330+Scoring!$J$73</f>
        <v>24.000014549164415</v>
      </c>
      <c r="E330" s="131">
        <f t="shared" si="14"/>
        <v>7.0957112185965343E-7</v>
      </c>
    </row>
    <row r="331" spans="1:5" x14ac:dyDescent="0.25">
      <c r="A331" s="61">
        <v>1560</v>
      </c>
      <c r="B331" s="61">
        <f t="shared" si="12"/>
        <v>0</v>
      </c>
      <c r="C331" s="127">
        <f t="shared" si="13"/>
        <v>1.3839593292704035E-5</v>
      </c>
      <c r="D331" s="127">
        <f>C331+Scoring!$J$73</f>
        <v>24.000013839593294</v>
      </c>
      <c r="E331" s="131">
        <f t="shared" si="14"/>
        <v>6.7496493016960812E-7</v>
      </c>
    </row>
    <row r="332" spans="1:5" x14ac:dyDescent="0.25">
      <c r="A332" s="61">
        <v>1565</v>
      </c>
      <c r="B332" s="61">
        <f t="shared" si="12"/>
        <v>0</v>
      </c>
      <c r="C332" s="127">
        <f t="shared" si="13"/>
        <v>1.3164628363142792E-5</v>
      </c>
      <c r="D332" s="127">
        <f>C332+Scoring!$J$73</f>
        <v>24.000013164628363</v>
      </c>
      <c r="E332" s="131">
        <f t="shared" si="14"/>
        <v>6.4204650129795482E-7</v>
      </c>
    </row>
    <row r="333" spans="1:5" x14ac:dyDescent="0.25">
      <c r="A333" s="61">
        <v>1570</v>
      </c>
      <c r="B333" s="61">
        <f t="shared" si="12"/>
        <v>0</v>
      </c>
      <c r="C333" s="127">
        <f t="shared" si="13"/>
        <v>1.2522581861638086E-5</v>
      </c>
      <c r="D333" s="127">
        <f>C333+Scoring!$J$73</f>
        <v>24.000012522581862</v>
      </c>
      <c r="E333" s="131">
        <f t="shared" si="14"/>
        <v>6.1073352597418307E-7</v>
      </c>
    </row>
    <row r="334" spans="1:5" x14ac:dyDescent="0.25">
      <c r="A334" s="61">
        <v>1575</v>
      </c>
      <c r="B334" s="61">
        <f t="shared" si="12"/>
        <v>0</v>
      </c>
      <c r="C334" s="127">
        <f t="shared" si="13"/>
        <v>1.191184833750909E-5</v>
      </c>
      <c r="D334" s="127">
        <f>C334+Scoring!$J$73</f>
        <v>24.000011911848336</v>
      </c>
      <c r="E334" s="131">
        <f t="shared" si="14"/>
        <v>5.8094769883609843E-7</v>
      </c>
    </row>
    <row r="335" spans="1:5" x14ac:dyDescent="0.25">
      <c r="A335" s="61">
        <v>1580</v>
      </c>
      <c r="B335" s="61">
        <f t="shared" si="12"/>
        <v>0</v>
      </c>
      <c r="C335" s="127">
        <f t="shared" si="13"/>
        <v>1.1330900638828549E-5</v>
      </c>
      <c r="D335" s="127">
        <f>C335+Scoring!$J$73</f>
        <v>24.000011330900637</v>
      </c>
      <c r="E335" s="131">
        <f t="shared" si="14"/>
        <v>5.526145443468522E-7</v>
      </c>
    </row>
    <row r="336" spans="1:5" x14ac:dyDescent="0.25">
      <c r="A336" s="61">
        <v>1585</v>
      </c>
      <c r="B336" s="61">
        <f t="shared" si="12"/>
        <v>0</v>
      </c>
      <c r="C336" s="127">
        <f t="shared" si="13"/>
        <v>1.0778286093747667E-5</v>
      </c>
      <c r="D336" s="127">
        <f>C336+Scoring!$J$73</f>
        <v>24.000010778286093</v>
      </c>
      <c r="E336" s="131">
        <f t="shared" si="14"/>
        <v>5.2566321429026175E-7</v>
      </c>
    </row>
    <row r="337" spans="1:5" x14ac:dyDescent="0.25">
      <c r="A337" s="61">
        <v>1590</v>
      </c>
      <c r="B337" s="61">
        <f t="shared" si="12"/>
        <v>0</v>
      </c>
      <c r="C337" s="127">
        <f t="shared" si="13"/>
        <v>1.0252622878059633E-5</v>
      </c>
      <c r="D337" s="127">
        <f>C337+Scoring!$J$73</f>
        <v>24.000010252622879</v>
      </c>
      <c r="E337" s="131">
        <f t="shared" si="14"/>
        <v>5.0002631724055391E-7</v>
      </c>
    </row>
    <row r="338" spans="1:5" x14ac:dyDescent="0.25">
      <c r="A338" s="61">
        <v>1595</v>
      </c>
      <c r="B338" s="61">
        <f t="shared" si="12"/>
        <v>0</v>
      </c>
      <c r="C338" s="127">
        <f t="shared" si="13"/>
        <v>9.7525965599195131E-6</v>
      </c>
      <c r="D338" s="127">
        <f>C338+Scoring!$J$73</f>
        <v>24.000009752596561</v>
      </c>
      <c r="E338" s="131">
        <f t="shared" si="14"/>
        <v>4.756397480321084E-7</v>
      </c>
    </row>
    <row r="339" spans="1:5" x14ac:dyDescent="0.25">
      <c r="A339" s="61">
        <v>1600</v>
      </c>
      <c r="B339" s="61">
        <f t="shared" si="12"/>
        <v>0</v>
      </c>
      <c r="C339" s="127">
        <f t="shared" si="13"/>
        <v>9.2769568130798915E-6</v>
      </c>
      <c r="D339" s="127">
        <f>C339+Scoring!$J$73</f>
        <v>24.000009276956813</v>
      </c>
      <c r="E339" s="131">
        <f t="shared" si="14"/>
        <v>4.5244252433462862E-7</v>
      </c>
    </row>
    <row r="340" spans="1:5" x14ac:dyDescent="0.25">
      <c r="A340" s="61">
        <v>1605</v>
      </c>
      <c r="B340" s="61">
        <f t="shared" ref="B340:B362" si="15">IF(AND($D$1="Yes",A340&gt; $D$3), $D$2*EXP(-0.0044*(A340-B$3)), $D$2)</f>
        <v>0</v>
      </c>
      <c r="C340" s="127">
        <f t="shared" si="13"/>
        <v>8.8245142904239568E-6</v>
      </c>
      <c r="D340" s="127">
        <f>C340+Scoring!$J$73</f>
        <v>24.000008824514289</v>
      </c>
      <c r="E340" s="131">
        <f t="shared" si="14"/>
        <v>4.303766374391671E-7</v>
      </c>
    </row>
    <row r="341" spans="1:5" x14ac:dyDescent="0.25">
      <c r="A341" s="61">
        <v>1610</v>
      </c>
      <c r="B341" s="61">
        <f t="shared" si="15"/>
        <v>0</v>
      </c>
      <c r="C341" s="127">
        <f t="shared" ref="C341:C362" si="16">IF($D$11="Within SPZ1",IF(A341&lt;$D$9,$D$7+$D$8,$D$7+$D$8*EXP(-$D$10*(A341-$D$9))),IF(A341&lt;$D$9,$D$8,$D$8*EXP(-$D$10*(A341-$D$9))))</f>
        <v>8.3941376499783158E-6</v>
      </c>
      <c r="D341" s="127">
        <f>C341+Scoring!$J$73</f>
        <v>24.000008394137652</v>
      </c>
      <c r="E341" s="131">
        <f t="shared" si="14"/>
        <v>4.0938692436043311E-7</v>
      </c>
    </row>
    <row r="342" spans="1:5" x14ac:dyDescent="0.25">
      <c r="A342" s="61">
        <v>1615</v>
      </c>
      <c r="B342" s="61">
        <f t="shared" si="15"/>
        <v>0</v>
      </c>
      <c r="C342" s="127">
        <f t="shared" si="16"/>
        <v>7.9847507259686424E-6</v>
      </c>
      <c r="D342" s="127">
        <f>C342+Scoring!$J$73</f>
        <v>24.000007984750727</v>
      </c>
      <c r="E342" s="131">
        <f t="shared" si="14"/>
        <v>3.894208902011087E-7</v>
      </c>
    </row>
    <row r="343" spans="1:5" x14ac:dyDescent="0.25">
      <c r="A343" s="61">
        <v>1620</v>
      </c>
      <c r="B343" s="61">
        <f t="shared" si="15"/>
        <v>0</v>
      </c>
      <c r="C343" s="127">
        <f t="shared" si="16"/>
        <v>7.5953298378448057E-6</v>
      </c>
      <c r="D343" s="127">
        <f>C343+Scoring!$J$73</f>
        <v>24.000007595329837</v>
      </c>
      <c r="E343" s="131">
        <f t="shared" si="14"/>
        <v>3.7042860512315201E-7</v>
      </c>
    </row>
    <row r="344" spans="1:5" x14ac:dyDescent="0.25">
      <c r="A344" s="61">
        <v>1625</v>
      </c>
      <c r="B344" s="61">
        <f t="shared" si="15"/>
        <v>0</v>
      </c>
      <c r="C344" s="127">
        <f t="shared" si="16"/>
        <v>7.2249012305462241E-6</v>
      </c>
      <c r="D344" s="127">
        <f>C344+Scoring!$J$73</f>
        <v>24.000007224901232</v>
      </c>
      <c r="E344" s="131">
        <f t="shared" si="14"/>
        <v>3.5236259066095954E-7</v>
      </c>
    </row>
    <row r="345" spans="1:5" x14ac:dyDescent="0.25">
      <c r="A345" s="61">
        <v>1630</v>
      </c>
      <c r="B345" s="61">
        <f t="shared" si="15"/>
        <v>0</v>
      </c>
      <c r="C345" s="127">
        <f t="shared" si="16"/>
        <v>6.8725386396069804E-6</v>
      </c>
      <c r="D345" s="127">
        <f>C345+Scoring!$J$73</f>
        <v>24.000006872538641</v>
      </c>
      <c r="E345" s="131">
        <f t="shared" si="14"/>
        <v>3.3517766695467799E-7</v>
      </c>
    </row>
    <row r="346" spans="1:5" x14ac:dyDescent="0.25">
      <c r="A346" s="61">
        <v>1635</v>
      </c>
      <c r="B346" s="61">
        <f t="shared" si="15"/>
        <v>0</v>
      </c>
      <c r="C346" s="127">
        <f t="shared" si="16"/>
        <v>6.5373609750122742E-6</v>
      </c>
      <c r="D346" s="127">
        <f>C346+Scoring!$J$73</f>
        <v>24.000006537360974</v>
      </c>
      <c r="E346" s="131">
        <f t="shared" si="14"/>
        <v>3.1883085682693491E-7</v>
      </c>
    </row>
    <row r="347" spans="1:5" x14ac:dyDescent="0.25">
      <c r="A347" s="61">
        <v>1640</v>
      </c>
      <c r="B347" s="61">
        <f t="shared" si="15"/>
        <v>0</v>
      </c>
      <c r="C347" s="127">
        <f t="shared" si="16"/>
        <v>6.2185301180143479E-6</v>
      </c>
      <c r="D347" s="127">
        <f>C347+Scoring!$J$73</f>
        <v>24.000006218530118</v>
      </c>
      <c r="E347" s="131">
        <f t="shared" si="14"/>
        <v>3.0328129341228305E-7</v>
      </c>
    </row>
    <row r="348" spans="1:5" x14ac:dyDescent="0.25">
      <c r="A348" s="61">
        <v>1645</v>
      </c>
      <c r="B348" s="61">
        <f t="shared" si="15"/>
        <v>0</v>
      </c>
      <c r="C348" s="127">
        <f t="shared" si="16"/>
        <v>5.9152488253991415E-6</v>
      </c>
      <c r="D348" s="127">
        <f>C348+Scoring!$J$73</f>
        <v>24.000005915248824</v>
      </c>
      <c r="E348" s="131">
        <f t="shared" si="14"/>
        <v>2.8849008870679427E-7</v>
      </c>
    </row>
    <row r="349" spans="1:5" x14ac:dyDescent="0.25">
      <c r="A349" s="61">
        <v>1650</v>
      </c>
      <c r="B349" s="61">
        <f t="shared" si="15"/>
        <v>0</v>
      </c>
      <c r="C349" s="127">
        <f t="shared" si="16"/>
        <v>5.6267587359629562E-6</v>
      </c>
      <c r="D349" s="127">
        <f>C349+Scoring!$J$73</f>
        <v>24.000005626758735</v>
      </c>
      <c r="E349" s="131">
        <f t="shared" si="14"/>
        <v>2.7442026251378593E-7</v>
      </c>
    </row>
    <row r="350" spans="1:5" x14ac:dyDescent="0.25">
      <c r="A350" s="61">
        <v>1655</v>
      </c>
      <c r="B350" s="61">
        <f t="shared" si="15"/>
        <v>0</v>
      </c>
      <c r="C350" s="127">
        <f t="shared" si="16"/>
        <v>5.3523384742144035E-6</v>
      </c>
      <c r="D350" s="127">
        <f>C350+Scoring!$J$73</f>
        <v>24.000005352338473</v>
      </c>
      <c r="E350" s="131">
        <f t="shared" si="14"/>
        <v>2.6103662520426951E-7</v>
      </c>
    </row>
    <row r="351" spans="1:5" x14ac:dyDescent="0.25">
      <c r="A351" s="61">
        <v>1660</v>
      </c>
      <c r="B351" s="61">
        <f t="shared" si="15"/>
        <v>0</v>
      </c>
      <c r="C351" s="127">
        <f t="shared" si="16"/>
        <v>5.091301846559993E-6</v>
      </c>
      <c r="D351" s="127">
        <f>C351+Scoring!$J$73</f>
        <v>24.000005091301848</v>
      </c>
      <c r="E351" s="131">
        <f t="shared" ref="E351:E414" si="17">D351-D352</f>
        <v>2.4830572087353175E-7</v>
      </c>
    </row>
    <row r="352" spans="1:5" x14ac:dyDescent="0.25">
      <c r="A352" s="61">
        <v>1665</v>
      </c>
      <c r="B352" s="61">
        <f t="shared" si="15"/>
        <v>0</v>
      </c>
      <c r="C352" s="127">
        <f t="shared" si="16"/>
        <v>4.8429961254626988E-6</v>
      </c>
      <c r="D352" s="127">
        <f>C352+Scoring!$J$73</f>
        <v>24.000004842996127</v>
      </c>
      <c r="E352" s="131">
        <f t="shared" si="17"/>
        <v>2.3619571010158324E-7</v>
      </c>
    </row>
    <row r="353" spans="1:5" x14ac:dyDescent="0.25">
      <c r="A353" s="61">
        <v>1670</v>
      </c>
      <c r="B353" s="61">
        <f t="shared" si="15"/>
        <v>0</v>
      </c>
      <c r="C353" s="127">
        <f t="shared" si="16"/>
        <v>4.6068004172830672E-6</v>
      </c>
      <c r="D353" s="127">
        <f>C353+Scoring!$J$73</f>
        <v>24.000004606800417</v>
      </c>
      <c r="E353" s="131">
        <f t="shared" si="17"/>
        <v>2.2467630600431221E-7</v>
      </c>
    </row>
    <row r="354" spans="1:5" x14ac:dyDescent="0.25">
      <c r="A354" s="61">
        <v>1675</v>
      </c>
      <c r="B354" s="61">
        <f t="shared" si="15"/>
        <v>0</v>
      </c>
      <c r="C354" s="127">
        <f t="shared" si="16"/>
        <v>4.3821241097218178E-6</v>
      </c>
      <c r="D354" s="127">
        <f>C354+Scoring!$J$73</f>
        <v>24.000004382124111</v>
      </c>
      <c r="E354" s="131">
        <f t="shared" si="17"/>
        <v>2.1371871739006565E-7</v>
      </c>
    </row>
    <row r="355" spans="1:5" x14ac:dyDescent="0.25">
      <c r="A355" s="61">
        <v>1680</v>
      </c>
      <c r="B355" s="61">
        <f t="shared" si="15"/>
        <v>0</v>
      </c>
      <c r="C355" s="127">
        <f t="shared" si="16"/>
        <v>4.1684053949813856E-6</v>
      </c>
      <c r="D355" s="127">
        <f>C355+Scoring!$J$73</f>
        <v>24.000004168405393</v>
      </c>
      <c r="E355" s="131">
        <f t="shared" si="17"/>
        <v>2.0329552796738426E-7</v>
      </c>
    </row>
    <row r="356" spans="1:5" x14ac:dyDescent="0.25">
      <c r="A356" s="61">
        <v>1685</v>
      </c>
      <c r="B356" s="61">
        <f t="shared" si="15"/>
        <v>0</v>
      </c>
      <c r="C356" s="127">
        <f t="shared" si="16"/>
        <v>3.9651098649538122E-6</v>
      </c>
      <c r="D356" s="127">
        <f>C356+Scoring!$J$73</f>
        <v>24.000003965109865</v>
      </c>
      <c r="E356" s="131">
        <f t="shared" si="17"/>
        <v>1.9338068923957508E-7</v>
      </c>
    </row>
    <row r="357" spans="1:5" x14ac:dyDescent="0.25">
      <c r="A357" s="61">
        <v>1690</v>
      </c>
      <c r="B357" s="61">
        <f t="shared" si="15"/>
        <v>0</v>
      </c>
      <c r="C357" s="127">
        <f t="shared" si="16"/>
        <v>3.7717291749221292E-6</v>
      </c>
      <c r="D357" s="127">
        <f>C357+Scoring!$J$73</f>
        <v>24.000003771729176</v>
      </c>
      <c r="E357" s="131">
        <f t="shared" si="17"/>
        <v>1.8394940326516007E-7</v>
      </c>
    </row>
    <row r="358" spans="1:5" x14ac:dyDescent="0.25">
      <c r="A358" s="61">
        <v>1695</v>
      </c>
      <c r="B358" s="61">
        <f t="shared" si="15"/>
        <v>0</v>
      </c>
      <c r="C358" s="127">
        <f t="shared" si="16"/>
        <v>3.5877797724337275E-6</v>
      </c>
      <c r="D358" s="127">
        <f>C358+Scoring!$J$73</f>
        <v>24.000003587779773</v>
      </c>
      <c r="E358" s="131">
        <f t="shared" si="17"/>
        <v>1.7497808357802569E-7</v>
      </c>
    </row>
    <row r="359" spans="1:5" x14ac:dyDescent="0.25">
      <c r="A359" s="61">
        <v>1700</v>
      </c>
      <c r="B359" s="61">
        <f t="shared" si="15"/>
        <v>0</v>
      </c>
      <c r="C359" s="127">
        <f t="shared" si="16"/>
        <v>3.4128016881674351E-6</v>
      </c>
      <c r="D359" s="127">
        <f>C359+Scoring!$J$73</f>
        <v>24.000003412801689</v>
      </c>
      <c r="E359" s="131">
        <f t="shared" si="17"/>
        <v>1.6644430189671766E-7</v>
      </c>
    </row>
    <row r="360" spans="1:5" x14ac:dyDescent="0.25">
      <c r="A360" s="61">
        <v>1705</v>
      </c>
      <c r="B360" s="61">
        <f t="shared" si="15"/>
        <v>0</v>
      </c>
      <c r="C360" s="127">
        <f t="shared" si="16"/>
        <v>3.246357385770572E-6</v>
      </c>
      <c r="D360" s="127">
        <f>C360+Scoring!$J$73</f>
        <v>24.000003246357387</v>
      </c>
      <c r="E360" s="131">
        <f t="shared" si="17"/>
        <v>1.5832672062288111E-7</v>
      </c>
    </row>
    <row r="361" spans="1:5" x14ac:dyDescent="0.25">
      <c r="A361" s="61">
        <v>1710</v>
      </c>
      <c r="B361" s="61">
        <f t="shared" si="15"/>
        <v>0</v>
      </c>
      <c r="C361" s="127">
        <f t="shared" si="16"/>
        <v>3.0880306677901817E-6</v>
      </c>
      <c r="D361" s="127">
        <f>C361+Scoring!$J$73</f>
        <v>24.000003088030667</v>
      </c>
      <c r="E361" s="131">
        <f t="shared" si="17"/>
        <v>1.5060503244512802E-7</v>
      </c>
    </row>
    <row r="362" spans="1:5" x14ac:dyDescent="0.25">
      <c r="A362" s="61">
        <v>1715</v>
      </c>
      <c r="B362" s="61">
        <f t="shared" si="15"/>
        <v>0</v>
      </c>
      <c r="C362" s="127">
        <f t="shared" si="16"/>
        <v>2.9374256349626183E-6</v>
      </c>
      <c r="D362" s="127">
        <f>C362+Scoring!$J$73</f>
        <v>24.000002937425634</v>
      </c>
      <c r="E362" s="131">
        <f t="shared" si="17"/>
        <v>1.4325993902275513E-7</v>
      </c>
    </row>
    <row r="363" spans="1:5" x14ac:dyDescent="0.25">
      <c r="A363" s="61">
        <v>1720</v>
      </c>
      <c r="B363" s="61">
        <f t="shared" ref="B363:B426" si="18">IF(AND($D$1="Yes",A363&gt; $D$3), $D$2*EXP(-0.0044*(A363-B$3)), $D$2)</f>
        <v>0</v>
      </c>
      <c r="C363" s="127">
        <f t="shared" ref="C363:C426" si="19">IF($D$11="Within SPZ1",IF(A363&lt;$D$9,$D$7+$D$8,$D$7+$D$8*EXP(-$D$10*(A363-$D$9))),IF(A363&lt;$D$9,$D$8,$D$8*EXP(-$D$10*(A363-$D$9))))</f>
        <v>2.794165696259134E-6</v>
      </c>
      <c r="D363" s="127">
        <f>C363+Scoring!$J$73</f>
        <v>24.000002794165695</v>
      </c>
      <c r="E363" s="131">
        <f t="shared" si="17"/>
        <v>1.3627306927332938E-7</v>
      </c>
    </row>
    <row r="364" spans="1:5" x14ac:dyDescent="0.25">
      <c r="A364" s="61">
        <v>1725</v>
      </c>
      <c r="B364" s="61">
        <f t="shared" si="18"/>
        <v>0</v>
      </c>
      <c r="C364" s="127">
        <f t="shared" si="19"/>
        <v>2.657892627212211E-6</v>
      </c>
      <c r="D364" s="127">
        <f>C364+Scoring!$J$73</f>
        <v>24.000002657892626</v>
      </c>
      <c r="E364" s="131">
        <f t="shared" si="17"/>
        <v>1.2962695095097843E-7</v>
      </c>
    </row>
    <row r="365" spans="1:5" x14ac:dyDescent="0.25">
      <c r="A365" s="61">
        <v>1730</v>
      </c>
      <c r="B365" s="61">
        <f t="shared" si="18"/>
        <v>0</v>
      </c>
      <c r="C365" s="127">
        <f t="shared" si="19"/>
        <v>2.5282656741677602E-6</v>
      </c>
      <c r="D365" s="127">
        <f>C365+Scoring!$J$73</f>
        <v>24.000002528265675</v>
      </c>
      <c r="E365" s="131">
        <f t="shared" si="17"/>
        <v>1.2330497156654019E-7</v>
      </c>
    </row>
    <row r="366" spans="1:5" x14ac:dyDescent="0.25">
      <c r="A366" s="61">
        <v>1735</v>
      </c>
      <c r="B366" s="61">
        <f t="shared" si="18"/>
        <v>0</v>
      </c>
      <c r="C366" s="127">
        <f t="shared" si="19"/>
        <v>2.4049607022235064E-6</v>
      </c>
      <c r="D366" s="127">
        <f>C366+Scoring!$J$73</f>
        <v>24.000002404960703</v>
      </c>
      <c r="E366" s="131">
        <f t="shared" si="17"/>
        <v>1.1729131799143033E-7</v>
      </c>
    </row>
    <row r="367" spans="1:5" x14ac:dyDescent="0.25">
      <c r="A367" s="61">
        <v>1740</v>
      </c>
      <c r="B367" s="61">
        <f t="shared" si="18"/>
        <v>0</v>
      </c>
      <c r="C367" s="127">
        <f t="shared" si="19"/>
        <v>2.2876693847229058E-6</v>
      </c>
      <c r="D367" s="127">
        <f>C367+Scoring!$J$73</f>
        <v>24.000002287669385</v>
      </c>
      <c r="E367" s="131">
        <f t="shared" si="17"/>
        <v>1.1157095158864649E-7</v>
      </c>
    </row>
    <row r="368" spans="1:5" x14ac:dyDescent="0.25">
      <c r="A368" s="61">
        <v>1745</v>
      </c>
      <c r="B368" s="61">
        <f t="shared" si="18"/>
        <v>0</v>
      </c>
      <c r="C368" s="127">
        <f t="shared" si="19"/>
        <v>2.1760984322778705E-6</v>
      </c>
      <c r="D368" s="127">
        <f>C368+Scoring!$J$73</f>
        <v>24.000002176098434</v>
      </c>
      <c r="E368" s="131">
        <f t="shared" si="17"/>
        <v>1.0612957623834518E-7</v>
      </c>
    </row>
    <row r="369" spans="1:5" x14ac:dyDescent="0.25">
      <c r="A369" s="61">
        <v>1750</v>
      </c>
      <c r="B369" s="61">
        <f t="shared" si="18"/>
        <v>0</v>
      </c>
      <c r="C369" s="127">
        <f t="shared" si="19"/>
        <v>2.0699688593925836E-6</v>
      </c>
      <c r="D369" s="127">
        <f>C369+Scoring!$J$73</f>
        <v>24.000002069968858</v>
      </c>
      <c r="E369" s="131">
        <f t="shared" si="17"/>
        <v>1.0095357083628187E-7</v>
      </c>
    </row>
    <row r="370" spans="1:5" x14ac:dyDescent="0.25">
      <c r="A370" s="61">
        <v>1755</v>
      </c>
      <c r="B370" s="61">
        <f t="shared" si="18"/>
        <v>0</v>
      </c>
      <c r="C370" s="127">
        <f t="shared" si="19"/>
        <v>1.969015286854405E-6</v>
      </c>
      <c r="D370" s="127">
        <f>C370+Scoring!$J$73</f>
        <v>24.000001969015287</v>
      </c>
      <c r="E370" s="131">
        <f t="shared" si="17"/>
        <v>9.6030007057379407E-8</v>
      </c>
    </row>
    <row r="371" spans="1:5" x14ac:dyDescent="0.25">
      <c r="A371" s="61">
        <v>1760</v>
      </c>
      <c r="B371" s="61">
        <f t="shared" si="18"/>
        <v>0</v>
      </c>
      <c r="C371" s="127">
        <f t="shared" si="19"/>
        <v>1.8729852781476225E-6</v>
      </c>
      <c r="D371" s="127">
        <f>C371+Scoring!$J$73</f>
        <v>24.00000187298528</v>
      </c>
      <c r="E371" s="131">
        <f t="shared" si="17"/>
        <v>9.1346571196027071E-8</v>
      </c>
    </row>
    <row r="372" spans="1:5" x14ac:dyDescent="0.25">
      <c r="A372" s="61">
        <v>1765</v>
      </c>
      <c r="B372" s="61">
        <f t="shared" si="18"/>
        <v>0</v>
      </c>
      <c r="C372" s="127">
        <f t="shared" si="19"/>
        <v>1.7816387082306717E-6</v>
      </c>
      <c r="D372" s="127">
        <f>C372+Scoring!$J$73</f>
        <v>24.000001781638709</v>
      </c>
      <c r="E372" s="131">
        <f t="shared" si="17"/>
        <v>8.6891546402512176E-8</v>
      </c>
    </row>
    <row r="373" spans="1:5" x14ac:dyDescent="0.25">
      <c r="A373" s="61">
        <v>1770</v>
      </c>
      <c r="B373" s="61">
        <f t="shared" si="18"/>
        <v>0</v>
      </c>
      <c r="C373" s="127">
        <f t="shared" si="19"/>
        <v>1.6947471630984622E-6</v>
      </c>
      <c r="D373" s="127">
        <f>C373+Scoring!$J$73</f>
        <v>24.000001694747162</v>
      </c>
      <c r="E373" s="131">
        <f t="shared" si="17"/>
        <v>8.2653794919451684E-8</v>
      </c>
    </row>
    <row r="374" spans="1:5" x14ac:dyDescent="0.25">
      <c r="A374" s="61">
        <v>1775</v>
      </c>
      <c r="B374" s="61">
        <f t="shared" si="18"/>
        <v>0</v>
      </c>
      <c r="C374" s="127">
        <f t="shared" si="19"/>
        <v>1.6120933686283668E-6</v>
      </c>
      <c r="D374" s="127">
        <f>C374+Scoring!$J$73</f>
        <v>24.000001612093367</v>
      </c>
      <c r="E374" s="131">
        <f t="shared" si="17"/>
        <v>7.8622719001941732E-8</v>
      </c>
    </row>
    <row r="375" spans="1:5" x14ac:dyDescent="0.25">
      <c r="A375" s="61">
        <v>1780</v>
      </c>
      <c r="B375" s="61">
        <f t="shared" si="18"/>
        <v>0</v>
      </c>
      <c r="C375" s="127">
        <f t="shared" si="19"/>
        <v>1.5334706472817775E-6</v>
      </c>
      <c r="D375" s="127">
        <f>C375+Scoring!$J$73</f>
        <v>24.000001533470648</v>
      </c>
      <c r="E375" s="131">
        <f t="shared" si="17"/>
        <v>7.4788246706702921E-8</v>
      </c>
    </row>
    <row r="376" spans="1:5" x14ac:dyDescent="0.25">
      <c r="A376" s="61">
        <v>1785</v>
      </c>
      <c r="B376" s="61">
        <f t="shared" si="18"/>
        <v>0</v>
      </c>
      <c r="C376" s="127">
        <f t="shared" si="19"/>
        <v>1.4586824013025815E-6</v>
      </c>
      <c r="D376" s="127">
        <f>C376+Scoring!$J$73</f>
        <v>24.000001458682402</v>
      </c>
      <c r="E376" s="131">
        <f t="shared" si="17"/>
        <v>7.1140782154088811E-8</v>
      </c>
    </row>
    <row r="377" spans="1:5" x14ac:dyDescent="0.25">
      <c r="A377" s="61">
        <v>1790</v>
      </c>
      <c r="B377" s="61">
        <f t="shared" si="18"/>
        <v>0</v>
      </c>
      <c r="C377" s="127">
        <f t="shared" si="19"/>
        <v>1.3875416211203733E-6</v>
      </c>
      <c r="D377" s="127">
        <f>C377+Scoring!$J$73</f>
        <v>24.000001387541619</v>
      </c>
      <c r="E377" s="131">
        <f t="shared" si="17"/>
        <v>6.7671201975372242E-8</v>
      </c>
    </row>
    <row r="378" spans="1:5" x14ac:dyDescent="0.25">
      <c r="A378" s="61">
        <v>1795</v>
      </c>
      <c r="B378" s="61">
        <f t="shared" si="18"/>
        <v>0</v>
      </c>
      <c r="C378" s="127">
        <f t="shared" si="19"/>
        <v>1.3198704177291241E-6</v>
      </c>
      <c r="D378" s="127">
        <f>C378+Scoring!$J$73</f>
        <v>24.000001319870417</v>
      </c>
      <c r="E378" s="131">
        <f t="shared" si="17"/>
        <v>6.4370841101890619E-8</v>
      </c>
    </row>
    <row r="379" spans="1:5" x14ac:dyDescent="0.25">
      <c r="A379" s="61">
        <v>1800</v>
      </c>
      <c r="B379" s="61">
        <f t="shared" si="18"/>
        <v>0</v>
      </c>
      <c r="C379" s="127">
        <f t="shared" si="19"/>
        <v>1.2554995778719909E-6</v>
      </c>
      <c r="D379" s="127">
        <f>C379+Scoring!$J$73</f>
        <v>24.000001255499576</v>
      </c>
      <c r="E379" s="131">
        <f t="shared" si="17"/>
        <v>6.1231435921627053E-8</v>
      </c>
    </row>
    <row r="380" spans="1:5" x14ac:dyDescent="0.25">
      <c r="A380" s="61">
        <v>1805</v>
      </c>
      <c r="B380" s="61">
        <f t="shared" si="18"/>
        <v>0</v>
      </c>
      <c r="C380" s="127">
        <f t="shared" si="19"/>
        <v>1.1942681409200624E-6</v>
      </c>
      <c r="D380" s="127">
        <f>C380+Scoring!$J$73</f>
        <v>24.00000119426814</v>
      </c>
      <c r="E380" s="131">
        <f t="shared" si="17"/>
        <v>5.8245145595492431E-8</v>
      </c>
    </row>
    <row r="381" spans="1:5" x14ac:dyDescent="0.25">
      <c r="A381" s="61">
        <v>1810</v>
      </c>
      <c r="B381" s="61">
        <f t="shared" si="18"/>
        <v>0</v>
      </c>
      <c r="C381" s="127">
        <f t="shared" si="19"/>
        <v>1.1360229963869278E-6</v>
      </c>
      <c r="D381" s="127">
        <f>C381+Scoring!$J$73</f>
        <v>24.000001136022995</v>
      </c>
      <c r="E381" s="131">
        <f t="shared" si="17"/>
        <v>5.5404495213906557E-8</v>
      </c>
    </row>
    <row r="382" spans="1:5" x14ac:dyDescent="0.25">
      <c r="A382" s="61">
        <v>1815</v>
      </c>
      <c r="B382" s="61">
        <f t="shared" si="18"/>
        <v>0</v>
      </c>
      <c r="C382" s="127">
        <f t="shared" si="19"/>
        <v>1.0806185010727133E-6</v>
      </c>
      <c r="D382" s="127">
        <f>C382+Scoring!$J$73</f>
        <v>24.0000010806185</v>
      </c>
      <c r="E382" s="131">
        <f t="shared" si="17"/>
        <v>5.2702386454939187E-8</v>
      </c>
    </row>
    <row r="383" spans="1:5" x14ac:dyDescent="0.25">
      <c r="A383" s="61">
        <v>1820</v>
      </c>
      <c r="B383" s="61">
        <f t="shared" si="18"/>
        <v>0</v>
      </c>
      <c r="C383" s="127">
        <f t="shared" si="19"/>
        <v>1.0279161148802243E-6</v>
      </c>
      <c r="D383" s="127">
        <f>C383+Scoring!$J$73</f>
        <v>24.000001027916113</v>
      </c>
      <c r="E383" s="131">
        <f t="shared" si="17"/>
        <v>5.0132058504459565E-8</v>
      </c>
    </row>
    <row r="384" spans="1:5" x14ac:dyDescent="0.25">
      <c r="A384" s="61">
        <v>1825</v>
      </c>
      <c r="B384" s="61">
        <f t="shared" si="18"/>
        <v>0</v>
      </c>
      <c r="C384" s="127">
        <f t="shared" si="19"/>
        <v>9.7778405439252476E-7</v>
      </c>
      <c r="D384" s="127">
        <f>C384+Scoring!$J$73</f>
        <v>24.000000977784055</v>
      </c>
      <c r="E384" s="131">
        <f t="shared" si="17"/>
        <v>4.7687091608850096E-8</v>
      </c>
    </row>
    <row r="385" spans="1:5" x14ac:dyDescent="0.25">
      <c r="A385" s="61">
        <v>1830</v>
      </c>
      <c r="B385" s="61">
        <f t="shared" si="18"/>
        <v>0</v>
      </c>
      <c r="C385" s="127">
        <f t="shared" si="19"/>
        <v>9.3009696334577557E-7</v>
      </c>
      <c r="D385" s="127">
        <f>C385+Scoring!$J$73</f>
        <v>24.000000930096963</v>
      </c>
      <c r="E385" s="131">
        <f t="shared" si="17"/>
        <v>4.5361364442442209E-8</v>
      </c>
    </row>
    <row r="386" spans="1:5" x14ac:dyDescent="0.25">
      <c r="A386" s="61">
        <v>1835</v>
      </c>
      <c r="B386" s="61">
        <f t="shared" si="18"/>
        <v>0</v>
      </c>
      <c r="C386" s="127">
        <f t="shared" si="19"/>
        <v>8.8473559917326317E-7</v>
      </c>
      <c r="D386" s="127">
        <f>C386+Scoring!$J$73</f>
        <v>24.000000884735599</v>
      </c>
      <c r="E386" s="131">
        <f t="shared" si="17"/>
        <v>4.3149064765657386E-8</v>
      </c>
    </row>
    <row r="387" spans="1:5" x14ac:dyDescent="0.25">
      <c r="A387" s="61">
        <v>1840</v>
      </c>
      <c r="B387" s="61">
        <f t="shared" si="18"/>
        <v>0</v>
      </c>
      <c r="C387" s="127">
        <f t="shared" si="19"/>
        <v>8.4158653483687679E-7</v>
      </c>
      <c r="D387" s="127">
        <f>C387+Scoring!$J$73</f>
        <v>24.000000841586534</v>
      </c>
      <c r="E387" s="131">
        <f t="shared" si="17"/>
        <v>4.1044657450584054E-8</v>
      </c>
    </row>
    <row r="388" spans="1:5" x14ac:dyDescent="0.25">
      <c r="A388" s="61">
        <v>1845</v>
      </c>
      <c r="B388" s="61">
        <f t="shared" si="18"/>
        <v>0</v>
      </c>
      <c r="C388" s="127">
        <f t="shared" si="19"/>
        <v>8.0054187520043475E-7</v>
      </c>
      <c r="D388" s="127">
        <f>C388+Scoring!$J$73</f>
        <v>24.000000800541876</v>
      </c>
      <c r="E388" s="131">
        <f t="shared" si="17"/>
        <v>3.904288803369127E-8</v>
      </c>
    </row>
    <row r="389" spans="1:5" x14ac:dyDescent="0.25">
      <c r="A389" s="61">
        <v>1850</v>
      </c>
      <c r="B389" s="61">
        <f t="shared" si="18"/>
        <v>0</v>
      </c>
      <c r="C389" s="127">
        <f t="shared" si="19"/>
        <v>7.614989872356315E-7</v>
      </c>
      <c r="D389" s="127">
        <f>C389+Scoring!$J$73</f>
        <v>24.000000761498988</v>
      </c>
      <c r="E389" s="131">
        <f t="shared" si="17"/>
        <v>3.7138743635978244E-8</v>
      </c>
    </row>
    <row r="390" spans="1:5" x14ac:dyDescent="0.25">
      <c r="A390" s="61">
        <v>1855</v>
      </c>
      <c r="B390" s="61">
        <f t="shared" si="18"/>
        <v>0</v>
      </c>
      <c r="C390" s="127">
        <f t="shared" si="19"/>
        <v>7.2436024338602573E-7</v>
      </c>
      <c r="D390" s="127">
        <f>C390+Scoring!$J$73</f>
        <v>24.000000724360245</v>
      </c>
      <c r="E390" s="131">
        <f t="shared" si="17"/>
        <v>3.5327467173829064E-8</v>
      </c>
    </row>
    <row r="391" spans="1:5" x14ac:dyDescent="0.25">
      <c r="A391" s="61">
        <v>1860</v>
      </c>
      <c r="B391" s="61">
        <f t="shared" si="18"/>
        <v>0</v>
      </c>
      <c r="C391" s="127">
        <f t="shared" si="19"/>
        <v>6.890327774472859E-7</v>
      </c>
      <c r="D391" s="127">
        <f>C391+Scoring!$J$73</f>
        <v>24.000000689032778</v>
      </c>
      <c r="E391" s="131">
        <f t="shared" si="17"/>
        <v>3.3604525384589579E-8</v>
      </c>
    </row>
    <row r="392" spans="1:5" x14ac:dyDescent="0.25">
      <c r="A392" s="61">
        <v>1865</v>
      </c>
      <c r="B392" s="61">
        <f t="shared" si="18"/>
        <v>0</v>
      </c>
      <c r="C392" s="127">
        <f t="shared" si="19"/>
        <v>6.5542825235330983E-7</v>
      </c>
      <c r="D392" s="127">
        <f>C392+Scoring!$J$73</f>
        <v>24.000000655428252</v>
      </c>
      <c r="E392" s="131">
        <f t="shared" si="17"/>
        <v>3.1965612379281083E-8</v>
      </c>
    </row>
    <row r="393" spans="1:5" x14ac:dyDescent="0.25">
      <c r="A393" s="61">
        <v>1870</v>
      </c>
      <c r="B393" s="61">
        <f t="shared" si="18"/>
        <v>0</v>
      </c>
      <c r="C393" s="127">
        <f t="shared" si="19"/>
        <v>6.2346263928754941E-7</v>
      </c>
      <c r="D393" s="127">
        <f>C393+Scoring!$J$73</f>
        <v>24.00000062346264</v>
      </c>
      <c r="E393" s="131">
        <f t="shared" si="17"/>
        <v>3.040663187903192E-8</v>
      </c>
    </row>
    <row r="394" spans="1:5" x14ac:dyDescent="0.25">
      <c r="A394" s="61">
        <v>1875</v>
      </c>
      <c r="B394" s="61">
        <f t="shared" si="18"/>
        <v>0</v>
      </c>
      <c r="C394" s="127">
        <f t="shared" si="19"/>
        <v>5.9305600756719154E-7</v>
      </c>
      <c r="D394" s="127">
        <f>C394+Scoring!$J$73</f>
        <v>24.000000593056008</v>
      </c>
      <c r="E394" s="131">
        <f t="shared" si="17"/>
        <v>2.8923683004222767E-8</v>
      </c>
    </row>
    <row r="395" spans="1:5" x14ac:dyDescent="0.25">
      <c r="A395" s="61">
        <v>1880</v>
      </c>
      <c r="B395" s="61">
        <f t="shared" si="18"/>
        <v>0</v>
      </c>
      <c r="C395" s="127">
        <f t="shared" si="19"/>
        <v>5.6413232477483024E-7</v>
      </c>
      <c r="D395" s="127">
        <f>C395+Scoring!$J$73</f>
        <v>24.000000564132325</v>
      </c>
      <c r="E395" s="131">
        <f t="shared" si="17"/>
        <v>2.7513056721772955E-8</v>
      </c>
    </row>
    <row r="396" spans="1:5" x14ac:dyDescent="0.25">
      <c r="A396" s="61">
        <v>1885</v>
      </c>
      <c r="B396" s="61">
        <f t="shared" si="18"/>
        <v>0</v>
      </c>
      <c r="C396" s="127">
        <f t="shared" si="19"/>
        <v>5.3661926663781124E-7</v>
      </c>
      <c r="D396" s="127">
        <f>C396+Scoring!$J$73</f>
        <v>24.000000536619268</v>
      </c>
      <c r="E396" s="131">
        <f t="shared" si="17"/>
        <v>2.6171232292426794E-8</v>
      </c>
    </row>
    <row r="397" spans="1:5" x14ac:dyDescent="0.25">
      <c r="A397" s="61">
        <v>1890</v>
      </c>
      <c r="B397" s="61">
        <f t="shared" si="18"/>
        <v>0</v>
      </c>
      <c r="C397" s="127">
        <f t="shared" si="19"/>
        <v>5.1044803617988004E-7</v>
      </c>
      <c r="D397" s="127">
        <f>C397+Scoring!$J$73</f>
        <v>24.000000510448036</v>
      </c>
      <c r="E397" s="131">
        <f t="shared" si="17"/>
        <v>2.4894845296330459E-8</v>
      </c>
    </row>
    <row r="398" spans="1:5" x14ac:dyDescent="0.25">
      <c r="A398" s="61">
        <v>1895</v>
      </c>
      <c r="B398" s="61">
        <f t="shared" si="18"/>
        <v>0</v>
      </c>
      <c r="C398" s="127">
        <f t="shared" si="19"/>
        <v>4.8555319169290841E-7</v>
      </c>
      <c r="D398" s="127">
        <f>C398+Scoring!$J$73</f>
        <v>24.000000485553191</v>
      </c>
      <c r="E398" s="131">
        <f t="shared" si="17"/>
        <v>2.3680708949314067E-8</v>
      </c>
    </row>
    <row r="399" spans="1:5" x14ac:dyDescent="0.25">
      <c r="A399" s="61">
        <v>1900</v>
      </c>
      <c r="B399" s="61">
        <f t="shared" si="18"/>
        <v>0</v>
      </c>
      <c r="C399" s="127">
        <f t="shared" si="19"/>
        <v>4.6187248309852973E-7</v>
      </c>
      <c r="D399" s="127">
        <f>C399+Scoring!$J$73</f>
        <v>24.000000461872482</v>
      </c>
      <c r="E399" s="131">
        <f t="shared" si="17"/>
        <v>2.2525785681182242E-8</v>
      </c>
    </row>
    <row r="400" spans="1:5" x14ac:dyDescent="0.25">
      <c r="A400" s="61">
        <v>1905</v>
      </c>
      <c r="B400" s="61">
        <f t="shared" si="18"/>
        <v>0</v>
      </c>
      <c r="C400" s="127">
        <f t="shared" si="19"/>
        <v>4.3934669629052987E-7</v>
      </c>
      <c r="D400" s="127">
        <f>C400+Scoring!$J$73</f>
        <v>24.000000439346696</v>
      </c>
      <c r="E400" s="131">
        <f t="shared" si="17"/>
        <v>2.14271906884278E-8</v>
      </c>
    </row>
    <row r="401" spans="1:5" x14ac:dyDescent="0.25">
      <c r="A401" s="61">
        <v>1910</v>
      </c>
      <c r="B401" s="61">
        <f t="shared" si="18"/>
        <v>0</v>
      </c>
      <c r="C401" s="127">
        <f t="shared" si="19"/>
        <v>4.179195050687304E-7</v>
      </c>
      <c r="D401" s="127">
        <f>C401+Scoring!$J$73</f>
        <v>24.000000417919505</v>
      </c>
      <c r="E401" s="131">
        <f t="shared" si="17"/>
        <v>2.0382174170663347E-8</v>
      </c>
    </row>
    <row r="402" spans="1:5" x14ac:dyDescent="0.25">
      <c r="A402" s="61">
        <v>1915</v>
      </c>
      <c r="B402" s="61">
        <f t="shared" si="18"/>
        <v>0</v>
      </c>
      <c r="C402" s="127">
        <f t="shared" si="19"/>
        <v>3.9753733029415136E-7</v>
      </c>
      <c r="D402" s="127">
        <f>C402+Scoring!$J$73</f>
        <v>24.000000397537331</v>
      </c>
      <c r="E402" s="131">
        <f t="shared" si="17"/>
        <v>1.9388124883334967E-8</v>
      </c>
    </row>
    <row r="403" spans="1:5" x14ac:dyDescent="0.25">
      <c r="A403" s="61">
        <v>1920</v>
      </c>
      <c r="B403" s="61">
        <f t="shared" si="18"/>
        <v>0</v>
      </c>
      <c r="C403" s="127">
        <f t="shared" si="19"/>
        <v>3.7814920591325701E-7</v>
      </c>
      <c r="D403" s="127">
        <f>C403+Scoring!$J$73</f>
        <v>24.000000378149206</v>
      </c>
      <c r="E403" s="131">
        <f t="shared" si="17"/>
        <v>1.8442555926867499E-8</v>
      </c>
    </row>
    <row r="404" spans="1:5" x14ac:dyDescent="0.25">
      <c r="A404" s="61">
        <v>1925</v>
      </c>
      <c r="B404" s="61">
        <f t="shared" si="18"/>
        <v>0</v>
      </c>
      <c r="C404" s="127">
        <f t="shared" si="19"/>
        <v>3.5970665151626919E-7</v>
      </c>
      <c r="D404" s="127">
        <f>C404+Scoring!$J$73</f>
        <v>24.00000035970665</v>
      </c>
      <c r="E404" s="131">
        <f t="shared" si="17"/>
        <v>1.7543097641237182E-8</v>
      </c>
    </row>
    <row r="405" spans="1:5" x14ac:dyDescent="0.25">
      <c r="A405" s="61">
        <v>1930</v>
      </c>
      <c r="B405" s="61">
        <f t="shared" si="18"/>
        <v>0</v>
      </c>
      <c r="C405" s="127">
        <f t="shared" si="19"/>
        <v>3.4216355111089938E-7</v>
      </c>
      <c r="D405" s="127">
        <f>C405+Scoring!$J$73</f>
        <v>24.000000342163553</v>
      </c>
      <c r="E405" s="131">
        <f t="shared" si="17"/>
        <v>1.6687515369540051E-8</v>
      </c>
    </row>
    <row r="406" spans="1:5" x14ac:dyDescent="0.25">
      <c r="A406" s="61">
        <v>1935</v>
      </c>
      <c r="B406" s="61">
        <f t="shared" si="18"/>
        <v>0</v>
      </c>
      <c r="C406" s="127">
        <f t="shared" si="19"/>
        <v>3.2547603780834122E-7</v>
      </c>
      <c r="D406" s="127">
        <f>C406+Scoring!$J$73</f>
        <v>24.000000325476037</v>
      </c>
      <c r="E406" s="131">
        <f t="shared" si="17"/>
        <v>1.5873652614573075E-8</v>
      </c>
    </row>
    <row r="407" spans="1:5" x14ac:dyDescent="0.25">
      <c r="A407" s="61">
        <v>1940</v>
      </c>
      <c r="B407" s="61">
        <f t="shared" si="18"/>
        <v>0</v>
      </c>
      <c r="C407" s="127">
        <f t="shared" si="19"/>
        <v>3.0960238413320084E-7</v>
      </c>
      <c r="D407" s="127">
        <f>C407+Scoring!$J$73</f>
        <v>24.000000309602385</v>
      </c>
      <c r="E407" s="131">
        <f t="shared" si="17"/>
        <v>1.5099487882253015E-8</v>
      </c>
    </row>
    <row r="408" spans="1:5" x14ac:dyDescent="0.25">
      <c r="A408" s="61">
        <v>1945</v>
      </c>
      <c r="B408" s="61">
        <f t="shared" si="18"/>
        <v>0</v>
      </c>
      <c r="C408" s="127">
        <f t="shared" si="19"/>
        <v>2.9450289768307444E-7</v>
      </c>
      <c r="D408" s="127">
        <f>C408+Scoring!$J$73</f>
        <v>24.000000294502897</v>
      </c>
      <c r="E408" s="131">
        <f t="shared" si="17"/>
        <v>1.436307428548389E-8</v>
      </c>
    </row>
    <row r="409" spans="1:5" x14ac:dyDescent="0.25">
      <c r="A409" s="61">
        <v>1950</v>
      </c>
      <c r="B409" s="61">
        <f t="shared" si="18"/>
        <v>0</v>
      </c>
      <c r="C409" s="127">
        <f t="shared" si="19"/>
        <v>2.8013982187686339E-7</v>
      </c>
      <c r="D409" s="127">
        <f>C409+Scoring!$J$73</f>
        <v>24.000000280139822</v>
      </c>
      <c r="E409" s="131">
        <f t="shared" si="17"/>
        <v>1.3662582176721116E-8</v>
      </c>
    </row>
    <row r="410" spans="1:5" x14ac:dyDescent="0.25">
      <c r="A410" s="61">
        <v>1955</v>
      </c>
      <c r="B410" s="61">
        <f t="shared" si="18"/>
        <v>0</v>
      </c>
      <c r="C410" s="127">
        <f t="shared" si="19"/>
        <v>2.6647724154366109E-7</v>
      </c>
      <c r="D410" s="127">
        <f>C410+Scoring!$J$73</f>
        <v>24.00000026647724</v>
      </c>
      <c r="E410" s="131">
        <f t="shared" si="17"/>
        <v>1.2996245857266331E-8</v>
      </c>
    </row>
    <row r="411" spans="1:5" x14ac:dyDescent="0.25">
      <c r="A411" s="61">
        <v>1960</v>
      </c>
      <c r="B411" s="61">
        <f t="shared" si="18"/>
        <v>0</v>
      </c>
      <c r="C411" s="127">
        <f t="shared" si="19"/>
        <v>2.5348099311611431E-7</v>
      </c>
      <c r="D411" s="127">
        <f>C411+Scoring!$J$73</f>
        <v>24.000000253480994</v>
      </c>
      <c r="E411" s="131">
        <f t="shared" si="17"/>
        <v>1.236241686797257E-8</v>
      </c>
    </row>
    <row r="412" spans="1:5" x14ac:dyDescent="0.25">
      <c r="A412" s="61">
        <v>1965</v>
      </c>
      <c r="B412" s="61">
        <f t="shared" si="18"/>
        <v>0</v>
      </c>
      <c r="C412" s="127">
        <f t="shared" si="19"/>
        <v>2.4111857920371069E-7</v>
      </c>
      <c r="D412" s="127">
        <f>C412+Scoring!$J$73</f>
        <v>24.000000241118578</v>
      </c>
      <c r="E412" s="131">
        <f t="shared" si="17"/>
        <v>1.1759489382257016E-8</v>
      </c>
    </row>
    <row r="413" spans="1:5" x14ac:dyDescent="0.25">
      <c r="A413" s="61">
        <v>1970</v>
      </c>
      <c r="B413" s="61">
        <f t="shared" si="18"/>
        <v>0</v>
      </c>
      <c r="C413" s="127">
        <f t="shared" si="19"/>
        <v>2.2935908733237619E-7</v>
      </c>
      <c r="D413" s="127">
        <f>C413+Scoring!$J$73</f>
        <v>24.000000229359088</v>
      </c>
      <c r="E413" s="131">
        <f t="shared" si="17"/>
        <v>1.1185974813088251E-8</v>
      </c>
    </row>
    <row r="414" spans="1:5" x14ac:dyDescent="0.25">
      <c r="A414" s="61">
        <v>1975</v>
      </c>
      <c r="B414" s="61">
        <f t="shared" si="18"/>
        <v>0</v>
      </c>
      <c r="C414" s="127">
        <f t="shared" si="19"/>
        <v>2.1817311264718509E-7</v>
      </c>
      <c r="D414" s="127">
        <f>C414+Scoring!$J$73</f>
        <v>24.000000218173113</v>
      </c>
      <c r="E414" s="131">
        <f t="shared" si="17"/>
        <v>1.0640427205999003E-8</v>
      </c>
    </row>
    <row r="415" spans="1:5" x14ac:dyDescent="0.25">
      <c r="A415" s="61">
        <v>1980</v>
      </c>
      <c r="B415" s="61">
        <f t="shared" si="18"/>
        <v>0</v>
      </c>
      <c r="C415" s="127">
        <f t="shared" si="19"/>
        <v>2.0753268438491117E-7</v>
      </c>
      <c r="D415" s="127">
        <f>C415+Scoring!$J$73</f>
        <v>24.000000207532686</v>
      </c>
      <c r="E415" s="131">
        <f t="shared" ref="E415:E478" si="20">D415-D416</f>
        <v>1.0121489424363972E-8</v>
      </c>
    </row>
    <row r="416" spans="1:5" x14ac:dyDescent="0.25">
      <c r="A416" s="61">
        <v>1985</v>
      </c>
      <c r="B416" s="61">
        <f t="shared" si="18"/>
        <v>0</v>
      </c>
      <c r="C416" s="127">
        <f t="shared" si="19"/>
        <v>1.9741119593254724E-7</v>
      </c>
      <c r="D416" s="127">
        <f>C416+Scoring!$J$73</f>
        <v>24.000000197411197</v>
      </c>
      <c r="E416" s="131">
        <f t="shared" si="20"/>
        <v>9.6278576222630363E-9</v>
      </c>
    </row>
    <row r="417" spans="1:5" x14ac:dyDescent="0.25">
      <c r="A417" s="61">
        <v>1990</v>
      </c>
      <c r="B417" s="61">
        <f t="shared" si="18"/>
        <v>0</v>
      </c>
      <c r="C417" s="127">
        <f t="shared" si="19"/>
        <v>1.8778333829691447E-7</v>
      </c>
      <c r="D417" s="127">
        <f>C417+Scoring!$J$73</f>
        <v>24.000000187783339</v>
      </c>
      <c r="E417" s="131">
        <f t="shared" si="20"/>
        <v>9.1583025607633317E-9</v>
      </c>
    </row>
    <row r="418" spans="1:5" x14ac:dyDescent="0.25">
      <c r="A418" s="61">
        <v>1995</v>
      </c>
      <c r="B418" s="61">
        <f t="shared" si="18"/>
        <v>0</v>
      </c>
      <c r="C418" s="127">
        <f t="shared" si="19"/>
        <v>1.7862503681899732E-7</v>
      </c>
      <c r="D418" s="127">
        <f>C418+Scoring!$J$73</f>
        <v>24.000000178625037</v>
      </c>
      <c r="E418" s="131">
        <f t="shared" si="20"/>
        <v>8.7116447389234963E-9</v>
      </c>
    </row>
    <row r="419" spans="1:5" x14ac:dyDescent="0.25">
      <c r="A419" s="61">
        <v>2000</v>
      </c>
      <c r="B419" s="61">
        <f t="shared" si="18"/>
        <v>0</v>
      </c>
      <c r="C419" s="127">
        <f t="shared" si="19"/>
        <v>1.6991339097475356E-7</v>
      </c>
      <c r="D419" s="127">
        <f>C419+Scoring!$J$73</f>
        <v>24.000000169913392</v>
      </c>
      <c r="E419" s="131">
        <f t="shared" si="20"/>
        <v>8.2867757100757444E-9</v>
      </c>
    </row>
    <row r="420" spans="1:5" x14ac:dyDescent="0.25">
      <c r="A420" s="61">
        <v>2005</v>
      </c>
      <c r="B420" s="61">
        <f t="shared" si="18"/>
        <v>0</v>
      </c>
      <c r="C420" s="127">
        <f t="shared" si="19"/>
        <v>1.6162661711187951E-7</v>
      </c>
      <c r="D420" s="127">
        <f>C420+Scoring!$J$73</f>
        <v>24.000000161626616</v>
      </c>
      <c r="E420" s="131">
        <f t="shared" si="20"/>
        <v>7.8826225546890782E-9</v>
      </c>
    </row>
    <row r="421" spans="1:5" x14ac:dyDescent="0.25">
      <c r="A421" s="61">
        <v>2010</v>
      </c>
      <c r="B421" s="61">
        <f t="shared" si="18"/>
        <v>0</v>
      </c>
      <c r="C421" s="127">
        <f t="shared" si="19"/>
        <v>1.5374399397933031E-7</v>
      </c>
      <c r="D421" s="127">
        <f>C421+Scoring!$J$73</f>
        <v>24.000000153743994</v>
      </c>
      <c r="E421" s="131">
        <f t="shared" si="20"/>
        <v>7.498183407506076E-9</v>
      </c>
    </row>
    <row r="422" spans="1:5" x14ac:dyDescent="0.25">
      <c r="A422" s="61">
        <v>2015</v>
      </c>
      <c r="B422" s="61">
        <f t="shared" si="18"/>
        <v>0</v>
      </c>
      <c r="C422" s="127">
        <f t="shared" si="19"/>
        <v>1.4624581091339951E-7</v>
      </c>
      <c r="D422" s="127">
        <f>C422+Scoring!$J$73</f>
        <v>24.00000014624581</v>
      </c>
      <c r="E422" s="131">
        <f t="shared" si="20"/>
        <v>7.1324919304061041E-9</v>
      </c>
    </row>
    <row r="423" spans="1:5" x14ac:dyDescent="0.25">
      <c r="A423" s="61">
        <v>2020</v>
      </c>
      <c r="B423" s="61">
        <f t="shared" si="18"/>
        <v>0</v>
      </c>
      <c r="C423" s="127">
        <f t="shared" si="19"/>
        <v>1.3911331855079365E-7</v>
      </c>
      <c r="D423" s="127">
        <f>C423+Scoring!$J$73</f>
        <v>24.000000139113318</v>
      </c>
      <c r="E423" s="131">
        <f t="shared" si="20"/>
        <v>6.7846350759737106E-9</v>
      </c>
    </row>
    <row r="424" spans="1:5" x14ac:dyDescent="0.25">
      <c r="A424" s="61">
        <v>2025</v>
      </c>
      <c r="B424" s="61">
        <f t="shared" si="18"/>
        <v>0</v>
      </c>
      <c r="C424" s="127">
        <f t="shared" si="19"/>
        <v>1.3232868194545585E-7</v>
      </c>
      <c r="D424" s="127">
        <f>C424+Scoring!$J$73</f>
        <v>24.000000132328683</v>
      </c>
      <c r="E424" s="131">
        <f t="shared" si="20"/>
        <v>6.4537459820712684E-9</v>
      </c>
    </row>
    <row r="425" spans="1:5" x14ac:dyDescent="0.25">
      <c r="A425" s="61">
        <v>2030</v>
      </c>
      <c r="B425" s="61">
        <f t="shared" si="18"/>
        <v>0</v>
      </c>
      <c r="C425" s="127">
        <f t="shared" si="19"/>
        <v>1.2587493597191388E-7</v>
      </c>
      <c r="D425" s="127">
        <f>C425+Scoring!$J$73</f>
        <v>24.000000125874937</v>
      </c>
      <c r="E425" s="131">
        <f t="shared" si="20"/>
        <v>6.138993313697938E-9</v>
      </c>
    </row>
    <row r="426" spans="1:5" x14ac:dyDescent="0.25">
      <c r="A426" s="61">
        <v>2035</v>
      </c>
      <c r="B426" s="61">
        <f t="shared" si="18"/>
        <v>0</v>
      </c>
      <c r="C426" s="127">
        <f t="shared" si="19"/>
        <v>1.1973594290362781E-7</v>
      </c>
      <c r="D426" s="127">
        <f>C426+Scoring!$J$73</f>
        <v>24.000000119735944</v>
      </c>
      <c r="E426" s="131">
        <f t="shared" si="20"/>
        <v>5.8395919211307046E-9</v>
      </c>
    </row>
    <row r="427" spans="1:5" x14ac:dyDescent="0.25">
      <c r="A427" s="61">
        <v>2040</v>
      </c>
      <c r="B427" s="61">
        <f t="shared" ref="B427:B490" si="21">IF(AND($D$1="Yes",A427&gt; $D$3), $D$2*EXP(-0.0044*(A427-B$3)), $D$2)</f>
        <v>0</v>
      </c>
      <c r="C427" s="127">
        <f t="shared" ref="C427:C490" si="22">IF($D$11="Within SPZ1",IF(A427&lt;$D$9,$D$7+$D$8,$D$7+$D$8*EXP(-$D$10*(A427-$D$9))),IF(A427&lt;$D$9,$D$8,$D$8*EXP(-$D$10*(A427-$D$9))))</f>
        <v>1.1389635206026815E-7</v>
      </c>
      <c r="D427" s="127">
        <f>C427+Scoring!$J$73</f>
        <v>24.000000113896352</v>
      </c>
      <c r="E427" s="131">
        <f t="shared" si="20"/>
        <v>5.5547921817833412E-9</v>
      </c>
    </row>
    <row r="428" spans="1:5" x14ac:dyDescent="0.25">
      <c r="A428" s="61">
        <v>2045</v>
      </c>
      <c r="B428" s="61">
        <f t="shared" si="21"/>
        <v>0</v>
      </c>
      <c r="C428" s="127">
        <f t="shared" si="22"/>
        <v>1.0834156142301987E-7</v>
      </c>
      <c r="D428" s="127">
        <f>C428+Scoring!$J$73</f>
        <v>24.00000010834156</v>
      </c>
      <c r="E428" s="131">
        <f t="shared" si="20"/>
        <v>5.283880000206409E-9</v>
      </c>
    </row>
    <row r="429" spans="1:5" x14ac:dyDescent="0.25">
      <c r="A429" s="61">
        <v>2050</v>
      </c>
      <c r="B429" s="61">
        <f t="shared" si="21"/>
        <v>0</v>
      </c>
      <c r="C429" s="127">
        <f t="shared" si="22"/>
        <v>1.0305768112192789E-7</v>
      </c>
      <c r="D429" s="127">
        <f>C429+Scoring!$J$73</f>
        <v>24.00000010305768</v>
      </c>
      <c r="E429" s="131">
        <f t="shared" si="20"/>
        <v>5.0261803608009359E-9</v>
      </c>
    </row>
    <row r="430" spans="1:5" x14ac:dyDescent="0.25">
      <c r="A430" s="61">
        <v>2055</v>
      </c>
      <c r="B430" s="61">
        <f t="shared" si="21"/>
        <v>0</v>
      </c>
      <c r="C430" s="127">
        <f t="shared" si="22"/>
        <v>9.8031498703989483E-8</v>
      </c>
      <c r="D430" s="127">
        <f>C430+Scoring!$J$73</f>
        <v>24.000000098031499</v>
      </c>
      <c r="E430" s="131">
        <f t="shared" si="20"/>
        <v>4.7810537751047377E-9</v>
      </c>
    </row>
    <row r="431" spans="1:5" x14ac:dyDescent="0.25">
      <c r="A431" s="61">
        <v>2060</v>
      </c>
      <c r="B431" s="61">
        <f t="shared" si="21"/>
        <v>0</v>
      </c>
      <c r="C431" s="127">
        <f t="shared" si="22"/>
        <v>9.3250446095138351E-8</v>
      </c>
      <c r="D431" s="127">
        <f>C431+Scoring!$J$73</f>
        <v>24.000000093250446</v>
      </c>
      <c r="E431" s="131">
        <f t="shared" si="20"/>
        <v>4.5478785182240244E-9</v>
      </c>
    </row>
    <row r="432" spans="1:5" x14ac:dyDescent="0.25">
      <c r="A432" s="61">
        <v>2065</v>
      </c>
      <c r="B432" s="61">
        <f t="shared" si="21"/>
        <v>0</v>
      </c>
      <c r="C432" s="127">
        <f t="shared" si="22"/>
        <v>8.8702568173513248E-8</v>
      </c>
      <c r="D432" s="127">
        <f>C432+Scoring!$J$73</f>
        <v>24.000000088702567</v>
      </c>
      <c r="E432" s="131">
        <f t="shared" si="20"/>
        <v>4.3260754978291516E-9</v>
      </c>
    </row>
    <row r="433" spans="1:5" x14ac:dyDescent="0.25">
      <c r="A433" s="61">
        <v>2070</v>
      </c>
      <c r="B433" s="61">
        <f t="shared" si="21"/>
        <v>0</v>
      </c>
      <c r="C433" s="127">
        <f t="shared" si="22"/>
        <v>8.4376492875426589E-8</v>
      </c>
      <c r="D433" s="127">
        <f>C433+Scoring!$J$73</f>
        <v>24.000000084376492</v>
      </c>
      <c r="E433" s="131">
        <f t="shared" si="20"/>
        <v>4.1150904905862262E-9</v>
      </c>
    </row>
    <row r="434" spans="1:5" x14ac:dyDescent="0.25">
      <c r="A434" s="61">
        <v>2075</v>
      </c>
      <c r="B434" s="61">
        <f t="shared" si="21"/>
        <v>0</v>
      </c>
      <c r="C434" s="127">
        <f t="shared" si="22"/>
        <v>8.0261402759280581E-8</v>
      </c>
      <c r="D434" s="127">
        <f>C434+Scoring!$J$73</f>
        <v>24.000000080261401</v>
      </c>
      <c r="E434" s="131">
        <f t="shared" si="20"/>
        <v>3.9143941421571071E-9</v>
      </c>
    </row>
    <row r="435" spans="1:5" x14ac:dyDescent="0.25">
      <c r="A435" s="61">
        <v>2080</v>
      </c>
      <c r="B435" s="61">
        <f t="shared" si="21"/>
        <v>0</v>
      </c>
      <c r="C435" s="127">
        <f t="shared" si="22"/>
        <v>7.634700795633044E-8</v>
      </c>
      <c r="D435" s="127">
        <f>C435+Scoring!$J$73</f>
        <v>24.000000076347007</v>
      </c>
      <c r="E435" s="131">
        <f t="shared" si="20"/>
        <v>3.7234855199130834E-9</v>
      </c>
    </row>
    <row r="436" spans="1:5" x14ac:dyDescent="0.25">
      <c r="A436" s="61">
        <v>2085</v>
      </c>
      <c r="B436" s="61">
        <f t="shared" si="21"/>
        <v>0</v>
      </c>
      <c r="C436" s="127">
        <f t="shared" si="22"/>
        <v>7.2623520440651574E-8</v>
      </c>
      <c r="D436" s="127">
        <f>C436+Scoring!$J$73</f>
        <v>24.000000072623521</v>
      </c>
      <c r="E436" s="131">
        <f t="shared" si="20"/>
        <v>3.5418921129348746E-9</v>
      </c>
    </row>
    <row r="437" spans="1:5" x14ac:dyDescent="0.25">
      <c r="A437" s="61">
        <v>2090</v>
      </c>
      <c r="B437" s="61">
        <f t="shared" si="21"/>
        <v>0</v>
      </c>
      <c r="C437" s="127">
        <f t="shared" si="22"/>
        <v>6.9081629553976793E-8</v>
      </c>
      <c r="D437" s="127">
        <f>C437+Scoring!$J$73</f>
        <v>24.000000069081629</v>
      </c>
      <c r="E437" s="131">
        <f t="shared" si="20"/>
        <v>3.3691520684442366E-9</v>
      </c>
    </row>
    <row r="438" spans="1:5" x14ac:dyDescent="0.25">
      <c r="A438" s="61">
        <v>2095</v>
      </c>
      <c r="B438" s="61">
        <f t="shared" si="21"/>
        <v>0</v>
      </c>
      <c r="C438" s="127">
        <f t="shared" si="22"/>
        <v>6.5712478724201047E-8</v>
      </c>
      <c r="D438" s="127">
        <f>C438+Scoring!$J$73</f>
        <v>24.000000065712477</v>
      </c>
      <c r="E438" s="131">
        <f t="shared" si="20"/>
        <v>3.2048355080860347E-9</v>
      </c>
    </row>
    <row r="439" spans="1:5" x14ac:dyDescent="0.25">
      <c r="A439" s="61">
        <v>2100</v>
      </c>
      <c r="B439" s="61">
        <f t="shared" si="21"/>
        <v>0</v>
      </c>
      <c r="C439" s="127">
        <f t="shared" si="22"/>
        <v>6.2507643319337134E-8</v>
      </c>
      <c r="D439" s="127">
        <f>C439+Scoring!$J$73</f>
        <v>24.000000062507642</v>
      </c>
      <c r="E439" s="131">
        <f t="shared" si="20"/>
        <v>3.0485338697872066E-9</v>
      </c>
    </row>
    <row r="440" spans="1:5" x14ac:dyDescent="0.25">
      <c r="A440" s="61">
        <v>2105</v>
      </c>
      <c r="B440" s="61">
        <f t="shared" si="21"/>
        <v>0</v>
      </c>
      <c r="C440" s="127">
        <f t="shared" si="22"/>
        <v>5.9459109581548914E-8</v>
      </c>
      <c r="D440" s="127">
        <f>C440+Scoring!$J$73</f>
        <v>24.000000059459108</v>
      </c>
      <c r="E440" s="131">
        <f t="shared" si="20"/>
        <v>2.8998528023294057E-9</v>
      </c>
    </row>
    <row r="441" spans="1:5" x14ac:dyDescent="0.25">
      <c r="A441" s="61">
        <v>2110</v>
      </c>
      <c r="B441" s="61">
        <f t="shared" si="21"/>
        <v>0</v>
      </c>
      <c r="C441" s="127">
        <f t="shared" si="22"/>
        <v>5.6559254588581634E-8</v>
      </c>
      <c r="D441" s="127">
        <f>C441+Scoring!$J$73</f>
        <v>24.000000056559255</v>
      </c>
      <c r="E441" s="131">
        <f t="shared" si="20"/>
        <v>2.7584263762037153E-9</v>
      </c>
    </row>
    <row r="442" spans="1:5" x14ac:dyDescent="0.25">
      <c r="A442" s="61">
        <v>2115</v>
      </c>
      <c r="B442" s="61">
        <f t="shared" si="21"/>
        <v>0</v>
      </c>
      <c r="C442" s="127">
        <f t="shared" si="22"/>
        <v>5.3800827192485829E-8</v>
      </c>
      <c r="D442" s="127">
        <f>C442+Scoring!$J$73</f>
        <v>24.000000053800829</v>
      </c>
      <c r="E442" s="131">
        <f t="shared" si="20"/>
        <v>2.6238993200422556E-9</v>
      </c>
    </row>
    <row r="443" spans="1:5" x14ac:dyDescent="0.25">
      <c r="A443" s="61">
        <v>2120</v>
      </c>
      <c r="B443" s="61">
        <f t="shared" si="21"/>
        <v>0</v>
      </c>
      <c r="C443" s="127">
        <f t="shared" si="22"/>
        <v>5.1176929887970813E-8</v>
      </c>
      <c r="D443" s="127">
        <f>C443+Scoring!$J$73</f>
        <v>24.000000051176929</v>
      </c>
      <c r="E443" s="131">
        <f t="shared" si="20"/>
        <v>2.4959270206181827E-9</v>
      </c>
    </row>
    <row r="444" spans="1:5" x14ac:dyDescent="0.25">
      <c r="A444" s="61">
        <v>2125</v>
      </c>
      <c r="B444" s="61">
        <f t="shared" si="21"/>
        <v>0</v>
      </c>
      <c r="C444" s="127">
        <f t="shared" si="22"/>
        <v>4.8681001565047825E-8</v>
      </c>
      <c r="D444" s="127">
        <f>C444+Scoring!$J$73</f>
        <v>24.000000048681002</v>
      </c>
      <c r="E444" s="131">
        <f t="shared" si="20"/>
        <v>2.3742003918414412E-9</v>
      </c>
    </row>
    <row r="445" spans="1:5" x14ac:dyDescent="0.25">
      <c r="A445" s="61">
        <v>2130</v>
      </c>
      <c r="B445" s="61">
        <f t="shared" si="21"/>
        <v>0</v>
      </c>
      <c r="C445" s="127">
        <f t="shared" si="22"/>
        <v>4.6306801102838771E-8</v>
      </c>
      <c r="D445" s="127">
        <f>C445+Scoring!$J$73</f>
        <v>24.000000046306802</v>
      </c>
      <c r="E445" s="131">
        <f t="shared" si="20"/>
        <v>2.2584103476219752E-9</v>
      </c>
    </row>
    <row r="446" spans="1:5" x14ac:dyDescent="0.25">
      <c r="A446" s="61">
        <v>2135</v>
      </c>
      <c r="B446" s="61">
        <f t="shared" si="21"/>
        <v>0</v>
      </c>
      <c r="C446" s="127">
        <f t="shared" si="22"/>
        <v>4.4048391763522315E-8</v>
      </c>
      <c r="D446" s="127">
        <f>C446+Scoring!$J$73</f>
        <v>24.000000044048392</v>
      </c>
      <c r="E446" s="131">
        <f t="shared" si="20"/>
        <v>2.1482655654381233E-9</v>
      </c>
    </row>
    <row r="447" spans="1:5" x14ac:dyDescent="0.25">
      <c r="A447" s="61">
        <v>2140</v>
      </c>
      <c r="B447" s="61">
        <f t="shared" si="21"/>
        <v>0</v>
      </c>
      <c r="C447" s="127">
        <f t="shared" si="22"/>
        <v>4.19001263473973E-8</v>
      </c>
      <c r="D447" s="127">
        <f>C447+Scoring!$J$73</f>
        <v>24.000000041900126</v>
      </c>
      <c r="E447" s="131">
        <f t="shared" si="20"/>
        <v>2.0434924863366177E-9</v>
      </c>
    </row>
    <row r="448" spans="1:5" x14ac:dyDescent="0.25">
      <c r="A448" s="61">
        <v>2145</v>
      </c>
      <c r="B448" s="61">
        <f t="shared" si="21"/>
        <v>0</v>
      </c>
      <c r="C448" s="127">
        <f t="shared" si="22"/>
        <v>3.9856633071942045E-8</v>
      </c>
      <c r="D448" s="127">
        <f>C448+Scoring!$J$73</f>
        <v>24.000000039856634</v>
      </c>
      <c r="E448" s="131">
        <f t="shared" si="20"/>
        <v>1.9438317622189061E-9</v>
      </c>
    </row>
    <row r="449" spans="1:5" x14ac:dyDescent="0.25">
      <c r="A449" s="61">
        <v>2150</v>
      </c>
      <c r="B449" s="61">
        <f t="shared" si="21"/>
        <v>0</v>
      </c>
      <c r="C449" s="127">
        <f t="shared" si="22"/>
        <v>3.7912802139559531E-8</v>
      </c>
      <c r="D449" s="127">
        <f>C449+Scoring!$J$73</f>
        <v>24.000000037912802</v>
      </c>
      <c r="E449" s="131">
        <f t="shared" si="20"/>
        <v>1.8490275977001147E-9</v>
      </c>
    </row>
    <row r="450" spans="1:5" x14ac:dyDescent="0.25">
      <c r="A450" s="61">
        <v>2155</v>
      </c>
      <c r="B450" s="61">
        <f t="shared" si="21"/>
        <v>0</v>
      </c>
      <c r="C450" s="127">
        <f t="shared" si="22"/>
        <v>3.6063772960422625E-8</v>
      </c>
      <c r="D450" s="127">
        <f>C450+Scoring!$J$73</f>
        <v>24.000000036063774</v>
      </c>
      <c r="E450" s="131">
        <f t="shared" si="20"/>
        <v>1.7588526191048004E-9</v>
      </c>
    </row>
    <row r="451" spans="1:5" x14ac:dyDescent="0.25">
      <c r="A451" s="61">
        <v>2160</v>
      </c>
      <c r="B451" s="61">
        <f t="shared" si="21"/>
        <v>0</v>
      </c>
      <c r="C451" s="127">
        <f t="shared" si="22"/>
        <v>3.4304921998467205E-8</v>
      </c>
      <c r="D451" s="127">
        <f>C451+Scoring!$J$73</f>
        <v>24.000000034304922</v>
      </c>
      <c r="E451" s="131">
        <f t="shared" si="20"/>
        <v>1.6730687946164835E-9</v>
      </c>
    </row>
    <row r="452" spans="1:5" x14ac:dyDescent="0.25">
      <c r="A452" s="61">
        <v>2165</v>
      </c>
      <c r="B452" s="61">
        <f t="shared" si="21"/>
        <v>0</v>
      </c>
      <c r="C452" s="127">
        <f t="shared" si="22"/>
        <v>3.2631851210143818E-8</v>
      </c>
      <c r="D452" s="127">
        <f>C452+Scoring!$J$73</f>
        <v>24.000000032631853</v>
      </c>
      <c r="E452" s="131">
        <f t="shared" si="20"/>
        <v>1.5914771722691512E-9</v>
      </c>
    </row>
    <row r="453" spans="1:5" x14ac:dyDescent="0.25">
      <c r="A453" s="61">
        <v>2170</v>
      </c>
      <c r="B453" s="61">
        <f t="shared" si="21"/>
        <v>0</v>
      </c>
      <c r="C453" s="127">
        <f t="shared" si="22"/>
        <v>3.104037704701812E-8</v>
      </c>
      <c r="D453" s="127">
        <f>C453+Scoring!$J$73</f>
        <v>24.000000031040376</v>
      </c>
      <c r="E453" s="131">
        <f t="shared" si="20"/>
        <v>1.5138539311010391E-9</v>
      </c>
    </row>
    <row r="454" spans="1:5" x14ac:dyDescent="0.25">
      <c r="A454" s="61">
        <v>2175</v>
      </c>
      <c r="B454" s="61">
        <f t="shared" si="21"/>
        <v>0</v>
      </c>
      <c r="C454" s="127">
        <f t="shared" si="22"/>
        <v>2.9526519994720195E-8</v>
      </c>
      <c r="D454" s="127">
        <f>C454+Scoring!$J$73</f>
        <v>24.000000029526522</v>
      </c>
      <c r="E454" s="131">
        <f t="shared" si="20"/>
        <v>1.4400285408555646E-9</v>
      </c>
    </row>
    <row r="455" spans="1:5" x14ac:dyDescent="0.25">
      <c r="A455" s="61">
        <v>2180</v>
      </c>
      <c r="B455" s="61">
        <f t="shared" si="21"/>
        <v>0</v>
      </c>
      <c r="C455" s="127">
        <f t="shared" si="22"/>
        <v>2.8086494622086496E-8</v>
      </c>
      <c r="D455" s="127">
        <f>C455+Scoring!$J$73</f>
        <v>24.000000028086493</v>
      </c>
      <c r="E455" s="131">
        <f t="shared" si="20"/>
        <v>1.3697913914256787E-9</v>
      </c>
    </row>
    <row r="456" spans="1:5" x14ac:dyDescent="0.25">
      <c r="A456" s="61">
        <v>2185</v>
      </c>
      <c r="B456" s="61">
        <f t="shared" si="21"/>
        <v>0</v>
      </c>
      <c r="C456" s="127">
        <f t="shared" si="22"/>
        <v>2.6716700115609718E-8</v>
      </c>
      <c r="D456" s="127">
        <f>C456+Scoring!$J$73</f>
        <v>24.000000026716702</v>
      </c>
      <c r="E456" s="131">
        <f t="shared" si="20"/>
        <v>1.3029897161231929E-9</v>
      </c>
    </row>
    <row r="457" spans="1:5" x14ac:dyDescent="0.25">
      <c r="A457" s="61">
        <v>2190</v>
      </c>
      <c r="B457" s="61">
        <f t="shared" si="21"/>
        <v>0</v>
      </c>
      <c r="C457" s="127">
        <f t="shared" si="22"/>
        <v>2.5413711275529576E-8</v>
      </c>
      <c r="D457" s="127">
        <f>C457+Scoring!$J$73</f>
        <v>24.000000025413712</v>
      </c>
      <c r="E457" s="131">
        <f t="shared" si="20"/>
        <v>1.2394423265504884E-9</v>
      </c>
    </row>
    <row r="458" spans="1:5" x14ac:dyDescent="0.25">
      <c r="A458" s="61">
        <v>2195</v>
      </c>
      <c r="B458" s="61">
        <f t="shared" si="21"/>
        <v>0</v>
      </c>
      <c r="C458" s="127">
        <f t="shared" si="22"/>
        <v>2.4174269951049376E-8</v>
      </c>
      <c r="D458" s="127">
        <f>C458+Scoring!$J$73</f>
        <v>24.00000002417427</v>
      </c>
      <c r="E458" s="131">
        <f t="shared" si="20"/>
        <v>1.1789929033056978E-9</v>
      </c>
    </row>
    <row r="459" spans="1:5" x14ac:dyDescent="0.25">
      <c r="A459" s="61">
        <v>2200</v>
      </c>
      <c r="B459" s="61">
        <f t="shared" si="21"/>
        <v>0</v>
      </c>
      <c r="C459" s="127">
        <f t="shared" si="22"/>
        <v>2.2995276893261584E-8</v>
      </c>
      <c r="D459" s="127">
        <f>C459+Scoring!$J$73</f>
        <v>24.000000022995277</v>
      </c>
      <c r="E459" s="131">
        <f t="shared" si="20"/>
        <v>1.1214922324143117E-9</v>
      </c>
    </row>
    <row r="460" spans="1:5" x14ac:dyDescent="0.25">
      <c r="A460" s="61">
        <v>2205</v>
      </c>
      <c r="B460" s="61">
        <f t="shared" si="21"/>
        <v>0</v>
      </c>
      <c r="C460" s="127">
        <f t="shared" si="22"/>
        <v>2.1873784005411768E-8</v>
      </c>
      <c r="D460" s="127">
        <f>C460+Scoring!$J$73</f>
        <v>24.000000021873785</v>
      </c>
      <c r="E460" s="131">
        <f t="shared" si="20"/>
        <v>1.066798205329178E-9</v>
      </c>
    </row>
    <row r="461" spans="1:5" x14ac:dyDescent="0.25">
      <c r="A461" s="61">
        <v>2210</v>
      </c>
      <c r="B461" s="61">
        <f t="shared" si="21"/>
        <v>0</v>
      </c>
      <c r="C461" s="127">
        <f t="shared" si="22"/>
        <v>2.0806986971120744E-8</v>
      </c>
      <c r="D461" s="127">
        <f>C461+Scoring!$J$73</f>
        <v>24.000000020806986</v>
      </c>
      <c r="E461" s="131">
        <f t="shared" si="20"/>
        <v>1.0147687135031447E-9</v>
      </c>
    </row>
    <row r="462" spans="1:5" x14ac:dyDescent="0.25">
      <c r="A462" s="61">
        <v>2215</v>
      </c>
      <c r="B462" s="61">
        <f t="shared" si="21"/>
        <v>0</v>
      </c>
      <c r="C462" s="127">
        <f t="shared" si="22"/>
        <v>1.9792218242133026E-8</v>
      </c>
      <c r="D462" s="127">
        <f>C462+Scoring!$J$73</f>
        <v>24.000000019792218</v>
      </c>
      <c r="E462" s="131">
        <f t="shared" si="20"/>
        <v>9.652758592437749E-10</v>
      </c>
    </row>
    <row r="463" spans="1:5" x14ac:dyDescent="0.25">
      <c r="A463" s="61">
        <v>2220</v>
      </c>
      <c r="B463" s="61">
        <f t="shared" si="21"/>
        <v>0</v>
      </c>
      <c r="C463" s="127">
        <f t="shared" si="22"/>
        <v>1.8826940368056784E-8</v>
      </c>
      <c r="D463" s="127">
        <f>C463+Scoring!$J$73</f>
        <v>24.000000018826942</v>
      </c>
      <c r="E463" s="131">
        <f t="shared" si="20"/>
        <v>9.1820240299966827E-10</v>
      </c>
    </row>
    <row r="464" spans="1:5" x14ac:dyDescent="0.25">
      <c r="A464" s="61">
        <v>2225</v>
      </c>
      <c r="B464" s="61">
        <f t="shared" si="21"/>
        <v>0</v>
      </c>
      <c r="C464" s="127">
        <f t="shared" si="22"/>
        <v>1.7908739651415904E-8</v>
      </c>
      <c r="D464" s="127">
        <f>C464+Scoring!$J$73</f>
        <v>24.000000017908739</v>
      </c>
      <c r="E464" s="131">
        <f t="shared" si="20"/>
        <v>8.7342044707838795E-10</v>
      </c>
    </row>
    <row r="465" spans="1:5" x14ac:dyDescent="0.25">
      <c r="A465" s="61">
        <v>2230</v>
      </c>
      <c r="B465" s="61">
        <f t="shared" si="21"/>
        <v>0</v>
      </c>
      <c r="C465" s="127">
        <f t="shared" si="22"/>
        <v>1.7035320112149455E-8</v>
      </c>
      <c r="D465" s="127">
        <f>C465+Scoring!$J$73</f>
        <v>24.000000017035319</v>
      </c>
      <c r="E465" s="131">
        <f t="shared" si="20"/>
        <v>8.3081985735589114E-10</v>
      </c>
    </row>
    <row r="466" spans="1:5" x14ac:dyDescent="0.25">
      <c r="A466" s="61">
        <v>2235</v>
      </c>
      <c r="B466" s="61">
        <f t="shared" si="21"/>
        <v>0</v>
      </c>
      <c r="C466" s="127">
        <f t="shared" si="22"/>
        <v>1.6204497746465354E-8</v>
      </c>
      <c r="D466" s="127">
        <f>C466+Scoring!$J$73</f>
        <v>24.000000016204499</v>
      </c>
      <c r="E466" s="131">
        <f t="shared" si="20"/>
        <v>7.9030471056285023E-10</v>
      </c>
    </row>
    <row r="467" spans="1:5" x14ac:dyDescent="0.25">
      <c r="A467" s="61">
        <v>2240</v>
      </c>
      <c r="B467" s="61">
        <f t="shared" si="21"/>
        <v>0</v>
      </c>
      <c r="C467" s="127">
        <f t="shared" si="22"/>
        <v>1.5414195065693345E-8</v>
      </c>
      <c r="D467" s="127">
        <f>C467+Scoring!$J$73</f>
        <v>24.000000015414194</v>
      </c>
      <c r="E467" s="131">
        <f t="shared" si="20"/>
        <v>7.517577671478648E-10</v>
      </c>
    </row>
    <row r="468" spans="1:5" x14ac:dyDescent="0.25">
      <c r="A468" s="61">
        <v>2245</v>
      </c>
      <c r="B468" s="61">
        <f t="shared" si="21"/>
        <v>0</v>
      </c>
      <c r="C468" s="127">
        <f t="shared" si="22"/>
        <v>1.4662435901481268E-8</v>
      </c>
      <c r="D468" s="127">
        <f>C468+Scoring!$J$73</f>
        <v>24.000000014662437</v>
      </c>
      <c r="E468" s="131">
        <f t="shared" si="20"/>
        <v>7.1509731469632243E-10</v>
      </c>
    </row>
    <row r="469" spans="1:5" x14ac:dyDescent="0.25">
      <c r="A469" s="61">
        <v>2250</v>
      </c>
      <c r="B469" s="61">
        <f t="shared" si="21"/>
        <v>0</v>
      </c>
      <c r="C469" s="127">
        <f t="shared" si="22"/>
        <v>1.3947340464344623E-8</v>
      </c>
      <c r="D469" s="127">
        <f>C469+Scoring!$J$73</f>
        <v>24.000000013947339</v>
      </c>
      <c r="E469" s="131">
        <f t="shared" si="20"/>
        <v>6.8022032451153791E-10</v>
      </c>
    </row>
    <row r="470" spans="1:5" x14ac:dyDescent="0.25">
      <c r="A470" s="61">
        <v>2255</v>
      </c>
      <c r="B470" s="61">
        <f t="shared" si="21"/>
        <v>0</v>
      </c>
      <c r="C470" s="127">
        <f t="shared" si="22"/>
        <v>1.3267120643214049E-8</v>
      </c>
      <c r="D470" s="127">
        <f>C470+Scoring!$J$73</f>
        <v>24.000000013267119</v>
      </c>
      <c r="E470" s="131">
        <f t="shared" si="20"/>
        <v>6.4704508417889883E-10</v>
      </c>
    </row>
    <row r="471" spans="1:5" x14ac:dyDescent="0.25">
      <c r="A471" s="61">
        <v>2260</v>
      </c>
      <c r="B471" s="61">
        <f t="shared" si="21"/>
        <v>0</v>
      </c>
      <c r="C471" s="127">
        <f t="shared" si="22"/>
        <v>1.2620075534226035E-8</v>
      </c>
      <c r="D471" s="127">
        <f>C471+Scoring!$J$73</f>
        <v>24.000000012620074</v>
      </c>
      <c r="E471" s="131">
        <f t="shared" si="20"/>
        <v>6.1548632857011398E-10</v>
      </c>
    </row>
    <row r="472" spans="1:5" x14ac:dyDescent="0.25">
      <c r="A472" s="61">
        <v>2265</v>
      </c>
      <c r="B472" s="61">
        <f t="shared" si="21"/>
        <v>0</v>
      </c>
      <c r="C472" s="127">
        <f t="shared" si="22"/>
        <v>1.2004587187577362E-8</v>
      </c>
      <c r="D472" s="127">
        <f>C472+Scoring!$J$73</f>
        <v>24.000000012004588</v>
      </c>
      <c r="E472" s="131">
        <f t="shared" si="20"/>
        <v>5.8546945069792855E-10</v>
      </c>
    </row>
    <row r="473" spans="1:5" x14ac:dyDescent="0.25">
      <c r="A473" s="61">
        <v>2270</v>
      </c>
      <c r="B473" s="61">
        <f t="shared" si="21"/>
        <v>0</v>
      </c>
      <c r="C473" s="127">
        <f t="shared" si="22"/>
        <v>1.141911656180789E-8</v>
      </c>
      <c r="D473" s="127">
        <f>C473+Scoring!$J$73</f>
        <v>24.000000011419118</v>
      </c>
      <c r="E473" s="131">
        <f t="shared" si="20"/>
        <v>5.5691984357508773E-10</v>
      </c>
    </row>
    <row r="474" spans="1:5" x14ac:dyDescent="0.25">
      <c r="A474" s="61">
        <v>2275</v>
      </c>
      <c r="B474" s="61">
        <f t="shared" si="21"/>
        <v>0</v>
      </c>
      <c r="C474" s="127">
        <f t="shared" si="22"/>
        <v>1.0862199675395085E-8</v>
      </c>
      <c r="D474" s="127">
        <f>C474+Scoring!$J$73</f>
        <v>24.000000010862198</v>
      </c>
      <c r="E474" s="131">
        <f t="shared" si="20"/>
        <v>5.297557947869791E-10</v>
      </c>
    </row>
    <row r="475" spans="1:5" x14ac:dyDescent="0.25">
      <c r="A475" s="61">
        <v>2280</v>
      </c>
      <c r="B475" s="61">
        <f t="shared" si="21"/>
        <v>0</v>
      </c>
      <c r="C475" s="127">
        <f t="shared" si="22"/>
        <v>1.03324439460379E-8</v>
      </c>
      <c r="D475" s="127">
        <f>C475+Scoring!$J$73</f>
        <v>24.000000010332442</v>
      </c>
      <c r="E475" s="131">
        <f t="shared" si="20"/>
        <v>5.0391690820106305E-10</v>
      </c>
    </row>
    <row r="476" spans="1:5" x14ac:dyDescent="0.25">
      <c r="A476" s="61">
        <v>2285</v>
      </c>
      <c r="B476" s="61">
        <f t="shared" si="21"/>
        <v>0</v>
      </c>
      <c r="C476" s="127">
        <f t="shared" si="22"/>
        <v>9.8285247084755131E-9</v>
      </c>
      <c r="D476" s="127">
        <f>C476+Scoring!$J$73</f>
        <v>24.000000009828526</v>
      </c>
      <c r="E476" s="131">
        <f t="shared" si="20"/>
        <v>4.7934278768479999E-10</v>
      </c>
    </row>
    <row r="477" spans="1:5" x14ac:dyDescent="0.25">
      <c r="A477" s="61">
        <v>2290</v>
      </c>
      <c r="B477" s="61">
        <f t="shared" si="21"/>
        <v>0</v>
      </c>
      <c r="C477" s="127">
        <f t="shared" si="22"/>
        <v>9.3491819021342037E-9</v>
      </c>
      <c r="D477" s="127">
        <f>C477+Scoring!$J$73</f>
        <v>24.000000009349183</v>
      </c>
      <c r="E477" s="131">
        <f t="shared" si="20"/>
        <v>4.5596593167829269E-10</v>
      </c>
    </row>
    <row r="478" spans="1:5" x14ac:dyDescent="0.25">
      <c r="A478" s="61">
        <v>2295</v>
      </c>
      <c r="B478" s="61">
        <f t="shared" si="21"/>
        <v>0</v>
      </c>
      <c r="C478" s="127">
        <f t="shared" si="22"/>
        <v>8.8932169203196341E-9</v>
      </c>
      <c r="D478" s="127">
        <f>C478+Scoring!$J$73</f>
        <v>24.000000008893217</v>
      </c>
      <c r="E478" s="131">
        <f t="shared" si="20"/>
        <v>4.3372594404900155E-10</v>
      </c>
    </row>
    <row r="479" spans="1:5" x14ac:dyDescent="0.25">
      <c r="A479" s="61">
        <v>2300</v>
      </c>
      <c r="B479" s="61">
        <f t="shared" si="21"/>
        <v>0</v>
      </c>
      <c r="C479" s="127">
        <f t="shared" si="22"/>
        <v>8.4594896130756513E-9</v>
      </c>
      <c r="D479" s="127">
        <f>C479+Scoring!$J$73</f>
        <v>24.000000008459491</v>
      </c>
      <c r="E479" s="131">
        <f t="shared" ref="E479:E542" si="23">D479-D480</f>
        <v>4.1257663951910217E-10</v>
      </c>
    </row>
    <row r="480" spans="1:5" x14ac:dyDescent="0.25">
      <c r="A480" s="61">
        <v>2305</v>
      </c>
      <c r="B480" s="61">
        <f t="shared" si="21"/>
        <v>0</v>
      </c>
      <c r="C480" s="127">
        <f t="shared" si="22"/>
        <v>8.0469154362157146E-9</v>
      </c>
      <c r="D480" s="127">
        <f>C480+Scoring!$J$73</f>
        <v>24.000000008046914</v>
      </c>
      <c r="E480" s="131">
        <f t="shared" si="23"/>
        <v>3.9245051652869734E-10</v>
      </c>
    </row>
    <row r="481" spans="1:5" x14ac:dyDescent="0.25">
      <c r="A481" s="61">
        <v>2310</v>
      </c>
      <c r="B481" s="61">
        <f t="shared" si="21"/>
        <v>0</v>
      </c>
      <c r="C481" s="127">
        <f t="shared" si="22"/>
        <v>7.6544627393973806E-9</v>
      </c>
      <c r="D481" s="127">
        <f>C481+Scoring!$J$73</f>
        <v>24.000000007654464</v>
      </c>
      <c r="E481" s="131">
        <f t="shared" si="23"/>
        <v>3.7331204794099904E-10</v>
      </c>
    </row>
    <row r="482" spans="1:5" x14ac:dyDescent="0.25">
      <c r="A482" s="61">
        <v>2315</v>
      </c>
      <c r="B482" s="61">
        <f t="shared" si="21"/>
        <v>0</v>
      </c>
      <c r="C482" s="127">
        <f t="shared" si="22"/>
        <v>7.2811501864591236E-9</v>
      </c>
      <c r="D482" s="127">
        <f>C482+Scoring!$J$73</f>
        <v>24.000000007281152</v>
      </c>
      <c r="E482" s="131">
        <f t="shared" si="23"/>
        <v>3.5510794305082527E-10</v>
      </c>
    </row>
    <row r="483" spans="1:5" x14ac:dyDescent="0.25">
      <c r="A483" s="61">
        <v>2320</v>
      </c>
      <c r="B483" s="61">
        <f t="shared" si="21"/>
        <v>0</v>
      </c>
      <c r="C483" s="127">
        <f t="shared" si="22"/>
        <v>6.9260443015687988E-9</v>
      </c>
      <c r="D483" s="127">
        <f>C483+Scoring!$J$73</f>
        <v>24.000000006926044</v>
      </c>
      <c r="E483" s="131">
        <f t="shared" si="23"/>
        <v>3.3778491115299403E-10</v>
      </c>
    </row>
    <row r="484" spans="1:5" x14ac:dyDescent="0.25">
      <c r="A484" s="61">
        <v>2325</v>
      </c>
      <c r="B484" s="61">
        <f t="shared" si="21"/>
        <v>0</v>
      </c>
      <c r="C484" s="127">
        <f t="shared" si="22"/>
        <v>6.5882571350477328E-9</v>
      </c>
      <c r="D484" s="127">
        <f>C484+Scoring!$J$73</f>
        <v>24.000000006588259</v>
      </c>
      <c r="E484" s="131">
        <f t="shared" si="23"/>
        <v>3.2131453053807491E-10</v>
      </c>
    </row>
    <row r="485" spans="1:5" x14ac:dyDescent="0.25">
      <c r="A485" s="61">
        <v>2330</v>
      </c>
      <c r="B485" s="61">
        <f t="shared" si="21"/>
        <v>0</v>
      </c>
      <c r="C485" s="127">
        <f t="shared" si="22"/>
        <v>6.2669440430341734E-9</v>
      </c>
      <c r="D485" s="127">
        <f>C485+Scoring!$J$73</f>
        <v>24.000000006266944</v>
      </c>
      <c r="E485" s="131">
        <f t="shared" si="23"/>
        <v>3.056435105008859E-10</v>
      </c>
    </row>
    <row r="486" spans="1:5" x14ac:dyDescent="0.25">
      <c r="A486" s="61">
        <v>2335</v>
      </c>
      <c r="B486" s="61">
        <f t="shared" si="21"/>
        <v>0</v>
      </c>
      <c r="C486" s="127">
        <f t="shared" si="22"/>
        <v>5.9613015754335702E-9</v>
      </c>
      <c r="D486" s="127">
        <f>C486+Scoring!$J$73</f>
        <v>24.000000005961301</v>
      </c>
      <c r="E486" s="131">
        <f t="shared" si="23"/>
        <v>2.9073632390463899E-10</v>
      </c>
    </row>
    <row r="487" spans="1:5" x14ac:dyDescent="0.25">
      <c r="A487" s="61">
        <v>2340</v>
      </c>
      <c r="B487" s="61">
        <f t="shared" si="21"/>
        <v>0</v>
      </c>
      <c r="C487" s="127">
        <f t="shared" si="22"/>
        <v>5.6705654668748712E-9</v>
      </c>
      <c r="D487" s="127">
        <f>C487+Scoring!$J$73</f>
        <v>24.000000005670564</v>
      </c>
      <c r="E487" s="131">
        <f t="shared" si="23"/>
        <v>2.7655744361254619E-10</v>
      </c>
    </row>
    <row r="488" spans="1:5" x14ac:dyDescent="0.25">
      <c r="A488" s="61">
        <v>2345</v>
      </c>
      <c r="B488" s="61">
        <f t="shared" si="21"/>
        <v>0</v>
      </c>
      <c r="C488" s="127">
        <f t="shared" si="22"/>
        <v>5.3940087256490217E-9</v>
      </c>
      <c r="D488" s="127">
        <f>C488+Scoring!$J$73</f>
        <v>24.000000005394007</v>
      </c>
      <c r="E488" s="131">
        <f t="shared" si="23"/>
        <v>2.6306778977414069E-10</v>
      </c>
    </row>
    <row r="489" spans="1:5" x14ac:dyDescent="0.25">
      <c r="A489" s="61">
        <v>2350</v>
      </c>
      <c r="B489" s="61">
        <f t="shared" si="21"/>
        <v>0</v>
      </c>
      <c r="C489" s="127">
        <f t="shared" si="22"/>
        <v>5.1309398158509449E-9</v>
      </c>
      <c r="D489" s="127">
        <f>C489+Scoring!$J$73</f>
        <v>24.000000005130939</v>
      </c>
      <c r="E489" s="131">
        <f t="shared" si="23"/>
        <v>2.5023894067999208E-10</v>
      </c>
    </row>
    <row r="490" spans="1:5" x14ac:dyDescent="0.25">
      <c r="A490" s="61">
        <v>2355</v>
      </c>
      <c r="B490" s="61">
        <f t="shared" si="21"/>
        <v>0</v>
      </c>
      <c r="C490" s="127">
        <f t="shared" si="22"/>
        <v>4.8807009281796907E-9</v>
      </c>
      <c r="D490" s="127">
        <f>C490+Scoring!$J$73</f>
        <v>24.0000000048807</v>
      </c>
      <c r="E490" s="131">
        <f t="shared" si="23"/>
        <v>2.3803536919331236E-10</v>
      </c>
    </row>
    <row r="491" spans="1:5" x14ac:dyDescent="0.25">
      <c r="A491" s="61">
        <v>2360</v>
      </c>
      <c r="B491" s="61">
        <f t="shared" ref="B491:B515" si="24">IF(AND($D$1="Yes",A491&gt; $D$3), $D$2*EXP(-0.0044*(A491-B$3)), $D$2)</f>
        <v>0</v>
      </c>
      <c r="C491" s="127">
        <f t="shared" ref="C491:C515" si="25">IF($D$11="Within SPZ1",IF(A491&lt;$D$9,$D$7+$D$8,$D$7+$D$8*EXP(-$D$10*(A491-$D$9))),IF(A491&lt;$D$9,$D$8,$D$8*EXP(-$D$10*(A491-$D$9))))</f>
        <v>4.6426663350724647E-9</v>
      </c>
      <c r="D491" s="127">
        <f>C491+Scoring!$J$73</f>
        <v>24.000000004642665</v>
      </c>
      <c r="E491" s="131">
        <f t="shared" si="23"/>
        <v>2.2642510089099233E-10</v>
      </c>
    </row>
    <row r="492" spans="1:5" x14ac:dyDescent="0.25">
      <c r="A492" s="61">
        <v>2365</v>
      </c>
      <c r="B492" s="61">
        <f t="shared" si="24"/>
        <v>0</v>
      </c>
      <c r="C492" s="127">
        <f t="shared" si="25"/>
        <v>4.4162408260598168E-9</v>
      </c>
      <c r="D492" s="127">
        <f>C492+Scoring!$J$73</f>
        <v>24.00000000441624</v>
      </c>
      <c r="E492" s="131">
        <f t="shared" si="23"/>
        <v>2.1538326677728037E-10</v>
      </c>
    </row>
    <row r="493" spans="1:5" x14ac:dyDescent="0.25">
      <c r="A493" s="61">
        <v>2370</v>
      </c>
      <c r="B493" s="61">
        <f t="shared" si="24"/>
        <v>0</v>
      </c>
      <c r="C493" s="127">
        <f t="shared" si="25"/>
        <v>4.2008582194294487E-9</v>
      </c>
      <c r="D493" s="127">
        <f>C493+Scoring!$J$73</f>
        <v>24.000000004200857</v>
      </c>
      <c r="E493" s="131">
        <f t="shared" si="23"/>
        <v>2.0487789242906729E-10</v>
      </c>
    </row>
    <row r="494" spans="1:5" x14ac:dyDescent="0.25">
      <c r="A494" s="61">
        <v>2375</v>
      </c>
      <c r="B494" s="61">
        <f t="shared" si="24"/>
        <v>0</v>
      </c>
      <c r="C494" s="127">
        <f t="shared" si="25"/>
        <v>3.9959799464769659E-9</v>
      </c>
      <c r="D494" s="127">
        <f>C494+Scoring!$J$73</f>
        <v>24.000000003995979</v>
      </c>
      <c r="E494" s="131">
        <f t="shared" si="23"/>
        <v>1.9488410885060148E-10</v>
      </c>
    </row>
    <row r="495" spans="1:5" x14ac:dyDescent="0.25">
      <c r="A495" s="61">
        <v>2380</v>
      </c>
      <c r="B495" s="61">
        <f t="shared" si="24"/>
        <v>0</v>
      </c>
      <c r="C495" s="127">
        <f t="shared" si="25"/>
        <v>3.8010937048036757E-9</v>
      </c>
      <c r="D495" s="127">
        <f>C495+Scoring!$J$73</f>
        <v>24.000000003801095</v>
      </c>
      <c r="E495" s="131">
        <f t="shared" si="23"/>
        <v>1.8538059975981014E-10</v>
      </c>
    </row>
    <row r="496" spans="1:5" x14ac:dyDescent="0.25">
      <c r="A496" s="61">
        <v>2385</v>
      </c>
      <c r="B496" s="61">
        <f t="shared" si="24"/>
        <v>0</v>
      </c>
      <c r="C496" s="127">
        <f t="shared" si="25"/>
        <v>3.615712177293685E-9</v>
      </c>
      <c r="D496" s="127">
        <f>C496+Scoring!$J$73</f>
        <v>24.000000003615714</v>
      </c>
      <c r="E496" s="131">
        <f t="shared" si="23"/>
        <v>1.7634249616094166E-10</v>
      </c>
    </row>
    <row r="497" spans="1:5" x14ac:dyDescent="0.25">
      <c r="A497" s="61">
        <v>2390</v>
      </c>
      <c r="B497" s="61">
        <f t="shared" si="24"/>
        <v>0</v>
      </c>
      <c r="C497" s="127">
        <f t="shared" si="25"/>
        <v>3.4393718135672928E-9</v>
      </c>
      <c r="D497" s="127">
        <f>C497+Scoring!$J$73</f>
        <v>24.000000003439371</v>
      </c>
      <c r="E497" s="131">
        <f t="shared" si="23"/>
        <v>1.6774137634456565E-10</v>
      </c>
    </row>
    <row r="498" spans="1:5" x14ac:dyDescent="0.25">
      <c r="A498" s="61">
        <v>2395</v>
      </c>
      <c r="B498" s="61">
        <f t="shared" si="24"/>
        <v>0</v>
      </c>
      <c r="C498" s="127">
        <f t="shared" si="25"/>
        <v>3.2716316708636026E-9</v>
      </c>
      <c r="D498" s="127">
        <f>C498+Scoring!$J$73</f>
        <v>24.00000000327163</v>
      </c>
      <c r="E498" s="131">
        <f t="shared" si="23"/>
        <v>1.595594767422881E-10</v>
      </c>
    </row>
    <row r="499" spans="1:5" x14ac:dyDescent="0.25">
      <c r="A499" s="61">
        <v>2400</v>
      </c>
      <c r="B499" s="61">
        <f t="shared" si="24"/>
        <v>0</v>
      </c>
      <c r="C499" s="127">
        <f t="shared" si="25"/>
        <v>3.1120723114538913E-9</v>
      </c>
      <c r="D499" s="127">
        <f>C499+Scoring!$J$73</f>
        <v>24.000000003112071</v>
      </c>
      <c r="E499" s="131">
        <f t="shared" si="23"/>
        <v>1.517754810720362E-10</v>
      </c>
    </row>
    <row r="500" spans="1:5" x14ac:dyDescent="0.25">
      <c r="A500" s="61">
        <v>2405</v>
      </c>
      <c r="B500" s="61">
        <f t="shared" si="24"/>
        <v>0</v>
      </c>
      <c r="C500" s="127">
        <f t="shared" si="25"/>
        <v>2.9602947538288902E-9</v>
      </c>
      <c r="D500" s="127">
        <f>C500+Scoring!$J$73</f>
        <v>24.000000002960295</v>
      </c>
      <c r="E500" s="131">
        <f t="shared" si="23"/>
        <v>1.4437517847909476E-10</v>
      </c>
    </row>
    <row r="501" spans="1:5" x14ac:dyDescent="0.25">
      <c r="A501" s="61">
        <v>2410</v>
      </c>
      <c r="B501" s="61">
        <f t="shared" si="24"/>
        <v>0</v>
      </c>
      <c r="C501" s="127">
        <f t="shared" si="25"/>
        <v>2.815919475037136E-9</v>
      </c>
      <c r="D501" s="127">
        <f>C501+Scoring!$J$73</f>
        <v>24.00000000281592</v>
      </c>
      <c r="E501" s="131">
        <f t="shared" si="23"/>
        <v>1.3733369996771216E-10</v>
      </c>
    </row>
    <row r="502" spans="1:5" x14ac:dyDescent="0.25">
      <c r="A502" s="61">
        <v>2415</v>
      </c>
      <c r="B502" s="61">
        <f t="shared" si="24"/>
        <v>0</v>
      </c>
      <c r="C502" s="127">
        <f t="shared" si="25"/>
        <v>2.6785854616799256E-9</v>
      </c>
      <c r="D502" s="127">
        <f>C502+Scoring!$J$73</f>
        <v>24.000000002678586</v>
      </c>
      <c r="E502" s="131">
        <f t="shared" si="23"/>
        <v>1.3063683468317322E-10</v>
      </c>
    </row>
    <row r="503" spans="1:5" x14ac:dyDescent="0.25">
      <c r="A503" s="61">
        <v>2420</v>
      </c>
      <c r="B503" s="61">
        <f t="shared" si="24"/>
        <v>0</v>
      </c>
      <c r="C503" s="127">
        <f t="shared" si="25"/>
        <v>2.5479493071897822E-9</v>
      </c>
      <c r="D503" s="127">
        <f>C503+Scoring!$J$73</f>
        <v>24.000000002547949</v>
      </c>
      <c r="E503" s="131">
        <f t="shared" si="23"/>
        <v>1.2426681905708392E-10</v>
      </c>
    </row>
    <row r="504" spans="1:5" x14ac:dyDescent="0.25">
      <c r="A504" s="61">
        <v>2425</v>
      </c>
      <c r="B504" s="61">
        <f t="shared" si="24"/>
        <v>0</v>
      </c>
      <c r="C504" s="127">
        <f t="shared" si="25"/>
        <v>2.4236843531351276E-9</v>
      </c>
      <c r="D504" s="127">
        <f>C504+Scoring!$J$73</f>
        <v>24.000000002423683</v>
      </c>
      <c r="E504" s="131">
        <f t="shared" si="23"/>
        <v>1.1820233680737147E-10</v>
      </c>
    </row>
    <row r="505" spans="1:5" x14ac:dyDescent="0.25">
      <c r="A505" s="61">
        <v>2430</v>
      </c>
      <c r="B505" s="61">
        <f t="shared" si="24"/>
        <v>0</v>
      </c>
      <c r="C505" s="127">
        <f t="shared" si="25"/>
        <v>2.3054798724041109E-9</v>
      </c>
      <c r="D505" s="127">
        <f>C505+Scoring!$J$73</f>
        <v>24.00000000230548</v>
      </c>
      <c r="E505" s="131">
        <f t="shared" si="23"/>
        <v>1.1243983522035705E-10</v>
      </c>
    </row>
    <row r="506" spans="1:5" x14ac:dyDescent="0.25">
      <c r="A506" s="61">
        <v>2435</v>
      </c>
      <c r="B506" s="61">
        <f t="shared" si="24"/>
        <v>0</v>
      </c>
      <c r="C506" s="127">
        <f t="shared" si="25"/>
        <v>2.1930402922249404E-9</v>
      </c>
      <c r="D506" s="127">
        <f>C506+Scoring!$J$73</f>
        <v>24.00000000219304</v>
      </c>
      <c r="E506" s="131">
        <f t="shared" si="23"/>
        <v>1.0695444530028908E-10</v>
      </c>
    </row>
    <row r="507" spans="1:5" x14ac:dyDescent="0.25">
      <c r="A507" s="61">
        <v>2440</v>
      </c>
      <c r="B507" s="61">
        <f t="shared" si="24"/>
        <v>0</v>
      </c>
      <c r="C507" s="127">
        <f t="shared" si="25"/>
        <v>2.0860844550800066E-9</v>
      </c>
      <c r="D507" s="127">
        <f>C507+Scoring!$J$73</f>
        <v>24.000000002086086</v>
      </c>
      <c r="E507" s="131">
        <f t="shared" si="23"/>
        <v>1.0174261433348875E-10</v>
      </c>
    </row>
    <row r="508" spans="1:5" x14ac:dyDescent="0.25">
      <c r="A508" s="61">
        <v>2445</v>
      </c>
      <c r="B508" s="61">
        <f t="shared" si="24"/>
        <v>0</v>
      </c>
      <c r="C508" s="127">
        <f t="shared" si="25"/>
        <v>1.9843449156656462E-9</v>
      </c>
      <c r="D508" s="127">
        <f>C508+Scoring!$J$73</f>
        <v>24.000000001984343</v>
      </c>
      <c r="E508" s="131">
        <f t="shared" si="23"/>
        <v>9.6775920610525645E-11</v>
      </c>
    </row>
    <row r="509" spans="1:5" x14ac:dyDescent="0.25">
      <c r="A509" s="61">
        <v>2450</v>
      </c>
      <c r="B509" s="61">
        <f t="shared" si="24"/>
        <v>0</v>
      </c>
      <c r="C509" s="127">
        <f t="shared" si="25"/>
        <v>1.8875672721395489E-9</v>
      </c>
      <c r="D509" s="127">
        <f>C509+Scoring!$J$73</f>
        <v>24.000000001887567</v>
      </c>
      <c r="E509" s="131">
        <f t="shared" si="23"/>
        <v>9.205791684507858E-11</v>
      </c>
    </row>
    <row r="510" spans="1:5" x14ac:dyDescent="0.25">
      <c r="A510" s="61">
        <v>2455</v>
      </c>
      <c r="B510" s="61">
        <f t="shared" si="24"/>
        <v>0</v>
      </c>
      <c r="C510" s="127">
        <f t="shared" si="25"/>
        <v>1.7955095299836842E-9</v>
      </c>
      <c r="D510" s="127">
        <f>C510+Scoring!$J$73</f>
        <v>24.00000000179551</v>
      </c>
      <c r="E510" s="131">
        <f t="shared" si="23"/>
        <v>8.7567286755074747E-11</v>
      </c>
    </row>
    <row r="511" spans="1:5" x14ac:dyDescent="0.25">
      <c r="A511" s="61">
        <v>2460</v>
      </c>
      <c r="B511" s="61">
        <f t="shared" si="24"/>
        <v>0</v>
      </c>
      <c r="C511" s="127">
        <f t="shared" si="25"/>
        <v>1.7079414968919262E-9</v>
      </c>
      <c r="D511" s="127">
        <f>C511+Scoring!$J$73</f>
        <v>24.000000001707942</v>
      </c>
      <c r="E511" s="131">
        <f t="shared" si="23"/>
        <v>8.3296924913156545E-11</v>
      </c>
    </row>
    <row r="512" spans="1:5" x14ac:dyDescent="0.25">
      <c r="A512" s="61">
        <v>2465</v>
      </c>
      <c r="B512" s="61">
        <f t="shared" si="24"/>
        <v>0</v>
      </c>
      <c r="C512" s="127">
        <f t="shared" si="25"/>
        <v>1.6246442071693942E-9</v>
      </c>
      <c r="D512" s="127">
        <f>C512+Scoring!$J$73</f>
        <v>24.000000001624645</v>
      </c>
      <c r="E512" s="131">
        <f t="shared" si="23"/>
        <v>7.9236173178287572E-11</v>
      </c>
    </row>
    <row r="513" spans="1:5" x14ac:dyDescent="0.25">
      <c r="A513" s="61">
        <v>2470</v>
      </c>
      <c r="B513" s="61">
        <f t="shared" si="24"/>
        <v>0</v>
      </c>
      <c r="C513" s="127">
        <f t="shared" si="25"/>
        <v>1.5454093742041658E-9</v>
      </c>
      <c r="D513" s="127">
        <f>C513+Scoring!$J$73</f>
        <v>24.000000001545409</v>
      </c>
      <c r="E513" s="131">
        <f t="shared" si="23"/>
        <v>7.5370820695752627E-11</v>
      </c>
    </row>
    <row r="514" spans="1:5" x14ac:dyDescent="0.25">
      <c r="A514" s="61">
        <v>2475</v>
      </c>
      <c r="B514" s="61">
        <f t="shared" si="24"/>
        <v>0</v>
      </c>
      <c r="C514" s="127">
        <f t="shared" si="25"/>
        <v>1.4700388696422363E-9</v>
      </c>
      <c r="D514" s="127">
        <f>C514+Scoring!$J$73</f>
        <v>24.000000001470038</v>
      </c>
      <c r="E514" s="131">
        <f t="shared" si="23"/>
        <v>7.1693762038194109E-11</v>
      </c>
    </row>
    <row r="515" spans="1:5" x14ac:dyDescent="0.25">
      <c r="A515" s="61">
        <v>2480</v>
      </c>
      <c r="B515" s="61">
        <f t="shared" si="24"/>
        <v>0</v>
      </c>
      <c r="C515" s="127">
        <f t="shared" si="25"/>
        <v>1.3983442279634635E-9</v>
      </c>
      <c r="D515" s="127">
        <f>C515+Scoring!$J$73</f>
        <v>24.000000001398345</v>
      </c>
      <c r="E515" s="131">
        <f t="shared" si="23"/>
        <v>6.8197891778254416E-11</v>
      </c>
    </row>
    <row r="516" spans="1:5" x14ac:dyDescent="0.25">
      <c r="A516" s="61">
        <v>2485</v>
      </c>
      <c r="B516" s="61">
        <f t="shared" ref="B516:B576" si="26">IF(AND($D$1="Yes",A516&gt; $D$3), $D$2*EXP(-0.0044*(A516-B$3)), $D$2)</f>
        <v>0</v>
      </c>
      <c r="C516" s="127">
        <f t="shared" ref="C516:C576" si="27">IF($D$11="Within SPZ1",IF(A516&lt;$D$9,$D$7+$D$8,$D$7+$D$8*EXP(-$D$10*(A516-$D$9))),IF(A516&lt;$D$9,$D$8,$D$8*EXP(-$D$10*(A516-$D$9))))</f>
        <v>1.3301461752195797E-9</v>
      </c>
      <c r="D516" s="127">
        <f>C516+Scoring!$J$73</f>
        <v>24.000000001330147</v>
      </c>
      <c r="E516" s="131">
        <f t="shared" si="23"/>
        <v>6.4872551774897147E-11</v>
      </c>
    </row>
    <row r="517" spans="1:5" x14ac:dyDescent="0.25">
      <c r="A517" s="61">
        <v>2490</v>
      </c>
      <c r="B517" s="61">
        <f t="shared" si="26"/>
        <v>0</v>
      </c>
      <c r="C517" s="127">
        <f t="shared" si="27"/>
        <v>1.2652741807559458E-9</v>
      </c>
      <c r="D517" s="127">
        <f>C517+Scoring!$J$73</f>
        <v>24.000000001265274</v>
      </c>
      <c r="E517" s="131">
        <f t="shared" si="23"/>
        <v>6.1707083887085901E-11</v>
      </c>
    </row>
    <row r="518" spans="1:5" x14ac:dyDescent="0.25">
      <c r="A518" s="61">
        <v>2495</v>
      </c>
      <c r="B518" s="61">
        <f t="shared" si="26"/>
        <v>0</v>
      </c>
      <c r="C518" s="127">
        <f t="shared" si="27"/>
        <v>1.2035660307960942E-9</v>
      </c>
      <c r="D518" s="127">
        <f>C518+Scoring!$J$73</f>
        <v>24.000000001203567</v>
      </c>
      <c r="E518" s="131">
        <f t="shared" si="23"/>
        <v>5.8697935401141876E-11</v>
      </c>
    </row>
    <row r="519" spans="1:5" x14ac:dyDescent="0.25">
      <c r="A519" s="61">
        <v>2500</v>
      </c>
      <c r="B519" s="61">
        <f t="shared" si="26"/>
        <v>0</v>
      </c>
      <c r="C519" s="127">
        <f t="shared" si="27"/>
        <v>1.1448674228227765E-9</v>
      </c>
      <c r="D519" s="127">
        <f>C519+Scoring!$J$73</f>
        <v>24.000000001144869</v>
      </c>
      <c r="E519" s="131">
        <f t="shared" si="23"/>
        <v>5.5838000889707473E-11</v>
      </c>
    </row>
    <row r="520" spans="1:5" x14ac:dyDescent="0.25">
      <c r="A520" s="61">
        <v>2505</v>
      </c>
      <c r="B520" s="61">
        <f t="shared" si="26"/>
        <v>0</v>
      </c>
      <c r="C520" s="127">
        <f t="shared" si="27"/>
        <v>1.0890315797413244E-9</v>
      </c>
      <c r="D520" s="127">
        <f>C520+Scoring!$J$73</f>
        <v>24.000000001089031</v>
      </c>
      <c r="E520" s="131">
        <f t="shared" si="23"/>
        <v>5.3113069498067489E-11</v>
      </c>
    </row>
    <row r="521" spans="1:5" x14ac:dyDescent="0.25">
      <c r="A521" s="61">
        <v>2510</v>
      </c>
      <c r="B521" s="61">
        <f t="shared" si="26"/>
        <v>0</v>
      </c>
      <c r="C521" s="127">
        <f t="shared" si="27"/>
        <v>1.0359188828604427E-9</v>
      </c>
      <c r="D521" s="127">
        <f>C521+Scoring!$J$73</f>
        <v>24.000000001035918</v>
      </c>
      <c r="E521" s="131">
        <f t="shared" si="23"/>
        <v>5.0523141226221924E-11</v>
      </c>
    </row>
    <row r="522" spans="1:5" x14ac:dyDescent="0.25">
      <c r="A522" s="61">
        <v>2515</v>
      </c>
      <c r="B522" s="61">
        <f t="shared" si="26"/>
        <v>0</v>
      </c>
      <c r="C522" s="127">
        <f t="shared" si="27"/>
        <v>9.8539652277276084E-10</v>
      </c>
      <c r="D522" s="127">
        <f>C522+Scoring!$J$73</f>
        <v>24.000000000985395</v>
      </c>
      <c r="E522" s="131">
        <f t="shared" si="23"/>
        <v>4.8057557933134376E-11</v>
      </c>
    </row>
    <row r="523" spans="1:5" x14ac:dyDescent="0.25">
      <c r="A523" s="61">
        <v>2520</v>
      </c>
      <c r="B523" s="61">
        <f t="shared" si="26"/>
        <v>0</v>
      </c>
      <c r="C523" s="127">
        <f t="shared" si="27"/>
        <v>9.3733816726214064E-10</v>
      </c>
      <c r="D523" s="127">
        <f>C523+Scoring!$J$73</f>
        <v>24.000000000937337</v>
      </c>
      <c r="E523" s="131">
        <f t="shared" si="23"/>
        <v>4.5712766905126045E-11</v>
      </c>
    </row>
    <row r="524" spans="1:5" x14ac:dyDescent="0.25">
      <c r="A524" s="61">
        <v>2525</v>
      </c>
      <c r="B524" s="61">
        <f t="shared" si="26"/>
        <v>0</v>
      </c>
      <c r="C524" s="127">
        <f t="shared" si="27"/>
        <v>8.9162364540731942E-10</v>
      </c>
      <c r="D524" s="127">
        <f>C524+Scoring!$J$73</f>
        <v>24.000000000891625</v>
      </c>
      <c r="E524" s="131">
        <f t="shared" si="23"/>
        <v>4.3485215428518131E-11</v>
      </c>
    </row>
    <row r="525" spans="1:5" x14ac:dyDescent="0.25">
      <c r="A525" s="61">
        <v>2530</v>
      </c>
      <c r="B525" s="61">
        <f t="shared" si="26"/>
        <v>0</v>
      </c>
      <c r="C525" s="127">
        <f t="shared" si="27"/>
        <v>8.4813864709203271E-10</v>
      </c>
      <c r="D525" s="127">
        <f>C525+Scoring!$J$73</f>
        <v>24.000000000848139</v>
      </c>
      <c r="E525" s="131">
        <f t="shared" si="23"/>
        <v>4.1364245362274232E-11</v>
      </c>
    </row>
    <row r="526" spans="1:5" x14ac:dyDescent="0.25">
      <c r="A526" s="61">
        <v>2535</v>
      </c>
      <c r="B526" s="61">
        <f t="shared" si="26"/>
        <v>0</v>
      </c>
      <c r="C526" s="127">
        <f t="shared" si="27"/>
        <v>8.0677443717016769E-10</v>
      </c>
      <c r="D526" s="127">
        <f>C526+Scoring!$J$73</f>
        <v>24.000000000806775</v>
      </c>
      <c r="E526" s="131">
        <f t="shared" si="23"/>
        <v>3.9346303992715548E-11</v>
      </c>
    </row>
    <row r="527" spans="1:5" x14ac:dyDescent="0.25">
      <c r="A527" s="61">
        <v>2540</v>
      </c>
      <c r="B527" s="61">
        <f t="shared" si="26"/>
        <v>0</v>
      </c>
      <c r="C527" s="127">
        <f t="shared" si="27"/>
        <v>7.6742758357126563E-10</v>
      </c>
      <c r="D527" s="127">
        <f>C527+Scoring!$J$73</f>
        <v>24.000000000767429</v>
      </c>
      <c r="E527" s="131">
        <f t="shared" si="23"/>
        <v>3.7427838606163277E-11</v>
      </c>
    </row>
    <row r="528" spans="1:5" x14ac:dyDescent="0.25">
      <c r="A528" s="61">
        <v>2545</v>
      </c>
      <c r="B528" s="61">
        <f t="shared" si="26"/>
        <v>0</v>
      </c>
      <c r="C528" s="127">
        <f t="shared" si="27"/>
        <v>7.2999969866647057E-10</v>
      </c>
      <c r="D528" s="127">
        <f>C528+Scoring!$J$73</f>
        <v>24.000000000730001</v>
      </c>
      <c r="E528" s="131">
        <f t="shared" si="23"/>
        <v>3.560529648893862E-11</v>
      </c>
    </row>
    <row r="529" spans="1:5" x14ac:dyDescent="0.25">
      <c r="A529" s="61">
        <v>2550</v>
      </c>
      <c r="B529" s="61">
        <f t="shared" si="26"/>
        <v>0</v>
      </c>
      <c r="C529" s="127">
        <f t="shared" si="27"/>
        <v>6.9439719324820105E-10</v>
      </c>
      <c r="D529" s="127">
        <f>C529+Scoring!$J$73</f>
        <v>24.000000000694396</v>
      </c>
      <c r="E529" s="131">
        <f t="shared" si="23"/>
        <v>3.3864466786326375E-11</v>
      </c>
    </row>
    <row r="530" spans="1:5" x14ac:dyDescent="0.25">
      <c r="A530" s="61">
        <v>2555</v>
      </c>
      <c r="B530" s="61">
        <f t="shared" si="26"/>
        <v>0</v>
      </c>
      <c r="C530" s="127">
        <f t="shared" si="27"/>
        <v>6.6053104250839685E-10</v>
      </c>
      <c r="D530" s="127">
        <f>C530+Scoring!$J$73</f>
        <v>24.000000000660531</v>
      </c>
      <c r="E530" s="131">
        <f t="shared" si="23"/>
        <v>3.2216007639362942E-11</v>
      </c>
    </row>
    <row r="531" spans="1:5" x14ac:dyDescent="0.25">
      <c r="A531" s="61">
        <v>2560</v>
      </c>
      <c r="B531" s="61">
        <f t="shared" si="26"/>
        <v>0</v>
      </c>
      <c r="C531" s="127">
        <f t="shared" si="27"/>
        <v>6.2831656343011858E-10</v>
      </c>
      <c r="D531" s="127">
        <f>C531+Scoring!$J$73</f>
        <v>24.000000000628315</v>
      </c>
      <c r="E531" s="131">
        <f t="shared" si="23"/>
        <v>3.0642155479654321E-11</v>
      </c>
    </row>
    <row r="532" spans="1:5" x14ac:dyDescent="0.25">
      <c r="A532" s="61">
        <v>2565</v>
      </c>
      <c r="B532" s="61">
        <f t="shared" si="26"/>
        <v>0</v>
      </c>
      <c r="C532" s="127">
        <f t="shared" si="27"/>
        <v>5.9767320303589766E-10</v>
      </c>
      <c r="D532" s="127">
        <f>C532+Scoring!$J$73</f>
        <v>24.000000000597673</v>
      </c>
      <c r="E532" s="131">
        <f t="shared" si="23"/>
        <v>2.915001573455811E-11</v>
      </c>
    </row>
    <row r="533" spans="1:5" x14ac:dyDescent="0.25">
      <c r="A533" s="61">
        <v>2570</v>
      </c>
      <c r="B533" s="61">
        <f t="shared" si="26"/>
        <v>0</v>
      </c>
      <c r="C533" s="127">
        <f t="shared" si="27"/>
        <v>5.6852433696333696E-10</v>
      </c>
      <c r="D533" s="127">
        <f>C533+Scoring!$J$73</f>
        <v>24.000000000568523</v>
      </c>
      <c r="E533" s="131">
        <f t="shared" si="23"/>
        <v>2.7725377549359109E-11</v>
      </c>
    </row>
    <row r="534" spans="1:5" x14ac:dyDescent="0.25">
      <c r="A534" s="61">
        <v>2575</v>
      </c>
      <c r="B534" s="61">
        <f t="shared" si="26"/>
        <v>0</v>
      </c>
      <c r="C534" s="127">
        <f t="shared" si="27"/>
        <v>5.4079707786428465E-10</v>
      </c>
      <c r="D534" s="127">
        <f>C534+Scoring!$J$73</f>
        <v>24.000000000540798</v>
      </c>
      <c r="E534" s="131">
        <f t="shared" si="23"/>
        <v>2.6375346351414919E-11</v>
      </c>
    </row>
    <row r="535" spans="1:5" x14ac:dyDescent="0.25">
      <c r="A535" s="61">
        <v>2580</v>
      </c>
      <c r="B535" s="61">
        <f t="shared" si="26"/>
        <v>0</v>
      </c>
      <c r="C535" s="127">
        <f t="shared" si="27"/>
        <v>5.1442209314851088E-10</v>
      </c>
      <c r="D535" s="127">
        <f>C535+Scoring!$J$73</f>
        <v>24.000000000514422</v>
      </c>
      <c r="E535" s="131">
        <f t="shared" si="23"/>
        <v>2.5089263999689138E-11</v>
      </c>
    </row>
    <row r="536" spans="1:5" x14ac:dyDescent="0.25">
      <c r="A536" s="61">
        <v>2585</v>
      </c>
      <c r="B536" s="61">
        <f t="shared" si="26"/>
        <v>0</v>
      </c>
      <c r="C536" s="127">
        <f t="shared" si="27"/>
        <v>4.8933343161611031E-10</v>
      </c>
      <c r="D536" s="127">
        <f>C536+Scoring!$J$73</f>
        <v>24.000000000489333</v>
      </c>
      <c r="E536" s="131">
        <f t="shared" si="23"/>
        <v>2.3863577780502965E-11</v>
      </c>
    </row>
    <row r="537" spans="1:5" x14ac:dyDescent="0.25">
      <c r="A537" s="61">
        <v>2590</v>
      </c>
      <c r="B537" s="61">
        <f t="shared" si="26"/>
        <v>0</v>
      </c>
      <c r="C537" s="127">
        <f t="shared" si="27"/>
        <v>4.6546835854515182E-10</v>
      </c>
      <c r="D537" s="127">
        <f>C537+Scoring!$J$73</f>
        <v>24.000000000465469</v>
      </c>
      <c r="E537" s="131">
        <f t="shared" si="23"/>
        <v>2.2701840407535201E-11</v>
      </c>
    </row>
    <row r="538" spans="1:5" x14ac:dyDescent="0.25">
      <c r="A538" s="61">
        <v>2595</v>
      </c>
      <c r="B538" s="61">
        <f t="shared" si="26"/>
        <v>0</v>
      </c>
      <c r="C538" s="127">
        <f t="shared" si="27"/>
        <v>4.4276719882219805E-10</v>
      </c>
      <c r="D538" s="127">
        <f>C538+Scoring!$J$73</f>
        <v>24.000000000442768</v>
      </c>
      <c r="E538" s="131">
        <f t="shared" si="23"/>
        <v>2.1593393739749445E-11</v>
      </c>
    </row>
    <row r="539" spans="1:5" x14ac:dyDescent="0.25">
      <c r="A539" s="61">
        <v>2600</v>
      </c>
      <c r="B539" s="61">
        <f t="shared" si="26"/>
        <v>0</v>
      </c>
      <c r="C539" s="127">
        <f t="shared" si="27"/>
        <v>4.2117318772343238E-10</v>
      </c>
      <c r="D539" s="127">
        <f>C539+Scoring!$J$73</f>
        <v>24.000000000421174</v>
      </c>
      <c r="E539" s="131">
        <f t="shared" si="23"/>
        <v>2.0541790490824496E-11</v>
      </c>
    </row>
    <row r="540" spans="1:5" x14ac:dyDescent="0.25">
      <c r="A540" s="61">
        <v>2605</v>
      </c>
      <c r="B540" s="61">
        <f t="shared" si="26"/>
        <v>0</v>
      </c>
      <c r="C540" s="127">
        <f t="shared" si="27"/>
        <v>4.0063232897329146E-10</v>
      </c>
      <c r="D540" s="127">
        <f>C540+Scoring!$J$73</f>
        <v>24.000000000400632</v>
      </c>
      <c r="E540" s="131">
        <f t="shared" si="23"/>
        <v>1.9539925233402755E-11</v>
      </c>
    </row>
    <row r="541" spans="1:5" x14ac:dyDescent="0.25">
      <c r="A541" s="61">
        <v>2610</v>
      </c>
      <c r="B541" s="61">
        <f t="shared" si="26"/>
        <v>0</v>
      </c>
      <c r="C541" s="127">
        <f t="shared" si="27"/>
        <v>3.8109325972564453E-10</v>
      </c>
      <c r="D541" s="127">
        <f>C541+Scoring!$J$73</f>
        <v>24.000000000381092</v>
      </c>
      <c r="E541" s="131">
        <f t="shared" si="23"/>
        <v>1.858424525380542E-11</v>
      </c>
    </row>
    <row r="542" spans="1:5" x14ac:dyDescent="0.25">
      <c r="A542" s="61">
        <v>2615</v>
      </c>
      <c r="B542" s="61">
        <f t="shared" si="26"/>
        <v>0</v>
      </c>
      <c r="C542" s="127">
        <f t="shared" si="27"/>
        <v>3.6250712212992568E-10</v>
      </c>
      <c r="D542" s="127">
        <f>C542+Scoring!$J$73</f>
        <v>24.000000000362508</v>
      </c>
      <c r="E542" s="131">
        <f t="shared" si="23"/>
        <v>1.7681855979390093E-11</v>
      </c>
    </row>
    <row r="543" spans="1:5" x14ac:dyDescent="0.25">
      <c r="A543" s="61">
        <v>2620</v>
      </c>
      <c r="B543" s="61">
        <f t="shared" si="26"/>
        <v>0</v>
      </c>
      <c r="C543" s="127">
        <f t="shared" si="27"/>
        <v>3.4482744116106029E-10</v>
      </c>
      <c r="D543" s="127">
        <f>C543+Scoring!$J$73</f>
        <v>24.000000000344826</v>
      </c>
      <c r="E543" s="131">
        <f t="shared" ref="E543:E606" si="28">D543-D544</f>
        <v>1.6814993841762771E-11</v>
      </c>
    </row>
    <row r="544" spans="1:5" x14ac:dyDescent="0.25">
      <c r="A544" s="61">
        <v>2625</v>
      </c>
      <c r="B544" s="61">
        <f t="shared" si="26"/>
        <v>0</v>
      </c>
      <c r="C544" s="127">
        <f t="shared" si="27"/>
        <v>3.2801000840768893E-10</v>
      </c>
      <c r="D544" s="127">
        <f>C544+Scoring!$J$73</f>
        <v>24.000000000328011</v>
      </c>
      <c r="E544" s="131">
        <f t="shared" si="28"/>
        <v>1.5997869695638656E-11</v>
      </c>
    </row>
    <row r="545" spans="1:5" x14ac:dyDescent="0.25">
      <c r="A545" s="61">
        <v>2630</v>
      </c>
      <c r="B545" s="61">
        <f t="shared" si="26"/>
        <v>0</v>
      </c>
      <c r="C545" s="127">
        <f t="shared" si="27"/>
        <v>3.120127715281201E-10</v>
      </c>
      <c r="D545" s="127">
        <f>C545+Scoring!$J$73</f>
        <v>24.000000000312014</v>
      </c>
      <c r="E545" s="131">
        <f t="shared" si="28"/>
        <v>1.5216272686302545E-11</v>
      </c>
    </row>
    <row r="546" spans="1:5" x14ac:dyDescent="0.25">
      <c r="A546" s="61">
        <v>2635</v>
      </c>
      <c r="B546" s="61">
        <f t="shared" si="26"/>
        <v>0</v>
      </c>
      <c r="C546" s="127">
        <f t="shared" si="27"/>
        <v>2.9679572909756622E-10</v>
      </c>
      <c r="D546" s="127">
        <f>C546+Scoring!$J$73</f>
        <v>24.000000000296797</v>
      </c>
      <c r="E546" s="131">
        <f t="shared" si="28"/>
        <v>1.4477308241112041E-11</v>
      </c>
    </row>
    <row r="547" spans="1:5" x14ac:dyDescent="0.25">
      <c r="A547" s="61">
        <v>2640</v>
      </c>
      <c r="B547" s="61">
        <f t="shared" si="26"/>
        <v>0</v>
      </c>
      <c r="C547" s="127">
        <f t="shared" si="27"/>
        <v>2.8232083058374755E-10</v>
      </c>
      <c r="D547" s="127">
        <f>C547+Scoring!$J$73</f>
        <v>24.00000000028232</v>
      </c>
      <c r="E547" s="131">
        <f t="shared" si="28"/>
        <v>1.3766765505351941E-11</v>
      </c>
    </row>
    <row r="548" spans="1:5" x14ac:dyDescent="0.25">
      <c r="A548" s="61">
        <v>2645</v>
      </c>
      <c r="B548" s="61">
        <f t="shared" si="26"/>
        <v>0</v>
      </c>
      <c r="C548" s="127">
        <f t="shared" si="27"/>
        <v>2.6855188120074248E-10</v>
      </c>
      <c r="D548" s="127">
        <f>C548+Scoring!$J$73</f>
        <v>24.000000000268553</v>
      </c>
      <c r="E548" s="131">
        <f t="shared" si="28"/>
        <v>1.3098855333737447E-11</v>
      </c>
    </row>
    <row r="549" spans="1:5" x14ac:dyDescent="0.25">
      <c r="A549" s="61">
        <v>2650</v>
      </c>
      <c r="B549" s="61">
        <f t="shared" si="26"/>
        <v>0</v>
      </c>
      <c r="C549" s="127">
        <f t="shared" si="27"/>
        <v>2.5545445140316628E-10</v>
      </c>
      <c r="D549" s="127">
        <f>C549+Scoring!$J$73</f>
        <v>24.000000000255454</v>
      </c>
      <c r="E549" s="131">
        <f t="shared" si="28"/>
        <v>1.2459366871553357E-11</v>
      </c>
    </row>
    <row r="550" spans="1:5" x14ac:dyDescent="0.25">
      <c r="A550" s="61">
        <v>2655</v>
      </c>
      <c r="B550" s="61">
        <f t="shared" si="26"/>
        <v>0</v>
      </c>
      <c r="C550" s="127">
        <f t="shared" si="27"/>
        <v>2.4299579079437923E-10</v>
      </c>
      <c r="D550" s="127">
        <f>C550+Scoring!$J$73</f>
        <v>24.000000000242995</v>
      </c>
      <c r="E550" s="131">
        <f t="shared" si="28"/>
        <v>1.1851852832478471E-11</v>
      </c>
    </row>
    <row r="551" spans="1:5" x14ac:dyDescent="0.25">
      <c r="A551" s="61">
        <v>2660</v>
      </c>
      <c r="B551" s="61">
        <f t="shared" si="26"/>
        <v>0</v>
      </c>
      <c r="C551" s="127">
        <f t="shared" si="27"/>
        <v>2.3114474623343311E-10</v>
      </c>
      <c r="D551" s="127">
        <f>C551+Scoring!$J$73</f>
        <v>24.000000000231143</v>
      </c>
      <c r="E551" s="131">
        <f t="shared" si="28"/>
        <v>1.1272760502833989E-11</v>
      </c>
    </row>
    <row r="552" spans="1:5" x14ac:dyDescent="0.25">
      <c r="A552" s="61">
        <v>2665</v>
      </c>
      <c r="B552" s="61">
        <f t="shared" si="26"/>
        <v>0</v>
      </c>
      <c r="C552" s="127">
        <f t="shared" si="27"/>
        <v>2.1987168393599199E-10</v>
      </c>
      <c r="D552" s="127">
        <f>C552+Scoring!$J$73</f>
        <v>24.00000000021987</v>
      </c>
      <c r="E552" s="131">
        <f t="shared" si="28"/>
        <v>1.0722089882619912E-11</v>
      </c>
    </row>
    <row r="553" spans="1:5" x14ac:dyDescent="0.25">
      <c r="A553" s="61">
        <v>2670</v>
      </c>
      <c r="B553" s="61">
        <f t="shared" si="26"/>
        <v>0</v>
      </c>
      <c r="C553" s="127">
        <f t="shared" si="27"/>
        <v>2.0914841537443715E-10</v>
      </c>
      <c r="D553" s="127">
        <f>C553+Scoring!$J$73</f>
        <v>24.000000000209148</v>
      </c>
      <c r="E553" s="131">
        <f t="shared" si="28"/>
        <v>1.0199840971836238E-11</v>
      </c>
    </row>
    <row r="554" spans="1:5" x14ac:dyDescent="0.25">
      <c r="A554" s="61">
        <v>2675</v>
      </c>
      <c r="B554" s="61">
        <f t="shared" si="26"/>
        <v>0</v>
      </c>
      <c r="C554" s="127">
        <f t="shared" si="27"/>
        <v>1.98948126791862E-10</v>
      </c>
      <c r="D554" s="127">
        <f>C554+Scoring!$J$73</f>
        <v>24.000000000198948</v>
      </c>
      <c r="E554" s="131">
        <f t="shared" si="28"/>
        <v>9.702461056804168E-12</v>
      </c>
    </row>
    <row r="555" spans="1:5" x14ac:dyDescent="0.25">
      <c r="A555" s="61">
        <v>2680</v>
      </c>
      <c r="B555" s="61">
        <f t="shared" si="26"/>
        <v>0</v>
      </c>
      <c r="C555" s="127">
        <f t="shared" si="27"/>
        <v>1.8924531215371782E-10</v>
      </c>
      <c r="D555" s="127">
        <f>C555+Scoring!$J$73</f>
        <v>24.000000000189246</v>
      </c>
      <c r="E555" s="131">
        <f t="shared" si="28"/>
        <v>9.2299501375237014E-12</v>
      </c>
    </row>
    <row r="556" spans="1:5" x14ac:dyDescent="0.25">
      <c r="A556" s="61">
        <v>2685</v>
      </c>
      <c r="B556" s="61">
        <f t="shared" si="26"/>
        <v>0</v>
      </c>
      <c r="C556" s="127">
        <f t="shared" si="27"/>
        <v>1.8001570936943886E-10</v>
      </c>
      <c r="D556" s="127">
        <f>C556+Scoring!$J$73</f>
        <v>24.000000000180016</v>
      </c>
      <c r="E556" s="131">
        <f t="shared" si="28"/>
        <v>8.7787555003160378E-12</v>
      </c>
    </row>
    <row r="557" spans="1:5" x14ac:dyDescent="0.25">
      <c r="A557" s="61">
        <v>2690</v>
      </c>
      <c r="B557" s="61">
        <f t="shared" si="26"/>
        <v>0</v>
      </c>
      <c r="C557" s="127">
        <f t="shared" si="27"/>
        <v>1.7123623962457901E-10</v>
      </c>
      <c r="D557" s="127">
        <f>C557+Scoring!$J$73</f>
        <v>24.000000000171237</v>
      </c>
      <c r="E557" s="131">
        <f t="shared" si="28"/>
        <v>8.3524298588599777E-12</v>
      </c>
    </row>
    <row r="558" spans="1:5" x14ac:dyDescent="0.25">
      <c r="A558" s="61">
        <v>2695</v>
      </c>
      <c r="B558" s="61">
        <f t="shared" si="26"/>
        <v>0</v>
      </c>
      <c r="C558" s="127">
        <f t="shared" si="27"/>
        <v>1.6288494967175512E-10</v>
      </c>
      <c r="D558" s="127">
        <f>C558+Scoring!$J$73</f>
        <v>24.000000000162885</v>
      </c>
      <c r="E558" s="131">
        <f t="shared" si="28"/>
        <v>7.9438677857979201E-12</v>
      </c>
    </row>
    <row r="559" spans="1:5" x14ac:dyDescent="0.25">
      <c r="A559" s="61">
        <v>2700</v>
      </c>
      <c r="B559" s="61">
        <f t="shared" si="26"/>
        <v>0</v>
      </c>
      <c r="C559" s="127">
        <f t="shared" si="27"/>
        <v>1.5494095693609129E-10</v>
      </c>
      <c r="D559" s="127">
        <f>C559+Scoring!$J$73</f>
        <v>24.000000000154941</v>
      </c>
      <c r="E559" s="131">
        <f t="shared" si="28"/>
        <v>7.5566219948086655E-12</v>
      </c>
    </row>
    <row r="560" spans="1:5" x14ac:dyDescent="0.25">
      <c r="A560" s="61">
        <v>2705</v>
      </c>
      <c r="B560" s="61">
        <f t="shared" si="26"/>
        <v>0</v>
      </c>
      <c r="C560" s="127">
        <f t="shared" si="27"/>
        <v>1.4738439729790789E-10</v>
      </c>
      <c r="D560" s="127">
        <f>C560+Scoring!$J$73</f>
        <v>24.000000000147384</v>
      </c>
      <c r="E560" s="131">
        <f t="shared" si="28"/>
        <v>7.1871397722134134E-12</v>
      </c>
    </row>
    <row r="561" spans="1:5" x14ac:dyDescent="0.25">
      <c r="A561" s="61">
        <v>2710</v>
      </c>
      <c r="B561" s="61">
        <f t="shared" si="26"/>
        <v>0</v>
      </c>
      <c r="C561" s="127">
        <f t="shared" si="27"/>
        <v>1.4019637542207343E-10</v>
      </c>
      <c r="D561" s="127">
        <f>C561+Scoring!$J$73</f>
        <v>24.000000000140197</v>
      </c>
      <c r="E561" s="131">
        <f t="shared" si="28"/>
        <v>6.8389738316909643E-12</v>
      </c>
    </row>
    <row r="562" spans="1:5" x14ac:dyDescent="0.25">
      <c r="A562" s="61">
        <v>2715</v>
      </c>
      <c r="B562" s="61">
        <f t="shared" si="26"/>
        <v>0</v>
      </c>
      <c r="C562" s="127">
        <f t="shared" si="27"/>
        <v>1.3335891750982487E-10</v>
      </c>
      <c r="D562" s="127">
        <f>C562+Scoring!$J$73</f>
        <v>24.000000000133358</v>
      </c>
      <c r="E562" s="131">
        <f t="shared" si="28"/>
        <v>6.5050187458837172E-12</v>
      </c>
    </row>
    <row r="563" spans="1:5" x14ac:dyDescent="0.25">
      <c r="A563" s="61">
        <v>2720</v>
      </c>
      <c r="B563" s="61">
        <f t="shared" si="26"/>
        <v>0</v>
      </c>
      <c r="C563" s="127">
        <f t="shared" si="27"/>
        <v>1.2685492635490925E-10</v>
      </c>
      <c r="D563" s="127">
        <f>C563+Scoring!$J$73</f>
        <v>24.000000000126853</v>
      </c>
      <c r="E563" s="131">
        <f t="shared" si="28"/>
        <v>6.1852745147916721E-12</v>
      </c>
    </row>
    <row r="564" spans="1:5" x14ac:dyDescent="0.25">
      <c r="A564" s="61">
        <v>2725</v>
      </c>
      <c r="B564" s="61">
        <f t="shared" si="26"/>
        <v>0</v>
      </c>
      <c r="C564" s="127">
        <f t="shared" si="27"/>
        <v>1.2066813859166069E-10</v>
      </c>
      <c r="D564" s="127">
        <f>C564+Scoring!$J$73</f>
        <v>24.000000000120668</v>
      </c>
      <c r="E564" s="131">
        <f t="shared" si="28"/>
        <v>5.8832938520936295E-12</v>
      </c>
    </row>
    <row r="565" spans="1:5" x14ac:dyDescent="0.25">
      <c r="A565" s="61">
        <v>2730</v>
      </c>
      <c r="B565" s="61">
        <f t="shared" si="26"/>
        <v>0</v>
      </c>
      <c r="C565" s="127">
        <f t="shared" si="27"/>
        <v>1.1478308402811773E-10</v>
      </c>
      <c r="D565" s="127">
        <f>C565+Scoring!$J$73</f>
        <v>24.000000000114785</v>
      </c>
      <c r="E565" s="131">
        <f t="shared" si="28"/>
        <v>5.5990767577895895E-12</v>
      </c>
    </row>
    <row r="566" spans="1:5" x14ac:dyDescent="0.25">
      <c r="A566" s="61">
        <v>2735</v>
      </c>
      <c r="B566" s="61">
        <f t="shared" si="26"/>
        <v>0</v>
      </c>
      <c r="C566" s="127">
        <f t="shared" si="27"/>
        <v>1.0918504696248345E-10</v>
      </c>
      <c r="D566" s="127">
        <f>C566+Scoring!$J$73</f>
        <v>24.000000000109186</v>
      </c>
      <c r="E566" s="131">
        <f t="shared" si="28"/>
        <v>5.3255178045219509E-12</v>
      </c>
    </row>
    <row r="567" spans="1:5" x14ac:dyDescent="0.25">
      <c r="A567" s="61">
        <v>2740</v>
      </c>
      <c r="B567" s="61">
        <f t="shared" si="26"/>
        <v>0</v>
      </c>
      <c r="C567" s="127">
        <f t="shared" si="27"/>
        <v>1.0386002938620648E-10</v>
      </c>
      <c r="D567" s="127">
        <f>C567+Scoring!$J$73</f>
        <v>24.00000000010386</v>
      </c>
      <c r="E567" s="131">
        <f t="shared" si="28"/>
        <v>5.0661697059695143E-12</v>
      </c>
    </row>
    <row r="568" spans="1:5" x14ac:dyDescent="0.25">
      <c r="A568" s="61">
        <v>2745</v>
      </c>
      <c r="B568" s="61">
        <f t="shared" si="26"/>
        <v>0</v>
      </c>
      <c r="C568" s="127">
        <f t="shared" si="27"/>
        <v>9.8794715981668732E-11</v>
      </c>
      <c r="D568" s="127">
        <f>C568+Scoring!$J$73</f>
        <v>24.000000000098794</v>
      </c>
      <c r="E568" s="131">
        <f t="shared" si="28"/>
        <v>4.8174797484534793E-12</v>
      </c>
    </row>
    <row r="569" spans="1:5" x14ac:dyDescent="0.25">
      <c r="A569" s="61">
        <v>2750</v>
      </c>
      <c r="B569" s="61">
        <f t="shared" si="26"/>
        <v>0</v>
      </c>
      <c r="C569" s="127">
        <f t="shared" si="27"/>
        <v>9.3976440826954167E-11</v>
      </c>
      <c r="D569" s="127">
        <f>C569+Scoring!$J$73</f>
        <v>24.000000000093976</v>
      </c>
      <c r="E569" s="131">
        <f t="shared" si="28"/>
        <v>4.5830006456526462E-12</v>
      </c>
    </row>
    <row r="570" spans="1:5" x14ac:dyDescent="0.25">
      <c r="A570" s="61">
        <v>2755</v>
      </c>
      <c r="B570" s="61">
        <f t="shared" si="26"/>
        <v>0</v>
      </c>
      <c r="C570" s="127">
        <f t="shared" si="27"/>
        <v>8.9393155724448949E-11</v>
      </c>
      <c r="D570" s="127">
        <f>C570+Scoring!$J$73</f>
        <v>24.000000000089393</v>
      </c>
      <c r="E570" s="131">
        <f t="shared" si="28"/>
        <v>4.3591796838882146E-12</v>
      </c>
    </row>
    <row r="571" spans="1:5" x14ac:dyDescent="0.25">
      <c r="A571" s="61">
        <v>2760</v>
      </c>
      <c r="B571" s="61">
        <f t="shared" si="26"/>
        <v>0</v>
      </c>
      <c r="C571" s="127">
        <f t="shared" si="27"/>
        <v>8.5033400074070225E-11</v>
      </c>
      <c r="D571" s="127">
        <f>C571+Scoring!$J$73</f>
        <v>24.000000000085034</v>
      </c>
      <c r="E571" s="131">
        <f t="shared" si="28"/>
        <v>4.1495695768389851E-12</v>
      </c>
    </row>
    <row r="572" spans="1:5" x14ac:dyDescent="0.25">
      <c r="A572" s="61">
        <v>2765</v>
      </c>
      <c r="B572" s="61">
        <f t="shared" si="26"/>
        <v>0</v>
      </c>
      <c r="C572" s="127">
        <f t="shared" si="27"/>
        <v>8.0886272215796737E-11</v>
      </c>
      <c r="D572" s="127">
        <f>C572+Scoring!$J$73</f>
        <v>24.000000000080885</v>
      </c>
      <c r="E572" s="131">
        <f t="shared" si="28"/>
        <v>3.943512183468556E-12</v>
      </c>
    </row>
    <row r="573" spans="1:5" x14ac:dyDescent="0.25">
      <c r="A573" s="61">
        <v>2770</v>
      </c>
      <c r="B573" s="61">
        <f t="shared" si="26"/>
        <v>0</v>
      </c>
      <c r="C573" s="127">
        <f t="shared" si="27"/>
        <v>7.6941402169840642E-11</v>
      </c>
      <c r="D573" s="127">
        <f>C573+Scoring!$J$73</f>
        <v>24.000000000076941</v>
      </c>
      <c r="E573" s="131">
        <f t="shared" si="28"/>
        <v>3.751665644813329E-12</v>
      </c>
    </row>
    <row r="574" spans="1:5" x14ac:dyDescent="0.25">
      <c r="A574" s="61">
        <v>2775</v>
      </c>
      <c r="B574" s="61">
        <f t="shared" si="26"/>
        <v>0</v>
      </c>
      <c r="C574" s="127">
        <f t="shared" si="27"/>
        <v>7.3188925706295444E-11</v>
      </c>
      <c r="D574" s="127">
        <f>C574+Scoring!$J$73</f>
        <v>24.000000000073189</v>
      </c>
      <c r="E574" s="131">
        <f t="shared" si="28"/>
        <v>3.5704772471945034E-12</v>
      </c>
    </row>
    <row r="575" spans="1:5" x14ac:dyDescent="0.25">
      <c r="A575" s="61">
        <v>2780</v>
      </c>
      <c r="B575" s="61">
        <f t="shared" si="26"/>
        <v>0</v>
      </c>
      <c r="C575" s="127">
        <f t="shared" si="27"/>
        <v>6.9619459679424886E-11</v>
      </c>
      <c r="D575" s="127">
        <f>C575+Scoring!$J$73</f>
        <v>24.000000000069619</v>
      </c>
      <c r="E575" s="131">
        <f t="shared" si="28"/>
        <v>3.3963942769332789E-12</v>
      </c>
    </row>
    <row r="576" spans="1:5" x14ac:dyDescent="0.25">
      <c r="A576" s="61">
        <v>2785</v>
      </c>
      <c r="B576" s="61">
        <f t="shared" si="26"/>
        <v>0</v>
      </c>
      <c r="C576" s="127">
        <f t="shared" si="27"/>
        <v>6.6224078564909939E-11</v>
      </c>
      <c r="D576" s="127">
        <f>C576+Scoring!$J$73</f>
        <v>24.000000000066223</v>
      </c>
      <c r="E576" s="131">
        <f t="shared" si="28"/>
        <v>3.2294167340296553E-12</v>
      </c>
    </row>
    <row r="577" spans="1:5" x14ac:dyDescent="0.25">
      <c r="A577" s="61">
        <v>2790</v>
      </c>
      <c r="B577" s="61">
        <f t="shared" ref="B577:B640" si="29">IF(AND($D$1="Yes",A577&gt; $D$3), $D$2*EXP(-0.0044*(A577-B$3)), $D$2)</f>
        <v>0</v>
      </c>
      <c r="C577" s="127">
        <f t="shared" ref="C577:C640" si="30">IF($D$11="Within SPZ1",IF(A577&lt;$D$9,$D$7+$D$8,$D$7+$D$8*EXP(-$D$10*(A577-$D$9))),IF(A577&lt;$D$9,$D$8,$D$8*EXP(-$D$10*(A577-$D$9))))</f>
        <v>6.2994292141389313E-11</v>
      </c>
      <c r="D577" s="127">
        <f>C577+Scoring!$J$73</f>
        <v>24.000000000062993</v>
      </c>
      <c r="E577" s="131">
        <f t="shared" si="28"/>
        <v>3.0695446184836328E-12</v>
      </c>
    </row>
    <row r="578" spans="1:5" x14ac:dyDescent="0.25">
      <c r="A578" s="61">
        <v>2795</v>
      </c>
      <c r="B578" s="61">
        <f t="shared" si="29"/>
        <v>0</v>
      </c>
      <c r="C578" s="127">
        <f t="shared" si="30"/>
        <v>5.992202426048378E-11</v>
      </c>
      <c r="D578" s="127">
        <f>C578+Scoring!$J$73</f>
        <v>24.000000000059924</v>
      </c>
      <c r="E578" s="131">
        <f t="shared" si="28"/>
        <v>2.9238833576528123E-12</v>
      </c>
    </row>
    <row r="579" spans="1:5" x14ac:dyDescent="0.25">
      <c r="A579" s="61">
        <v>2800</v>
      </c>
      <c r="B579" s="61">
        <f t="shared" si="29"/>
        <v>0</v>
      </c>
      <c r="C579" s="127">
        <f t="shared" si="30"/>
        <v>5.6999592652217768E-11</v>
      </c>
      <c r="D579" s="127">
        <f>C579+Scoring!$J$73</f>
        <v>24.000000000057</v>
      </c>
      <c r="E579" s="131">
        <f t="shared" si="28"/>
        <v>2.7817748105007922E-12</v>
      </c>
    </row>
    <row r="580" spans="1:5" x14ac:dyDescent="0.25">
      <c r="A580" s="61">
        <v>2805</v>
      </c>
      <c r="B580" s="61">
        <f t="shared" si="29"/>
        <v>0</v>
      </c>
      <c r="C580" s="127">
        <f t="shared" si="30"/>
        <v>5.42196897153442E-11</v>
      </c>
      <c r="D580" s="127">
        <f>C580+Scoring!$J$73</f>
        <v>24.000000000054218</v>
      </c>
      <c r="E580" s="131">
        <f t="shared" si="28"/>
        <v>2.6432189770275727E-12</v>
      </c>
    </row>
    <row r="581" spans="1:5" x14ac:dyDescent="0.25">
      <c r="A581" s="61">
        <v>2810</v>
      </c>
      <c r="B581" s="61">
        <f t="shared" si="29"/>
        <v>0</v>
      </c>
      <c r="C581" s="127">
        <f t="shared" si="30"/>
        <v>5.1575364244534109E-11</v>
      </c>
      <c r="D581" s="127">
        <f>C581+Scoring!$J$73</f>
        <v>24.000000000051575</v>
      </c>
      <c r="E581" s="131">
        <f t="shared" si="28"/>
        <v>2.5153212845907547E-12</v>
      </c>
    </row>
    <row r="582" spans="1:5" x14ac:dyDescent="0.25">
      <c r="A582" s="61">
        <v>2815</v>
      </c>
      <c r="B582" s="61">
        <f t="shared" si="29"/>
        <v>0</v>
      </c>
      <c r="C582" s="127">
        <f t="shared" si="30"/>
        <v>4.9060004048742838E-11</v>
      </c>
      <c r="D582" s="127">
        <f>C582+Scoring!$J$73</f>
        <v>24.000000000049059</v>
      </c>
      <c r="E582" s="131">
        <f t="shared" si="28"/>
        <v>2.3909763058327371E-12</v>
      </c>
    </row>
    <row r="583" spans="1:5" x14ac:dyDescent="0.25">
      <c r="A583" s="61">
        <v>2820</v>
      </c>
      <c r="B583" s="61">
        <f t="shared" si="29"/>
        <v>0</v>
      </c>
      <c r="C583" s="127">
        <f t="shared" si="30"/>
        <v>4.6667319417288491E-11</v>
      </c>
      <c r="D583" s="127">
        <f>C583+Scoring!$J$73</f>
        <v>24.000000000046668</v>
      </c>
      <c r="E583" s="131">
        <f t="shared" si="28"/>
        <v>2.2772894681111211E-12</v>
      </c>
    </row>
    <row r="584" spans="1:5" x14ac:dyDescent="0.25">
      <c r="A584" s="61">
        <v>2825</v>
      </c>
      <c r="B584" s="61">
        <f t="shared" si="29"/>
        <v>0</v>
      </c>
      <c r="C584" s="127">
        <f t="shared" si="30"/>
        <v>4.4391327392298294E-11</v>
      </c>
      <c r="D584" s="127">
        <f>C584+Scoring!$J$73</f>
        <v>24.000000000044391</v>
      </c>
      <c r="E584" s="131">
        <f t="shared" si="28"/>
        <v>2.1636026303895051E-12</v>
      </c>
    </row>
    <row r="585" spans="1:5" x14ac:dyDescent="0.25">
      <c r="A585" s="61">
        <v>2830</v>
      </c>
      <c r="B585" s="61">
        <f t="shared" si="29"/>
        <v>0</v>
      </c>
      <c r="C585" s="127">
        <f t="shared" si="30"/>
        <v>4.2226336808198657E-11</v>
      </c>
      <c r="D585" s="127">
        <f>C585+Scoring!$J$73</f>
        <v>24.000000000042228</v>
      </c>
      <c r="E585" s="131">
        <f t="shared" si="28"/>
        <v>2.0605739337042905E-12</v>
      </c>
    </row>
    <row r="586" spans="1:5" x14ac:dyDescent="0.25">
      <c r="A586" s="61">
        <v>2835</v>
      </c>
      <c r="B586" s="61">
        <f t="shared" si="29"/>
        <v>0</v>
      </c>
      <c r="C586" s="127">
        <f t="shared" si="30"/>
        <v>4.0166934060836093E-11</v>
      </c>
      <c r="D586" s="127">
        <f>C586+Scoring!$J$73</f>
        <v>24.000000000040167</v>
      </c>
      <c r="E586" s="131">
        <f t="shared" si="28"/>
        <v>1.957545237019076E-12</v>
      </c>
    </row>
    <row r="587" spans="1:5" x14ac:dyDescent="0.25">
      <c r="A587" s="61">
        <v>2840</v>
      </c>
      <c r="B587" s="61">
        <f t="shared" si="29"/>
        <v>0</v>
      </c>
      <c r="C587" s="127">
        <f t="shared" si="30"/>
        <v>3.8207969570647219E-11</v>
      </c>
      <c r="D587" s="127">
        <f>C587+Scoring!$J$73</f>
        <v>24.000000000038209</v>
      </c>
      <c r="E587" s="131">
        <f t="shared" si="28"/>
        <v>1.865174681370263E-12</v>
      </c>
    </row>
    <row r="588" spans="1:5" x14ac:dyDescent="0.25">
      <c r="A588" s="61">
        <v>2845</v>
      </c>
      <c r="B588" s="61">
        <f t="shared" si="29"/>
        <v>0</v>
      </c>
      <c r="C588" s="127">
        <f t="shared" si="30"/>
        <v>3.634454490602765E-11</v>
      </c>
      <c r="D588" s="127">
        <f>C588+Scoring!$J$73</f>
        <v>24.000000000036344</v>
      </c>
      <c r="E588" s="131">
        <f t="shared" si="28"/>
        <v>1.77280412572145E-12</v>
      </c>
    </row>
    <row r="589" spans="1:5" x14ac:dyDescent="0.25">
      <c r="A589" s="61">
        <v>2850</v>
      </c>
      <c r="B589" s="61">
        <f t="shared" si="29"/>
        <v>0</v>
      </c>
      <c r="C589" s="127">
        <f t="shared" si="30"/>
        <v>3.4572000534701013E-11</v>
      </c>
      <c r="D589" s="127">
        <f>C589+Scoring!$J$73</f>
        <v>24.000000000034571</v>
      </c>
      <c r="E589" s="131">
        <f t="shared" si="28"/>
        <v>1.6839862837514374E-12</v>
      </c>
    </row>
    <row r="590" spans="1:5" x14ac:dyDescent="0.25">
      <c r="A590" s="61">
        <v>2855</v>
      </c>
      <c r="B590" s="61">
        <f t="shared" si="29"/>
        <v>0</v>
      </c>
      <c r="C590" s="127">
        <f t="shared" si="30"/>
        <v>3.2885904172462004E-11</v>
      </c>
      <c r="D590" s="127">
        <f>C590+Scoring!$J$73</f>
        <v>24.000000000032887</v>
      </c>
      <c r="E590" s="131">
        <f t="shared" si="28"/>
        <v>1.6058265828178264E-12</v>
      </c>
    </row>
    <row r="591" spans="1:5" x14ac:dyDescent="0.25">
      <c r="A591" s="61">
        <v>2860</v>
      </c>
      <c r="B591" s="61">
        <f t="shared" si="29"/>
        <v>0</v>
      </c>
      <c r="C591" s="127">
        <f t="shared" si="30"/>
        <v>3.1282039700156633E-11</v>
      </c>
      <c r="D591" s="127">
        <f>C591+Scoring!$J$73</f>
        <v>24.000000000031282</v>
      </c>
      <c r="E591" s="131">
        <f t="shared" si="28"/>
        <v>1.5241141682054149E-12</v>
      </c>
    </row>
    <row r="592" spans="1:5" x14ac:dyDescent="0.25">
      <c r="A592" s="61">
        <v>2865</v>
      </c>
      <c r="B592" s="61">
        <f t="shared" si="29"/>
        <v>0</v>
      </c>
      <c r="C592" s="127">
        <f t="shared" si="30"/>
        <v>2.9756396621188467E-11</v>
      </c>
      <c r="D592" s="127">
        <f>C592+Scoring!$J$73</f>
        <v>24.000000000029758</v>
      </c>
      <c r="E592" s="131">
        <f t="shared" si="28"/>
        <v>1.4530598946294049E-12</v>
      </c>
    </row>
    <row r="593" spans="1:5" x14ac:dyDescent="0.25">
      <c r="A593" s="61">
        <v>2870</v>
      </c>
      <c r="B593" s="61">
        <f t="shared" si="29"/>
        <v>0</v>
      </c>
      <c r="C593" s="127">
        <f t="shared" si="30"/>
        <v>2.8305160033188174E-11</v>
      </c>
      <c r="D593" s="127">
        <f>C593+Scoring!$J$73</f>
        <v>24.000000000028304</v>
      </c>
      <c r="E593" s="131">
        <f t="shared" si="28"/>
        <v>1.3784529073745944E-12</v>
      </c>
    </row>
    <row r="594" spans="1:5" x14ac:dyDescent="0.25">
      <c r="A594" s="61">
        <v>2875</v>
      </c>
      <c r="B594" s="61">
        <f t="shared" si="29"/>
        <v>0</v>
      </c>
      <c r="C594" s="127">
        <f t="shared" si="30"/>
        <v>2.6924701088770179E-11</v>
      </c>
      <c r="D594" s="127">
        <f>C594+Scoring!$J$73</f>
        <v>24.000000000026926</v>
      </c>
      <c r="E594" s="131">
        <f t="shared" si="28"/>
        <v>1.3145040611561853E-12</v>
      </c>
    </row>
    <row r="595" spans="1:5" x14ac:dyDescent="0.25">
      <c r="A595" s="61">
        <v>2880</v>
      </c>
      <c r="B595" s="61">
        <f t="shared" si="29"/>
        <v>0</v>
      </c>
      <c r="C595" s="127">
        <f t="shared" si="30"/>
        <v>2.5611567921524587E-11</v>
      </c>
      <c r="D595" s="127">
        <f>C595+Scoring!$J$73</f>
        <v>24.000000000025612</v>
      </c>
      <c r="E595" s="131">
        <f t="shared" si="28"/>
        <v>1.2505552149377763E-12</v>
      </c>
    </row>
    <row r="596" spans="1:5" x14ac:dyDescent="0.25">
      <c r="A596" s="61">
        <v>2885</v>
      </c>
      <c r="B596" s="61">
        <f t="shared" si="29"/>
        <v>0</v>
      </c>
      <c r="C596" s="127">
        <f t="shared" si="30"/>
        <v>2.4362477014552762E-11</v>
      </c>
      <c r="D596" s="127">
        <f>C596+Scoring!$J$73</f>
        <v>24.000000000024361</v>
      </c>
      <c r="E596" s="131">
        <f t="shared" si="28"/>
        <v>1.1866063687193673E-12</v>
      </c>
    </row>
    <row r="597" spans="1:5" x14ac:dyDescent="0.25">
      <c r="A597" s="61">
        <v>2890</v>
      </c>
      <c r="B597" s="61">
        <f t="shared" si="29"/>
        <v>0</v>
      </c>
      <c r="C597" s="127">
        <f t="shared" si="30"/>
        <v>2.3174304989964883E-11</v>
      </c>
      <c r="D597" s="127">
        <f>C597+Scoring!$J$73</f>
        <v>24.000000000023174</v>
      </c>
      <c r="E597" s="131">
        <f t="shared" si="28"/>
        <v>1.1297629498585593E-12</v>
      </c>
    </row>
    <row r="598" spans="1:5" x14ac:dyDescent="0.25">
      <c r="A598" s="61">
        <v>2895</v>
      </c>
      <c r="B598" s="61">
        <f t="shared" si="29"/>
        <v>0</v>
      </c>
      <c r="C598" s="127">
        <f t="shared" si="30"/>
        <v>2.2044080798808381E-11</v>
      </c>
      <c r="D598" s="127">
        <f>C598+Scoring!$J$73</f>
        <v>24.000000000022045</v>
      </c>
      <c r="E598" s="131">
        <f t="shared" si="28"/>
        <v>1.0764722446765518E-12</v>
      </c>
    </row>
    <row r="599" spans="1:5" x14ac:dyDescent="0.25">
      <c r="A599" s="61">
        <v>2900</v>
      </c>
      <c r="B599" s="61">
        <f t="shared" si="29"/>
        <v>0</v>
      </c>
      <c r="C599" s="127">
        <f t="shared" si="30"/>
        <v>2.0968978291897722E-11</v>
      </c>
      <c r="D599" s="127">
        <f>C599+Scoring!$J$73</f>
        <v>24.000000000020968</v>
      </c>
      <c r="E599" s="131">
        <f t="shared" si="28"/>
        <v>1.0231815394945443E-12</v>
      </c>
    </row>
    <row r="600" spans="1:5" x14ac:dyDescent="0.25">
      <c r="A600" s="61">
        <v>2905</v>
      </c>
      <c r="B600" s="61">
        <f t="shared" si="29"/>
        <v>0</v>
      </c>
      <c r="C600" s="127">
        <f t="shared" si="30"/>
        <v>1.9946309152969821E-11</v>
      </c>
      <c r="D600" s="127">
        <f>C600+Scoring!$J$73</f>
        <v>24.000000000019945</v>
      </c>
      <c r="E600" s="131">
        <f t="shared" si="28"/>
        <v>9.6989083431253675E-13</v>
      </c>
    </row>
    <row r="601" spans="1:5" x14ac:dyDescent="0.25">
      <c r="A601" s="61">
        <v>2910</v>
      </c>
      <c r="B601" s="61">
        <f t="shared" si="29"/>
        <v>0</v>
      </c>
      <c r="C601" s="127">
        <f t="shared" si="30"/>
        <v>1.8973516176492794E-11</v>
      </c>
      <c r="D601" s="127">
        <f>C601+Scoring!$J$73</f>
        <v>24.000000000018975</v>
      </c>
      <c r="E601" s="131">
        <f t="shared" si="28"/>
        <v>9.2725827016693074E-13</v>
      </c>
    </row>
    <row r="602" spans="1:5" x14ac:dyDescent="0.25">
      <c r="A602" s="61">
        <v>2915</v>
      </c>
      <c r="B602" s="61">
        <f t="shared" si="29"/>
        <v>0</v>
      </c>
      <c r="C602" s="127">
        <f t="shared" si="30"/>
        <v>1.8048166873320214E-11</v>
      </c>
      <c r="D602" s="127">
        <f>C602+Scoring!$J$73</f>
        <v>24.000000000018048</v>
      </c>
      <c r="E602" s="131">
        <f t="shared" si="28"/>
        <v>8.8107299234252423E-13</v>
      </c>
    </row>
    <row r="603" spans="1:5" x14ac:dyDescent="0.25">
      <c r="A603" s="61">
        <v>2920</v>
      </c>
      <c r="B603" s="61">
        <f t="shared" si="29"/>
        <v>0</v>
      </c>
      <c r="C603" s="127">
        <f t="shared" si="30"/>
        <v>1.7167947388201288E-11</v>
      </c>
      <c r="D603" s="127">
        <f>C603+Scoring!$J$73</f>
        <v>24.000000000017167</v>
      </c>
      <c r="E603" s="131">
        <f t="shared" si="28"/>
        <v>8.3488771451811772E-13</v>
      </c>
    </row>
    <row r="604" spans="1:5" x14ac:dyDescent="0.25">
      <c r="A604" s="61">
        <v>2925</v>
      </c>
      <c r="B604" s="61">
        <f t="shared" si="29"/>
        <v>0</v>
      </c>
      <c r="C604" s="127">
        <f t="shared" si="30"/>
        <v>1.6330656713937235E-11</v>
      </c>
      <c r="D604" s="127">
        <f>C604+Scoring!$J$73</f>
        <v>24.000000000016332</v>
      </c>
      <c r="E604" s="131">
        <f t="shared" si="28"/>
        <v>7.9936057773011271E-13</v>
      </c>
    </row>
    <row r="605" spans="1:5" x14ac:dyDescent="0.25">
      <c r="A605" s="61">
        <v>2930</v>
      </c>
      <c r="B605" s="61">
        <f t="shared" si="29"/>
        <v>0</v>
      </c>
      <c r="C605" s="127">
        <f t="shared" si="30"/>
        <v>1.5534201187717226E-11</v>
      </c>
      <c r="D605" s="127">
        <f>C605+Scoring!$J$73</f>
        <v>24.000000000015532</v>
      </c>
      <c r="E605" s="131">
        <f t="shared" si="28"/>
        <v>7.567280135845067E-13</v>
      </c>
    </row>
    <row r="606" spans="1:5" x14ac:dyDescent="0.25">
      <c r="A606" s="61">
        <v>2935</v>
      </c>
      <c r="B606" s="61">
        <f t="shared" si="29"/>
        <v>0</v>
      </c>
      <c r="C606" s="127">
        <f t="shared" si="30"/>
        <v>1.4776589255870553E-11</v>
      </c>
      <c r="D606" s="127">
        <f>C606+Scoring!$J$73</f>
        <v>24.000000000014776</v>
      </c>
      <c r="E606" s="131">
        <f t="shared" si="28"/>
        <v>7.2120087679650169E-13</v>
      </c>
    </row>
    <row r="607" spans="1:5" x14ac:dyDescent="0.25">
      <c r="A607" s="61">
        <v>2940</v>
      </c>
      <c r="B607" s="61">
        <f t="shared" si="29"/>
        <v>0</v>
      </c>
      <c r="C607" s="127">
        <f t="shared" si="30"/>
        <v>1.4055926493945172E-11</v>
      </c>
      <c r="D607" s="127">
        <f>C607+Scoring!$J$73</f>
        <v>24.000000000014055</v>
      </c>
      <c r="E607" s="131">
        <f t="shared" ref="E607:E670" si="31">D607-D608</f>
        <v>6.8567374000849668E-13</v>
      </c>
    </row>
    <row r="608" spans="1:5" x14ac:dyDescent="0.25">
      <c r="A608" s="61">
        <v>2945</v>
      </c>
      <c r="B608" s="61">
        <f t="shared" si="29"/>
        <v>0</v>
      </c>
      <c r="C608" s="127">
        <f t="shared" si="30"/>
        <v>1.3370410869659843E-11</v>
      </c>
      <c r="D608" s="127">
        <f>C608+Scoring!$J$73</f>
        <v>24.000000000013369</v>
      </c>
      <c r="E608" s="131">
        <f t="shared" si="31"/>
        <v>6.5014660322049167E-13</v>
      </c>
    </row>
    <row r="609" spans="1:5" x14ac:dyDescent="0.25">
      <c r="A609" s="61">
        <v>2950</v>
      </c>
      <c r="B609" s="61">
        <f t="shared" si="29"/>
        <v>0</v>
      </c>
      <c r="C609" s="127">
        <f t="shared" si="30"/>
        <v>1.2718328236884614E-11</v>
      </c>
      <c r="D609" s="127">
        <f>C609+Scoring!$J$73</f>
        <v>24.000000000012719</v>
      </c>
      <c r="E609" s="131">
        <f t="shared" si="31"/>
        <v>6.2172489379008766E-13</v>
      </c>
    </row>
    <row r="610" spans="1:5" x14ac:dyDescent="0.25">
      <c r="A610" s="61">
        <v>2955</v>
      </c>
      <c r="B610" s="61">
        <f t="shared" si="29"/>
        <v>0</v>
      </c>
      <c r="C610" s="127">
        <f t="shared" si="30"/>
        <v>1.2098048049382925E-11</v>
      </c>
      <c r="D610" s="127">
        <f>C610+Scoring!$J$73</f>
        <v>24.000000000012097</v>
      </c>
      <c r="E610" s="131">
        <f t="shared" si="31"/>
        <v>5.8975047068088315E-13</v>
      </c>
    </row>
    <row r="611" spans="1:5" x14ac:dyDescent="0.25">
      <c r="A611" s="61">
        <v>2960</v>
      </c>
      <c r="B611" s="61">
        <f t="shared" si="29"/>
        <v>0</v>
      </c>
      <c r="C611" s="127">
        <f t="shared" si="30"/>
        <v>1.1508019283596496E-11</v>
      </c>
      <c r="D611" s="127">
        <f>C611+Scoring!$J$73</f>
        <v>24.000000000011507</v>
      </c>
      <c r="E611" s="131">
        <f t="shared" si="31"/>
        <v>5.6132876125047915E-13</v>
      </c>
    </row>
    <row r="612" spans="1:5" x14ac:dyDescent="0.25">
      <c r="A612" s="61">
        <v>2965</v>
      </c>
      <c r="B612" s="61">
        <f t="shared" si="29"/>
        <v>0</v>
      </c>
      <c r="C612" s="127">
        <f t="shared" si="30"/>
        <v>1.0946766560278607E-11</v>
      </c>
      <c r="D612" s="127">
        <f>C612+Scoring!$J$73</f>
        <v>24.000000000010946</v>
      </c>
      <c r="E612" s="131">
        <f t="shared" si="31"/>
        <v>5.3290705182007514E-13</v>
      </c>
    </row>
    <row r="613" spans="1:5" x14ac:dyDescent="0.25">
      <c r="A613" s="61">
        <v>2970</v>
      </c>
      <c r="B613" s="61">
        <f t="shared" si="29"/>
        <v>0</v>
      </c>
      <c r="C613" s="127">
        <f t="shared" si="30"/>
        <v>1.0412886455277509E-11</v>
      </c>
      <c r="D613" s="127">
        <f>C613+Scoring!$J$73</f>
        <v>24.000000000010413</v>
      </c>
      <c r="E613" s="131">
        <f t="shared" si="31"/>
        <v>5.0803805606847163E-13</v>
      </c>
    </row>
    <row r="614" spans="1:5" x14ac:dyDescent="0.25">
      <c r="A614" s="61">
        <v>2975</v>
      </c>
      <c r="B614" s="61">
        <f t="shared" si="29"/>
        <v>0</v>
      </c>
      <c r="C614" s="127">
        <f t="shared" si="30"/>
        <v>9.9050439902448989E-12</v>
      </c>
      <c r="D614" s="127">
        <f>C614+Scoring!$J$73</f>
        <v>24.000000000009905</v>
      </c>
      <c r="E614" s="131">
        <f t="shared" si="31"/>
        <v>4.8316906031686813E-13</v>
      </c>
    </row>
    <row r="615" spans="1:5" x14ac:dyDescent="0.25">
      <c r="A615" s="61">
        <v>2980</v>
      </c>
      <c r="B615" s="61">
        <f t="shared" si="29"/>
        <v>0</v>
      </c>
      <c r="C615" s="127">
        <f t="shared" si="30"/>
        <v>9.4219692944949039E-12</v>
      </c>
      <c r="D615" s="127">
        <f>C615+Scoring!$J$73</f>
        <v>24.000000000009422</v>
      </c>
      <c r="E615" s="131">
        <f t="shared" si="31"/>
        <v>4.5830006456526462E-13</v>
      </c>
    </row>
    <row r="616" spans="1:5" x14ac:dyDescent="0.25">
      <c r="A616" s="61">
        <v>2985</v>
      </c>
      <c r="B616" s="61">
        <f t="shared" si="29"/>
        <v>0</v>
      </c>
      <c r="C616" s="127">
        <f t="shared" si="30"/>
        <v>8.9624544296657783E-12</v>
      </c>
      <c r="D616" s="127">
        <f>C616+Scoring!$J$73</f>
        <v>24.000000000008963</v>
      </c>
      <c r="E616" s="131">
        <f t="shared" si="31"/>
        <v>4.3698378249246161E-13</v>
      </c>
    </row>
    <row r="617" spans="1:5" x14ac:dyDescent="0.25">
      <c r="A617" s="61">
        <v>2990</v>
      </c>
      <c r="B617" s="61">
        <f t="shared" si="29"/>
        <v>0</v>
      </c>
      <c r="C617" s="127">
        <f t="shared" si="30"/>
        <v>8.5253503692448477E-12</v>
      </c>
      <c r="D617" s="127">
        <f>C617+Scoring!$J$73</f>
        <v>24.000000000008527</v>
      </c>
      <c r="E617" s="131">
        <f t="shared" si="31"/>
        <v>4.1566750041965861E-13</v>
      </c>
    </row>
    <row r="618" spans="1:5" x14ac:dyDescent="0.25">
      <c r="A618" s="61">
        <v>2995</v>
      </c>
      <c r="B618" s="61">
        <f t="shared" si="29"/>
        <v>0</v>
      </c>
      <c r="C618" s="127">
        <f t="shared" si="30"/>
        <v>8.1095641254037493E-12</v>
      </c>
      <c r="D618" s="127">
        <f>C618+Scoring!$J$73</f>
        <v>24.000000000008111</v>
      </c>
      <c r="E618" s="131">
        <f t="shared" si="31"/>
        <v>3.979039320256561E-13</v>
      </c>
    </row>
    <row r="619" spans="1:5" x14ac:dyDescent="0.25">
      <c r="A619" s="61">
        <v>3000</v>
      </c>
      <c r="B619" s="61">
        <f t="shared" si="29"/>
        <v>0</v>
      </c>
      <c r="C619" s="127">
        <f t="shared" si="30"/>
        <v>7.714056015959439E-12</v>
      </c>
      <c r="D619" s="127">
        <f>C619+Scoring!$J$73</f>
        <v>24.000000000007713</v>
      </c>
      <c r="E619" s="131">
        <f t="shared" si="31"/>
        <v>3.765876499528531E-13</v>
      </c>
    </row>
    <row r="620" spans="1:5" x14ac:dyDescent="0.25">
      <c r="A620" s="61">
        <v>3005</v>
      </c>
      <c r="B620" s="61">
        <f t="shared" si="29"/>
        <v>0</v>
      </c>
      <c r="C620" s="127">
        <f t="shared" si="30"/>
        <v>7.3378370646273636E-12</v>
      </c>
      <c r="D620" s="127">
        <f>C620+Scoring!$J$73</f>
        <v>24.000000000007336</v>
      </c>
      <c r="E620" s="131">
        <f t="shared" si="31"/>
        <v>3.5527136788005009E-13</v>
      </c>
    </row>
    <row r="621" spans="1:5" x14ac:dyDescent="0.25">
      <c r="A621" s="61">
        <v>3010</v>
      </c>
      <c r="B621" s="61">
        <f t="shared" si="29"/>
        <v>0</v>
      </c>
      <c r="C621" s="127">
        <f t="shared" si="30"/>
        <v>6.9799665280654892E-12</v>
      </c>
      <c r="D621" s="127">
        <f>C621+Scoring!$J$73</f>
        <v>24.000000000006981</v>
      </c>
      <c r="E621" s="131">
        <f t="shared" si="31"/>
        <v>3.4106051316484809E-13</v>
      </c>
    </row>
    <row r="622" spans="1:5" x14ac:dyDescent="0.25">
      <c r="A622" s="61">
        <v>3015</v>
      </c>
      <c r="B622" s="61">
        <f t="shared" si="29"/>
        <v>0</v>
      </c>
      <c r="C622" s="127">
        <f t="shared" si="30"/>
        <v>6.6395495435259781E-12</v>
      </c>
      <c r="D622" s="127">
        <f>C622+Scoring!$J$73</f>
        <v>24.00000000000664</v>
      </c>
      <c r="E622" s="131">
        <f t="shared" si="31"/>
        <v>3.2329694477084558E-13</v>
      </c>
    </row>
    <row r="623" spans="1:5" x14ac:dyDescent="0.25">
      <c r="A623" s="61">
        <v>3020</v>
      </c>
      <c r="B623" s="61">
        <f t="shared" si="29"/>
        <v>0</v>
      </c>
      <c r="C623" s="127">
        <f t="shared" si="30"/>
        <v>6.3157348912322125E-12</v>
      </c>
      <c r="D623" s="127">
        <f>C623+Scoring!$J$73</f>
        <v>24.000000000006317</v>
      </c>
      <c r="E623" s="131">
        <f t="shared" si="31"/>
        <v>3.0908609005564358E-13</v>
      </c>
    </row>
    <row r="624" spans="1:5" x14ac:dyDescent="0.25">
      <c r="A624" s="61">
        <v>3025</v>
      </c>
      <c r="B624" s="61">
        <f t="shared" si="29"/>
        <v>0</v>
      </c>
      <c r="C624" s="127">
        <f t="shared" si="30"/>
        <v>6.0077128658858931E-12</v>
      </c>
      <c r="D624" s="127">
        <f>C624+Scoring!$J$73</f>
        <v>24.000000000006008</v>
      </c>
      <c r="E624" s="131">
        <f t="shared" si="31"/>
        <v>2.9132252166164108E-13</v>
      </c>
    </row>
    <row r="625" spans="1:5" x14ac:dyDescent="0.25">
      <c r="A625" s="61">
        <v>3030</v>
      </c>
      <c r="B625" s="61">
        <f t="shared" si="29"/>
        <v>0</v>
      </c>
      <c r="C625" s="127">
        <f t="shared" si="30"/>
        <v>5.7147132519821685E-12</v>
      </c>
      <c r="D625" s="127">
        <f>C625+Scoring!$J$73</f>
        <v>24.000000000005716</v>
      </c>
      <c r="E625" s="131">
        <f t="shared" si="31"/>
        <v>2.8066438062523957E-13</v>
      </c>
    </row>
    <row r="626" spans="1:5" x14ac:dyDescent="0.25">
      <c r="A626" s="61">
        <v>3035</v>
      </c>
      <c r="B626" s="61">
        <f t="shared" si="29"/>
        <v>0</v>
      </c>
      <c r="C626" s="127">
        <f t="shared" si="30"/>
        <v>5.436003397869599E-12</v>
      </c>
      <c r="D626" s="127">
        <f>C626+Scoring!$J$73</f>
        <v>24.000000000005436</v>
      </c>
      <c r="E626" s="131">
        <f t="shared" si="31"/>
        <v>2.6645352591003757E-13</v>
      </c>
    </row>
    <row r="627" spans="1:5" x14ac:dyDescent="0.25">
      <c r="A627" s="61">
        <v>3040</v>
      </c>
      <c r="B627" s="61">
        <f t="shared" si="29"/>
        <v>0</v>
      </c>
      <c r="C627" s="127">
        <f t="shared" si="30"/>
        <v>5.1708863837394204E-12</v>
      </c>
      <c r="D627" s="127">
        <f>C627+Scoring!$J$73</f>
        <v>24.000000000005169</v>
      </c>
      <c r="E627" s="131">
        <f t="shared" si="31"/>
        <v>2.5224267119483557E-13</v>
      </c>
    </row>
    <row r="628" spans="1:5" x14ac:dyDescent="0.25">
      <c r="A628" s="61">
        <v>3045</v>
      </c>
      <c r="B628" s="61">
        <f t="shared" si="29"/>
        <v>0</v>
      </c>
      <c r="C628" s="127">
        <f t="shared" si="30"/>
        <v>4.9186992789630413E-12</v>
      </c>
      <c r="D628" s="127">
        <f>C628+Scoring!$J$73</f>
        <v>24.000000000004917</v>
      </c>
      <c r="E628" s="131">
        <f t="shared" si="31"/>
        <v>2.3803181647963356E-13</v>
      </c>
    </row>
    <row r="629" spans="1:5" x14ac:dyDescent="0.25">
      <c r="A629" s="61">
        <v>3050</v>
      </c>
      <c r="B629" s="61">
        <f t="shared" si="29"/>
        <v>0</v>
      </c>
      <c r="C629" s="127">
        <f t="shared" si="30"/>
        <v>4.6788114844200871E-12</v>
      </c>
      <c r="D629" s="127">
        <f>C629+Scoring!$J$73</f>
        <v>24.000000000004679</v>
      </c>
      <c r="E629" s="131">
        <f t="shared" si="31"/>
        <v>2.2737367544323206E-13</v>
      </c>
    </row>
    <row r="630" spans="1:5" x14ac:dyDescent="0.25">
      <c r="A630" s="61">
        <v>3055</v>
      </c>
      <c r="B630" s="61">
        <f t="shared" si="29"/>
        <v>0</v>
      </c>
      <c r="C630" s="127">
        <f t="shared" si="30"/>
        <v>4.4506231556722481E-12</v>
      </c>
      <c r="D630" s="127">
        <f>C630+Scoring!$J$73</f>
        <v>24.000000000004452</v>
      </c>
      <c r="E630" s="131">
        <f t="shared" si="31"/>
        <v>2.1671553440683056E-13</v>
      </c>
    </row>
    <row r="631" spans="1:5" x14ac:dyDescent="0.25">
      <c r="A631" s="61">
        <v>3060</v>
      </c>
      <c r="B631" s="61">
        <f t="shared" si="29"/>
        <v>0</v>
      </c>
      <c r="C631" s="127">
        <f t="shared" si="30"/>
        <v>4.2335637030396611E-12</v>
      </c>
      <c r="D631" s="127">
        <f>C631+Scoring!$J$73</f>
        <v>24.000000000004235</v>
      </c>
      <c r="E631" s="131">
        <f t="shared" si="31"/>
        <v>2.0605739337042905E-13</v>
      </c>
    </row>
    <row r="632" spans="1:5" x14ac:dyDescent="0.25">
      <c r="A632" s="61">
        <v>3065</v>
      </c>
      <c r="B632" s="61">
        <f t="shared" si="29"/>
        <v>0</v>
      </c>
      <c r="C632" s="127">
        <f t="shared" si="30"/>
        <v>4.0270903648295254E-12</v>
      </c>
      <c r="D632" s="127">
        <f>C632+Scoring!$J$73</f>
        <v>24.000000000004029</v>
      </c>
      <c r="E632" s="131">
        <f t="shared" si="31"/>
        <v>1.9895196601282805E-13</v>
      </c>
    </row>
    <row r="633" spans="1:5" x14ac:dyDescent="0.25">
      <c r="A633" s="61">
        <v>3070</v>
      </c>
      <c r="B633" s="61">
        <f t="shared" si="29"/>
        <v>0</v>
      </c>
      <c r="C633" s="127">
        <f t="shared" si="30"/>
        <v>3.8306868501491715E-12</v>
      </c>
      <c r="D633" s="127">
        <f>C633+Scoring!$J$73</f>
        <v>24.00000000000383</v>
      </c>
      <c r="E633" s="131">
        <f t="shared" si="31"/>
        <v>1.8474111129762605E-13</v>
      </c>
    </row>
    <row r="634" spans="1:5" x14ac:dyDescent="0.25">
      <c r="A634" s="61">
        <v>3075</v>
      </c>
      <c r="B634" s="61">
        <f t="shared" si="29"/>
        <v>0</v>
      </c>
      <c r="C634" s="127">
        <f t="shared" si="30"/>
        <v>3.643862047909846E-12</v>
      </c>
      <c r="D634" s="127">
        <f>C634+Scoring!$J$73</f>
        <v>24.000000000003645</v>
      </c>
      <c r="E634" s="131">
        <f t="shared" si="31"/>
        <v>1.7763568394002505E-13</v>
      </c>
    </row>
    <row r="635" spans="1:5" x14ac:dyDescent="0.25">
      <c r="A635" s="61">
        <v>3080</v>
      </c>
      <c r="B635" s="61">
        <f t="shared" si="29"/>
        <v>0</v>
      </c>
      <c r="C635" s="127">
        <f t="shared" si="30"/>
        <v>3.4661487987932738E-12</v>
      </c>
      <c r="D635" s="127">
        <f>C635+Scoring!$J$73</f>
        <v>24.000000000003467</v>
      </c>
      <c r="E635" s="131">
        <f t="shared" si="31"/>
        <v>1.7053025658242404E-13</v>
      </c>
    </row>
    <row r="636" spans="1:5" x14ac:dyDescent="0.25">
      <c r="A636" s="61">
        <v>3085</v>
      </c>
      <c r="B636" s="61">
        <f t="shared" si="29"/>
        <v>0</v>
      </c>
      <c r="C636" s="127">
        <f t="shared" si="30"/>
        <v>3.2971027271099646E-12</v>
      </c>
      <c r="D636" s="127">
        <f>C636+Scoring!$J$73</f>
        <v>24.000000000003297</v>
      </c>
      <c r="E636" s="131">
        <f t="shared" si="31"/>
        <v>1.5987211554602254E-13</v>
      </c>
    </row>
    <row r="637" spans="1:5" x14ac:dyDescent="0.25">
      <c r="A637" s="61">
        <v>3090</v>
      </c>
      <c r="B637" s="61">
        <f t="shared" si="29"/>
        <v>0</v>
      </c>
      <c r="C637" s="127">
        <f t="shared" si="30"/>
        <v>3.1363011296285438E-12</v>
      </c>
      <c r="D637" s="127">
        <f>C637+Scoring!$J$73</f>
        <v>24.000000000003137</v>
      </c>
      <c r="E637" s="131">
        <f t="shared" si="31"/>
        <v>1.5276668818842154E-13</v>
      </c>
    </row>
    <row r="638" spans="1:5" x14ac:dyDescent="0.25">
      <c r="A638" s="61">
        <v>3095</v>
      </c>
      <c r="B638" s="61">
        <f t="shared" si="29"/>
        <v>0</v>
      </c>
      <c r="C638" s="127">
        <f t="shared" si="30"/>
        <v>2.9833419185975077E-12</v>
      </c>
      <c r="D638" s="127">
        <f>C638+Scoring!$J$73</f>
        <v>24.000000000002984</v>
      </c>
      <c r="E638" s="131">
        <f t="shared" si="31"/>
        <v>1.4566126083082054E-13</v>
      </c>
    </row>
    <row r="639" spans="1:5" x14ac:dyDescent="0.25">
      <c r="A639" s="61">
        <v>3100</v>
      </c>
      <c r="B639" s="61">
        <f t="shared" si="29"/>
        <v>0</v>
      </c>
      <c r="C639" s="127">
        <f t="shared" si="30"/>
        <v>2.8378426163163612E-12</v>
      </c>
      <c r="D639" s="127">
        <f>C639+Scoring!$J$73</f>
        <v>24.000000000002839</v>
      </c>
      <c r="E639" s="131">
        <f t="shared" si="31"/>
        <v>1.3855583347321954E-13</v>
      </c>
    </row>
    <row r="640" spans="1:5" x14ac:dyDescent="0.25">
      <c r="A640" s="61">
        <v>3105</v>
      </c>
      <c r="B640" s="61">
        <f t="shared" si="29"/>
        <v>0</v>
      </c>
      <c r="C640" s="127">
        <f t="shared" si="30"/>
        <v>2.699439398742211E-12</v>
      </c>
      <c r="D640" s="127">
        <f>C640+Scoring!$J$73</f>
        <v>24.0000000000027</v>
      </c>
      <c r="E640" s="131">
        <f t="shared" si="31"/>
        <v>1.3145040611561853E-13</v>
      </c>
    </row>
    <row r="641" spans="1:5" x14ac:dyDescent="0.25">
      <c r="A641" s="61">
        <v>3110</v>
      </c>
      <c r="B641" s="61">
        <f t="shared" ref="B641:B704" si="32">IF(AND($D$1="Yes",A641&gt; $D$3), $D$2*EXP(-0.0044*(A641-B$3)), $D$2)</f>
        <v>0</v>
      </c>
      <c r="C641" s="127">
        <f t="shared" ref="C641:C704" si="33">IF($D$11="Within SPZ1",IF(A641&lt;$D$9,$D$7+$D$8,$D$7+$D$8*EXP(-$D$10*(A641-$D$9))),IF(A641&lt;$D$9,$D$8,$D$8*EXP(-$D$10*(A641-$D$9))))</f>
        <v>2.5677861857401047E-12</v>
      </c>
      <c r="D641" s="127">
        <f>C641+Scoring!$J$73</f>
        <v>24.000000000002569</v>
      </c>
      <c r="E641" s="131">
        <f t="shared" si="31"/>
        <v>1.2434497875801753E-13</v>
      </c>
    </row>
    <row r="642" spans="1:5" x14ac:dyDescent="0.25">
      <c r="A642" s="61">
        <v>3115</v>
      </c>
      <c r="B642" s="61">
        <f t="shared" si="32"/>
        <v>0</v>
      </c>
      <c r="C642" s="127">
        <f t="shared" si="33"/>
        <v>2.442553775702442E-12</v>
      </c>
      <c r="D642" s="127">
        <f>C642+Scoring!$J$73</f>
        <v>24.000000000002444</v>
      </c>
      <c r="E642" s="131">
        <f t="shared" si="31"/>
        <v>1.2079226507921703E-13</v>
      </c>
    </row>
    <row r="643" spans="1:5" x14ac:dyDescent="0.25">
      <c r="A643" s="61">
        <v>3120</v>
      </c>
      <c r="B643" s="61">
        <f t="shared" si="32"/>
        <v>0</v>
      </c>
      <c r="C643" s="127">
        <f t="shared" si="33"/>
        <v>2.3234290223734864E-12</v>
      </c>
      <c r="D643" s="127">
        <f>C643+Scoring!$J$73</f>
        <v>24.000000000002323</v>
      </c>
      <c r="E643" s="131">
        <f t="shared" si="31"/>
        <v>1.1368683772161603E-13</v>
      </c>
    </row>
    <row r="644" spans="1:5" x14ac:dyDescent="0.25">
      <c r="A644" s="61">
        <v>3125</v>
      </c>
      <c r="B644" s="61">
        <f t="shared" si="32"/>
        <v>0</v>
      </c>
      <c r="C644" s="127">
        <f t="shared" si="33"/>
        <v>2.2101140518205862E-12</v>
      </c>
      <c r="D644" s="127">
        <f>C644+Scoring!$J$73</f>
        <v>24.00000000000221</v>
      </c>
      <c r="E644" s="131">
        <f t="shared" si="31"/>
        <v>1.0658141036401503E-13</v>
      </c>
    </row>
    <row r="645" spans="1:5" x14ac:dyDescent="0.25">
      <c r="A645" s="61">
        <v>3130</v>
      </c>
      <c r="B645" s="61">
        <f t="shared" si="32"/>
        <v>0</v>
      </c>
      <c r="C645" s="127">
        <f t="shared" si="33"/>
        <v>2.1023255175942361E-12</v>
      </c>
      <c r="D645" s="127">
        <f>C645+Scoring!$J$73</f>
        <v>24.000000000002103</v>
      </c>
      <c r="E645" s="131">
        <f t="shared" si="31"/>
        <v>1.0302869668521453E-13</v>
      </c>
    </row>
    <row r="646" spans="1:5" x14ac:dyDescent="0.25">
      <c r="A646" s="61">
        <v>3135</v>
      </c>
      <c r="B646" s="61">
        <f t="shared" si="32"/>
        <v>0</v>
      </c>
      <c r="C646" s="127">
        <f t="shared" si="33"/>
        <v>1.9997938922143294E-12</v>
      </c>
      <c r="D646" s="127">
        <f>C646+Scoring!$J$73</f>
        <v>24.000000000002</v>
      </c>
      <c r="E646" s="131">
        <f t="shared" si="31"/>
        <v>9.9475983006414026E-14</v>
      </c>
    </row>
    <row r="647" spans="1:5" x14ac:dyDescent="0.25">
      <c r="A647" s="61">
        <v>3140</v>
      </c>
      <c r="B647" s="61">
        <f t="shared" si="32"/>
        <v>0</v>
      </c>
      <c r="C647" s="127">
        <f t="shared" si="33"/>
        <v>1.9022627932110783E-12</v>
      </c>
      <c r="D647" s="127">
        <f>C647+Scoring!$J$73</f>
        <v>24.000000000001901</v>
      </c>
      <c r="E647" s="131">
        <f t="shared" si="31"/>
        <v>9.2370555648813024E-14</v>
      </c>
    </row>
    <row r="648" spans="1:5" x14ac:dyDescent="0.25">
      <c r="A648" s="61">
        <v>3145</v>
      </c>
      <c r="B648" s="61">
        <f t="shared" si="32"/>
        <v>0</v>
      </c>
      <c r="C648" s="127">
        <f t="shared" si="33"/>
        <v>1.8094883420352999E-12</v>
      </c>
      <c r="D648" s="127">
        <f>C648+Scoring!$J$73</f>
        <v>24.000000000001808</v>
      </c>
      <c r="E648" s="131">
        <f t="shared" si="31"/>
        <v>8.8817841970012523E-14</v>
      </c>
    </row>
    <row r="649" spans="1:5" x14ac:dyDescent="0.25">
      <c r="A649" s="61">
        <v>3150</v>
      </c>
      <c r="B649" s="61">
        <f t="shared" si="32"/>
        <v>0</v>
      </c>
      <c r="C649" s="127">
        <f t="shared" si="33"/>
        <v>1.7212385542349885E-12</v>
      </c>
      <c r="D649" s="127">
        <f>C649+Scoring!$J$73</f>
        <v>24.00000000000172</v>
      </c>
      <c r="E649" s="131">
        <f t="shared" si="31"/>
        <v>8.1712414612411521E-14</v>
      </c>
    </row>
    <row r="650" spans="1:5" x14ac:dyDescent="0.25">
      <c r="A650" s="61">
        <v>3155</v>
      </c>
      <c r="B650" s="61">
        <f t="shared" si="32"/>
        <v>0</v>
      </c>
      <c r="C650" s="127">
        <f t="shared" si="33"/>
        <v>1.6372927593733877E-12</v>
      </c>
      <c r="D650" s="127">
        <f>C650+Scoring!$J$73</f>
        <v>24.000000000001638</v>
      </c>
      <c r="E650" s="131">
        <f t="shared" si="31"/>
        <v>8.1712414612411521E-14</v>
      </c>
    </row>
    <row r="651" spans="1:5" x14ac:dyDescent="0.25">
      <c r="A651" s="61">
        <v>3160</v>
      </c>
      <c r="B651" s="61">
        <f t="shared" si="32"/>
        <v>0</v>
      </c>
      <c r="C651" s="127">
        <f t="shared" si="33"/>
        <v>1.5574410492379325E-12</v>
      </c>
      <c r="D651" s="127">
        <f>C651+Scoring!$J$73</f>
        <v>24.000000000001556</v>
      </c>
      <c r="E651" s="131">
        <f t="shared" si="31"/>
        <v>7.460698725481052E-14</v>
      </c>
    </row>
    <row r="652" spans="1:5" x14ac:dyDescent="0.25">
      <c r="A652" s="61">
        <v>3165</v>
      </c>
      <c r="B652" s="61">
        <f t="shared" si="32"/>
        <v>0</v>
      </c>
      <c r="C652" s="127">
        <f t="shared" si="33"/>
        <v>1.4814837529603857E-12</v>
      </c>
      <c r="D652" s="127">
        <f>C652+Scoring!$J$73</f>
        <v>24.000000000001481</v>
      </c>
      <c r="E652" s="131">
        <f t="shared" si="31"/>
        <v>7.1054273576010019E-14</v>
      </c>
    </row>
    <row r="653" spans="1:5" x14ac:dyDescent="0.25">
      <c r="A653" s="61">
        <v>3170</v>
      </c>
      <c r="B653" s="61">
        <f t="shared" si="32"/>
        <v>0</v>
      </c>
      <c r="C653" s="127">
        <f t="shared" si="33"/>
        <v>1.4092309377356697E-12</v>
      </c>
      <c r="D653" s="127">
        <f>C653+Scoring!$J$73</f>
        <v>24.00000000000141</v>
      </c>
      <c r="E653" s="131">
        <f t="shared" si="31"/>
        <v>7.1054273576010019E-14</v>
      </c>
    </row>
    <row r="654" spans="1:5" x14ac:dyDescent="0.25">
      <c r="A654" s="61">
        <v>3175</v>
      </c>
      <c r="B654" s="61">
        <f t="shared" si="32"/>
        <v>0</v>
      </c>
      <c r="C654" s="127">
        <f t="shared" si="33"/>
        <v>1.3405019338909016E-12</v>
      </c>
      <c r="D654" s="127">
        <f>C654+Scoring!$J$73</f>
        <v>24.000000000001339</v>
      </c>
      <c r="E654" s="131">
        <f t="shared" si="31"/>
        <v>6.3948846218409017E-14</v>
      </c>
    </row>
    <row r="655" spans="1:5" x14ac:dyDescent="0.25">
      <c r="A655" s="61">
        <v>3180</v>
      </c>
      <c r="B655" s="61">
        <f t="shared" si="32"/>
        <v>0</v>
      </c>
      <c r="C655" s="127">
        <f t="shared" si="33"/>
        <v>1.2751248831171356E-12</v>
      </c>
      <c r="D655" s="127">
        <f>C655+Scoring!$J$73</f>
        <v>24.000000000001275</v>
      </c>
      <c r="E655" s="131">
        <f t="shared" si="31"/>
        <v>6.3948846218409017E-14</v>
      </c>
    </row>
    <row r="656" spans="1:5" x14ac:dyDescent="0.25">
      <c r="A656" s="61">
        <v>3185</v>
      </c>
      <c r="B656" s="61">
        <f t="shared" si="32"/>
        <v>0</v>
      </c>
      <c r="C656" s="127">
        <f t="shared" si="33"/>
        <v>1.2129363087340524E-12</v>
      </c>
      <c r="D656" s="127">
        <f>C656+Scoring!$J$73</f>
        <v>24.000000000001211</v>
      </c>
      <c r="E656" s="131">
        <f t="shared" si="31"/>
        <v>5.6843418860808015E-14</v>
      </c>
    </row>
    <row r="657" spans="1:5" x14ac:dyDescent="0.25">
      <c r="A657" s="61">
        <v>3190</v>
      </c>
      <c r="B657" s="61">
        <f t="shared" si="32"/>
        <v>0</v>
      </c>
      <c r="C657" s="127">
        <f t="shared" si="33"/>
        <v>1.153780706913112E-12</v>
      </c>
      <c r="D657" s="127">
        <f>C657+Scoring!$J$73</f>
        <v>24.000000000001155</v>
      </c>
      <c r="E657" s="131">
        <f t="shared" si="31"/>
        <v>5.6843418860808015E-14</v>
      </c>
    </row>
    <row r="658" spans="1:5" x14ac:dyDescent="0.25">
      <c r="A658" s="61">
        <v>3195</v>
      </c>
      <c r="B658" s="61">
        <f t="shared" si="32"/>
        <v>0</v>
      </c>
      <c r="C658" s="127">
        <f t="shared" si="33"/>
        <v>1.0975101578369898E-12</v>
      </c>
      <c r="D658" s="127">
        <f>C658+Scoring!$J$73</f>
        <v>24.000000000001098</v>
      </c>
      <c r="E658" s="131">
        <f t="shared" si="31"/>
        <v>5.3290705182007514E-14</v>
      </c>
    </row>
    <row r="659" spans="1:5" x14ac:dyDescent="0.25">
      <c r="A659" s="61">
        <v>3200</v>
      </c>
      <c r="B659" s="61">
        <f t="shared" si="32"/>
        <v>0</v>
      </c>
      <c r="C659" s="127">
        <f t="shared" si="33"/>
        <v>1.0439839558229668E-12</v>
      </c>
      <c r="D659" s="127">
        <f>C659+Scoring!$J$73</f>
        <v>24.000000000001044</v>
      </c>
      <c r="E659" s="131">
        <f t="shared" si="31"/>
        <v>4.9737991503207013E-14</v>
      </c>
    </row>
    <row r="660" spans="1:5" x14ac:dyDescent="0.25">
      <c r="A660" s="61">
        <v>3205</v>
      </c>
      <c r="B660" s="61">
        <f t="shared" si="32"/>
        <v>0</v>
      </c>
      <c r="C660" s="127">
        <f t="shared" si="33"/>
        <v>9.930682574854588E-13</v>
      </c>
      <c r="D660" s="127">
        <f>C660+Scoring!$J$73</f>
        <v>24.000000000000995</v>
      </c>
      <c r="E660" s="131">
        <f t="shared" si="31"/>
        <v>4.9737991503207013E-14</v>
      </c>
    </row>
    <row r="661" spans="1:5" x14ac:dyDescent="0.25">
      <c r="A661" s="61">
        <v>3210</v>
      </c>
      <c r="B661" s="61">
        <f t="shared" si="32"/>
        <v>0</v>
      </c>
      <c r="C661" s="127">
        <f t="shared" si="33"/>
        <v>9.446357470578192E-13</v>
      </c>
      <c r="D661" s="127">
        <f>C661+Scoring!$J$73</f>
        <v>24.000000000000945</v>
      </c>
      <c r="E661" s="131">
        <f t="shared" si="31"/>
        <v>4.6185277824406512E-14</v>
      </c>
    </row>
    <row r="662" spans="1:5" x14ac:dyDescent="0.25">
      <c r="A662" s="61">
        <v>3215</v>
      </c>
      <c r="B662" s="61">
        <f t="shared" si="32"/>
        <v>0</v>
      </c>
      <c r="C662" s="127">
        <f t="shared" si="33"/>
        <v>8.9856531803661074E-13</v>
      </c>
      <c r="D662" s="127">
        <f>C662+Scoring!$J$73</f>
        <v>24.000000000000899</v>
      </c>
      <c r="E662" s="131">
        <f t="shared" si="31"/>
        <v>4.2632564145606011E-14</v>
      </c>
    </row>
    <row r="663" spans="1:5" x14ac:dyDescent="0.25">
      <c r="A663" s="61">
        <v>3220</v>
      </c>
      <c r="B663" s="61">
        <f t="shared" si="32"/>
        <v>0</v>
      </c>
      <c r="C663" s="127">
        <f t="shared" si="33"/>
        <v>8.547417703522687E-13</v>
      </c>
      <c r="D663" s="127">
        <f>C663+Scoring!$J$73</f>
        <v>24.000000000000856</v>
      </c>
      <c r="E663" s="131">
        <f t="shared" si="31"/>
        <v>4.2632564145606011E-14</v>
      </c>
    </row>
    <row r="664" spans="1:5" x14ac:dyDescent="0.25">
      <c r="A664" s="61">
        <v>3225</v>
      </c>
      <c r="B664" s="61">
        <f t="shared" si="32"/>
        <v>0</v>
      </c>
      <c r="C664" s="127">
        <f t="shared" si="33"/>
        <v>8.1305552230890946E-13</v>
      </c>
      <c r="D664" s="127">
        <f>C664+Scoring!$J$73</f>
        <v>24.000000000000814</v>
      </c>
      <c r="E664" s="131">
        <f t="shared" si="31"/>
        <v>3.907985046680551E-14</v>
      </c>
    </row>
    <row r="665" spans="1:5" x14ac:dyDescent="0.25">
      <c r="A665" s="61">
        <v>3230</v>
      </c>
      <c r="B665" s="61">
        <f t="shared" si="32"/>
        <v>0</v>
      </c>
      <c r="C665" s="127">
        <f t="shared" si="33"/>
        <v>7.7340233657303078E-13</v>
      </c>
      <c r="D665" s="127">
        <f>C665+Scoring!$J$73</f>
        <v>24.000000000000774</v>
      </c>
      <c r="E665" s="131">
        <f t="shared" si="31"/>
        <v>3.907985046680551E-14</v>
      </c>
    </row>
    <row r="666" spans="1:5" x14ac:dyDescent="0.25">
      <c r="A666" s="61">
        <v>3235</v>
      </c>
      <c r="B666" s="61">
        <f t="shared" si="32"/>
        <v>0</v>
      </c>
      <c r="C666" s="127">
        <f t="shared" si="33"/>
        <v>7.356830595258712E-13</v>
      </c>
      <c r="D666" s="127">
        <f>C666+Scoring!$J$73</f>
        <v>24.000000000000735</v>
      </c>
      <c r="E666" s="131">
        <f t="shared" si="31"/>
        <v>3.5527136788005009E-14</v>
      </c>
    </row>
    <row r="667" spans="1:5" x14ac:dyDescent="0.25">
      <c r="A667" s="61">
        <v>3240</v>
      </c>
      <c r="B667" s="61">
        <f t="shared" si="32"/>
        <v>0</v>
      </c>
      <c r="C667" s="127">
        <f t="shared" si="33"/>
        <v>6.9980337332771842E-13</v>
      </c>
      <c r="D667" s="127">
        <f>C667+Scoring!$J$73</f>
        <v>24.0000000000007</v>
      </c>
      <c r="E667" s="131">
        <f t="shared" si="31"/>
        <v>3.5527136788005009E-14</v>
      </c>
    </row>
    <row r="668" spans="1:5" x14ac:dyDescent="0.25">
      <c r="A668" s="61">
        <v>3245</v>
      </c>
      <c r="B668" s="61">
        <f t="shared" si="32"/>
        <v>0</v>
      </c>
      <c r="C668" s="127">
        <f t="shared" si="33"/>
        <v>6.6567356007418579E-13</v>
      </c>
      <c r="D668" s="127">
        <f>C668+Scoring!$J$73</f>
        <v>24.000000000000664</v>
      </c>
      <c r="E668" s="131">
        <f t="shared" si="31"/>
        <v>3.1974423109204508E-14</v>
      </c>
    </row>
    <row r="669" spans="1:5" x14ac:dyDescent="0.25">
      <c r="A669" s="61">
        <v>3250</v>
      </c>
      <c r="B669" s="61">
        <f t="shared" si="32"/>
        <v>0</v>
      </c>
      <c r="C669" s="127">
        <f t="shared" si="33"/>
        <v>6.3320827745470875E-13</v>
      </c>
      <c r="D669" s="127">
        <f>C669+Scoring!$J$73</f>
        <v>24.000000000000632</v>
      </c>
      <c r="E669" s="131">
        <f t="shared" si="31"/>
        <v>2.8421709430404007E-14</v>
      </c>
    </row>
    <row r="670" spans="1:5" x14ac:dyDescent="0.25">
      <c r="A670" s="61">
        <v>3255</v>
      </c>
      <c r="B670" s="61">
        <f t="shared" si="32"/>
        <v>0</v>
      </c>
      <c r="C670" s="127">
        <f t="shared" si="33"/>
        <v>6.0232634535233279E-13</v>
      </c>
      <c r="D670" s="127">
        <f>C670+Scoring!$J$73</f>
        <v>24.000000000000604</v>
      </c>
      <c r="E670" s="131">
        <f t="shared" si="31"/>
        <v>3.1974423109204508E-14</v>
      </c>
    </row>
    <row r="671" spans="1:5" x14ac:dyDescent="0.25">
      <c r="A671" s="61">
        <v>3260</v>
      </c>
      <c r="B671" s="61">
        <f t="shared" si="32"/>
        <v>0</v>
      </c>
      <c r="C671" s="127">
        <f t="shared" si="33"/>
        <v>5.729505428511154E-13</v>
      </c>
      <c r="D671" s="127">
        <f>C671+Scoring!$J$73</f>
        <v>24.000000000000572</v>
      </c>
      <c r="E671" s="131">
        <f t="shared" ref="E671:E734" si="34">D671-D672</f>
        <v>2.8421709430404007E-14</v>
      </c>
    </row>
    <row r="672" spans="1:5" x14ac:dyDescent="0.25">
      <c r="A672" s="61">
        <v>3265</v>
      </c>
      <c r="B672" s="61">
        <f t="shared" si="32"/>
        <v>0</v>
      </c>
      <c r="C672" s="127">
        <f t="shared" si="33"/>
        <v>5.4500741514363969E-13</v>
      </c>
      <c r="D672" s="127">
        <f>C672+Scoring!$J$73</f>
        <v>24.000000000000544</v>
      </c>
      <c r="E672" s="131">
        <f t="shared" si="34"/>
        <v>0</v>
      </c>
    </row>
    <row r="673" spans="1:5" x14ac:dyDescent="0.25">
      <c r="A673" s="61">
        <v>3270</v>
      </c>
      <c r="B673" s="61">
        <f t="shared" si="32"/>
        <v>0</v>
      </c>
      <c r="C673" s="127">
        <f t="shared" si="33"/>
        <v>5.1842708985570394E-13</v>
      </c>
      <c r="D673" s="127">
        <f>C673+Scoring!$J$73</f>
        <v>24.000000000000519</v>
      </c>
      <c r="E673" s="131">
        <f t="shared" si="34"/>
        <v>0</v>
      </c>
    </row>
    <row r="674" spans="1:5" x14ac:dyDescent="0.25">
      <c r="A674" s="61">
        <v>3275</v>
      </c>
      <c r="B674" s="61">
        <f t="shared" si="32"/>
        <v>0</v>
      </c>
      <c r="C674" s="127">
        <f t="shared" si="33"/>
        <v>4.9314310232902267E-13</v>
      </c>
      <c r="D674" s="127">
        <f>C674+Scoring!$J$73</f>
        <v>24.000000000000494</v>
      </c>
      <c r="E674" s="131">
        <f t="shared" si="34"/>
        <v>0</v>
      </c>
    </row>
    <row r="675" spans="1:5" x14ac:dyDescent="0.25">
      <c r="A675" s="61">
        <v>3280</v>
      </c>
      <c r="B675" s="61">
        <f t="shared" si="32"/>
        <v>0</v>
      </c>
      <c r="C675" s="127">
        <f t="shared" si="33"/>
        <v>4.6909222942493427E-13</v>
      </c>
      <c r="D675" s="127">
        <f>C675+Scoring!$J$73</f>
        <v>24.000000000000469</v>
      </c>
      <c r="E675" s="131">
        <f t="shared" si="34"/>
        <v>0</v>
      </c>
    </row>
    <row r="676" spans="1:5" x14ac:dyDescent="0.25">
      <c r="A676" s="61">
        <v>3285</v>
      </c>
      <c r="B676" s="61">
        <f t="shared" si="32"/>
        <v>0</v>
      </c>
      <c r="C676" s="127">
        <f t="shared" si="33"/>
        <v>4.4621433143363516E-13</v>
      </c>
      <c r="D676" s="127">
        <f>C676+Scoring!$J$73</f>
        <v>24.000000000000448</v>
      </c>
      <c r="E676" s="131">
        <f t="shared" si="34"/>
        <v>0</v>
      </c>
    </row>
    <row r="677" spans="1:5" x14ac:dyDescent="0.25">
      <c r="A677" s="61">
        <v>3290</v>
      </c>
      <c r="B677" s="61">
        <f t="shared" si="32"/>
        <v>0</v>
      </c>
      <c r="C677" s="127">
        <f t="shared" si="33"/>
        <v>4.2445220169358887E-13</v>
      </c>
      <c r="D677" s="127">
        <f>C677+Scoring!$J$73</f>
        <v>24.000000000000423</v>
      </c>
      <c r="E677" s="131">
        <f t="shared" si="34"/>
        <v>0</v>
      </c>
    </row>
    <row r="678" spans="1:5" x14ac:dyDescent="0.25">
      <c r="A678" s="61">
        <v>3295</v>
      </c>
      <c r="B678" s="61">
        <f t="shared" si="32"/>
        <v>0</v>
      </c>
      <c r="C678" s="127">
        <f t="shared" si="33"/>
        <v>4.0375142354505179E-13</v>
      </c>
      <c r="D678" s="127">
        <f>C678+Scoring!$J$73</f>
        <v>24.000000000000405</v>
      </c>
      <c r="E678" s="131">
        <f t="shared" si="34"/>
        <v>0</v>
      </c>
    </row>
    <row r="679" spans="1:5" x14ac:dyDescent="0.25">
      <c r="A679" s="61">
        <v>3300</v>
      </c>
      <c r="B679" s="61">
        <f t="shared" si="32"/>
        <v>0</v>
      </c>
      <c r="C679" s="127">
        <f t="shared" si="33"/>
        <v>3.8406023426010476E-13</v>
      </c>
      <c r="D679" s="127">
        <f>C679+Scoring!$J$73</f>
        <v>24.000000000000384</v>
      </c>
      <c r="E679" s="131">
        <f t="shared" si="34"/>
        <v>0</v>
      </c>
    </row>
    <row r="680" spans="1:5" x14ac:dyDescent="0.25">
      <c r="A680" s="61">
        <v>3305</v>
      </c>
      <c r="B680" s="61">
        <f t="shared" si="32"/>
        <v>0</v>
      </c>
      <c r="C680" s="127">
        <f t="shared" si="33"/>
        <v>3.6532939560884985E-13</v>
      </c>
      <c r="D680" s="127">
        <f>C680+Scoring!$J$73</f>
        <v>24.000000000000366</v>
      </c>
      <c r="E680" s="131">
        <f t="shared" si="34"/>
        <v>0</v>
      </c>
    </row>
    <row r="681" spans="1:5" x14ac:dyDescent="0.25">
      <c r="A681" s="61">
        <v>3310</v>
      </c>
      <c r="B681" s="61">
        <f t="shared" si="32"/>
        <v>0</v>
      </c>
      <c r="C681" s="127">
        <f t="shared" si="33"/>
        <v>3.4751207073819846E-13</v>
      </c>
      <c r="D681" s="127">
        <f>C681+Scoring!$J$73</f>
        <v>24.000000000000348</v>
      </c>
      <c r="E681" s="131">
        <f t="shared" si="34"/>
        <v>0</v>
      </c>
    </row>
    <row r="682" spans="1:5" x14ac:dyDescent="0.25">
      <c r="A682" s="61">
        <v>3315</v>
      </c>
      <c r="B682" s="61">
        <f t="shared" si="32"/>
        <v>0</v>
      </c>
      <c r="C682" s="127">
        <f t="shared" si="33"/>
        <v>3.3056370705534886E-13</v>
      </c>
      <c r="D682" s="127">
        <f>C682+Scoring!$J$73</f>
        <v>24.00000000000033</v>
      </c>
      <c r="E682" s="131">
        <f t="shared" si="34"/>
        <v>0</v>
      </c>
    </row>
    <row r="683" spans="1:5" x14ac:dyDescent="0.25">
      <c r="A683" s="61">
        <v>3320</v>
      </c>
      <c r="B683" s="61">
        <f t="shared" si="32"/>
        <v>0</v>
      </c>
      <c r="C683" s="127">
        <f t="shared" si="33"/>
        <v>3.1444192482308081E-13</v>
      </c>
      <c r="D683" s="127">
        <f>C683+Scoring!$J$73</f>
        <v>24.000000000000316</v>
      </c>
      <c r="E683" s="131">
        <f t="shared" si="34"/>
        <v>0</v>
      </c>
    </row>
    <row r="684" spans="1:5" x14ac:dyDescent="0.25">
      <c r="A684" s="61">
        <v>3325</v>
      </c>
      <c r="B684" s="61">
        <f t="shared" si="32"/>
        <v>0</v>
      </c>
      <c r="C684" s="127">
        <f t="shared" si="33"/>
        <v>2.9910641118835678E-13</v>
      </c>
      <c r="D684" s="127">
        <f>C684+Scoring!$J$73</f>
        <v>24.000000000000298</v>
      </c>
      <c r="E684" s="131">
        <f t="shared" si="34"/>
        <v>0</v>
      </c>
    </row>
    <row r="685" spans="1:5" x14ac:dyDescent="0.25">
      <c r="A685" s="61">
        <v>3330</v>
      </c>
      <c r="B685" s="61">
        <f t="shared" si="32"/>
        <v>0</v>
      </c>
      <c r="C685" s="127">
        <f t="shared" si="33"/>
        <v>2.8451881937917532E-13</v>
      </c>
      <c r="D685" s="127">
        <f>C685+Scoring!$J$73</f>
        <v>24.000000000000284</v>
      </c>
      <c r="E685" s="131">
        <f t="shared" si="34"/>
        <v>0</v>
      </c>
    </row>
    <row r="686" spans="1:5" x14ac:dyDescent="0.25">
      <c r="A686" s="61">
        <v>3335</v>
      </c>
      <c r="B686" s="61">
        <f t="shared" si="32"/>
        <v>0</v>
      </c>
      <c r="C686" s="127">
        <f t="shared" si="33"/>
        <v>2.7064267281767442E-13</v>
      </c>
      <c r="D686" s="127">
        <f>C686+Scoring!$J$73</f>
        <v>24.00000000000027</v>
      </c>
      <c r="E686" s="131">
        <f t="shared" si="34"/>
        <v>0</v>
      </c>
    </row>
    <row r="687" spans="1:5" x14ac:dyDescent="0.25">
      <c r="A687" s="61">
        <v>3340</v>
      </c>
      <c r="B687" s="61">
        <f t="shared" si="32"/>
        <v>0</v>
      </c>
      <c r="C687" s="127">
        <f t="shared" si="33"/>
        <v>2.5744327390969223E-13</v>
      </c>
      <c r="D687" s="127">
        <f>C687+Scoring!$J$73</f>
        <v>24.000000000000256</v>
      </c>
      <c r="E687" s="131">
        <f t="shared" si="34"/>
        <v>0</v>
      </c>
    </row>
    <row r="688" spans="1:5" x14ac:dyDescent="0.25">
      <c r="A688" s="61">
        <v>3345</v>
      </c>
      <c r="B688" s="61">
        <f t="shared" si="32"/>
        <v>0</v>
      </c>
      <c r="C688" s="127">
        <f t="shared" si="33"/>
        <v>2.4488761728269511E-13</v>
      </c>
      <c r="D688" s="127">
        <f>C688+Scoring!$J$73</f>
        <v>24.000000000000245</v>
      </c>
      <c r="E688" s="131">
        <f t="shared" si="34"/>
        <v>0</v>
      </c>
    </row>
    <row r="689" spans="1:5" x14ac:dyDescent="0.25">
      <c r="A689" s="61">
        <v>3350</v>
      </c>
      <c r="B689" s="61">
        <f t="shared" si="32"/>
        <v>0</v>
      </c>
      <c r="C689" s="127">
        <f t="shared" si="33"/>
        <v>2.3294430725516987E-13</v>
      </c>
      <c r="D689" s="127">
        <f>C689+Scoring!$J$73</f>
        <v>24.000000000000234</v>
      </c>
      <c r="E689" s="131">
        <f t="shared" si="34"/>
        <v>0</v>
      </c>
    </row>
    <row r="690" spans="1:5" x14ac:dyDescent="0.25">
      <c r="A690" s="61">
        <v>3355</v>
      </c>
      <c r="B690" s="61">
        <f t="shared" si="32"/>
        <v>0</v>
      </c>
      <c r="C690" s="127">
        <f t="shared" si="33"/>
        <v>2.2158347933105335E-13</v>
      </c>
      <c r="D690" s="127">
        <f>C690+Scoring!$J$73</f>
        <v>24.00000000000022</v>
      </c>
      <c r="E690" s="131">
        <f t="shared" si="34"/>
        <v>0</v>
      </c>
    </row>
    <row r="691" spans="1:5" x14ac:dyDescent="0.25">
      <c r="A691" s="61">
        <v>3360</v>
      </c>
      <c r="B691" s="61">
        <f t="shared" si="32"/>
        <v>0</v>
      </c>
      <c r="C691" s="127">
        <f t="shared" si="33"/>
        <v>2.1077672552294285E-13</v>
      </c>
      <c r="D691" s="127">
        <f>C691+Scoring!$J$73</f>
        <v>24.00000000000021</v>
      </c>
      <c r="E691" s="131">
        <f t="shared" si="34"/>
        <v>0</v>
      </c>
    </row>
    <row r="692" spans="1:5" x14ac:dyDescent="0.25">
      <c r="A692" s="61">
        <v>3365</v>
      </c>
      <c r="B692" s="61">
        <f t="shared" si="32"/>
        <v>0</v>
      </c>
      <c r="C692" s="127">
        <f t="shared" si="33"/>
        <v>2.0049702331733447E-13</v>
      </c>
      <c r="D692" s="127">
        <f>C692+Scoring!$J$73</f>
        <v>24.000000000000199</v>
      </c>
      <c r="E692" s="131">
        <f t="shared" si="34"/>
        <v>0</v>
      </c>
    </row>
    <row r="693" spans="1:5" x14ac:dyDescent="0.25">
      <c r="A693" s="61">
        <v>3370</v>
      </c>
      <c r="B693" s="61">
        <f t="shared" si="32"/>
        <v>0</v>
      </c>
      <c r="C693" s="127">
        <f t="shared" si="33"/>
        <v>1.9071866810425349E-13</v>
      </c>
      <c r="D693" s="127">
        <f>C693+Scoring!$J$73</f>
        <v>24.000000000000192</v>
      </c>
      <c r="E693" s="131">
        <f t="shared" si="34"/>
        <v>0</v>
      </c>
    </row>
    <row r="694" spans="1:5" x14ac:dyDescent="0.25">
      <c r="A694" s="61">
        <v>3375</v>
      </c>
      <c r="B694" s="61">
        <f t="shared" si="32"/>
        <v>0</v>
      </c>
      <c r="C694" s="127">
        <f t="shared" si="33"/>
        <v>1.8141720890235224E-13</v>
      </c>
      <c r="D694" s="127">
        <f>C694+Scoring!$J$73</f>
        <v>24.000000000000181</v>
      </c>
      <c r="E694" s="131">
        <f t="shared" si="34"/>
        <v>0</v>
      </c>
    </row>
    <row r="695" spans="1:5" x14ac:dyDescent="0.25">
      <c r="A695" s="61">
        <v>3380</v>
      </c>
      <c r="B695" s="61">
        <f t="shared" si="32"/>
        <v>0</v>
      </c>
      <c r="C695" s="127">
        <f t="shared" si="33"/>
        <v>1.7256938721871082E-13</v>
      </c>
      <c r="D695" s="127">
        <f>C695+Scoring!$J$73</f>
        <v>24.000000000000174</v>
      </c>
      <c r="E695" s="131">
        <f t="shared" si="34"/>
        <v>0</v>
      </c>
    </row>
    <row r="696" spans="1:5" x14ac:dyDescent="0.25">
      <c r="A696" s="61">
        <v>3385</v>
      </c>
      <c r="B696" s="61">
        <f t="shared" si="32"/>
        <v>0</v>
      </c>
      <c r="C696" s="127">
        <f t="shared" si="33"/>
        <v>1.6415307889049446E-13</v>
      </c>
      <c r="D696" s="127">
        <f>C696+Scoring!$J$73</f>
        <v>24.000000000000163</v>
      </c>
      <c r="E696" s="131">
        <f t="shared" si="34"/>
        <v>0</v>
      </c>
    </row>
    <row r="697" spans="1:5" x14ac:dyDescent="0.25">
      <c r="A697" s="61">
        <v>3390</v>
      </c>
      <c r="B697" s="61">
        <f t="shared" si="32"/>
        <v>0</v>
      </c>
      <c r="C697" s="127">
        <f t="shared" si="33"/>
        <v>1.561472387630258E-13</v>
      </c>
      <c r="D697" s="127">
        <f>C697+Scoring!$J$73</f>
        <v>24.000000000000156</v>
      </c>
      <c r="E697" s="131">
        <f t="shared" si="34"/>
        <v>0</v>
      </c>
    </row>
    <row r="698" spans="1:5" x14ac:dyDescent="0.25">
      <c r="A698" s="61">
        <v>3395</v>
      </c>
      <c r="B698" s="61">
        <f t="shared" si="32"/>
        <v>0</v>
      </c>
      <c r="C698" s="127">
        <f t="shared" si="33"/>
        <v>1.4853184806592797E-13</v>
      </c>
      <c r="D698" s="127">
        <f>C698+Scoring!$J$73</f>
        <v>24.000000000000149</v>
      </c>
      <c r="E698" s="131">
        <f t="shared" si="34"/>
        <v>0</v>
      </c>
    </row>
    <row r="699" spans="1:5" x14ac:dyDescent="0.25">
      <c r="A699" s="61">
        <v>3400</v>
      </c>
      <c r="B699" s="61">
        <f t="shared" si="32"/>
        <v>0</v>
      </c>
      <c r="C699" s="127">
        <f t="shared" si="33"/>
        <v>1.4128786435578056E-13</v>
      </c>
      <c r="D699" s="127">
        <f>C699+Scoring!$J$73</f>
        <v>24.000000000000142</v>
      </c>
      <c r="E699" s="131">
        <f t="shared" si="34"/>
        <v>0</v>
      </c>
    </row>
    <row r="700" spans="1:5" x14ac:dyDescent="0.25">
      <c r="A700" s="61">
        <v>3405</v>
      </c>
      <c r="B700" s="61">
        <f t="shared" si="32"/>
        <v>0</v>
      </c>
      <c r="C700" s="127">
        <f t="shared" si="33"/>
        <v>1.3439717390008447E-13</v>
      </c>
      <c r="D700" s="127">
        <f>C700+Scoring!$J$73</f>
        <v>24.000000000000135</v>
      </c>
      <c r="E700" s="131">
        <f t="shared" si="34"/>
        <v>0</v>
      </c>
    </row>
    <row r="701" spans="1:5" x14ac:dyDescent="0.25">
      <c r="A701" s="61">
        <v>3410</v>
      </c>
      <c r="B701" s="61">
        <f t="shared" si="32"/>
        <v>0</v>
      </c>
      <c r="C701" s="127">
        <f t="shared" si="33"/>
        <v>1.2784254638349919E-13</v>
      </c>
      <c r="D701" s="127">
        <f>C701+Scoring!$J$73</f>
        <v>24.000000000000128</v>
      </c>
      <c r="E701" s="131">
        <f t="shared" si="34"/>
        <v>0</v>
      </c>
    </row>
    <row r="702" spans="1:5" x14ac:dyDescent="0.25">
      <c r="A702" s="61">
        <v>3415</v>
      </c>
      <c r="B702" s="61">
        <f t="shared" si="32"/>
        <v>0</v>
      </c>
      <c r="C702" s="127">
        <f t="shared" si="33"/>
        <v>1.216075918230821E-13</v>
      </c>
      <c r="D702" s="127">
        <f>C702+Scoring!$J$73</f>
        <v>24.000000000000121</v>
      </c>
      <c r="E702" s="131">
        <f t="shared" si="34"/>
        <v>0</v>
      </c>
    </row>
    <row r="703" spans="1:5" x14ac:dyDescent="0.25">
      <c r="A703" s="61">
        <v>3420</v>
      </c>
      <c r="B703" s="61">
        <f t="shared" si="32"/>
        <v>0</v>
      </c>
      <c r="C703" s="127">
        <f t="shared" si="33"/>
        <v>1.1567671958478765E-13</v>
      </c>
      <c r="D703" s="127">
        <f>C703+Scoring!$J$73</f>
        <v>24.000000000000117</v>
      </c>
      <c r="E703" s="131">
        <f t="shared" si="34"/>
        <v>0</v>
      </c>
    </row>
    <row r="704" spans="1:5" x14ac:dyDescent="0.25">
      <c r="A704" s="61">
        <v>3425</v>
      </c>
      <c r="B704" s="61">
        <f t="shared" si="32"/>
        <v>0</v>
      </c>
      <c r="C704" s="127">
        <f t="shared" si="33"/>
        <v>1.1003509939876833E-13</v>
      </c>
      <c r="D704" s="127">
        <f>C704+Scoring!$J$73</f>
        <v>24.00000000000011</v>
      </c>
      <c r="E704" s="131">
        <f t="shared" si="34"/>
        <v>0</v>
      </c>
    </row>
    <row r="705" spans="1:5" x14ac:dyDescent="0.25">
      <c r="A705" s="61">
        <v>3430</v>
      </c>
      <c r="B705" s="61">
        <f t="shared" ref="B705:B768" si="35">IF(AND($D$1="Yes",A705&gt; $D$3), $D$2*EXP(-0.0044*(A705-B$3)), $D$2)</f>
        <v>0</v>
      </c>
      <c r="C705" s="127">
        <f t="shared" ref="C705:C768" si="36">IF($D$11="Within SPZ1",IF(A705&lt;$D$9,$D$7+$D$8,$D$7+$D$8*EXP(-$D$10*(A705-$D$9))),IF(A705&lt;$D$9,$D$8,$D$8*EXP(-$D$10*(A705-$D$9))))</f>
        <v>1.0466862427596955E-13</v>
      </c>
      <c r="D705" s="127">
        <f>C705+Scoring!$J$73</f>
        <v>24.000000000000103</v>
      </c>
      <c r="E705" s="131">
        <f t="shared" si="34"/>
        <v>0</v>
      </c>
    </row>
    <row r="706" spans="1:5" x14ac:dyDescent="0.25">
      <c r="A706" s="61">
        <v>3435</v>
      </c>
      <c r="B706" s="61">
        <f t="shared" si="35"/>
        <v>0</v>
      </c>
      <c r="C706" s="127">
        <f t="shared" si="36"/>
        <v>9.9563875233311567E-14</v>
      </c>
      <c r="D706" s="127">
        <f>C706+Scoring!$J$73</f>
        <v>24.000000000000099</v>
      </c>
      <c r="E706" s="131">
        <f t="shared" si="34"/>
        <v>0</v>
      </c>
    </row>
    <row r="707" spans="1:5" x14ac:dyDescent="0.25">
      <c r="A707" s="61">
        <v>3440</v>
      </c>
      <c r="B707" s="61">
        <f t="shared" si="35"/>
        <v>0</v>
      </c>
      <c r="C707" s="127">
        <f t="shared" si="36"/>
        <v>9.4708087739244121E-14</v>
      </c>
      <c r="D707" s="127">
        <f>C707+Scoring!$J$73</f>
        <v>24.000000000000096</v>
      </c>
      <c r="E707" s="131">
        <f t="shared" si="34"/>
        <v>0</v>
      </c>
    </row>
    <row r="708" spans="1:5" x14ac:dyDescent="0.25">
      <c r="A708" s="61">
        <v>3445</v>
      </c>
      <c r="B708" s="61">
        <f t="shared" si="35"/>
        <v>0</v>
      </c>
      <c r="C708" s="127">
        <f t="shared" si="36"/>
        <v>9.0089119795763916E-14</v>
      </c>
      <c r="D708" s="127">
        <f>C708+Scoring!$J$73</f>
        <v>24.000000000000089</v>
      </c>
      <c r="E708" s="131">
        <f t="shared" si="34"/>
        <v>0</v>
      </c>
    </row>
    <row r="709" spans="1:5" x14ac:dyDescent="0.25">
      <c r="A709" s="61">
        <v>3450</v>
      </c>
      <c r="B709" s="61">
        <f t="shared" si="35"/>
        <v>0</v>
      </c>
      <c r="C709" s="127">
        <f t="shared" si="36"/>
        <v>8.569542157710065E-14</v>
      </c>
      <c r="D709" s="127">
        <f>C709+Scoring!$J$73</f>
        <v>24.000000000000085</v>
      </c>
      <c r="E709" s="131">
        <f t="shared" si="34"/>
        <v>0</v>
      </c>
    </row>
    <row r="710" spans="1:5" x14ac:dyDescent="0.25">
      <c r="A710" s="61">
        <v>3455</v>
      </c>
      <c r="B710" s="61">
        <f t="shared" si="35"/>
        <v>0</v>
      </c>
      <c r="C710" s="127">
        <f t="shared" si="36"/>
        <v>8.1516006549131745E-14</v>
      </c>
      <c r="D710" s="127">
        <f>C710+Scoring!$J$73</f>
        <v>24.000000000000082</v>
      </c>
      <c r="E710" s="131">
        <f t="shared" si="34"/>
        <v>0</v>
      </c>
    </row>
    <row r="711" spans="1:5" x14ac:dyDescent="0.25">
      <c r="A711" s="61">
        <v>3460</v>
      </c>
      <c r="B711" s="61">
        <f t="shared" si="35"/>
        <v>0</v>
      </c>
      <c r="C711" s="127">
        <f t="shared" si="36"/>
        <v>7.7540423997326698E-14</v>
      </c>
      <c r="D711" s="127">
        <f>C711+Scoring!$J$73</f>
        <v>24.000000000000078</v>
      </c>
      <c r="E711" s="131">
        <f t="shared" si="34"/>
        <v>0</v>
      </c>
    </row>
    <row r="712" spans="1:5" x14ac:dyDescent="0.25">
      <c r="A712" s="61">
        <v>3465</v>
      </c>
      <c r="B712" s="61">
        <f t="shared" si="35"/>
        <v>0</v>
      </c>
      <c r="C712" s="127">
        <f t="shared" si="36"/>
        <v>7.3758732894518645E-14</v>
      </c>
      <c r="D712" s="127">
        <f>C712+Scoring!$J$73</f>
        <v>24.000000000000075</v>
      </c>
      <c r="E712" s="131">
        <f t="shared" si="34"/>
        <v>0</v>
      </c>
    </row>
    <row r="713" spans="1:5" x14ac:dyDescent="0.25">
      <c r="A713" s="61">
        <v>3470</v>
      </c>
      <c r="B713" s="61">
        <f t="shared" si="35"/>
        <v>0</v>
      </c>
      <c r="C713" s="127">
        <f t="shared" si="36"/>
        <v>7.0161477043154548E-14</v>
      </c>
      <c r="D713" s="127">
        <f>C713+Scoring!$J$73</f>
        <v>24.000000000000071</v>
      </c>
      <c r="E713" s="131">
        <f t="shared" si="34"/>
        <v>0</v>
      </c>
    </row>
    <row r="714" spans="1:5" x14ac:dyDescent="0.25">
      <c r="A714" s="61">
        <v>3475</v>
      </c>
      <c r="B714" s="61">
        <f t="shared" si="35"/>
        <v>0</v>
      </c>
      <c r="C714" s="127">
        <f t="shared" si="36"/>
        <v>6.6739661429880151E-14</v>
      </c>
      <c r="D714" s="127">
        <f>C714+Scoring!$J$73</f>
        <v>24.000000000000068</v>
      </c>
      <c r="E714" s="131">
        <f t="shared" si="34"/>
        <v>0</v>
      </c>
    </row>
    <row r="715" spans="1:5" x14ac:dyDescent="0.25">
      <c r="A715" s="61">
        <v>3480</v>
      </c>
      <c r="B715" s="61">
        <f t="shared" si="35"/>
        <v>0</v>
      </c>
      <c r="C715" s="127">
        <f t="shared" si="36"/>
        <v>6.3484729733317119E-14</v>
      </c>
      <c r="D715" s="127">
        <f>C715+Scoring!$J$73</f>
        <v>24.000000000000064</v>
      </c>
      <c r="E715" s="131">
        <f t="shared" si="34"/>
        <v>0</v>
      </c>
    </row>
    <row r="716" spans="1:5" x14ac:dyDescent="0.25">
      <c r="A716" s="61">
        <v>3485</v>
      </c>
      <c r="B716" s="61">
        <f t="shared" si="35"/>
        <v>0</v>
      </c>
      <c r="C716" s="127">
        <f t="shared" si="36"/>
        <v>6.0388542928806792E-14</v>
      </c>
      <c r="D716" s="127">
        <f>C716+Scoring!$J$73</f>
        <v>24.00000000000006</v>
      </c>
      <c r="E716" s="131">
        <f t="shared" si="34"/>
        <v>0</v>
      </c>
    </row>
    <row r="717" spans="1:5" x14ac:dyDescent="0.25">
      <c r="A717" s="61">
        <v>3490</v>
      </c>
      <c r="B717" s="61">
        <f t="shared" si="35"/>
        <v>0</v>
      </c>
      <c r="C717" s="127">
        <f t="shared" si="36"/>
        <v>5.7443358936605712E-14</v>
      </c>
      <c r="D717" s="127">
        <f>C717+Scoring!$J$73</f>
        <v>24.000000000000057</v>
      </c>
      <c r="E717" s="131">
        <f t="shared" si="34"/>
        <v>0</v>
      </c>
    </row>
    <row r="718" spans="1:5" x14ac:dyDescent="0.25">
      <c r="A718" s="61">
        <v>3495</v>
      </c>
      <c r="B718" s="61">
        <f t="shared" si="35"/>
        <v>0</v>
      </c>
      <c r="C718" s="127">
        <f t="shared" si="36"/>
        <v>5.464181326265516E-14</v>
      </c>
      <c r="D718" s="127">
        <f>C718+Scoring!$J$73</f>
        <v>24.000000000000053</v>
      </c>
      <c r="E718" s="131">
        <f t="shared" si="34"/>
        <v>0</v>
      </c>
    </row>
    <row r="719" spans="1:5" x14ac:dyDescent="0.25">
      <c r="A719" s="61">
        <v>3500</v>
      </c>
      <c r="B719" s="61">
        <f t="shared" si="35"/>
        <v>0</v>
      </c>
      <c r="C719" s="127">
        <f t="shared" si="36"/>
        <v>5.1976900583511096E-14</v>
      </c>
      <c r="D719" s="127">
        <f>C719+Scoring!$J$73</f>
        <v>24.000000000000053</v>
      </c>
      <c r="E719" s="131">
        <f t="shared" si="34"/>
        <v>0</v>
      </c>
    </row>
    <row r="720" spans="1:5" x14ac:dyDescent="0.25">
      <c r="A720" s="61">
        <v>3505</v>
      </c>
      <c r="B720" s="61">
        <f t="shared" si="35"/>
        <v>0</v>
      </c>
      <c r="C720" s="127">
        <f t="shared" si="36"/>
        <v>4.9441957229383873E-14</v>
      </c>
      <c r="D720" s="127">
        <f>C720+Scoring!$J$73</f>
        <v>24.00000000000005</v>
      </c>
      <c r="E720" s="131">
        <f t="shared" si="34"/>
        <v>0</v>
      </c>
    </row>
    <row r="721" spans="1:5" x14ac:dyDescent="0.25">
      <c r="A721" s="61">
        <v>3510</v>
      </c>
      <c r="B721" s="61">
        <f t="shared" si="35"/>
        <v>0</v>
      </c>
      <c r="C721" s="127">
        <f t="shared" si="36"/>
        <v>4.7030644521495876E-14</v>
      </c>
      <c r="D721" s="127">
        <f>C721+Scoring!$J$73</f>
        <v>24.000000000000046</v>
      </c>
      <c r="E721" s="131">
        <f t="shared" si="34"/>
        <v>0</v>
      </c>
    </row>
    <row r="722" spans="1:5" x14ac:dyDescent="0.25">
      <c r="A722" s="61">
        <v>3515</v>
      </c>
      <c r="B722" s="61">
        <f t="shared" si="35"/>
        <v>0</v>
      </c>
      <c r="C722" s="127">
        <f t="shared" si="36"/>
        <v>4.4736932922080306E-14</v>
      </c>
      <c r="D722" s="127">
        <f>C722+Scoring!$J$73</f>
        <v>24.000000000000046</v>
      </c>
      <c r="E722" s="131">
        <f t="shared" si="34"/>
        <v>0</v>
      </c>
    </row>
    <row r="723" spans="1:5" x14ac:dyDescent="0.25">
      <c r="A723" s="61">
        <v>3520</v>
      </c>
      <c r="B723" s="61">
        <f t="shared" si="35"/>
        <v>0</v>
      </c>
      <c r="C723" s="127">
        <f t="shared" si="36"/>
        <v>4.2555086957397313E-14</v>
      </c>
      <c r="D723" s="127">
        <f>C723+Scoring!$J$73</f>
        <v>24.000000000000043</v>
      </c>
      <c r="E723" s="131">
        <f t="shared" si="34"/>
        <v>0</v>
      </c>
    </row>
    <row r="724" spans="1:5" x14ac:dyDescent="0.25">
      <c r="A724" s="61">
        <v>3525</v>
      </c>
      <c r="B724" s="61">
        <f t="shared" si="35"/>
        <v>0</v>
      </c>
      <c r="C724" s="127">
        <f t="shared" si="36"/>
        <v>4.0479650876063005E-14</v>
      </c>
      <c r="D724" s="127">
        <f>C724+Scoring!$J$73</f>
        <v>24.000000000000039</v>
      </c>
      <c r="E724" s="131">
        <f t="shared" si="34"/>
        <v>0</v>
      </c>
    </row>
    <row r="725" spans="1:5" x14ac:dyDescent="0.25">
      <c r="A725" s="61">
        <v>3530</v>
      </c>
      <c r="B725" s="61">
        <f t="shared" si="35"/>
        <v>0</v>
      </c>
      <c r="C725" s="127">
        <f t="shared" si="36"/>
        <v>3.8505435006827073E-14</v>
      </c>
      <c r="D725" s="127">
        <f>C725+Scoring!$J$73</f>
        <v>24.000000000000039</v>
      </c>
      <c r="E725" s="131">
        <f t="shared" si="34"/>
        <v>0</v>
      </c>
    </row>
    <row r="726" spans="1:5" x14ac:dyDescent="0.25">
      <c r="A726" s="61">
        <v>3535</v>
      </c>
      <c r="B726" s="61">
        <f t="shared" si="35"/>
        <v>0</v>
      </c>
      <c r="C726" s="127">
        <f t="shared" si="36"/>
        <v>3.6627502781693863E-14</v>
      </c>
      <c r="D726" s="127">
        <f>C726+Scoring!$J$73</f>
        <v>24.000000000000036</v>
      </c>
      <c r="E726" s="131">
        <f t="shared" si="34"/>
        <v>0</v>
      </c>
    </row>
    <row r="727" spans="1:5" x14ac:dyDescent="0.25">
      <c r="A727" s="61">
        <v>3540</v>
      </c>
      <c r="B727" s="61">
        <f t="shared" si="35"/>
        <v>0</v>
      </c>
      <c r="C727" s="127">
        <f t="shared" si="36"/>
        <v>3.4841158391929056E-14</v>
      </c>
      <c r="D727" s="127">
        <f>C727+Scoring!$J$73</f>
        <v>24.000000000000036</v>
      </c>
      <c r="E727" s="131">
        <f t="shared" si="34"/>
        <v>0</v>
      </c>
    </row>
    <row r="728" spans="1:5" x14ac:dyDescent="0.25">
      <c r="A728" s="61">
        <v>3545</v>
      </c>
      <c r="B728" s="61">
        <f t="shared" si="35"/>
        <v>0</v>
      </c>
      <c r="C728" s="127">
        <f t="shared" si="36"/>
        <v>3.3141935046092755E-14</v>
      </c>
      <c r="D728" s="127">
        <f>C728+Scoring!$J$73</f>
        <v>24.000000000000032</v>
      </c>
      <c r="E728" s="131">
        <f t="shared" si="34"/>
        <v>0</v>
      </c>
    </row>
    <row r="729" spans="1:5" x14ac:dyDescent="0.25">
      <c r="A729" s="61">
        <v>3550</v>
      </c>
      <c r="B729" s="61">
        <f t="shared" si="35"/>
        <v>0</v>
      </c>
      <c r="C729" s="127">
        <f t="shared" si="36"/>
        <v>3.1525583800734946E-14</v>
      </c>
      <c r="D729" s="127">
        <f>C729+Scoring!$J$73</f>
        <v>24.000000000000032</v>
      </c>
      <c r="E729" s="131">
        <f t="shared" si="34"/>
        <v>0</v>
      </c>
    </row>
    <row r="730" spans="1:5" x14ac:dyDescent="0.25">
      <c r="A730" s="61">
        <v>3555</v>
      </c>
      <c r="B730" s="61">
        <f t="shared" si="35"/>
        <v>0</v>
      </c>
      <c r="C730" s="127">
        <f t="shared" si="36"/>
        <v>2.9988062935822008E-14</v>
      </c>
      <c r="D730" s="127">
        <f>C730+Scoring!$J$73</f>
        <v>24.000000000000028</v>
      </c>
      <c r="E730" s="131">
        <f t="shared" si="34"/>
        <v>0</v>
      </c>
    </row>
    <row r="731" spans="1:5" x14ac:dyDescent="0.25">
      <c r="A731" s="61">
        <v>3560</v>
      </c>
      <c r="B731" s="61">
        <f t="shared" si="35"/>
        <v>0</v>
      </c>
      <c r="C731" s="127">
        <f t="shared" si="36"/>
        <v>2.8525527848333239E-14</v>
      </c>
      <c r="D731" s="127">
        <f>C731+Scoring!$J$73</f>
        <v>24.000000000000028</v>
      </c>
      <c r="E731" s="131">
        <f t="shared" si="34"/>
        <v>0</v>
      </c>
    </row>
    <row r="732" spans="1:5" x14ac:dyDescent="0.25">
      <c r="A732" s="61">
        <v>3565</v>
      </c>
      <c r="B732" s="61">
        <f t="shared" si="35"/>
        <v>0</v>
      </c>
      <c r="C732" s="127">
        <f t="shared" si="36"/>
        <v>2.7134321438749196E-14</v>
      </c>
      <c r="D732" s="127">
        <f>C732+Scoring!$J$73</f>
        <v>24.000000000000028</v>
      </c>
      <c r="E732" s="131">
        <f t="shared" si="34"/>
        <v>0</v>
      </c>
    </row>
    <row r="733" spans="1:5" x14ac:dyDescent="0.25">
      <c r="A733" s="61">
        <v>3570</v>
      </c>
      <c r="B733" s="61">
        <f t="shared" si="35"/>
        <v>0</v>
      </c>
      <c r="C733" s="127">
        <f t="shared" si="36"/>
        <v>2.5810964966398674E-14</v>
      </c>
      <c r="D733" s="127">
        <f>C733+Scoring!$J$73</f>
        <v>24.000000000000025</v>
      </c>
      <c r="E733" s="131">
        <f t="shared" si="34"/>
        <v>0</v>
      </c>
    </row>
    <row r="734" spans="1:5" x14ac:dyDescent="0.25">
      <c r="A734" s="61">
        <v>3575</v>
      </c>
      <c r="B734" s="61">
        <f t="shared" si="35"/>
        <v>0</v>
      </c>
      <c r="C734" s="127">
        <f t="shared" si="36"/>
        <v>2.4552149350795575E-14</v>
      </c>
      <c r="D734" s="127">
        <f>C734+Scoring!$J$73</f>
        <v>24.000000000000025</v>
      </c>
      <c r="E734" s="131">
        <f t="shared" si="34"/>
        <v>0</v>
      </c>
    </row>
    <row r="735" spans="1:5" x14ac:dyDescent="0.25">
      <c r="A735" s="61">
        <v>3580</v>
      </c>
      <c r="B735" s="61">
        <f t="shared" si="35"/>
        <v>0</v>
      </c>
      <c r="C735" s="127">
        <f t="shared" si="36"/>
        <v>2.3354726897212753E-14</v>
      </c>
      <c r="D735" s="127">
        <f>C735+Scoring!$J$73</f>
        <v>24.000000000000025</v>
      </c>
      <c r="E735" s="131">
        <f t="shared" ref="E735:E798" si="37">D735-D736</f>
        <v>0</v>
      </c>
    </row>
    <row r="736" spans="1:5" x14ac:dyDescent="0.25">
      <c r="A736" s="61">
        <v>3585</v>
      </c>
      <c r="B736" s="61">
        <f t="shared" si="35"/>
        <v>0</v>
      </c>
      <c r="C736" s="127">
        <f t="shared" si="36"/>
        <v>2.2215703425807092E-14</v>
      </c>
      <c r="D736" s="127">
        <f>C736+Scoring!$J$73</f>
        <v>24.000000000000021</v>
      </c>
      <c r="E736" s="131">
        <f t="shared" si="37"/>
        <v>0</v>
      </c>
    </row>
    <row r="737" spans="1:5" x14ac:dyDescent="0.25">
      <c r="A737" s="61">
        <v>3590</v>
      </c>
      <c r="B737" s="61">
        <f t="shared" si="35"/>
        <v>0</v>
      </c>
      <c r="C737" s="127">
        <f t="shared" si="36"/>
        <v>2.1132230784609084E-14</v>
      </c>
      <c r="D737" s="127">
        <f>C737+Scoring!$J$73</f>
        <v>24.000000000000021</v>
      </c>
      <c r="E737" s="131">
        <f t="shared" si="37"/>
        <v>0</v>
      </c>
    </row>
    <row r="738" spans="1:5" x14ac:dyDescent="0.25">
      <c r="A738" s="61">
        <v>3595</v>
      </c>
      <c r="B738" s="61">
        <f t="shared" si="35"/>
        <v>0</v>
      </c>
      <c r="C738" s="127">
        <f t="shared" si="36"/>
        <v>2.0101599727659884E-14</v>
      </c>
      <c r="D738" s="127">
        <f>C738+Scoring!$J$73</f>
        <v>24.000000000000021</v>
      </c>
      <c r="E738" s="131">
        <f t="shared" si="37"/>
        <v>0</v>
      </c>
    </row>
    <row r="739" spans="1:5" x14ac:dyDescent="0.25">
      <c r="A739" s="61">
        <v>3600</v>
      </c>
      <c r="B739" s="61">
        <f t="shared" si="35"/>
        <v>0</v>
      </c>
      <c r="C739" s="127">
        <f t="shared" si="36"/>
        <v>1.9121233140485677E-14</v>
      </c>
      <c r="D739" s="127">
        <f>C739+Scoring!$J$73</f>
        <v>24.000000000000018</v>
      </c>
      <c r="E739" s="131">
        <f t="shared" si="37"/>
        <v>0</v>
      </c>
    </row>
    <row r="740" spans="1:5" x14ac:dyDescent="0.25">
      <c r="A740" s="61">
        <v>3605</v>
      </c>
      <c r="B740" s="61">
        <f t="shared" si="35"/>
        <v>0</v>
      </c>
      <c r="C740" s="127">
        <f t="shared" si="36"/>
        <v>1.8188679595968094E-14</v>
      </c>
      <c r="D740" s="127">
        <f>C740+Scoring!$J$73</f>
        <v>24.000000000000018</v>
      </c>
      <c r="E740" s="131">
        <f t="shared" si="37"/>
        <v>0</v>
      </c>
    </row>
    <row r="741" spans="1:5" x14ac:dyDescent="0.25">
      <c r="A741" s="61">
        <v>3610</v>
      </c>
      <c r="B741" s="61">
        <f t="shared" si="35"/>
        <v>0</v>
      </c>
      <c r="C741" s="127">
        <f t="shared" si="36"/>
        <v>1.7301607224500657E-14</v>
      </c>
      <c r="D741" s="127">
        <f>C741+Scoring!$J$73</f>
        <v>24.000000000000018</v>
      </c>
      <c r="E741" s="131">
        <f t="shared" si="37"/>
        <v>0</v>
      </c>
    </row>
    <row r="742" spans="1:5" x14ac:dyDescent="0.25">
      <c r="A742" s="61">
        <v>3615</v>
      </c>
      <c r="B742" s="61">
        <f t="shared" si="35"/>
        <v>0</v>
      </c>
      <c r="C742" s="127">
        <f t="shared" si="36"/>
        <v>1.6457797883099203E-14</v>
      </c>
      <c r="D742" s="127">
        <f>C742+Scoring!$J$73</f>
        <v>24.000000000000018</v>
      </c>
      <c r="E742" s="131">
        <f t="shared" si="37"/>
        <v>0</v>
      </c>
    </row>
    <row r="743" spans="1:5" x14ac:dyDescent="0.25">
      <c r="A743" s="61">
        <v>3620</v>
      </c>
      <c r="B743" s="61">
        <f t="shared" si="35"/>
        <v>0</v>
      </c>
      <c r="C743" s="127">
        <f t="shared" si="36"/>
        <v>1.5655141608889456E-14</v>
      </c>
      <c r="D743" s="127">
        <f>C743+Scoring!$J$73</f>
        <v>24.000000000000014</v>
      </c>
      <c r="E743" s="131">
        <f t="shared" si="37"/>
        <v>0</v>
      </c>
    </row>
    <row r="744" spans="1:5" x14ac:dyDescent="0.25">
      <c r="A744" s="61">
        <v>3625</v>
      </c>
      <c r="B744" s="61">
        <f t="shared" si="35"/>
        <v>0</v>
      </c>
      <c r="C744" s="127">
        <f t="shared" si="36"/>
        <v>1.4891631343101145E-14</v>
      </c>
      <c r="D744" s="127">
        <f>C744+Scoring!$J$73</f>
        <v>24.000000000000014</v>
      </c>
      <c r="E744" s="131">
        <f t="shared" si="37"/>
        <v>0</v>
      </c>
    </row>
    <row r="745" spans="1:5" x14ac:dyDescent="0.25">
      <c r="A745" s="61">
        <v>3630</v>
      </c>
      <c r="B745" s="61">
        <f t="shared" si="35"/>
        <v>0</v>
      </c>
      <c r="C745" s="127">
        <f t="shared" si="36"/>
        <v>1.4165357912374836E-14</v>
      </c>
      <c r="D745" s="127">
        <f>C745+Scoring!$J$73</f>
        <v>24.000000000000014</v>
      </c>
      <c r="E745" s="131">
        <f t="shared" si="37"/>
        <v>0</v>
      </c>
    </row>
    <row r="746" spans="1:5" x14ac:dyDescent="0.25">
      <c r="A746" s="61">
        <v>3635</v>
      </c>
      <c r="B746" s="61">
        <f t="shared" si="35"/>
        <v>0</v>
      </c>
      <c r="C746" s="127">
        <f t="shared" si="36"/>
        <v>1.3474505254834988E-14</v>
      </c>
      <c r="D746" s="127">
        <f>C746+Scoring!$J$73</f>
        <v>24.000000000000014</v>
      </c>
      <c r="E746" s="131">
        <f t="shared" si="37"/>
        <v>0</v>
      </c>
    </row>
    <row r="747" spans="1:5" x14ac:dyDescent="0.25">
      <c r="A747" s="61">
        <v>3640</v>
      </c>
      <c r="B747" s="61">
        <f t="shared" si="35"/>
        <v>0</v>
      </c>
      <c r="C747" s="127">
        <f t="shared" si="36"/>
        <v>1.2817345878988569E-14</v>
      </c>
      <c r="D747" s="127">
        <f>C747+Scoring!$J$73</f>
        <v>24.000000000000014</v>
      </c>
      <c r="E747" s="131">
        <f t="shared" si="37"/>
        <v>0</v>
      </c>
    </row>
    <row r="748" spans="1:5" x14ac:dyDescent="0.25">
      <c r="A748" s="61">
        <v>3645</v>
      </c>
      <c r="B748" s="61">
        <f t="shared" si="35"/>
        <v>0</v>
      </c>
      <c r="C748" s="127">
        <f t="shared" si="36"/>
        <v>1.2192236544096843E-14</v>
      </c>
      <c r="D748" s="127">
        <f>C748+Scoring!$J$73</f>
        <v>24.000000000000011</v>
      </c>
      <c r="E748" s="131">
        <f t="shared" si="37"/>
        <v>0</v>
      </c>
    </row>
    <row r="749" spans="1:5" x14ac:dyDescent="0.25">
      <c r="A749" s="61">
        <v>3650</v>
      </c>
      <c r="B749" s="61">
        <f t="shared" si="35"/>
        <v>0</v>
      </c>
      <c r="C749" s="127">
        <f t="shared" si="36"/>
        <v>1.1597614151217846E-14</v>
      </c>
      <c r="D749" s="127">
        <f>C749+Scoring!$J$73</f>
        <v>24.000000000000011</v>
      </c>
      <c r="E749" s="131">
        <f t="shared" si="37"/>
        <v>0</v>
      </c>
    </row>
    <row r="750" spans="1:5" x14ac:dyDescent="0.25">
      <c r="A750" s="61">
        <v>3655</v>
      </c>
      <c r="B750" s="61">
        <f t="shared" si="35"/>
        <v>0</v>
      </c>
      <c r="C750" s="127">
        <f t="shared" si="36"/>
        <v>1.1031991834644243E-14</v>
      </c>
      <c r="D750" s="127">
        <f>C750+Scoring!$J$73</f>
        <v>24.000000000000011</v>
      </c>
      <c r="E750" s="131">
        <f t="shared" si="37"/>
        <v>0</v>
      </c>
    </row>
    <row r="751" spans="1:5" x14ac:dyDescent="0.25">
      <c r="A751" s="61">
        <v>3660</v>
      </c>
      <c r="B751" s="61">
        <f t="shared" si="35"/>
        <v>0</v>
      </c>
      <c r="C751" s="127">
        <f t="shared" si="36"/>
        <v>1.0493955243965249E-14</v>
      </c>
      <c r="D751" s="127">
        <f>C751+Scoring!$J$73</f>
        <v>24.000000000000011</v>
      </c>
      <c r="E751" s="131">
        <f t="shared" si="37"/>
        <v>0</v>
      </c>
    </row>
    <row r="752" spans="1:5" x14ac:dyDescent="0.25">
      <c r="A752" s="61">
        <v>3665</v>
      </c>
      <c r="B752" s="61">
        <f t="shared" si="35"/>
        <v>0</v>
      </c>
      <c r="C752" s="127">
        <f t="shared" si="36"/>
        <v>9.9821590074533407E-15</v>
      </c>
      <c r="D752" s="127">
        <f>C752+Scoring!$J$73</f>
        <v>24.000000000000011</v>
      </c>
      <c r="E752" s="131">
        <f t="shared" si="37"/>
        <v>0</v>
      </c>
    </row>
    <row r="753" spans="1:5" x14ac:dyDescent="0.25">
      <c r="A753" s="61">
        <v>3670</v>
      </c>
      <c r="B753" s="61">
        <f t="shared" si="35"/>
        <v>0</v>
      </c>
      <c r="C753" s="127">
        <f t="shared" si="36"/>
        <v>9.4953233679344198E-15</v>
      </c>
      <c r="D753" s="127">
        <f>C753+Scoring!$J$73</f>
        <v>24.000000000000011</v>
      </c>
      <c r="E753" s="131">
        <f t="shared" si="37"/>
        <v>0</v>
      </c>
    </row>
    <row r="754" spans="1:5" x14ac:dyDescent="0.25">
      <c r="A754" s="61">
        <v>3675</v>
      </c>
      <c r="B754" s="61">
        <f t="shared" si="35"/>
        <v>0</v>
      </c>
      <c r="C754" s="127">
        <f t="shared" si="36"/>
        <v>9.0322309827284658E-15</v>
      </c>
      <c r="D754" s="127">
        <f>C754+Scoring!$J$73</f>
        <v>24.000000000000011</v>
      </c>
      <c r="E754" s="131">
        <f t="shared" si="37"/>
        <v>0</v>
      </c>
    </row>
    <row r="755" spans="1:5" x14ac:dyDescent="0.25">
      <c r="A755" s="61">
        <v>3680</v>
      </c>
      <c r="B755" s="61">
        <f t="shared" si="35"/>
        <v>0</v>
      </c>
      <c r="C755" s="127">
        <f t="shared" si="36"/>
        <v>8.5917238796582812E-15</v>
      </c>
      <c r="D755" s="127">
        <f>C755+Scoring!$J$73</f>
        <v>24.000000000000007</v>
      </c>
      <c r="E755" s="131">
        <f t="shared" si="37"/>
        <v>0</v>
      </c>
    </row>
    <row r="756" spans="1:5" x14ac:dyDescent="0.25">
      <c r="A756" s="61">
        <v>3685</v>
      </c>
      <c r="B756" s="61">
        <f t="shared" si="35"/>
        <v>0</v>
      </c>
      <c r="C756" s="127">
        <f t="shared" si="36"/>
        <v>8.1727005615164111E-15</v>
      </c>
      <c r="D756" s="127">
        <f>C756+Scoring!$J$73</f>
        <v>24.000000000000007</v>
      </c>
      <c r="E756" s="131">
        <f t="shared" si="37"/>
        <v>0</v>
      </c>
    </row>
    <row r="757" spans="1:5" x14ac:dyDescent="0.25">
      <c r="A757" s="61">
        <v>3690</v>
      </c>
      <c r="B757" s="61">
        <f t="shared" si="35"/>
        <v>0</v>
      </c>
      <c r="C757" s="127">
        <f t="shared" si="36"/>
        <v>7.7741132517479397E-15</v>
      </c>
      <c r="D757" s="127">
        <f>C757+Scoring!$J$73</f>
        <v>24.000000000000007</v>
      </c>
      <c r="E757" s="131">
        <f t="shared" si="37"/>
        <v>0</v>
      </c>
    </row>
    <row r="758" spans="1:5" x14ac:dyDescent="0.25">
      <c r="A758" s="61">
        <v>3695</v>
      </c>
      <c r="B758" s="61">
        <f t="shared" si="35"/>
        <v>0</v>
      </c>
      <c r="C758" s="127">
        <f t="shared" si="36"/>
        <v>7.3949652744635355E-15</v>
      </c>
      <c r="D758" s="127">
        <f>C758+Scoring!$J$73</f>
        <v>24.000000000000007</v>
      </c>
      <c r="E758" s="131">
        <f t="shared" si="37"/>
        <v>0</v>
      </c>
    </row>
    <row r="759" spans="1:5" x14ac:dyDescent="0.25">
      <c r="A759" s="61">
        <v>3700</v>
      </c>
      <c r="B759" s="61">
        <f t="shared" si="35"/>
        <v>0</v>
      </c>
      <c r="C759" s="127">
        <f t="shared" si="36"/>
        <v>7.034308562230733E-15</v>
      </c>
      <c r="D759" s="127">
        <f>C759+Scoring!$J$73</f>
        <v>24.000000000000007</v>
      </c>
      <c r="E759" s="131">
        <f t="shared" si="37"/>
        <v>0</v>
      </c>
    </row>
    <row r="760" spans="1:5" x14ac:dyDescent="0.25">
      <c r="A760" s="61">
        <v>3705</v>
      </c>
      <c r="B760" s="61">
        <f t="shared" si="35"/>
        <v>0</v>
      </c>
      <c r="C760" s="127">
        <f t="shared" si="36"/>
        <v>6.6912412854111567E-15</v>
      </c>
      <c r="D760" s="127">
        <f>C760+Scoring!$J$73</f>
        <v>24.000000000000007</v>
      </c>
      <c r="E760" s="131">
        <f t="shared" si="37"/>
        <v>0</v>
      </c>
    </row>
    <row r="761" spans="1:5" x14ac:dyDescent="0.25">
      <c r="A761" s="61">
        <v>3710</v>
      </c>
      <c r="B761" s="61">
        <f t="shared" si="35"/>
        <v>0</v>
      </c>
      <c r="C761" s="127">
        <f t="shared" si="36"/>
        <v>6.3649055971170908E-15</v>
      </c>
      <c r="D761" s="127">
        <f>C761+Scoring!$J$73</f>
        <v>24.000000000000007</v>
      </c>
      <c r="E761" s="131">
        <f t="shared" si="37"/>
        <v>0</v>
      </c>
    </row>
    <row r="762" spans="1:5" x14ac:dyDescent="0.25">
      <c r="A762" s="61">
        <v>3715</v>
      </c>
      <c r="B762" s="61">
        <f t="shared" si="35"/>
        <v>0</v>
      </c>
      <c r="C762" s="127">
        <f t="shared" si="36"/>
        <v>6.0544854881470812E-15</v>
      </c>
      <c r="D762" s="127">
        <f>C762+Scoring!$J$73</f>
        <v>24.000000000000007</v>
      </c>
      <c r="E762" s="131">
        <f t="shared" si="37"/>
        <v>0</v>
      </c>
    </row>
    <row r="763" spans="1:5" x14ac:dyDescent="0.25">
      <c r="A763" s="61">
        <v>3720</v>
      </c>
      <c r="B763" s="61">
        <f t="shared" si="35"/>
        <v>0</v>
      </c>
      <c r="C763" s="127">
        <f t="shared" si="36"/>
        <v>5.7592047465380485E-15</v>
      </c>
      <c r="D763" s="127">
        <f>C763+Scoring!$J$73</f>
        <v>24.000000000000007</v>
      </c>
      <c r="E763" s="131">
        <f t="shared" si="37"/>
        <v>0</v>
      </c>
    </row>
    <row r="764" spans="1:5" x14ac:dyDescent="0.25">
      <c r="A764" s="61">
        <v>3725</v>
      </c>
      <c r="B764" s="61">
        <f t="shared" si="35"/>
        <v>0</v>
      </c>
      <c r="C764" s="127">
        <f t="shared" si="36"/>
        <v>5.4783250166311838E-15</v>
      </c>
      <c r="D764" s="127">
        <f>C764+Scoring!$J$73</f>
        <v>24.000000000000007</v>
      </c>
      <c r="E764" s="131">
        <f t="shared" si="37"/>
        <v>0</v>
      </c>
    </row>
    <row r="765" spans="1:5" x14ac:dyDescent="0.25">
      <c r="A765" s="61">
        <v>3730</v>
      </c>
      <c r="B765" s="61">
        <f t="shared" si="35"/>
        <v>0</v>
      </c>
      <c r="C765" s="127">
        <f t="shared" si="36"/>
        <v>5.211143952797923E-15</v>
      </c>
      <c r="D765" s="127">
        <f>C765+Scoring!$J$73</f>
        <v>24.000000000000004</v>
      </c>
      <c r="E765" s="131">
        <f t="shared" si="37"/>
        <v>0</v>
      </c>
    </row>
    <row r="766" spans="1:5" x14ac:dyDescent="0.25">
      <c r="A766" s="61">
        <v>3735</v>
      </c>
      <c r="B766" s="61">
        <f t="shared" si="35"/>
        <v>0</v>
      </c>
      <c r="C766" s="127">
        <f t="shared" si="36"/>
        <v>4.9569934632103581E-15</v>
      </c>
      <c r="D766" s="127">
        <f>C766+Scoring!$J$73</f>
        <v>24.000000000000004</v>
      </c>
      <c r="E766" s="131">
        <f t="shared" si="37"/>
        <v>0</v>
      </c>
    </row>
    <row r="767" spans="1:5" x14ac:dyDescent="0.25">
      <c r="A767" s="61">
        <v>3740</v>
      </c>
      <c r="B767" s="61">
        <f t="shared" si="35"/>
        <v>0</v>
      </c>
      <c r="C767" s="127">
        <f t="shared" si="36"/>
        <v>4.7152380392634043E-15</v>
      </c>
      <c r="D767" s="127">
        <f>C767+Scoring!$J$73</f>
        <v>24.000000000000004</v>
      </c>
      <c r="E767" s="131">
        <f t="shared" si="37"/>
        <v>0</v>
      </c>
    </row>
    <row r="768" spans="1:5" x14ac:dyDescent="0.25">
      <c r="A768" s="61">
        <v>3745</v>
      </c>
      <c r="B768" s="61">
        <f t="shared" si="35"/>
        <v>0</v>
      </c>
      <c r="C768" s="127">
        <f t="shared" si="36"/>
        <v>4.4852731664723835E-15</v>
      </c>
      <c r="D768" s="127">
        <f>C768+Scoring!$J$73</f>
        <v>24.000000000000004</v>
      </c>
      <c r="E768" s="131">
        <f t="shared" si="37"/>
        <v>0</v>
      </c>
    </row>
    <row r="769" spans="1:5" x14ac:dyDescent="0.25">
      <c r="A769" s="61">
        <v>3750</v>
      </c>
      <c r="B769" s="61">
        <f t="shared" ref="B769:B832" si="38">IF(AND($D$1="Yes",A769&gt; $D$3), $D$2*EXP(-0.0044*(A769-B$3)), $D$2)</f>
        <v>0</v>
      </c>
      <c r="C769" s="127">
        <f t="shared" ref="C769:C832" si="39">IF($D$11="Within SPZ1",IF(A769&lt;$D$9,$D$7+$D$8,$D$7+$D$8*EXP(-$D$10*(A769-$D$9))),IF(A769&lt;$D$9,$D$8,$D$8*EXP(-$D$10*(A769-$D$9))))</f>
        <v>4.2665238128720326E-15</v>
      </c>
      <c r="D769" s="127">
        <f>C769+Scoring!$J$73</f>
        <v>24.000000000000004</v>
      </c>
      <c r="E769" s="131">
        <f t="shared" si="37"/>
        <v>0</v>
      </c>
    </row>
    <row r="770" spans="1:5" x14ac:dyDescent="0.25">
      <c r="A770" s="61">
        <v>3755</v>
      </c>
      <c r="B770" s="61">
        <f t="shared" si="38"/>
        <v>0</v>
      </c>
      <c r="C770" s="127">
        <f t="shared" si="39"/>
        <v>4.0584429911368385E-15</v>
      </c>
      <c r="D770" s="127">
        <f>C770+Scoring!$J$73</f>
        <v>24.000000000000004</v>
      </c>
      <c r="E770" s="131">
        <f t="shared" si="37"/>
        <v>0</v>
      </c>
    </row>
    <row r="771" spans="1:5" x14ac:dyDescent="0.25">
      <c r="A771" s="61">
        <v>3760</v>
      </c>
      <c r="B771" s="61">
        <f t="shared" si="38"/>
        <v>0</v>
      </c>
      <c r="C771" s="127">
        <f t="shared" si="39"/>
        <v>3.8605103908280618E-15</v>
      </c>
      <c r="D771" s="127">
        <f>C771+Scoring!$J$73</f>
        <v>24.000000000000004</v>
      </c>
      <c r="E771" s="131">
        <f t="shared" si="37"/>
        <v>0</v>
      </c>
    </row>
    <row r="772" spans="1:5" x14ac:dyDescent="0.25">
      <c r="A772" s="61">
        <v>3765</v>
      </c>
      <c r="B772" s="61">
        <f t="shared" si="38"/>
        <v>0</v>
      </c>
      <c r="C772" s="127">
        <f t="shared" si="39"/>
        <v>3.6722310773464146E-15</v>
      </c>
      <c r="D772" s="127">
        <f>C772+Scoring!$J$73</f>
        <v>24.000000000000004</v>
      </c>
      <c r="E772" s="131">
        <f t="shared" si="37"/>
        <v>0</v>
      </c>
    </row>
    <row r="773" spans="1:5" x14ac:dyDescent="0.25">
      <c r="A773" s="61">
        <v>3770</v>
      </c>
      <c r="B773" s="61">
        <f t="shared" si="38"/>
        <v>0</v>
      </c>
      <c r="C773" s="127">
        <f t="shared" si="39"/>
        <v>3.4931342543378519E-15</v>
      </c>
      <c r="D773" s="127">
        <f>C773+Scoring!$J$73</f>
        <v>24.000000000000004</v>
      </c>
      <c r="E773" s="131">
        <f t="shared" si="37"/>
        <v>0</v>
      </c>
    </row>
    <row r="774" spans="1:5" x14ac:dyDescent="0.25">
      <c r="A774" s="61">
        <v>3775</v>
      </c>
      <c r="B774" s="61">
        <f t="shared" si="38"/>
        <v>0</v>
      </c>
      <c r="C774" s="127">
        <f t="shared" si="39"/>
        <v>3.3227720864575355E-15</v>
      </c>
      <c r="D774" s="127">
        <f>C774+Scoring!$J$73</f>
        <v>24.000000000000004</v>
      </c>
      <c r="E774" s="131">
        <f t="shared" si="37"/>
        <v>0</v>
      </c>
    </row>
    <row r="775" spans="1:5" x14ac:dyDescent="0.25">
      <c r="A775" s="61">
        <v>3780</v>
      </c>
      <c r="B775" s="61">
        <f t="shared" si="38"/>
        <v>0</v>
      </c>
      <c r="C775" s="127">
        <f t="shared" si="39"/>
        <v>3.160718579548025E-15</v>
      </c>
      <c r="D775" s="127">
        <f>C775+Scoring!$J$73</f>
        <v>24.000000000000004</v>
      </c>
      <c r="E775" s="131">
        <f t="shared" si="37"/>
        <v>0</v>
      </c>
    </row>
    <row r="776" spans="1:5" x14ac:dyDescent="0.25">
      <c r="A776" s="61">
        <v>3785</v>
      </c>
      <c r="B776" s="61">
        <f t="shared" si="38"/>
        <v>0</v>
      </c>
      <c r="C776" s="127">
        <f t="shared" si="39"/>
        <v>3.0065685154321902E-15</v>
      </c>
      <c r="D776" s="127">
        <f>C776+Scoring!$J$73</f>
        <v>24.000000000000004</v>
      </c>
      <c r="E776" s="131">
        <f t="shared" si="37"/>
        <v>0</v>
      </c>
    </row>
    <row r="777" spans="1:5" x14ac:dyDescent="0.25">
      <c r="A777" s="61">
        <v>3790</v>
      </c>
      <c r="B777" s="61">
        <f t="shared" si="38"/>
        <v>0</v>
      </c>
      <c r="C777" s="127">
        <f t="shared" si="39"/>
        <v>2.8599364386565363E-15</v>
      </c>
      <c r="D777" s="127">
        <f>C777+Scoring!$J$73</f>
        <v>24.000000000000004</v>
      </c>
      <c r="E777" s="131">
        <f t="shared" si="37"/>
        <v>0</v>
      </c>
    </row>
    <row r="778" spans="1:5" x14ac:dyDescent="0.25">
      <c r="A778" s="61">
        <v>3795</v>
      </c>
      <c r="B778" s="61">
        <f t="shared" si="38"/>
        <v>0</v>
      </c>
      <c r="C778" s="127">
        <f t="shared" si="39"/>
        <v>2.7204556926518672E-15</v>
      </c>
      <c r="D778" s="127">
        <f>C778+Scoring!$J$73</f>
        <v>24.000000000000004</v>
      </c>
      <c r="E778" s="131">
        <f t="shared" si="37"/>
        <v>0</v>
      </c>
    </row>
    <row r="779" spans="1:5" x14ac:dyDescent="0.25">
      <c r="A779" s="61">
        <v>3800</v>
      </c>
      <c r="B779" s="61">
        <f t="shared" si="38"/>
        <v>0</v>
      </c>
      <c r="C779" s="127">
        <f t="shared" si="39"/>
        <v>2.5877775029009343E-15</v>
      </c>
      <c r="D779" s="127">
        <f>C779+Scoring!$J$73</f>
        <v>24.000000000000004</v>
      </c>
      <c r="E779" s="131">
        <f t="shared" si="37"/>
        <v>0</v>
      </c>
    </row>
    <row r="780" spans="1:5" x14ac:dyDescent="0.25">
      <c r="A780" s="61">
        <v>3805</v>
      </c>
      <c r="B780" s="61">
        <f t="shared" si="38"/>
        <v>0</v>
      </c>
      <c r="C780" s="127">
        <f t="shared" si="39"/>
        <v>2.4615701048203399E-15</v>
      </c>
      <c r="D780" s="127">
        <f>C780+Scoring!$J$73</f>
        <v>24.000000000000004</v>
      </c>
      <c r="E780" s="131">
        <f t="shared" si="37"/>
        <v>0</v>
      </c>
    </row>
    <row r="781" spans="1:5" x14ac:dyDescent="0.25">
      <c r="A781" s="61">
        <v>3810</v>
      </c>
      <c r="B781" s="61">
        <f t="shared" si="38"/>
        <v>0</v>
      </c>
      <c r="C781" s="127">
        <f t="shared" si="39"/>
        <v>2.3415179141764211E-15</v>
      </c>
      <c r="D781" s="127">
        <f>C781+Scoring!$J$73</f>
        <v>24.000000000000004</v>
      </c>
      <c r="E781" s="131">
        <f t="shared" si="37"/>
        <v>0</v>
      </c>
    </row>
    <row r="782" spans="1:5" x14ac:dyDescent="0.25">
      <c r="A782" s="61">
        <v>3815</v>
      </c>
      <c r="B782" s="61">
        <f t="shared" si="38"/>
        <v>0</v>
      </c>
      <c r="C782" s="127">
        <f t="shared" si="39"/>
        <v>2.2273207379601555E-15</v>
      </c>
      <c r="D782" s="127">
        <f>C782+Scoring!$J$73</f>
        <v>24.000000000000004</v>
      </c>
      <c r="E782" s="131">
        <f t="shared" si="37"/>
        <v>0</v>
      </c>
    </row>
    <row r="783" spans="1:5" x14ac:dyDescent="0.25">
      <c r="A783" s="61">
        <v>3820</v>
      </c>
      <c r="B783" s="61">
        <f t="shared" si="38"/>
        <v>0</v>
      </c>
      <c r="C783" s="127">
        <f t="shared" si="39"/>
        <v>2.1186930237483353E-15</v>
      </c>
      <c r="D783" s="127">
        <f>C783+Scoring!$J$73</f>
        <v>24.000000000000004</v>
      </c>
      <c r="E783" s="131">
        <f t="shared" si="37"/>
        <v>0</v>
      </c>
    </row>
    <row r="784" spans="1:5" x14ac:dyDescent="0.25">
      <c r="A784" s="61">
        <v>3825</v>
      </c>
      <c r="B784" s="61">
        <f t="shared" si="38"/>
        <v>0</v>
      </c>
      <c r="C784" s="127">
        <f t="shared" si="39"/>
        <v>2.0153631456738121E-15</v>
      </c>
      <c r="D784" s="127">
        <f>C784+Scoring!$J$73</f>
        <v>24.000000000000004</v>
      </c>
      <c r="E784" s="131">
        <f t="shared" si="37"/>
        <v>0</v>
      </c>
    </row>
    <row r="785" spans="1:5" x14ac:dyDescent="0.25">
      <c r="A785" s="61">
        <v>3830</v>
      </c>
      <c r="B785" s="61">
        <f t="shared" si="38"/>
        <v>0</v>
      </c>
      <c r="C785" s="127">
        <f t="shared" si="39"/>
        <v>1.9170727252192411E-15</v>
      </c>
      <c r="D785" s="127">
        <f>C785+Scoring!$J$73</f>
        <v>24.000000000000004</v>
      </c>
      <c r="E785" s="131">
        <f t="shared" si="37"/>
        <v>0</v>
      </c>
    </row>
    <row r="786" spans="1:5" x14ac:dyDescent="0.25">
      <c r="A786" s="61">
        <v>3835</v>
      </c>
      <c r="B786" s="61">
        <f t="shared" si="38"/>
        <v>0</v>
      </c>
      <c r="C786" s="127">
        <f t="shared" si="39"/>
        <v>1.8235759851363194E-15</v>
      </c>
      <c r="D786" s="127">
        <f>C786+Scoring!$J$73</f>
        <v>24.000000000000004</v>
      </c>
      <c r="E786" s="131">
        <f t="shared" si="37"/>
        <v>0</v>
      </c>
    </row>
    <row r="787" spans="1:5" x14ac:dyDescent="0.25">
      <c r="A787" s="61">
        <v>3840</v>
      </c>
      <c r="B787" s="61">
        <f t="shared" si="38"/>
        <v>0</v>
      </c>
      <c r="C787" s="127">
        <f t="shared" si="39"/>
        <v>1.7346391348745485E-15</v>
      </c>
      <c r="D787" s="127">
        <f>C787+Scoring!$J$73</f>
        <v>24</v>
      </c>
      <c r="E787" s="131">
        <f t="shared" si="37"/>
        <v>0</v>
      </c>
    </row>
    <row r="788" spans="1:5" x14ac:dyDescent="0.25">
      <c r="A788" s="61">
        <v>3845</v>
      </c>
      <c r="B788" s="61">
        <f t="shared" si="38"/>
        <v>0</v>
      </c>
      <c r="C788" s="127">
        <f t="shared" si="39"/>
        <v>1.6500397859831263E-15</v>
      </c>
      <c r="D788" s="127">
        <f>C788+Scoring!$J$73</f>
        <v>24</v>
      </c>
      <c r="E788" s="131">
        <f t="shared" si="37"/>
        <v>0</v>
      </c>
    </row>
    <row r="789" spans="1:5" x14ac:dyDescent="0.25">
      <c r="A789" s="61">
        <v>3850</v>
      </c>
      <c r="B789" s="61">
        <f t="shared" si="38"/>
        <v>0</v>
      </c>
      <c r="C789" s="127">
        <f t="shared" si="39"/>
        <v>1.5695663960240149E-15</v>
      </c>
      <c r="D789" s="127">
        <f>C789+Scoring!$J$73</f>
        <v>24</v>
      </c>
      <c r="E789" s="131">
        <f t="shared" si="37"/>
        <v>0</v>
      </c>
    </row>
    <row r="790" spans="1:5" x14ac:dyDescent="0.25">
      <c r="A790" s="61">
        <v>3855</v>
      </c>
      <c r="B790" s="61">
        <f t="shared" si="38"/>
        <v>0</v>
      </c>
      <c r="C790" s="127">
        <f t="shared" si="39"/>
        <v>1.493017739605577E-15</v>
      </c>
      <c r="D790" s="127">
        <f>C790+Scoring!$J$73</f>
        <v>24</v>
      </c>
      <c r="E790" s="131">
        <f t="shared" si="37"/>
        <v>0</v>
      </c>
    </row>
    <row r="791" spans="1:5" x14ac:dyDescent="0.25">
      <c r="A791" s="61">
        <v>3860</v>
      </c>
      <c r="B791" s="61">
        <f t="shared" si="38"/>
        <v>0</v>
      </c>
      <c r="C791" s="127">
        <f t="shared" si="39"/>
        <v>1.420202405214374E-15</v>
      </c>
      <c r="D791" s="127">
        <f>C791+Scoring!$J$73</f>
        <v>24</v>
      </c>
      <c r="E791" s="131">
        <f t="shared" si="37"/>
        <v>0</v>
      </c>
    </row>
    <row r="792" spans="1:5" x14ac:dyDescent="0.25">
      <c r="A792" s="61">
        <v>3865</v>
      </c>
      <c r="B792" s="61">
        <f t="shared" si="38"/>
        <v>0</v>
      </c>
      <c r="C792" s="127">
        <f t="shared" si="39"/>
        <v>1.3509383165866025E-15</v>
      </c>
      <c r="D792" s="127">
        <f>C792+Scoring!$J$73</f>
        <v>24</v>
      </c>
      <c r="E792" s="131">
        <f t="shared" si="37"/>
        <v>0</v>
      </c>
    </row>
    <row r="793" spans="1:5" x14ac:dyDescent="0.25">
      <c r="A793" s="61">
        <v>3870</v>
      </c>
      <c r="B793" s="61">
        <f t="shared" si="38"/>
        <v>0</v>
      </c>
      <c r="C793" s="127">
        <f t="shared" si="39"/>
        <v>1.2850522774226319E-15</v>
      </c>
      <c r="D793" s="127">
        <f>C793+Scoring!$J$73</f>
        <v>24</v>
      </c>
      <c r="E793" s="131">
        <f t="shared" si="37"/>
        <v>0</v>
      </c>
    </row>
    <row r="794" spans="1:5" x14ac:dyDescent="0.25">
      <c r="A794" s="61">
        <v>3875</v>
      </c>
      <c r="B794" s="61">
        <f t="shared" si="38"/>
        <v>0</v>
      </c>
      <c r="C794" s="127">
        <f t="shared" si="39"/>
        <v>1.2223795383060654E-15</v>
      </c>
      <c r="D794" s="127">
        <f>C794+Scoring!$J$73</f>
        <v>24</v>
      </c>
      <c r="E794" s="131">
        <f t="shared" si="37"/>
        <v>0</v>
      </c>
    </row>
    <row r="795" spans="1:5" x14ac:dyDescent="0.25">
      <c r="A795" s="61">
        <v>3880</v>
      </c>
      <c r="B795" s="61">
        <f t="shared" si="38"/>
        <v>0</v>
      </c>
      <c r="C795" s="127">
        <f t="shared" si="39"/>
        <v>1.1627633847443223E-15</v>
      </c>
      <c r="D795" s="127">
        <f>C795+Scoring!$J$73</f>
        <v>24</v>
      </c>
      <c r="E795" s="131">
        <f t="shared" si="37"/>
        <v>0</v>
      </c>
    </row>
    <row r="796" spans="1:5" x14ac:dyDescent="0.25">
      <c r="A796" s="61">
        <v>3885</v>
      </c>
      <c r="B796" s="61">
        <f t="shared" si="38"/>
        <v>0</v>
      </c>
      <c r="C796" s="127">
        <f t="shared" si="39"/>
        <v>1.1060547453008471E-15</v>
      </c>
      <c r="D796" s="127">
        <f>C796+Scoring!$J$73</f>
        <v>24</v>
      </c>
      <c r="E796" s="131">
        <f t="shared" si="37"/>
        <v>0</v>
      </c>
    </row>
    <row r="797" spans="1:5" x14ac:dyDescent="0.25">
      <c r="A797" s="61">
        <v>3890</v>
      </c>
      <c r="B797" s="61">
        <f t="shared" si="38"/>
        <v>0</v>
      </c>
      <c r="C797" s="127">
        <f t="shared" si="39"/>
        <v>1.0521118188388115E-15</v>
      </c>
      <c r="D797" s="127">
        <f>C797+Scoring!$J$73</f>
        <v>24</v>
      </c>
      <c r="E797" s="131">
        <f t="shared" si="37"/>
        <v>0</v>
      </c>
    </row>
    <row r="798" spans="1:5" x14ac:dyDescent="0.25">
      <c r="A798" s="61">
        <v>3895</v>
      </c>
      <c r="B798" s="61">
        <f t="shared" si="38"/>
        <v>0</v>
      </c>
      <c r="C798" s="127">
        <f t="shared" si="39"/>
        <v>1.0007997199444378E-15</v>
      </c>
      <c r="D798" s="127">
        <f>C798+Scoring!$J$73</f>
        <v>24</v>
      </c>
      <c r="E798" s="131">
        <f t="shared" si="37"/>
        <v>0</v>
      </c>
    </row>
    <row r="799" spans="1:5" x14ac:dyDescent="0.25">
      <c r="A799" s="61">
        <v>3900</v>
      </c>
      <c r="B799" s="61">
        <f t="shared" si="38"/>
        <v>0</v>
      </c>
      <c r="C799" s="127">
        <f t="shared" si="39"/>
        <v>9.5199014164322615E-16</v>
      </c>
      <c r="D799" s="127">
        <f>C799+Scoring!$J$73</f>
        <v>24</v>
      </c>
      <c r="E799" s="131">
        <f t="shared" ref="E799:E862" si="40">D799-D800</f>
        <v>0</v>
      </c>
    </row>
    <row r="800" spans="1:5" x14ac:dyDescent="0.25">
      <c r="A800" s="61">
        <v>3905</v>
      </c>
      <c r="B800" s="61">
        <f t="shared" si="38"/>
        <v>0</v>
      </c>
      <c r="C800" s="127">
        <f t="shared" si="39"/>
        <v>9.0556103456563532E-16</v>
      </c>
      <c r="D800" s="127">
        <f>C800+Scoring!$J$73</f>
        <v>24</v>
      </c>
      <c r="E800" s="131">
        <f t="shared" si="40"/>
        <v>0</v>
      </c>
    </row>
    <row r="801" spans="1:5" x14ac:dyDescent="0.25">
      <c r="A801" s="61">
        <v>3910</v>
      </c>
      <c r="B801" s="61">
        <f t="shared" si="38"/>
        <v>0</v>
      </c>
      <c r="C801" s="127">
        <f t="shared" si="39"/>
        <v>8.6139630176014297E-16</v>
      </c>
      <c r="D801" s="127">
        <f>C801+Scoring!$J$73</f>
        <v>24</v>
      </c>
      <c r="E801" s="131">
        <f t="shared" si="40"/>
        <v>0</v>
      </c>
    </row>
    <row r="802" spans="1:5" x14ac:dyDescent="0.25">
      <c r="A802" s="61">
        <v>3915</v>
      </c>
      <c r="B802" s="61">
        <f t="shared" si="38"/>
        <v>0</v>
      </c>
      <c r="C802" s="127">
        <f t="shared" si="39"/>
        <v>8.1938550839034659E-16</v>
      </c>
      <c r="D802" s="127">
        <f>C802+Scoring!$J$73</f>
        <v>24</v>
      </c>
      <c r="E802" s="131">
        <f t="shared" si="40"/>
        <v>0</v>
      </c>
    </row>
    <row r="803" spans="1:5" x14ac:dyDescent="0.25">
      <c r="A803" s="61">
        <v>3920</v>
      </c>
      <c r="B803" s="61">
        <f t="shared" si="38"/>
        <v>0</v>
      </c>
      <c r="C803" s="127">
        <f t="shared" si="39"/>
        <v>7.7942360559037107E-16</v>
      </c>
      <c r="D803" s="127">
        <f>C803+Scoring!$J$73</f>
        <v>24</v>
      </c>
      <c r="E803" s="131">
        <f t="shared" si="40"/>
        <v>0</v>
      </c>
    </row>
    <row r="804" spans="1:5" x14ac:dyDescent="0.25">
      <c r="A804" s="61">
        <v>3925</v>
      </c>
      <c r="B804" s="61">
        <f t="shared" si="38"/>
        <v>0</v>
      </c>
      <c r="C804" s="127">
        <f t="shared" si="39"/>
        <v>7.414106677880021E-16</v>
      </c>
      <c r="D804" s="127">
        <f>C804+Scoring!$J$73</f>
        <v>24</v>
      </c>
      <c r="E804" s="131">
        <f t="shared" si="40"/>
        <v>0</v>
      </c>
    </row>
    <row r="805" spans="1:5" x14ac:dyDescent="0.25">
      <c r="A805" s="61">
        <v>3930</v>
      </c>
      <c r="B805" s="61">
        <f t="shared" si="38"/>
        <v>0</v>
      </c>
      <c r="C805" s="127">
        <f t="shared" si="39"/>
        <v>7.0525164283866831E-16</v>
      </c>
      <c r="D805" s="127">
        <f>C805+Scoring!$J$73</f>
        <v>24</v>
      </c>
      <c r="E805" s="131">
        <f t="shared" si="40"/>
        <v>0</v>
      </c>
    </row>
    <row r="806" spans="1:5" x14ac:dyDescent="0.25">
      <c r="A806" s="61">
        <v>3935</v>
      </c>
      <c r="B806" s="61">
        <f t="shared" si="38"/>
        <v>0</v>
      </c>
      <c r="C806" s="127">
        <f t="shared" si="39"/>
        <v>6.7085611434561151E-16</v>
      </c>
      <c r="D806" s="127">
        <f>C806+Scoring!$J$73</f>
        <v>24</v>
      </c>
      <c r="E806" s="131">
        <f t="shared" si="40"/>
        <v>0</v>
      </c>
    </row>
    <row r="807" spans="1:5" x14ac:dyDescent="0.25">
      <c r="A807" s="61">
        <v>3940</v>
      </c>
      <c r="B807" s="61">
        <f t="shared" si="38"/>
        <v>0</v>
      </c>
      <c r="C807" s="127">
        <f t="shared" si="39"/>
        <v>6.3813807557176303E-16</v>
      </c>
      <c r="D807" s="127">
        <f>C807+Scoring!$J$73</f>
        <v>24</v>
      </c>
      <c r="E807" s="131">
        <f t="shared" si="40"/>
        <v>0</v>
      </c>
    </row>
    <row r="808" spans="1:5" x14ac:dyDescent="0.25">
      <c r="A808" s="61">
        <v>3945</v>
      </c>
      <c r="B808" s="61">
        <f t="shared" si="38"/>
        <v>0</v>
      </c>
      <c r="C808" s="127">
        <f t="shared" si="39"/>
        <v>6.070157143781187E-16</v>
      </c>
      <c r="D808" s="127">
        <f>C808+Scoring!$J$73</f>
        <v>24</v>
      </c>
      <c r="E808" s="131">
        <f t="shared" si="40"/>
        <v>0</v>
      </c>
    </row>
    <row r="809" spans="1:5" x14ac:dyDescent="0.25">
      <c r="A809" s="61">
        <v>3950</v>
      </c>
      <c r="B809" s="61">
        <f t="shared" si="38"/>
        <v>0</v>
      </c>
      <c r="C809" s="127">
        <f t="shared" si="39"/>
        <v>5.7741120865078933E-16</v>
      </c>
      <c r="D809" s="127">
        <f>C809+Scoring!$J$73</f>
        <v>24</v>
      </c>
      <c r="E809" s="131">
        <f t="shared" si="40"/>
        <v>0</v>
      </c>
    </row>
    <row r="810" spans="1:5" x14ac:dyDescent="0.25">
      <c r="A810" s="61">
        <v>3955</v>
      </c>
      <c r="B810" s="61">
        <f t="shared" si="38"/>
        <v>0</v>
      </c>
      <c r="C810" s="127">
        <f t="shared" si="39"/>
        <v>5.4925053170514967E-16</v>
      </c>
      <c r="D810" s="127">
        <f>C810+Scoring!$J$73</f>
        <v>24</v>
      </c>
      <c r="E810" s="131">
        <f t="shared" si="40"/>
        <v>0</v>
      </c>
    </row>
    <row r="811" spans="1:5" x14ac:dyDescent="0.25">
      <c r="A811" s="61">
        <v>3960</v>
      </c>
      <c r="B811" s="61">
        <f t="shared" si="38"/>
        <v>0</v>
      </c>
      <c r="C811" s="127">
        <f t="shared" si="39"/>
        <v>5.2246326718060217E-16</v>
      </c>
      <c r="D811" s="127">
        <f>C811+Scoring!$J$73</f>
        <v>24</v>
      </c>
      <c r="E811" s="131">
        <f t="shared" si="40"/>
        <v>0</v>
      </c>
    </row>
    <row r="812" spans="1:5" x14ac:dyDescent="0.25">
      <c r="A812" s="61">
        <v>3965</v>
      </c>
      <c r="B812" s="61">
        <f t="shared" si="38"/>
        <v>0</v>
      </c>
      <c r="C812" s="127">
        <f t="shared" si="39"/>
        <v>4.9698243296296836E-16</v>
      </c>
      <c r="D812" s="127">
        <f>C812+Scoring!$J$73</f>
        <v>24</v>
      </c>
      <c r="E812" s="131">
        <f t="shared" si="40"/>
        <v>0</v>
      </c>
    </row>
    <row r="813" spans="1:5" x14ac:dyDescent="0.25">
      <c r="A813" s="61">
        <v>3970</v>
      </c>
      <c r="B813" s="61">
        <f t="shared" si="38"/>
        <v>0</v>
      </c>
      <c r="C813" s="127">
        <f t="shared" si="39"/>
        <v>4.7274431369432711E-16</v>
      </c>
      <c r="D813" s="127">
        <f>C813+Scoring!$J$73</f>
        <v>24</v>
      </c>
      <c r="E813" s="131">
        <f t="shared" si="40"/>
        <v>0</v>
      </c>
    </row>
    <row r="814" spans="1:5" x14ac:dyDescent="0.25">
      <c r="A814" s="61">
        <v>3975</v>
      </c>
      <c r="B814" s="61">
        <f t="shared" si="38"/>
        <v>0</v>
      </c>
      <c r="C814" s="127">
        <f t="shared" si="39"/>
        <v>4.4968830145144108E-16</v>
      </c>
      <c r="D814" s="127">
        <f>C814+Scoring!$J$73</f>
        <v>24</v>
      </c>
      <c r="E814" s="131">
        <f t="shared" si="40"/>
        <v>0</v>
      </c>
    </row>
    <row r="815" spans="1:5" x14ac:dyDescent="0.25">
      <c r="A815" s="61">
        <v>3980</v>
      </c>
      <c r="B815" s="61">
        <f t="shared" si="38"/>
        <v>0</v>
      </c>
      <c r="C815" s="127">
        <f t="shared" si="39"/>
        <v>4.2775674419435605E-16</v>
      </c>
      <c r="D815" s="127">
        <f>C815+Scoring!$J$73</f>
        <v>24</v>
      </c>
      <c r="E815" s="131">
        <f t="shared" si="40"/>
        <v>0</v>
      </c>
    </row>
    <row r="816" spans="1:5" x14ac:dyDescent="0.25">
      <c r="A816" s="61">
        <v>3985</v>
      </c>
      <c r="B816" s="61">
        <f t="shared" si="38"/>
        <v>0</v>
      </c>
      <c r="C816" s="127">
        <f t="shared" si="39"/>
        <v>4.0689480160629757E-16</v>
      </c>
      <c r="D816" s="127">
        <f>C816+Scoring!$J$73</f>
        <v>24</v>
      </c>
      <c r="E816" s="131">
        <f t="shared" si="40"/>
        <v>0</v>
      </c>
    </row>
    <row r="817" spans="1:5" x14ac:dyDescent="0.25">
      <c r="A817" s="61">
        <v>3990</v>
      </c>
      <c r="B817" s="61">
        <f t="shared" si="38"/>
        <v>0</v>
      </c>
      <c r="C817" s="127">
        <f t="shared" si="39"/>
        <v>3.8705030796429177E-16</v>
      </c>
      <c r="D817" s="127">
        <f>C817+Scoring!$J$73</f>
        <v>24</v>
      </c>
      <c r="E817" s="131">
        <f t="shared" si="40"/>
        <v>0</v>
      </c>
    </row>
    <row r="818" spans="1:5" x14ac:dyDescent="0.25">
      <c r="A818" s="61">
        <v>3995</v>
      </c>
      <c r="B818" s="61">
        <f t="shared" si="38"/>
        <v>0</v>
      </c>
      <c r="C818" s="127">
        <f t="shared" si="39"/>
        <v>3.6817364169769583E-16</v>
      </c>
      <c r="D818" s="127">
        <f>C818+Scoring!$J$73</f>
        <v>24</v>
      </c>
      <c r="E818" s="131">
        <f t="shared" si="40"/>
        <v>0</v>
      </c>
    </row>
    <row r="819" spans="1:5" x14ac:dyDescent="0.25">
      <c r="A819" s="61">
        <v>4000</v>
      </c>
      <c r="B819" s="61">
        <f t="shared" si="38"/>
        <v>0</v>
      </c>
      <c r="C819" s="127">
        <f t="shared" si="39"/>
        <v>3.5021760130843225E-16</v>
      </c>
      <c r="D819" s="127">
        <f>C819+Scoring!$J$73</f>
        <v>24</v>
      </c>
      <c r="E819" s="131">
        <f t="shared" si="40"/>
        <v>0</v>
      </c>
    </row>
    <row r="820" spans="1:5" x14ac:dyDescent="0.25">
      <c r="A820" s="61">
        <v>4005</v>
      </c>
      <c r="B820" s="61">
        <f t="shared" si="38"/>
        <v>0</v>
      </c>
      <c r="C820" s="127">
        <f t="shared" si="39"/>
        <v>3.3313728734263908E-16</v>
      </c>
      <c r="D820" s="127">
        <f>C820+Scoring!$J$73</f>
        <v>24</v>
      </c>
      <c r="E820" s="131">
        <f t="shared" si="40"/>
        <v>0</v>
      </c>
    </row>
    <row r="821" spans="1:5" x14ac:dyDescent="0.25">
      <c r="A821" s="61">
        <v>4010</v>
      </c>
      <c r="B821" s="61">
        <f t="shared" si="38"/>
        <v>0</v>
      </c>
      <c r="C821" s="127">
        <f t="shared" si="39"/>
        <v>3.168899901186685E-16</v>
      </c>
      <c r="D821" s="127">
        <f>C821+Scoring!$J$73</f>
        <v>24</v>
      </c>
      <c r="E821" s="131">
        <f t="shared" si="40"/>
        <v>0</v>
      </c>
    </row>
    <row r="822" spans="1:5" x14ac:dyDescent="0.25">
      <c r="A822" s="61">
        <v>4015</v>
      </c>
      <c r="B822" s="61">
        <f t="shared" si="38"/>
        <v>0</v>
      </c>
      <c r="C822" s="127">
        <f t="shared" si="39"/>
        <v>3.0143508293061883E-16</v>
      </c>
      <c r="D822" s="127">
        <f>C822+Scoring!$J$73</f>
        <v>24</v>
      </c>
      <c r="E822" s="131">
        <f t="shared" si="40"/>
        <v>0</v>
      </c>
    </row>
    <row r="823" spans="1:5" x14ac:dyDescent="0.25">
      <c r="A823" s="61">
        <v>4020</v>
      </c>
      <c r="B823" s="61">
        <f t="shared" si="38"/>
        <v>0</v>
      </c>
      <c r="C823" s="127">
        <f t="shared" si="39"/>
        <v>2.8673392046041631E-16</v>
      </c>
      <c r="D823" s="127">
        <f>C823+Scoring!$J$73</f>
        <v>24</v>
      </c>
      <c r="E823" s="131">
        <f t="shared" si="40"/>
        <v>0</v>
      </c>
    </row>
    <row r="824" spans="1:5" x14ac:dyDescent="0.25">
      <c r="A824" s="61">
        <v>4025</v>
      </c>
      <c r="B824" s="61">
        <f t="shared" si="38"/>
        <v>0</v>
      </c>
      <c r="C824" s="127">
        <f t="shared" si="39"/>
        <v>2.7274974214439609E-16</v>
      </c>
      <c r="D824" s="127">
        <f>C824+Scoring!$J$73</f>
        <v>24</v>
      </c>
      <c r="E824" s="131">
        <f t="shared" si="40"/>
        <v>0</v>
      </c>
    </row>
    <row r="825" spans="1:5" x14ac:dyDescent="0.25">
      <c r="A825" s="61">
        <v>4030</v>
      </c>
      <c r="B825" s="61">
        <f t="shared" si="38"/>
        <v>0</v>
      </c>
      <c r="C825" s="127">
        <f t="shared" si="39"/>
        <v>2.5944758025273092E-16</v>
      </c>
      <c r="D825" s="127">
        <f>C825+Scoring!$J$73</f>
        <v>24</v>
      </c>
      <c r="E825" s="131">
        <f t="shared" si="40"/>
        <v>0</v>
      </c>
    </row>
    <row r="826" spans="1:5" x14ac:dyDescent="0.25">
      <c r="A826" s="61">
        <v>4035</v>
      </c>
      <c r="B826" s="61">
        <f t="shared" si="38"/>
        <v>0</v>
      </c>
      <c r="C826" s="127">
        <f t="shared" si="39"/>
        <v>2.4679417245190877E-16</v>
      </c>
      <c r="D826" s="127">
        <f>C826+Scoring!$J$73</f>
        <v>24</v>
      </c>
      <c r="E826" s="131">
        <f t="shared" si="40"/>
        <v>0</v>
      </c>
    </row>
    <row r="827" spans="1:5" x14ac:dyDescent="0.25">
      <c r="A827" s="61">
        <v>4040</v>
      </c>
      <c r="B827" s="61">
        <f t="shared" si="38"/>
        <v>0</v>
      </c>
      <c r="C827" s="127">
        <f t="shared" si="39"/>
        <v>2.3475787863155981E-16</v>
      </c>
      <c r="D827" s="127">
        <f>C827+Scoring!$J$73</f>
        <v>24</v>
      </c>
      <c r="E827" s="131">
        <f t="shared" si="40"/>
        <v>0</v>
      </c>
    </row>
    <row r="828" spans="1:5" x14ac:dyDescent="0.25">
      <c r="A828" s="61">
        <v>4045</v>
      </c>
      <c r="B828" s="61">
        <f t="shared" si="38"/>
        <v>0</v>
      </c>
      <c r="C828" s="127">
        <f t="shared" si="39"/>
        <v>2.2330860178770616E-16</v>
      </c>
      <c r="D828" s="127">
        <f>C828+Scoring!$J$73</f>
        <v>24</v>
      </c>
      <c r="E828" s="131">
        <f t="shared" si="40"/>
        <v>0</v>
      </c>
    </row>
    <row r="829" spans="1:5" x14ac:dyDescent="0.25">
      <c r="A829" s="61">
        <v>4050</v>
      </c>
      <c r="B829" s="61">
        <f t="shared" si="38"/>
        <v>0</v>
      </c>
      <c r="C829" s="127">
        <f t="shared" si="39"/>
        <v>2.1241771276457944E-16</v>
      </c>
      <c r="D829" s="127">
        <f>C829+Scoring!$J$73</f>
        <v>24</v>
      </c>
      <c r="E829" s="131">
        <f t="shared" si="40"/>
        <v>0</v>
      </c>
    </row>
    <row r="830" spans="1:5" x14ac:dyDescent="0.25">
      <c r="A830" s="61">
        <v>4055</v>
      </c>
      <c r="B830" s="61">
        <f t="shared" si="38"/>
        <v>0</v>
      </c>
      <c r="C830" s="127">
        <f t="shared" si="39"/>
        <v>2.0205797866680803E-16</v>
      </c>
      <c r="D830" s="127">
        <f>C830+Scoring!$J$73</f>
        <v>24</v>
      </c>
      <c r="E830" s="131">
        <f t="shared" si="40"/>
        <v>0</v>
      </c>
    </row>
    <row r="831" spans="1:5" x14ac:dyDescent="0.25">
      <c r="A831" s="61">
        <v>4060</v>
      </c>
      <c r="B831" s="61">
        <f t="shared" si="38"/>
        <v>0</v>
      </c>
      <c r="C831" s="127">
        <f t="shared" si="39"/>
        <v>1.9220349476300588E-16</v>
      </c>
      <c r="D831" s="127">
        <f>C831+Scoring!$J$73</f>
        <v>24</v>
      </c>
      <c r="E831" s="131">
        <f t="shared" si="40"/>
        <v>0</v>
      </c>
    </row>
    <row r="832" spans="1:5" x14ac:dyDescent="0.25">
      <c r="A832" s="61">
        <v>4065</v>
      </c>
      <c r="B832" s="61">
        <f t="shared" si="38"/>
        <v>0</v>
      </c>
      <c r="C832" s="127">
        <f t="shared" si="39"/>
        <v>1.8282961971044062E-16</v>
      </c>
      <c r="D832" s="127">
        <f>C832+Scoring!$J$73</f>
        <v>24</v>
      </c>
      <c r="E832" s="131">
        <f t="shared" si="40"/>
        <v>0</v>
      </c>
    </row>
    <row r="833" spans="1:5" x14ac:dyDescent="0.25">
      <c r="A833" s="61">
        <v>4070</v>
      </c>
      <c r="B833" s="61">
        <f t="shared" ref="B833:B896" si="41">IF(AND($D$1="Yes",A833&gt; $D$3), $D$2*EXP(-0.0044*(A833-B$3)), $D$2)</f>
        <v>0</v>
      </c>
      <c r="C833" s="127">
        <f t="shared" ref="C833:C896" si="42">IF($D$11="Within SPZ1",IF(A833&lt;$D$9,$D$7+$D$8,$D$7+$D$8*EXP(-$D$10*(A833-$D$9))),IF(A833&lt;$D$9,$D$8,$D$8*EXP(-$D$10*(A833-$D$9))))</f>
        <v>1.739129139388461E-16</v>
      </c>
      <c r="D833" s="127">
        <f>C833+Scoring!$J$73</f>
        <v>24</v>
      </c>
      <c r="E833" s="131">
        <f t="shared" si="40"/>
        <v>0</v>
      </c>
    </row>
    <row r="834" spans="1:5" x14ac:dyDescent="0.25">
      <c r="A834" s="61">
        <v>4075</v>
      </c>
      <c r="B834" s="61">
        <f t="shared" si="41"/>
        <v>0</v>
      </c>
      <c r="C834" s="127">
        <f t="shared" si="42"/>
        <v>1.6543108103929122E-16</v>
      </c>
      <c r="D834" s="127">
        <f>C834+Scoring!$J$73</f>
        <v>24</v>
      </c>
      <c r="E834" s="131">
        <f t="shared" si="40"/>
        <v>0</v>
      </c>
    </row>
    <row r="835" spans="1:5" x14ac:dyDescent="0.25">
      <c r="A835" s="61">
        <v>4080</v>
      </c>
      <c r="B835" s="61">
        <f t="shared" si="41"/>
        <v>0</v>
      </c>
      <c r="C835" s="127">
        <f t="shared" si="42"/>
        <v>1.5736291201153531E-16</v>
      </c>
      <c r="D835" s="127">
        <f>C835+Scoring!$J$73</f>
        <v>24</v>
      </c>
      <c r="E835" s="131">
        <f t="shared" si="40"/>
        <v>0</v>
      </c>
    </row>
    <row r="836" spans="1:5" x14ac:dyDescent="0.25">
      <c r="A836" s="61">
        <v>4085</v>
      </c>
      <c r="B836" s="61">
        <f t="shared" si="41"/>
        <v>0</v>
      </c>
      <c r="C836" s="127">
        <f t="shared" si="42"/>
        <v>1.4968823223048964E-16</v>
      </c>
      <c r="D836" s="127">
        <f>C836+Scoring!$J$73</f>
        <v>24</v>
      </c>
      <c r="E836" s="131">
        <f t="shared" si="40"/>
        <v>0</v>
      </c>
    </row>
    <row r="837" spans="1:5" x14ac:dyDescent="0.25">
      <c r="A837" s="61">
        <v>4090</v>
      </c>
      <c r="B837" s="61">
        <f t="shared" si="41"/>
        <v>0</v>
      </c>
      <c r="C837" s="127">
        <f t="shared" si="42"/>
        <v>1.4238785099913829E-16</v>
      </c>
      <c r="D837" s="127">
        <f>C837+Scoring!$J$73</f>
        <v>24</v>
      </c>
      <c r="E837" s="131">
        <f t="shared" si="40"/>
        <v>0</v>
      </c>
    </row>
    <row r="838" spans="1:5" x14ac:dyDescent="0.25">
      <c r="A838" s="61">
        <v>4095</v>
      </c>
      <c r="B838" s="61">
        <f t="shared" si="41"/>
        <v>0</v>
      </c>
      <c r="C838" s="127">
        <f t="shared" si="42"/>
        <v>1.3544351356180318E-16</v>
      </c>
      <c r="D838" s="127">
        <f>C838+Scoring!$J$73</f>
        <v>24</v>
      </c>
      <c r="E838" s="131">
        <f t="shared" si="40"/>
        <v>0</v>
      </c>
    </row>
    <row r="839" spans="1:5" x14ac:dyDescent="0.25">
      <c r="A839" s="61">
        <v>4100</v>
      </c>
      <c r="B839" s="61">
        <f t="shared" si="41"/>
        <v>0</v>
      </c>
      <c r="C839" s="127">
        <f t="shared" si="42"/>
        <v>1.2883785545774904E-16</v>
      </c>
      <c r="D839" s="127">
        <f>C839+Scoring!$J$73</f>
        <v>24</v>
      </c>
      <c r="E839" s="131">
        <f t="shared" si="40"/>
        <v>0</v>
      </c>
    </row>
    <row r="840" spans="1:5" x14ac:dyDescent="0.25">
      <c r="A840" s="61">
        <v>4105</v>
      </c>
      <c r="B840" s="61">
        <f t="shared" si="41"/>
        <v>0</v>
      </c>
      <c r="C840" s="127">
        <f t="shared" si="42"/>
        <v>1.2255435910098028E-16</v>
      </c>
      <c r="D840" s="127">
        <f>C840+Scoring!$J$73</f>
        <v>24</v>
      </c>
      <c r="E840" s="131">
        <f t="shared" si="40"/>
        <v>0</v>
      </c>
    </row>
    <row r="841" spans="1:5" x14ac:dyDescent="0.25">
      <c r="A841" s="61">
        <v>4110</v>
      </c>
      <c r="B841" s="61">
        <f t="shared" si="41"/>
        <v>0</v>
      </c>
      <c r="C841" s="127">
        <f t="shared" si="42"/>
        <v>1.1657731247767965E-16</v>
      </c>
      <c r="D841" s="127">
        <f>C841+Scoring!$J$73</f>
        <v>24</v>
      </c>
      <c r="E841" s="131">
        <f t="shared" si="40"/>
        <v>0</v>
      </c>
    </row>
    <row r="842" spans="1:5" x14ac:dyDescent="0.25">
      <c r="A842" s="61">
        <v>4115</v>
      </c>
      <c r="B842" s="61">
        <f t="shared" si="41"/>
        <v>0</v>
      </c>
      <c r="C842" s="127">
        <f t="shared" si="42"/>
        <v>1.1089176985798344E-16</v>
      </c>
      <c r="D842" s="127">
        <f>C842+Scoring!$J$73</f>
        <v>24</v>
      </c>
      <c r="E842" s="131">
        <f t="shared" si="40"/>
        <v>0</v>
      </c>
    </row>
    <row r="843" spans="1:5" x14ac:dyDescent="0.25">
      <c r="A843" s="61">
        <v>4120</v>
      </c>
      <c r="B843" s="61">
        <f t="shared" si="41"/>
        <v>0</v>
      </c>
      <c r="C843" s="127">
        <f t="shared" si="42"/>
        <v>1.0548351442387476E-16</v>
      </c>
      <c r="D843" s="127">
        <f>C843+Scoring!$J$73</f>
        <v>24</v>
      </c>
      <c r="E843" s="131">
        <f t="shared" si="40"/>
        <v>0</v>
      </c>
    </row>
    <row r="844" spans="1:5" x14ac:dyDescent="0.25">
      <c r="A844" s="61">
        <v>4125</v>
      </c>
      <c r="B844" s="61">
        <f t="shared" si="41"/>
        <v>0</v>
      </c>
      <c r="C844" s="127">
        <f t="shared" si="42"/>
        <v>1.0033902271973544E-16</v>
      </c>
      <c r="D844" s="127">
        <f>C844+Scoring!$J$73</f>
        <v>24</v>
      </c>
      <c r="E844" s="131">
        <f t="shared" si="40"/>
        <v>0</v>
      </c>
    </row>
    <row r="845" spans="1:5" x14ac:dyDescent="0.25">
      <c r="A845" s="61">
        <v>4130</v>
      </c>
      <c r="B845" s="61">
        <f t="shared" si="41"/>
        <v>0</v>
      </c>
      <c r="C845" s="127">
        <f t="shared" si="42"/>
        <v>9.5445430836657593E-17</v>
      </c>
      <c r="D845" s="127">
        <f>C845+Scoring!$J$73</f>
        <v>24</v>
      </c>
      <c r="E845" s="131">
        <f t="shared" si="40"/>
        <v>0</v>
      </c>
    </row>
    <row r="846" spans="1:5" x14ac:dyDescent="0.25">
      <c r="A846" s="61">
        <v>4135</v>
      </c>
      <c r="B846" s="61">
        <f t="shared" si="41"/>
        <v>0</v>
      </c>
      <c r="C846" s="127">
        <f t="shared" si="42"/>
        <v>9.0790502245976768E-17</v>
      </c>
      <c r="D846" s="127">
        <f>C846+Scoring!$J$73</f>
        <v>24</v>
      </c>
      <c r="E846" s="131">
        <f t="shared" si="40"/>
        <v>0</v>
      </c>
    </row>
    <row r="847" spans="1:5" x14ac:dyDescent="0.25">
      <c r="A847" s="61">
        <v>4140</v>
      </c>
      <c r="B847" s="61">
        <f t="shared" si="41"/>
        <v>0</v>
      </c>
      <c r="C847" s="127">
        <f t="shared" si="42"/>
        <v>8.6362597201571516E-17</v>
      </c>
      <c r="D847" s="127">
        <f>C847+Scoring!$J$73</f>
        <v>24</v>
      </c>
      <c r="E847" s="131">
        <f t="shared" si="40"/>
        <v>0</v>
      </c>
    </row>
    <row r="848" spans="1:5" x14ac:dyDescent="0.25">
      <c r="A848" s="61">
        <v>4145</v>
      </c>
      <c r="B848" s="61">
        <f t="shared" si="41"/>
        <v>0</v>
      </c>
      <c r="C848" s="127">
        <f t="shared" si="42"/>
        <v>8.2150643634437482E-17</v>
      </c>
      <c r="D848" s="127">
        <f>C848+Scoring!$J$73</f>
        <v>24</v>
      </c>
      <c r="E848" s="131">
        <f t="shared" si="40"/>
        <v>0</v>
      </c>
    </row>
    <row r="849" spans="1:5" x14ac:dyDescent="0.25">
      <c r="A849" s="61">
        <v>4150</v>
      </c>
      <c r="B849" s="61">
        <f t="shared" si="41"/>
        <v>0</v>
      </c>
      <c r="C849" s="127">
        <f t="shared" si="42"/>
        <v>7.814410946674944E-17</v>
      </c>
      <c r="D849" s="127">
        <f>C849+Scoring!$J$73</f>
        <v>24</v>
      </c>
      <c r="E849" s="131">
        <f t="shared" si="40"/>
        <v>0</v>
      </c>
    </row>
    <row r="850" spans="1:5" x14ac:dyDescent="0.25">
      <c r="A850" s="61">
        <v>4155</v>
      </c>
      <c r="B850" s="61">
        <f t="shared" si="41"/>
        <v>0</v>
      </c>
      <c r="C850" s="127">
        <f t="shared" si="42"/>
        <v>7.4332976276176548E-17</v>
      </c>
      <c r="D850" s="127">
        <f>C850+Scoring!$J$73</f>
        <v>24</v>
      </c>
      <c r="E850" s="131">
        <f t="shared" si="40"/>
        <v>0</v>
      </c>
    </row>
    <row r="851" spans="1:5" x14ac:dyDescent="0.25">
      <c r="A851" s="61">
        <v>4160</v>
      </c>
      <c r="B851" s="61">
        <f t="shared" si="41"/>
        <v>0</v>
      </c>
      <c r="C851" s="127">
        <f t="shared" si="42"/>
        <v>7.0707714244612841E-17</v>
      </c>
      <c r="D851" s="127">
        <f>C851+Scoring!$J$73</f>
        <v>24</v>
      </c>
      <c r="E851" s="131">
        <f t="shared" si="40"/>
        <v>0</v>
      </c>
    </row>
    <row r="852" spans="1:5" x14ac:dyDescent="0.25">
      <c r="A852" s="61">
        <v>4165</v>
      </c>
      <c r="B852" s="61">
        <f t="shared" si="41"/>
        <v>0</v>
      </c>
      <c r="C852" s="127">
        <f t="shared" si="42"/>
        <v>6.7259258328664206E-17</v>
      </c>
      <c r="D852" s="127">
        <f>C852+Scoring!$J$73</f>
        <v>24</v>
      </c>
      <c r="E852" s="131">
        <f t="shared" si="40"/>
        <v>0</v>
      </c>
    </row>
    <row r="853" spans="1:5" x14ac:dyDescent="0.25">
      <c r="A853" s="61">
        <v>4170</v>
      </c>
      <c r="B853" s="61">
        <f t="shared" si="41"/>
        <v>0</v>
      </c>
      <c r="C853" s="127">
        <f t="shared" si="42"/>
        <v>6.3978985592319839E-17</v>
      </c>
      <c r="D853" s="127">
        <f>C853+Scoring!$J$73</f>
        <v>24</v>
      </c>
      <c r="E853" s="131">
        <f t="shared" si="40"/>
        <v>0</v>
      </c>
    </row>
    <row r="854" spans="1:5" x14ac:dyDescent="0.25">
      <c r="A854" s="61">
        <v>4175</v>
      </c>
      <c r="B854" s="61">
        <f t="shared" si="41"/>
        <v>0</v>
      </c>
      <c r="C854" s="127">
        <f t="shared" si="42"/>
        <v>6.0858693645122045E-17</v>
      </c>
      <c r="D854" s="127">
        <f>C854+Scoring!$J$73</f>
        <v>24</v>
      </c>
      <c r="E854" s="131">
        <f t="shared" si="40"/>
        <v>0</v>
      </c>
    </row>
    <row r="855" spans="1:5" x14ac:dyDescent="0.25">
      <c r="A855" s="61">
        <v>4180</v>
      </c>
      <c r="B855" s="61">
        <f t="shared" si="41"/>
        <v>0</v>
      </c>
      <c r="C855" s="127">
        <f t="shared" si="42"/>
        <v>5.7890580131914463E-17</v>
      </c>
      <c r="D855" s="127">
        <f>C855+Scoring!$J$73</f>
        <v>24</v>
      </c>
      <c r="E855" s="131">
        <f t="shared" si="40"/>
        <v>0</v>
      </c>
    </row>
    <row r="856" spans="1:5" x14ac:dyDescent="0.25">
      <c r="A856" s="61">
        <v>4185</v>
      </c>
      <c r="B856" s="61">
        <f t="shared" si="41"/>
        <v>0</v>
      </c>
      <c r="C856" s="127">
        <f t="shared" si="42"/>
        <v>5.5067223222893609E-17</v>
      </c>
      <c r="D856" s="127">
        <f>C856+Scoring!$J$73</f>
        <v>24</v>
      </c>
      <c r="E856" s="131">
        <f t="shared" si="40"/>
        <v>0</v>
      </c>
    </row>
    <row r="857" spans="1:5" x14ac:dyDescent="0.25">
      <c r="A857" s="61">
        <v>4190</v>
      </c>
      <c r="B857" s="61">
        <f t="shared" si="41"/>
        <v>0</v>
      </c>
      <c r="C857" s="127">
        <f t="shared" si="42"/>
        <v>5.2381563055165591E-17</v>
      </c>
      <c r="D857" s="127">
        <f>C857+Scoring!$J$73</f>
        <v>24</v>
      </c>
      <c r="E857" s="131">
        <f t="shared" si="40"/>
        <v>0</v>
      </c>
    </row>
    <row r="858" spans="1:5" x14ac:dyDescent="0.25">
      <c r="A858" s="61">
        <v>4195</v>
      </c>
      <c r="B858" s="61">
        <f t="shared" si="41"/>
        <v>0</v>
      </c>
      <c r="C858" s="127">
        <f t="shared" si="42"/>
        <v>4.9826884079412821E-17</v>
      </c>
      <c r="D858" s="127">
        <f>C858+Scoring!$J$73</f>
        <v>24</v>
      </c>
      <c r="E858" s="131">
        <f t="shared" si="40"/>
        <v>0</v>
      </c>
    </row>
    <row r="859" spans="1:5" x14ac:dyDescent="0.25">
      <c r="A859" s="61">
        <v>4200</v>
      </c>
      <c r="B859" s="61">
        <f t="shared" si="41"/>
        <v>0</v>
      </c>
      <c r="C859" s="127">
        <f t="shared" si="42"/>
        <v>4.7396798267523784E-17</v>
      </c>
      <c r="D859" s="127">
        <f>C859+Scoring!$J$73</f>
        <v>24</v>
      </c>
      <c r="E859" s="131">
        <f t="shared" si="40"/>
        <v>0</v>
      </c>
    </row>
    <row r="860" spans="1:5" x14ac:dyDescent="0.25">
      <c r="A860" s="61">
        <v>4205</v>
      </c>
      <c r="B860" s="61">
        <f t="shared" si="41"/>
        <v>0</v>
      </c>
      <c r="C860" s="127">
        <f t="shared" si="42"/>
        <v>4.508522913919289E-17</v>
      </c>
      <c r="D860" s="127">
        <f>C860+Scoring!$J$73</f>
        <v>24</v>
      </c>
      <c r="E860" s="131">
        <f t="shared" si="40"/>
        <v>0</v>
      </c>
    </row>
    <row r="861" spans="1:5" x14ac:dyDescent="0.25">
      <c r="A861" s="61">
        <v>4210</v>
      </c>
      <c r="B861" s="61">
        <f t="shared" si="41"/>
        <v>0</v>
      </c>
      <c r="C861" s="127">
        <f t="shared" si="42"/>
        <v>4.28863965675574E-17</v>
      </c>
      <c r="D861" s="127">
        <f>C861+Scoring!$J$73</f>
        <v>24</v>
      </c>
      <c r="E861" s="131">
        <f t="shared" si="40"/>
        <v>0</v>
      </c>
    </row>
    <row r="862" spans="1:5" x14ac:dyDescent="0.25">
      <c r="A862" s="61">
        <v>4215</v>
      </c>
      <c r="B862" s="61">
        <f t="shared" si="41"/>
        <v>0</v>
      </c>
      <c r="C862" s="127">
        <f t="shared" si="42"/>
        <v>4.0794802325867131E-17</v>
      </c>
      <c r="D862" s="127">
        <f>C862+Scoring!$J$73</f>
        <v>24</v>
      </c>
      <c r="E862" s="131">
        <f t="shared" si="40"/>
        <v>0</v>
      </c>
    </row>
    <row r="863" spans="1:5" x14ac:dyDescent="0.25">
      <c r="A863" s="61">
        <v>4220</v>
      </c>
      <c r="B863" s="61">
        <f t="shared" si="41"/>
        <v>0</v>
      </c>
      <c r="C863" s="127">
        <f t="shared" si="42"/>
        <v>3.8805216339054816E-17</v>
      </c>
      <c r="D863" s="127">
        <f>C863+Scoring!$J$73</f>
        <v>24</v>
      </c>
      <c r="E863" s="131">
        <f t="shared" ref="E863:E926" si="43">D863-D864</f>
        <v>0</v>
      </c>
    </row>
    <row r="864" spans="1:5" x14ac:dyDescent="0.25">
      <c r="A864" s="61">
        <v>4225</v>
      </c>
      <c r="B864" s="61">
        <f t="shared" si="41"/>
        <v>0</v>
      </c>
      <c r="C864" s="127">
        <f t="shared" si="42"/>
        <v>3.6912663605824927E-17</v>
      </c>
      <c r="D864" s="127">
        <f>C864+Scoring!$J$73</f>
        <v>24</v>
      </c>
      <c r="E864" s="131">
        <f t="shared" si="43"/>
        <v>0</v>
      </c>
    </row>
    <row r="865" spans="1:5" x14ac:dyDescent="0.25">
      <c r="A865" s="61">
        <v>4230</v>
      </c>
      <c r="B865" s="61">
        <f t="shared" si="41"/>
        <v>0</v>
      </c>
      <c r="C865" s="127">
        <f t="shared" si="42"/>
        <v>3.5112411758557144E-17</v>
      </c>
      <c r="D865" s="127">
        <f>C865+Scoring!$J$73</f>
        <v>24</v>
      </c>
      <c r="E865" s="131">
        <f t="shared" si="43"/>
        <v>0</v>
      </c>
    </row>
    <row r="866" spans="1:5" x14ac:dyDescent="0.25">
      <c r="A866" s="61">
        <v>4235</v>
      </c>
      <c r="B866" s="61">
        <f t="shared" si="41"/>
        <v>0</v>
      </c>
      <c r="C866" s="127">
        <f t="shared" si="42"/>
        <v>3.339995922992451E-17</v>
      </c>
      <c r="D866" s="127">
        <f>C866+Scoring!$J$73</f>
        <v>24</v>
      </c>
      <c r="E866" s="131">
        <f t="shared" si="43"/>
        <v>0</v>
      </c>
    </row>
    <row r="867" spans="1:5" x14ac:dyDescent="0.25">
      <c r="A867" s="61">
        <v>4240</v>
      </c>
      <c r="B867" s="61">
        <f t="shared" si="41"/>
        <v>0</v>
      </c>
      <c r="C867" s="127">
        <f t="shared" si="42"/>
        <v>3.1771023996628491E-17</v>
      </c>
      <c r="D867" s="127">
        <f>C867+Scoring!$J$73</f>
        <v>24</v>
      </c>
      <c r="E867" s="131">
        <f t="shared" si="43"/>
        <v>0</v>
      </c>
    </row>
    <row r="868" spans="1:5" x14ac:dyDescent="0.25">
      <c r="A868" s="61">
        <v>4245</v>
      </c>
      <c r="B868" s="61">
        <f t="shared" si="41"/>
        <v>0</v>
      </c>
      <c r="C868" s="127">
        <f t="shared" si="42"/>
        <v>3.022153287211117E-17</v>
      </c>
      <c r="D868" s="127">
        <f>C868+Scoring!$J$73</f>
        <v>24</v>
      </c>
      <c r="E868" s="131">
        <f t="shared" si="43"/>
        <v>0</v>
      </c>
    </row>
    <row r="869" spans="1:5" x14ac:dyDescent="0.25">
      <c r="A869" s="61">
        <v>4250</v>
      </c>
      <c r="B869" s="61">
        <f t="shared" si="41"/>
        <v>0</v>
      </c>
      <c r="C869" s="127">
        <f t="shared" si="42"/>
        <v>2.87476113214678E-17</v>
      </c>
      <c r="D869" s="127">
        <f>C869+Scoring!$J$73</f>
        <v>24</v>
      </c>
      <c r="E869" s="131">
        <f t="shared" si="43"/>
        <v>0</v>
      </c>
    </row>
    <row r="870" spans="1:5" x14ac:dyDescent="0.25">
      <c r="A870" s="61">
        <v>4255</v>
      </c>
      <c r="B870" s="61">
        <f t="shared" si="41"/>
        <v>0</v>
      </c>
      <c r="C870" s="127">
        <f t="shared" si="42"/>
        <v>2.7345573773089908E-17</v>
      </c>
      <c r="D870" s="127">
        <f>C870+Scoring!$J$73</f>
        <v>24</v>
      </c>
      <c r="E870" s="131">
        <f t="shared" si="43"/>
        <v>0</v>
      </c>
    </row>
    <row r="871" spans="1:5" x14ac:dyDescent="0.25">
      <c r="A871" s="61">
        <v>4260</v>
      </c>
      <c r="B871" s="61">
        <f t="shared" si="41"/>
        <v>0</v>
      </c>
      <c r="C871" s="127">
        <f t="shared" si="42"/>
        <v>2.6011914402818203E-17</v>
      </c>
      <c r="D871" s="127">
        <f>C871+Scoring!$J$73</f>
        <v>24</v>
      </c>
      <c r="E871" s="131">
        <f t="shared" si="43"/>
        <v>0</v>
      </c>
    </row>
    <row r="872" spans="1:5" x14ac:dyDescent="0.25">
      <c r="A872" s="61">
        <v>4265</v>
      </c>
      <c r="B872" s="61">
        <f t="shared" si="41"/>
        <v>0</v>
      </c>
      <c r="C872" s="127">
        <f t="shared" si="42"/>
        <v>2.4743298367554668E-17</v>
      </c>
      <c r="D872" s="127">
        <f>C872+Scoring!$J$73</f>
        <v>24</v>
      </c>
      <c r="E872" s="131">
        <f t="shared" si="43"/>
        <v>0</v>
      </c>
    </row>
    <row r="873" spans="1:5" x14ac:dyDescent="0.25">
      <c r="A873" s="61">
        <v>4270</v>
      </c>
      <c r="B873" s="61">
        <f t="shared" si="41"/>
        <v>0</v>
      </c>
      <c r="C873" s="127">
        <f t="shared" si="42"/>
        <v>2.3536553466418381E-17</v>
      </c>
      <c r="D873" s="127">
        <f>C873+Scoring!$J$73</f>
        <v>24</v>
      </c>
      <c r="E873" s="131">
        <f t="shared" si="43"/>
        <v>0</v>
      </c>
    </row>
    <row r="874" spans="1:5" x14ac:dyDescent="0.25">
      <c r="A874" s="61">
        <v>4275</v>
      </c>
      <c r="B874" s="61">
        <f t="shared" si="41"/>
        <v>0</v>
      </c>
      <c r="C874" s="127">
        <f t="shared" si="42"/>
        <v>2.2388662208591508E-17</v>
      </c>
      <c r="D874" s="127">
        <f>C874+Scoring!$J$73</f>
        <v>24</v>
      </c>
      <c r="E874" s="131">
        <f t="shared" si="43"/>
        <v>0</v>
      </c>
    </row>
    <row r="875" spans="1:5" x14ac:dyDescent="0.25">
      <c r="A875" s="61">
        <v>4280</v>
      </c>
      <c r="B875" s="61">
        <f t="shared" si="41"/>
        <v>0</v>
      </c>
      <c r="C875" s="127">
        <f t="shared" si="42"/>
        <v>2.1296754268019292E-17</v>
      </c>
      <c r="D875" s="127">
        <f>C875+Scoring!$J$73</f>
        <v>24</v>
      </c>
      <c r="E875" s="131">
        <f t="shared" si="43"/>
        <v>0</v>
      </c>
    </row>
    <row r="876" spans="1:5" x14ac:dyDescent="0.25">
      <c r="A876" s="61">
        <v>4285</v>
      </c>
      <c r="B876" s="61">
        <f t="shared" si="41"/>
        <v>0</v>
      </c>
      <c r="C876" s="127">
        <f t="shared" si="42"/>
        <v>2.0258099306101174E-17</v>
      </c>
      <c r="D876" s="127">
        <f>C876+Scoring!$J$73</f>
        <v>24</v>
      </c>
      <c r="E876" s="131">
        <f t="shared" si="43"/>
        <v>0</v>
      </c>
    </row>
    <row r="877" spans="1:5" x14ac:dyDescent="0.25">
      <c r="A877" s="61">
        <v>4290</v>
      </c>
      <c r="B877" s="61">
        <f t="shared" si="41"/>
        <v>0</v>
      </c>
      <c r="C877" s="127">
        <f t="shared" si="42"/>
        <v>1.9270100144420988E-17</v>
      </c>
      <c r="D877" s="127">
        <f>C877+Scoring!$J$73</f>
        <v>24</v>
      </c>
      <c r="E877" s="131">
        <f t="shared" si="43"/>
        <v>0</v>
      </c>
    </row>
    <row r="878" spans="1:5" x14ac:dyDescent="0.25">
      <c r="A878" s="61">
        <v>4295</v>
      </c>
      <c r="B878" s="61">
        <f t="shared" si="41"/>
        <v>0</v>
      </c>
      <c r="C878" s="127">
        <f t="shared" si="42"/>
        <v>1.8330286270448626E-17</v>
      </c>
      <c r="D878" s="127">
        <f>C878+Scoring!$J$73</f>
        <v>24</v>
      </c>
      <c r="E878" s="131">
        <f t="shared" si="43"/>
        <v>0</v>
      </c>
    </row>
    <row r="879" spans="1:5" x14ac:dyDescent="0.25">
      <c r="A879" s="61">
        <v>4300</v>
      </c>
      <c r="B879" s="61">
        <f t="shared" si="41"/>
        <v>0</v>
      </c>
      <c r="C879" s="127">
        <f t="shared" si="42"/>
        <v>1.7436307659972233E-17</v>
      </c>
      <c r="D879" s="127">
        <f>C879+Scoring!$J$73</f>
        <v>24</v>
      </c>
      <c r="E879" s="131">
        <f t="shared" si="43"/>
        <v>0</v>
      </c>
    </row>
    <row r="880" spans="1:5" x14ac:dyDescent="0.25">
      <c r="A880" s="61">
        <v>4305</v>
      </c>
      <c r="B880" s="61">
        <f t="shared" si="41"/>
        <v>0</v>
      </c>
      <c r="C880" s="127">
        <f t="shared" si="42"/>
        <v>1.658592890081271E-17</v>
      </c>
      <c r="D880" s="127">
        <f>C880+Scoring!$J$73</f>
        <v>24</v>
      </c>
      <c r="E880" s="131">
        <f t="shared" si="43"/>
        <v>0</v>
      </c>
    </row>
    <row r="881" spans="1:5" x14ac:dyDescent="0.25">
      <c r="A881" s="61">
        <v>4310</v>
      </c>
      <c r="B881" s="61">
        <f t="shared" si="41"/>
        <v>0</v>
      </c>
      <c r="C881" s="127">
        <f t="shared" si="42"/>
        <v>1.5777023603129877E-17</v>
      </c>
      <c r="D881" s="127">
        <f>C881+Scoring!$J$73</f>
        <v>24</v>
      </c>
      <c r="E881" s="131">
        <f t="shared" si="43"/>
        <v>0</v>
      </c>
    </row>
    <row r="882" spans="1:5" x14ac:dyDescent="0.25">
      <c r="A882" s="61">
        <v>4315</v>
      </c>
      <c r="B882" s="61">
        <f t="shared" si="41"/>
        <v>0</v>
      </c>
      <c r="C882" s="127">
        <f t="shared" si="42"/>
        <v>1.5007569082339457E-17</v>
      </c>
      <c r="D882" s="127">
        <f>C882+Scoring!$J$73</f>
        <v>24</v>
      </c>
      <c r="E882" s="131">
        <f t="shared" si="43"/>
        <v>0</v>
      </c>
    </row>
    <row r="883" spans="1:5" x14ac:dyDescent="0.25">
      <c r="A883" s="61">
        <v>4320</v>
      </c>
      <c r="B883" s="61">
        <f t="shared" si="41"/>
        <v>0</v>
      </c>
      <c r="C883" s="127">
        <f t="shared" si="42"/>
        <v>1.4275641301348411E-17</v>
      </c>
      <c r="D883" s="127">
        <f>C883+Scoring!$J$73</f>
        <v>24</v>
      </c>
      <c r="E883" s="131">
        <f t="shared" si="43"/>
        <v>0</v>
      </c>
    </row>
    <row r="884" spans="1:5" x14ac:dyDescent="0.25">
      <c r="A884" s="61">
        <v>4325</v>
      </c>
      <c r="B884" s="61">
        <f t="shared" si="41"/>
        <v>0</v>
      </c>
      <c r="C884" s="127">
        <f t="shared" si="42"/>
        <v>1.3579410059460312E-17</v>
      </c>
      <c r="D884" s="127">
        <f>C884+Scoring!$J$73</f>
        <v>24</v>
      </c>
      <c r="E884" s="131">
        <f t="shared" si="43"/>
        <v>0</v>
      </c>
    </row>
    <row r="885" spans="1:5" x14ac:dyDescent="0.25">
      <c r="A885" s="61">
        <v>4330</v>
      </c>
      <c r="B885" s="61">
        <f t="shared" si="41"/>
        <v>0</v>
      </c>
      <c r="C885" s="127">
        <f t="shared" si="42"/>
        <v>1.2917134415919582E-17</v>
      </c>
      <c r="D885" s="127">
        <f>C885+Scoring!$J$73</f>
        <v>24</v>
      </c>
      <c r="E885" s="131">
        <f t="shared" si="43"/>
        <v>0</v>
      </c>
    </row>
    <row r="886" spans="1:5" x14ac:dyDescent="0.25">
      <c r="A886" s="61">
        <v>4335</v>
      </c>
      <c r="B886" s="61">
        <f t="shared" si="41"/>
        <v>0</v>
      </c>
      <c r="C886" s="127">
        <f t="shared" si="42"/>
        <v>1.2287158336653587E-17</v>
      </c>
      <c r="D886" s="127">
        <f>C886+Scoring!$J$73</f>
        <v>24</v>
      </c>
      <c r="E886" s="131">
        <f t="shared" si="43"/>
        <v>0</v>
      </c>
    </row>
    <row r="887" spans="1:5" x14ac:dyDescent="0.25">
      <c r="A887" s="61">
        <v>4340</v>
      </c>
      <c r="B887" s="61">
        <f t="shared" si="41"/>
        <v>0</v>
      </c>
      <c r="C887" s="127">
        <f t="shared" si="42"/>
        <v>1.1687906553324174E-17</v>
      </c>
      <c r="D887" s="127">
        <f>C887+Scoring!$J$73</f>
        <v>24</v>
      </c>
      <c r="E887" s="131">
        <f t="shared" si="43"/>
        <v>0</v>
      </c>
    </row>
    <row r="888" spans="1:5" x14ac:dyDescent="0.25">
      <c r="A888" s="61">
        <v>4345</v>
      </c>
      <c r="B888" s="61">
        <f t="shared" si="41"/>
        <v>0</v>
      </c>
      <c r="C888" s="127">
        <f t="shared" si="42"/>
        <v>1.111788062433663E-17</v>
      </c>
      <c r="D888" s="127">
        <f>C888+Scoring!$J$73</f>
        <v>24</v>
      </c>
      <c r="E888" s="131">
        <f t="shared" si="43"/>
        <v>0</v>
      </c>
    </row>
    <row r="889" spans="1:5" x14ac:dyDescent="0.25">
      <c r="A889" s="61">
        <v>4350</v>
      </c>
      <c r="B889" s="61">
        <f t="shared" si="41"/>
        <v>0</v>
      </c>
      <c r="C889" s="127">
        <f t="shared" si="42"/>
        <v>1.0575655187955402E-17</v>
      </c>
      <c r="D889" s="127">
        <f>C889+Scoring!$J$73</f>
        <v>24</v>
      </c>
      <c r="E889" s="131">
        <f t="shared" si="43"/>
        <v>0</v>
      </c>
    </row>
    <row r="890" spans="1:5" x14ac:dyDescent="0.25">
      <c r="A890" s="61">
        <v>4355</v>
      </c>
      <c r="B890" s="61">
        <f t="shared" si="41"/>
        <v>0</v>
      </c>
      <c r="C890" s="127">
        <f t="shared" si="42"/>
        <v>1.0059874398156765E-17</v>
      </c>
      <c r="D890" s="127">
        <f>C890+Scoring!$J$73</f>
        <v>24</v>
      </c>
      <c r="E890" s="131">
        <f t="shared" si="43"/>
        <v>0</v>
      </c>
    </row>
    <row r="891" spans="1:5" x14ac:dyDescent="0.25">
      <c r="A891" s="61">
        <v>4360</v>
      </c>
      <c r="B891" s="61">
        <f t="shared" si="41"/>
        <v>0</v>
      </c>
      <c r="C891" s="127">
        <f t="shared" si="42"/>
        <v>9.5692485343081541E-18</v>
      </c>
      <c r="D891" s="127">
        <f>C891+Scoring!$J$73</f>
        <v>24</v>
      </c>
      <c r="E891" s="131">
        <f t="shared" si="43"/>
        <v>0</v>
      </c>
    </row>
    <row r="892" spans="1:5" x14ac:dyDescent="0.25">
      <c r="A892" s="61">
        <v>4365</v>
      </c>
      <c r="B892" s="61">
        <f t="shared" si="41"/>
        <v>0</v>
      </c>
      <c r="C892" s="127">
        <f t="shared" si="42"/>
        <v>9.1025507761942714E-18</v>
      </c>
      <c r="D892" s="127">
        <f>C892+Scoring!$J$73</f>
        <v>24</v>
      </c>
      <c r="E892" s="131">
        <f t="shared" si="43"/>
        <v>0</v>
      </c>
    </row>
    <row r="893" spans="1:5" x14ac:dyDescent="0.25">
      <c r="A893" s="61">
        <v>4370</v>
      </c>
      <c r="B893" s="61">
        <f t="shared" si="41"/>
        <v>0</v>
      </c>
      <c r="C893" s="127">
        <f t="shared" si="42"/>
        <v>8.6586141363277681E-18</v>
      </c>
      <c r="D893" s="127">
        <f>C893+Scoring!$J$73</f>
        <v>24</v>
      </c>
      <c r="E893" s="131">
        <f t="shared" si="43"/>
        <v>0</v>
      </c>
    </row>
    <row r="894" spans="1:5" x14ac:dyDescent="0.25">
      <c r="A894" s="61">
        <v>4375</v>
      </c>
      <c r="B894" s="61">
        <f t="shared" si="41"/>
        <v>0</v>
      </c>
      <c r="C894" s="127">
        <f t="shared" si="42"/>
        <v>8.2363285418728329E-18</v>
      </c>
      <c r="D894" s="127">
        <f>C894+Scoring!$J$73</f>
        <v>24</v>
      </c>
      <c r="E894" s="131">
        <f t="shared" si="43"/>
        <v>0</v>
      </c>
    </row>
    <row r="895" spans="1:5" x14ac:dyDescent="0.25">
      <c r="A895" s="61">
        <v>4380</v>
      </c>
      <c r="B895" s="61">
        <f t="shared" si="41"/>
        <v>0</v>
      </c>
      <c r="C895" s="127">
        <f t="shared" si="42"/>
        <v>7.8346380588844666E-18</v>
      </c>
      <c r="D895" s="127">
        <f>C895+Scoring!$J$73</f>
        <v>24</v>
      </c>
      <c r="E895" s="131">
        <f t="shared" si="43"/>
        <v>0</v>
      </c>
    </row>
    <row r="896" spans="1:5" x14ac:dyDescent="0.25">
      <c r="A896" s="61">
        <v>4385</v>
      </c>
      <c r="B896" s="61">
        <f t="shared" si="41"/>
        <v>0</v>
      </c>
      <c r="C896" s="127">
        <f t="shared" si="42"/>
        <v>7.4525382519240822E-18</v>
      </c>
      <c r="D896" s="127">
        <f>C896+Scoring!$J$73</f>
        <v>24</v>
      </c>
      <c r="E896" s="131">
        <f t="shared" si="43"/>
        <v>0</v>
      </c>
    </row>
    <row r="897" spans="1:5" x14ac:dyDescent="0.25">
      <c r="A897" s="61">
        <v>4390</v>
      </c>
      <c r="B897" s="61">
        <f t="shared" ref="B897:B960" si="44">IF(AND($D$1="Yes",A897&gt; $D$3), $D$2*EXP(-0.0044*(A897-B$3)), $D$2)</f>
        <v>0</v>
      </c>
      <c r="C897" s="127">
        <f t="shared" ref="C897:C960" si="45">IF($D$11="Within SPZ1",IF(A897&lt;$D$9,$D$7+$D$8,$D$7+$D$8*EXP(-$D$10*(A897-$D$9))),IF(A897&lt;$D$9,$D$8,$D$8*EXP(-$D$10*(A897-$D$9))))</f>
        <v>7.0890736724473221E-18</v>
      </c>
      <c r="D897" s="127">
        <f>C897+Scoring!$J$73</f>
        <v>24</v>
      </c>
      <c r="E897" s="131">
        <f t="shared" si="43"/>
        <v>0</v>
      </c>
    </row>
    <row r="898" spans="1:5" x14ac:dyDescent="0.25">
      <c r="A898" s="61">
        <v>4395</v>
      </c>
      <c r="B898" s="61">
        <f t="shared" si="44"/>
        <v>0</v>
      </c>
      <c r="C898" s="127">
        <f t="shared" si="45"/>
        <v>6.7433354696852022E-18</v>
      </c>
      <c r="D898" s="127">
        <f>C898+Scoring!$J$73</f>
        <v>24</v>
      </c>
      <c r="E898" s="131">
        <f t="shared" si="43"/>
        <v>0</v>
      </c>
    </row>
    <row r="899" spans="1:5" x14ac:dyDescent="0.25">
      <c r="A899" s="61">
        <v>4400</v>
      </c>
      <c r="B899" s="61">
        <f t="shared" si="44"/>
        <v>0</v>
      </c>
      <c r="C899" s="127">
        <f t="shared" si="45"/>
        <v>6.4144591180439248E-18</v>
      </c>
      <c r="D899" s="127">
        <f>C899+Scoring!$J$73</f>
        <v>24</v>
      </c>
      <c r="E899" s="131">
        <f t="shared" si="43"/>
        <v>0</v>
      </c>
    </row>
    <row r="900" spans="1:5" x14ac:dyDescent="0.25">
      <c r="A900" s="61">
        <v>4405</v>
      </c>
      <c r="B900" s="61">
        <f t="shared" si="44"/>
        <v>0</v>
      </c>
      <c r="C900" s="127">
        <f t="shared" si="45"/>
        <v>6.1016222553402535E-18</v>
      </c>
      <c r="D900" s="127">
        <f>C900+Scoring!$J$73</f>
        <v>24</v>
      </c>
      <c r="E900" s="131">
        <f t="shared" si="43"/>
        <v>0</v>
      </c>
    </row>
    <row r="901" spans="1:5" x14ac:dyDescent="0.25">
      <c r="A901" s="61">
        <v>4410</v>
      </c>
      <c r="B901" s="61">
        <f t="shared" si="44"/>
        <v>0</v>
      </c>
      <c r="C901" s="127">
        <f t="shared" si="45"/>
        <v>5.8040426264680743E-18</v>
      </c>
      <c r="D901" s="127">
        <f>C901+Scoring!$J$73</f>
        <v>24</v>
      </c>
      <c r="E901" s="131">
        <f t="shared" si="43"/>
        <v>0</v>
      </c>
    </row>
    <row r="902" spans="1:5" x14ac:dyDescent="0.25">
      <c r="A902" s="61">
        <v>4415</v>
      </c>
      <c r="B902" s="61">
        <f t="shared" si="44"/>
        <v>0</v>
      </c>
      <c r="C902" s="127">
        <f t="shared" si="45"/>
        <v>5.5209761273528551E-18</v>
      </c>
      <c r="D902" s="127">
        <f>C902+Scoring!$J$73</f>
        <v>24</v>
      </c>
      <c r="E902" s="131">
        <f t="shared" si="43"/>
        <v>0</v>
      </c>
    </row>
    <row r="903" spans="1:5" x14ac:dyDescent="0.25">
      <c r="A903" s="61">
        <v>4420</v>
      </c>
      <c r="B903" s="61">
        <f t="shared" si="44"/>
        <v>0</v>
      </c>
      <c r="C903" s="127">
        <f t="shared" si="45"/>
        <v>5.2517149443040149E-18</v>
      </c>
      <c r="D903" s="127">
        <f>C903+Scoring!$J$73</f>
        <v>24</v>
      </c>
      <c r="E903" s="131">
        <f t="shared" si="43"/>
        <v>0</v>
      </c>
    </row>
    <row r="904" spans="1:5" x14ac:dyDescent="0.25">
      <c r="A904" s="61">
        <v>4425</v>
      </c>
      <c r="B904" s="61">
        <f t="shared" si="44"/>
        <v>0</v>
      </c>
      <c r="C904" s="127">
        <f t="shared" si="45"/>
        <v>4.9955857841121215E-18</v>
      </c>
      <c r="D904" s="127">
        <f>C904+Scoring!$J$73</f>
        <v>24</v>
      </c>
      <c r="E904" s="131">
        <f t="shared" si="43"/>
        <v>0</v>
      </c>
    </row>
    <row r="905" spans="1:5" x14ac:dyDescent="0.25">
      <c r="A905" s="61">
        <v>4430</v>
      </c>
      <c r="B905" s="61">
        <f t="shared" si="44"/>
        <v>0</v>
      </c>
      <c r="C905" s="127">
        <f t="shared" si="45"/>
        <v>4.751948190464901E-18</v>
      </c>
      <c r="D905" s="127">
        <f>C905+Scoring!$J$73</f>
        <v>24</v>
      </c>
      <c r="E905" s="131">
        <f t="shared" si="43"/>
        <v>0</v>
      </c>
    </row>
    <row r="906" spans="1:5" x14ac:dyDescent="0.25">
      <c r="A906" s="61">
        <v>4435</v>
      </c>
      <c r="B906" s="61">
        <f t="shared" si="44"/>
        <v>0</v>
      </c>
      <c r="C906" s="127">
        <f t="shared" si="45"/>
        <v>4.5201929424731501E-18</v>
      </c>
      <c r="D906" s="127">
        <f>C906+Scoring!$J$73</f>
        <v>24</v>
      </c>
      <c r="E906" s="131">
        <f t="shared" si="43"/>
        <v>0</v>
      </c>
    </row>
    <row r="907" spans="1:5" x14ac:dyDescent="0.25">
      <c r="A907" s="61">
        <v>4440</v>
      </c>
      <c r="B907" s="61">
        <f t="shared" si="44"/>
        <v>0</v>
      </c>
      <c r="C907" s="127">
        <f t="shared" si="45"/>
        <v>4.2997405313009359E-18</v>
      </c>
      <c r="D907" s="127">
        <f>C907+Scoring!$J$73</f>
        <v>24</v>
      </c>
      <c r="E907" s="131">
        <f t="shared" si="43"/>
        <v>0</v>
      </c>
    </row>
    <row r="908" spans="1:5" x14ac:dyDescent="0.25">
      <c r="A908" s="61">
        <v>4445</v>
      </c>
      <c r="B908" s="61">
        <f t="shared" si="44"/>
        <v>0</v>
      </c>
      <c r="C908" s="127">
        <f t="shared" si="45"/>
        <v>4.0900397110917663E-18</v>
      </c>
      <c r="D908" s="127">
        <f>C908+Scoring!$J$73</f>
        <v>24</v>
      </c>
      <c r="E908" s="131">
        <f t="shared" si="43"/>
        <v>0</v>
      </c>
    </row>
    <row r="909" spans="1:5" x14ac:dyDescent="0.25">
      <c r="A909" s="61">
        <v>4450</v>
      </c>
      <c r="B909" s="61">
        <f t="shared" si="44"/>
        <v>0</v>
      </c>
      <c r="C909" s="127">
        <f t="shared" si="45"/>
        <v>3.890566120566898E-18</v>
      </c>
      <c r="D909" s="127">
        <f>C909+Scoring!$J$73</f>
        <v>24</v>
      </c>
      <c r="E909" s="131">
        <f t="shared" si="43"/>
        <v>0</v>
      </c>
    </row>
    <row r="910" spans="1:5" x14ac:dyDescent="0.25">
      <c r="A910" s="61">
        <v>4455</v>
      </c>
      <c r="B910" s="61">
        <f t="shared" si="44"/>
        <v>0</v>
      </c>
      <c r="C910" s="127">
        <f t="shared" si="45"/>
        <v>3.70082097184881E-18</v>
      </c>
      <c r="D910" s="127">
        <f>C910+Scoring!$J$73</f>
        <v>24</v>
      </c>
      <c r="E910" s="131">
        <f t="shared" si="43"/>
        <v>0</v>
      </c>
    </row>
    <row r="911" spans="1:5" x14ac:dyDescent="0.25">
      <c r="A911" s="61">
        <v>4460</v>
      </c>
      <c r="B911" s="61">
        <f t="shared" si="44"/>
        <v>0</v>
      </c>
      <c r="C911" s="127">
        <f t="shared" si="45"/>
        <v>3.5203298032319273E-18</v>
      </c>
      <c r="D911" s="127">
        <f>C911+Scoring!$J$73</f>
        <v>24</v>
      </c>
      <c r="E911" s="131">
        <f t="shared" si="43"/>
        <v>0</v>
      </c>
    </row>
    <row r="912" spans="1:5" x14ac:dyDescent="0.25">
      <c r="A912" s="61">
        <v>4465</v>
      </c>
      <c r="B912" s="61">
        <f t="shared" si="44"/>
        <v>0</v>
      </c>
      <c r="C912" s="127">
        <f t="shared" si="45"/>
        <v>3.3486412927810273E-18</v>
      </c>
      <c r="D912" s="127">
        <f>C912+Scoring!$J$73</f>
        <v>24</v>
      </c>
      <c r="E912" s="131">
        <f t="shared" si="43"/>
        <v>0</v>
      </c>
    </row>
    <row r="913" spans="1:5" x14ac:dyDescent="0.25">
      <c r="A913" s="61">
        <v>4470</v>
      </c>
      <c r="B913" s="61">
        <f t="shared" si="44"/>
        <v>0</v>
      </c>
      <c r="C913" s="127">
        <f t="shared" si="45"/>
        <v>3.1853261297914099E-18</v>
      </c>
      <c r="D913" s="127">
        <f>C913+Scoring!$J$73</f>
        <v>24</v>
      </c>
      <c r="E913" s="131">
        <f t="shared" si="43"/>
        <v>0</v>
      </c>
    </row>
    <row r="914" spans="1:5" x14ac:dyDescent="0.25">
      <c r="A914" s="61">
        <v>4475</v>
      </c>
      <c r="B914" s="61">
        <f t="shared" si="44"/>
        <v>0</v>
      </c>
      <c r="C914" s="127">
        <f t="shared" si="45"/>
        <v>3.0299759412885778E-18</v>
      </c>
      <c r="D914" s="127">
        <f>C914+Scoring!$J$73</f>
        <v>24</v>
      </c>
      <c r="E914" s="131">
        <f t="shared" si="43"/>
        <v>0</v>
      </c>
    </row>
    <row r="915" spans="1:5" x14ac:dyDescent="0.25">
      <c r="A915" s="61">
        <v>4480</v>
      </c>
      <c r="B915" s="61">
        <f t="shared" si="44"/>
        <v>0</v>
      </c>
      <c r="C915" s="127">
        <f t="shared" si="45"/>
        <v>2.8822022708829312E-18</v>
      </c>
      <c r="D915" s="127">
        <f>C915+Scoring!$J$73</f>
        <v>24</v>
      </c>
      <c r="E915" s="131">
        <f t="shared" si="43"/>
        <v>0</v>
      </c>
    </row>
    <row r="916" spans="1:5" x14ac:dyDescent="0.25">
      <c r="A916" s="61">
        <v>4485</v>
      </c>
      <c r="B916" s="61">
        <f t="shared" si="44"/>
        <v>0</v>
      </c>
      <c r="C916" s="127">
        <f t="shared" si="45"/>
        <v>2.7416356074266294E-18</v>
      </c>
      <c r="D916" s="127">
        <f>C916+Scoring!$J$73</f>
        <v>24</v>
      </c>
      <c r="E916" s="131">
        <f t="shared" si="43"/>
        <v>0</v>
      </c>
    </row>
    <row r="917" spans="1:5" x14ac:dyDescent="0.25">
      <c r="A917" s="61">
        <v>4490</v>
      </c>
      <c r="B917" s="61">
        <f t="shared" si="44"/>
        <v>0</v>
      </c>
      <c r="C917" s="127">
        <f t="shared" si="45"/>
        <v>2.6079244610431055E-18</v>
      </c>
      <c r="D917" s="127">
        <f>C917+Scoring!$J$73</f>
        <v>24</v>
      </c>
      <c r="E917" s="131">
        <f t="shared" si="43"/>
        <v>0</v>
      </c>
    </row>
    <row r="918" spans="1:5" x14ac:dyDescent="0.25">
      <c r="A918" s="61">
        <v>4495</v>
      </c>
      <c r="B918" s="61">
        <f t="shared" si="44"/>
        <v>0</v>
      </c>
      <c r="C918" s="127">
        <f t="shared" si="45"/>
        <v>2.4807344842193575E-18</v>
      </c>
      <c r="D918" s="127">
        <f>C918+Scoring!$J$73</f>
        <v>24</v>
      </c>
      <c r="E918" s="131">
        <f t="shared" si="43"/>
        <v>0</v>
      </c>
    </row>
    <row r="919" spans="1:5" x14ac:dyDescent="0.25">
      <c r="A919" s="61">
        <v>4500</v>
      </c>
      <c r="B919" s="61">
        <f t="shared" si="44"/>
        <v>0</v>
      </c>
      <c r="C919" s="127">
        <f t="shared" si="45"/>
        <v>2.3597476357630617E-18</v>
      </c>
      <c r="D919" s="127">
        <f>C919+Scoring!$J$73</f>
        <v>24</v>
      </c>
      <c r="E919" s="131">
        <f t="shared" si="43"/>
        <v>0</v>
      </c>
    </row>
    <row r="920" spans="1:5" x14ac:dyDescent="0.25">
      <c r="A920" s="61">
        <v>4505</v>
      </c>
      <c r="B920" s="61">
        <f t="shared" si="44"/>
        <v>0</v>
      </c>
      <c r="C920" s="127">
        <f t="shared" si="45"/>
        <v>2.2446613855338078E-18</v>
      </c>
      <c r="D920" s="127">
        <f>C920+Scoring!$J$73</f>
        <v>24</v>
      </c>
      <c r="E920" s="131">
        <f t="shared" si="43"/>
        <v>0</v>
      </c>
    </row>
    <row r="921" spans="1:5" x14ac:dyDescent="0.25">
      <c r="A921" s="61">
        <v>4510</v>
      </c>
      <c r="B921" s="61">
        <f t="shared" si="44"/>
        <v>0</v>
      </c>
      <c r="C921" s="127">
        <f t="shared" si="45"/>
        <v>2.1351879579603059E-18</v>
      </c>
      <c r="D921" s="127">
        <f>C921+Scoring!$J$73</f>
        <v>24</v>
      </c>
      <c r="E921" s="131">
        <f t="shared" si="43"/>
        <v>0</v>
      </c>
    </row>
    <row r="922" spans="1:5" x14ac:dyDescent="0.25">
      <c r="A922" s="61">
        <v>4515</v>
      </c>
      <c r="B922" s="61">
        <f t="shared" si="44"/>
        <v>0</v>
      </c>
      <c r="C922" s="127">
        <f t="shared" si="45"/>
        <v>2.0310536124514421E-18</v>
      </c>
      <c r="D922" s="127">
        <f>C922+Scoring!$J$73</f>
        <v>24</v>
      </c>
      <c r="E922" s="131">
        <f t="shared" si="43"/>
        <v>0</v>
      </c>
    </row>
    <row r="923" spans="1:5" x14ac:dyDescent="0.25">
      <c r="A923" s="61">
        <v>4520</v>
      </c>
      <c r="B923" s="61">
        <f t="shared" si="44"/>
        <v>0</v>
      </c>
      <c r="C923" s="127">
        <f t="shared" si="45"/>
        <v>1.9319979589022732E-18</v>
      </c>
      <c r="D923" s="127">
        <f>C923+Scoring!$J$73</f>
        <v>24</v>
      </c>
      <c r="E923" s="131">
        <f t="shared" si="43"/>
        <v>0</v>
      </c>
    </row>
    <row r="924" spans="1:5" x14ac:dyDescent="0.25">
      <c r="A924" s="61">
        <v>4525</v>
      </c>
      <c r="B924" s="61">
        <f t="shared" si="44"/>
        <v>0</v>
      </c>
      <c r="C924" s="127">
        <f t="shared" si="45"/>
        <v>1.8377733065831688E-18</v>
      </c>
      <c r="D924" s="127">
        <f>C924+Scoring!$J$73</f>
        <v>24</v>
      </c>
      <c r="E924" s="131">
        <f t="shared" si="43"/>
        <v>0</v>
      </c>
    </row>
    <row r="925" spans="1:5" x14ac:dyDescent="0.25">
      <c r="A925" s="61">
        <v>4530</v>
      </c>
      <c r="B925" s="61">
        <f t="shared" si="44"/>
        <v>0</v>
      </c>
      <c r="C925" s="127">
        <f t="shared" si="45"/>
        <v>1.7481440447838744E-18</v>
      </c>
      <c r="D925" s="127">
        <f>C925+Scoring!$J$73</f>
        <v>24</v>
      </c>
      <c r="E925" s="131">
        <f t="shared" si="43"/>
        <v>0</v>
      </c>
    </row>
    <row r="926" spans="1:5" x14ac:dyDescent="0.25">
      <c r="A926" s="61">
        <v>4535</v>
      </c>
      <c r="B926" s="61">
        <f t="shared" si="44"/>
        <v>0</v>
      </c>
      <c r="C926" s="127">
        <f t="shared" si="45"/>
        <v>1.6628860536641202E-18</v>
      </c>
      <c r="D926" s="127">
        <f>C926+Scoring!$J$73</f>
        <v>24</v>
      </c>
      <c r="E926" s="131">
        <f t="shared" si="43"/>
        <v>0</v>
      </c>
    </row>
    <row r="927" spans="1:5" x14ac:dyDescent="0.25">
      <c r="A927" s="61">
        <v>4540</v>
      </c>
      <c r="B927" s="61">
        <f t="shared" si="44"/>
        <v>0</v>
      </c>
      <c r="C927" s="127">
        <f t="shared" si="45"/>
        <v>1.5817861438371889E-18</v>
      </c>
      <c r="D927" s="127">
        <f>C927+Scoring!$J$73</f>
        <v>24</v>
      </c>
      <c r="E927" s="131">
        <f t="shared" ref="E927:E990" si="46">D927-D928</f>
        <v>0</v>
      </c>
    </row>
    <row r="928" spans="1:5" x14ac:dyDescent="0.25">
      <c r="A928" s="61">
        <v>4545</v>
      </c>
      <c r="B928" s="61">
        <f t="shared" si="44"/>
        <v>0</v>
      </c>
      <c r="C928" s="127">
        <f t="shared" si="45"/>
        <v>1.5046415232854464E-18</v>
      </c>
      <c r="D928" s="127">
        <f>C928+Scoring!$J$73</f>
        <v>24</v>
      </c>
      <c r="E928" s="131">
        <f t="shared" si="46"/>
        <v>0</v>
      </c>
    </row>
    <row r="929" spans="1:5" x14ac:dyDescent="0.25">
      <c r="A929" s="61">
        <v>4550</v>
      </c>
      <c r="B929" s="61">
        <f t="shared" si="44"/>
        <v>0</v>
      </c>
      <c r="C929" s="127">
        <f t="shared" si="45"/>
        <v>1.4312592902746968E-18</v>
      </c>
      <c r="D929" s="127">
        <f>C929+Scoring!$J$73</f>
        <v>24</v>
      </c>
      <c r="E929" s="131">
        <f t="shared" si="46"/>
        <v>0</v>
      </c>
    </row>
    <row r="930" spans="1:5" x14ac:dyDescent="0.25">
      <c r="A930" s="61">
        <v>4555</v>
      </c>
      <c r="B930" s="61">
        <f t="shared" si="44"/>
        <v>0</v>
      </c>
      <c r="C930" s="127">
        <f t="shared" si="45"/>
        <v>1.3614559509992945E-18</v>
      </c>
      <c r="D930" s="127">
        <f>C930+Scoring!$J$73</f>
        <v>24</v>
      </c>
      <c r="E930" s="131">
        <f t="shared" si="46"/>
        <v>0</v>
      </c>
    </row>
    <row r="931" spans="1:5" x14ac:dyDescent="0.25">
      <c r="A931" s="61">
        <v>4560</v>
      </c>
      <c r="B931" s="61">
        <f t="shared" si="44"/>
        <v>0</v>
      </c>
      <c r="C931" s="127">
        <f t="shared" si="45"/>
        <v>1.2950569607521348E-18</v>
      </c>
      <c r="D931" s="127">
        <f>C931+Scoring!$J$73</f>
        <v>24</v>
      </c>
      <c r="E931" s="131">
        <f t="shared" si="46"/>
        <v>0</v>
      </c>
    </row>
    <row r="932" spans="1:5" x14ac:dyDescent="0.25">
      <c r="A932" s="61">
        <v>4565</v>
      </c>
      <c r="B932" s="61">
        <f t="shared" si="44"/>
        <v>0</v>
      </c>
      <c r="C932" s="127">
        <f t="shared" si="45"/>
        <v>1.2318962874719005E-18</v>
      </c>
      <c r="D932" s="127">
        <f>C932+Scoring!$J$73</f>
        <v>24</v>
      </c>
      <c r="E932" s="131">
        <f t="shared" si="46"/>
        <v>0</v>
      </c>
    </row>
    <row r="933" spans="1:5" x14ac:dyDescent="0.25">
      <c r="A933" s="61">
        <v>4570</v>
      </c>
      <c r="B933" s="61">
        <f t="shared" si="44"/>
        <v>0</v>
      </c>
      <c r="C933" s="127">
        <f t="shared" si="45"/>
        <v>1.171815996576457E-18</v>
      </c>
      <c r="D933" s="127">
        <f>C933+Scoring!$J$73</f>
        <v>24</v>
      </c>
      <c r="E933" s="131">
        <f t="shared" si="46"/>
        <v>0</v>
      </c>
    </row>
    <row r="934" spans="1:5" x14ac:dyDescent="0.25">
      <c r="A934" s="61">
        <v>4575</v>
      </c>
      <c r="B934" s="61">
        <f t="shared" si="44"/>
        <v>0</v>
      </c>
      <c r="C934" s="127">
        <f t="shared" si="45"/>
        <v>1.114665856044157E-18</v>
      </c>
      <c r="D934" s="127">
        <f>C934+Scoring!$J$73</f>
        <v>24</v>
      </c>
      <c r="E934" s="131">
        <f t="shared" si="46"/>
        <v>0</v>
      </c>
    </row>
    <row r="935" spans="1:5" x14ac:dyDescent="0.25">
      <c r="A935" s="61">
        <v>4580</v>
      </c>
      <c r="B935" s="61">
        <f t="shared" si="44"/>
        <v>0</v>
      </c>
      <c r="C935" s="127">
        <f t="shared" si="45"/>
        <v>1.0603029607554747E-18</v>
      </c>
      <c r="D935" s="127">
        <f>C935+Scoring!$J$73</f>
        <v>24</v>
      </c>
      <c r="E935" s="131">
        <f t="shared" si="46"/>
        <v>0</v>
      </c>
    </row>
    <row r="936" spans="1:5" x14ac:dyDescent="0.25">
      <c r="A936" s="61">
        <v>4585</v>
      </c>
      <c r="B936" s="61">
        <f t="shared" si="44"/>
        <v>0</v>
      </c>
      <c r="C936" s="127">
        <f t="shared" si="45"/>
        <v>1.0085913751558362E-18</v>
      </c>
      <c r="D936" s="127">
        <f>C936+Scoring!$J$73</f>
        <v>24</v>
      </c>
      <c r="E936" s="131">
        <f t="shared" si="46"/>
        <v>0</v>
      </c>
    </row>
    <row r="937" spans="1:5" x14ac:dyDescent="0.25">
      <c r="A937" s="61">
        <v>4590</v>
      </c>
      <c r="B937" s="61">
        <f t="shared" si="44"/>
        <v>0</v>
      </c>
      <c r="C937" s="127">
        <f t="shared" si="45"/>
        <v>9.5940179334587256E-19</v>
      </c>
      <c r="D937" s="127">
        <f>C937+Scoring!$J$73</f>
        <v>24</v>
      </c>
      <c r="E937" s="131">
        <f t="shared" si="46"/>
        <v>0</v>
      </c>
    </row>
    <row r="938" spans="1:5" x14ac:dyDescent="0.25">
      <c r="A938" s="61">
        <v>4595</v>
      </c>
      <c r="B938" s="61">
        <f t="shared" si="44"/>
        <v>0</v>
      </c>
      <c r="C938" s="127">
        <f t="shared" si="45"/>
        <v>9.1261121574934349E-19</v>
      </c>
      <c r="D938" s="127">
        <f>C938+Scoring!$J$73</f>
        <v>24</v>
      </c>
      <c r="E938" s="131">
        <f t="shared" si="46"/>
        <v>0</v>
      </c>
    </row>
    <row r="939" spans="1:5" x14ac:dyDescent="0.25">
      <c r="A939" s="61">
        <v>4600</v>
      </c>
      <c r="B939" s="61">
        <f t="shared" si="44"/>
        <v>0</v>
      </c>
      <c r="C939" s="127">
        <f t="shared" si="45"/>
        <v>8.6810264155014742E-19</v>
      </c>
      <c r="D939" s="127">
        <f>C939+Scoring!$J$73</f>
        <v>24</v>
      </c>
      <c r="E939" s="131">
        <f t="shared" si="46"/>
        <v>0</v>
      </c>
    </row>
    <row r="940" spans="1:5" x14ac:dyDescent="0.25">
      <c r="A940" s="61">
        <v>4605</v>
      </c>
      <c r="B940" s="61">
        <f t="shared" si="44"/>
        <v>0</v>
      </c>
      <c r="C940" s="127">
        <f t="shared" si="45"/>
        <v>8.2576477612929276E-19</v>
      </c>
      <c r="D940" s="127">
        <f>C940+Scoring!$J$73</f>
        <v>24</v>
      </c>
      <c r="E940" s="131">
        <f t="shared" si="46"/>
        <v>0</v>
      </c>
    </row>
    <row r="941" spans="1:5" x14ac:dyDescent="0.25">
      <c r="A941" s="61">
        <v>4610</v>
      </c>
      <c r="B941" s="61">
        <f t="shared" si="44"/>
        <v>0</v>
      </c>
      <c r="C941" s="127">
        <f t="shared" si="45"/>
        <v>7.8549175277043035E-19</v>
      </c>
      <c r="D941" s="127">
        <f>C941+Scoring!$J$73</f>
        <v>24</v>
      </c>
      <c r="E941" s="131">
        <f t="shared" si="46"/>
        <v>0</v>
      </c>
    </row>
    <row r="942" spans="1:5" x14ac:dyDescent="0.25">
      <c r="A942" s="61">
        <v>4615</v>
      </c>
      <c r="B942" s="61">
        <f t="shared" si="44"/>
        <v>0</v>
      </c>
      <c r="C942" s="127">
        <f t="shared" si="45"/>
        <v>7.471828679378757E-19</v>
      </c>
      <c r="D942" s="127">
        <f>C942+Scoring!$J$73</f>
        <v>24</v>
      </c>
      <c r="E942" s="131">
        <f t="shared" si="46"/>
        <v>0</v>
      </c>
    </row>
    <row r="943" spans="1:5" x14ac:dyDescent="0.25">
      <c r="A943" s="61">
        <v>4620</v>
      </c>
      <c r="B943" s="61">
        <f t="shared" si="44"/>
        <v>0</v>
      </c>
      <c r="C943" s="127">
        <f t="shared" si="45"/>
        <v>7.1074232946533541E-19</v>
      </c>
      <c r="D943" s="127">
        <f>C943+Scoring!$J$73</f>
        <v>24</v>
      </c>
      <c r="E943" s="131">
        <f t="shared" si="46"/>
        <v>0</v>
      </c>
    </row>
    <row r="944" spans="1:5" x14ac:dyDescent="0.25">
      <c r="A944" s="61">
        <v>4625</v>
      </c>
      <c r="B944" s="61">
        <f t="shared" si="44"/>
        <v>0</v>
      </c>
      <c r="C944" s="127">
        <f t="shared" si="45"/>
        <v>6.7607901702560989E-19</v>
      </c>
      <c r="D944" s="127">
        <f>C944+Scoring!$J$73</f>
        <v>24</v>
      </c>
      <c r="E944" s="131">
        <f t="shared" si="46"/>
        <v>0</v>
      </c>
    </row>
    <row r="945" spans="1:5" x14ac:dyDescent="0.25">
      <c r="A945" s="61">
        <v>4630</v>
      </c>
      <c r="B945" s="61">
        <f t="shared" si="44"/>
        <v>0</v>
      </c>
      <c r="C945" s="127">
        <f t="shared" si="45"/>
        <v>6.4310625428227654E-19</v>
      </c>
      <c r="D945" s="127">
        <f>C945+Scoring!$J$73</f>
        <v>24</v>
      </c>
      <c r="E945" s="131">
        <f t="shared" si="46"/>
        <v>0</v>
      </c>
    </row>
    <row r="946" spans="1:5" x14ac:dyDescent="0.25">
      <c r="A946" s="61">
        <v>4635</v>
      </c>
      <c r="B946" s="61">
        <f t="shared" si="44"/>
        <v>0</v>
      </c>
      <c r="C946" s="127">
        <f t="shared" si="45"/>
        <v>6.1174159215374145E-19</v>
      </c>
      <c r="D946" s="127">
        <f>C946+Scoring!$J$73</f>
        <v>24</v>
      </c>
      <c r="E946" s="131">
        <f t="shared" si="46"/>
        <v>0</v>
      </c>
    </row>
    <row r="947" spans="1:5" x14ac:dyDescent="0.25">
      <c r="A947" s="61">
        <v>4640</v>
      </c>
      <c r="B947" s="61">
        <f t="shared" si="44"/>
        <v>0</v>
      </c>
      <c r="C947" s="127">
        <f t="shared" si="45"/>
        <v>5.8190660264755567E-19</v>
      </c>
      <c r="D947" s="127">
        <f>C947+Scoring!$J$73</f>
        <v>24</v>
      </c>
      <c r="E947" s="131">
        <f t="shared" si="46"/>
        <v>0</v>
      </c>
    </row>
    <row r="948" spans="1:5" x14ac:dyDescent="0.25">
      <c r="A948" s="61">
        <v>4645</v>
      </c>
      <c r="B948" s="61">
        <f t="shared" si="44"/>
        <v>0</v>
      </c>
      <c r="C948" s="127">
        <f t="shared" si="45"/>
        <v>5.5352668274959764E-19</v>
      </c>
      <c r="D948" s="127">
        <f>C948+Scoring!$J$73</f>
        <v>24</v>
      </c>
      <c r="E948" s="131">
        <f t="shared" si="46"/>
        <v>0</v>
      </c>
    </row>
    <row r="949" spans="1:5" x14ac:dyDescent="0.25">
      <c r="A949" s="61">
        <v>4650</v>
      </c>
      <c r="B949" s="61">
        <f t="shared" si="44"/>
        <v>0</v>
      </c>
      <c r="C949" s="127">
        <f t="shared" si="45"/>
        <v>5.2653086787769054E-19</v>
      </c>
      <c r="D949" s="127">
        <f>C949+Scoring!$J$73</f>
        <v>24</v>
      </c>
      <c r="E949" s="131">
        <f t="shared" si="46"/>
        <v>0</v>
      </c>
    </row>
    <row r="950" spans="1:5" x14ac:dyDescent="0.25">
      <c r="A950" s="61">
        <v>4655</v>
      </c>
      <c r="B950" s="61">
        <f t="shared" si="44"/>
        <v>0</v>
      </c>
      <c r="C950" s="127">
        <f t="shared" si="45"/>
        <v>5.0085165443315504E-19</v>
      </c>
      <c r="D950" s="127">
        <f>C950+Scoring!$J$73</f>
        <v>24</v>
      </c>
      <c r="E950" s="131">
        <f t="shared" si="46"/>
        <v>0</v>
      </c>
    </row>
    <row r="951" spans="1:5" x14ac:dyDescent="0.25">
      <c r="A951" s="61">
        <v>4660</v>
      </c>
      <c r="B951" s="61">
        <f t="shared" si="44"/>
        <v>0</v>
      </c>
      <c r="C951" s="127">
        <f t="shared" si="45"/>
        <v>4.7642483100668189E-19</v>
      </c>
      <c r="D951" s="127">
        <f>C951+Scoring!$J$73</f>
        <v>24</v>
      </c>
      <c r="E951" s="131">
        <f t="shared" si="46"/>
        <v>0</v>
      </c>
    </row>
    <row r="952" spans="1:5" x14ac:dyDescent="0.25">
      <c r="A952" s="61">
        <v>4665</v>
      </c>
      <c r="B952" s="61">
        <f t="shared" si="44"/>
        <v>0</v>
      </c>
      <c r="C952" s="127">
        <f t="shared" si="45"/>
        <v>4.5318931781633725E-19</v>
      </c>
      <c r="D952" s="127">
        <f>C952+Scoring!$J$73</f>
        <v>24</v>
      </c>
      <c r="E952" s="131">
        <f t="shared" si="46"/>
        <v>0</v>
      </c>
    </row>
    <row r="953" spans="1:5" x14ac:dyDescent="0.25">
      <c r="A953" s="61">
        <v>4670</v>
      </c>
      <c r="B953" s="61">
        <f t="shared" si="44"/>
        <v>0</v>
      </c>
      <c r="C953" s="127">
        <f t="shared" si="45"/>
        <v>4.3108701397630379E-19</v>
      </c>
      <c r="D953" s="127">
        <f>C953+Scoring!$J$73</f>
        <v>24</v>
      </c>
      <c r="E953" s="131">
        <f t="shared" si="46"/>
        <v>0</v>
      </c>
    </row>
    <row r="954" spans="1:5" x14ac:dyDescent="0.25">
      <c r="A954" s="61">
        <v>4675</v>
      </c>
      <c r="B954" s="61">
        <f t="shared" si="44"/>
        <v>0</v>
      </c>
      <c r="C954" s="127">
        <f t="shared" si="45"/>
        <v>4.100626522144119E-19</v>
      </c>
      <c r="D954" s="127">
        <f>C954+Scoring!$J$73</f>
        <v>24</v>
      </c>
      <c r="E954" s="131">
        <f t="shared" si="46"/>
        <v>0</v>
      </c>
    </row>
    <row r="955" spans="1:5" x14ac:dyDescent="0.25">
      <c r="A955" s="61">
        <v>4680</v>
      </c>
      <c r="B955" s="61">
        <f t="shared" si="44"/>
        <v>0</v>
      </c>
      <c r="C955" s="127">
        <f t="shared" si="45"/>
        <v>3.9006366067514974E-19</v>
      </c>
      <c r="D955" s="127">
        <f>C955+Scoring!$J$73</f>
        <v>24</v>
      </c>
      <c r="E955" s="131">
        <f t="shared" si="46"/>
        <v>0</v>
      </c>
    </row>
    <row r="956" spans="1:5" x14ac:dyDescent="0.25">
      <c r="A956" s="61">
        <v>4685</v>
      </c>
      <c r="B956" s="61">
        <f t="shared" si="44"/>
        <v>0</v>
      </c>
      <c r="C956" s="127">
        <f t="shared" si="45"/>
        <v>3.7104003146266556E-19</v>
      </c>
      <c r="D956" s="127">
        <f>C956+Scoring!$J$73</f>
        <v>24</v>
      </c>
      <c r="E956" s="131">
        <f t="shared" si="46"/>
        <v>0</v>
      </c>
    </row>
    <row r="957" spans="1:5" x14ac:dyDescent="0.25">
      <c r="A957" s="61">
        <v>4690</v>
      </c>
      <c r="B957" s="61">
        <f t="shared" si="44"/>
        <v>0</v>
      </c>
      <c r="C957" s="127">
        <f t="shared" si="45"/>
        <v>3.5294419559495917E-19</v>
      </c>
      <c r="D957" s="127">
        <f>C957+Scoring!$J$73</f>
        <v>24</v>
      </c>
      <c r="E957" s="131">
        <f t="shared" si="46"/>
        <v>0</v>
      </c>
    </row>
    <row r="958" spans="1:5" x14ac:dyDescent="0.25">
      <c r="A958" s="61">
        <v>4695</v>
      </c>
      <c r="B958" s="61">
        <f t="shared" si="44"/>
        <v>0</v>
      </c>
      <c r="C958" s="127">
        <f t="shared" si="45"/>
        <v>3.3573090405665907E-19</v>
      </c>
      <c r="D958" s="127">
        <f>C958+Scoring!$J$73</f>
        <v>24</v>
      </c>
      <c r="E958" s="131">
        <f t="shared" si="46"/>
        <v>0</v>
      </c>
    </row>
    <row r="959" spans="1:5" x14ac:dyDescent="0.25">
      <c r="A959" s="61">
        <v>4700</v>
      </c>
      <c r="B959" s="61">
        <f t="shared" si="44"/>
        <v>0</v>
      </c>
      <c r="C959" s="127">
        <f t="shared" si="45"/>
        <v>3.1935711465292115E-19</v>
      </c>
      <c r="D959" s="127">
        <f>C959+Scoring!$J$73</f>
        <v>24</v>
      </c>
      <c r="E959" s="131">
        <f t="shared" si="46"/>
        <v>0</v>
      </c>
    </row>
    <row r="960" spans="1:5" x14ac:dyDescent="0.25">
      <c r="A960" s="61">
        <v>4705</v>
      </c>
      <c r="B960" s="61">
        <f t="shared" si="44"/>
        <v>0</v>
      </c>
      <c r="C960" s="127">
        <f t="shared" si="45"/>
        <v>3.0378188438150541E-19</v>
      </c>
      <c r="D960" s="127">
        <f>C960+Scoring!$J$73</f>
        <v>24</v>
      </c>
      <c r="E960" s="131">
        <f t="shared" si="46"/>
        <v>0</v>
      </c>
    </row>
    <row r="961" spans="1:5" x14ac:dyDescent="0.25">
      <c r="A961" s="61">
        <v>4710</v>
      </c>
      <c r="B961" s="61">
        <f t="shared" ref="B961:B1024" si="47">IF(AND($D$1="Yes",A961&gt; $D$3), $D$2*EXP(-0.0044*(A961-B$3)), $D$2)</f>
        <v>0</v>
      </c>
      <c r="C961" s="127">
        <f t="shared" ref="C961:C1024" si="48">IF($D$11="Within SPZ1",IF(A961&lt;$D$9,$D$7+$D$8,$D$7+$D$8*EXP(-$D$10*(A961-$D$9))),IF(A961&lt;$D$9,$D$8,$D$8*EXP(-$D$10*(A961-$D$9))))</f>
        <v>2.8896626705396264E-19</v>
      </c>
      <c r="D961" s="127">
        <f>C961+Scoring!$J$73</f>
        <v>24</v>
      </c>
      <c r="E961" s="131">
        <f t="shared" si="46"/>
        <v>0</v>
      </c>
    </row>
    <row r="962" spans="1:5" x14ac:dyDescent="0.25">
      <c r="A962" s="61">
        <v>4715</v>
      </c>
      <c r="B962" s="61">
        <f t="shared" si="47"/>
        <v>0</v>
      </c>
      <c r="C962" s="127">
        <f t="shared" si="48"/>
        <v>2.748732159098613E-19</v>
      </c>
      <c r="D962" s="127">
        <f>C962+Scoring!$J$73</f>
        <v>24</v>
      </c>
      <c r="E962" s="131">
        <f t="shared" si="46"/>
        <v>0</v>
      </c>
    </row>
    <row r="963" spans="1:5" x14ac:dyDescent="0.25">
      <c r="A963" s="61">
        <v>4720</v>
      </c>
      <c r="B963" s="61">
        <f t="shared" si="47"/>
        <v>0</v>
      </c>
      <c r="C963" s="127">
        <f t="shared" si="48"/>
        <v>2.6146749098059677E-19</v>
      </c>
      <c r="D963" s="127">
        <f>C963+Scoring!$J$73</f>
        <v>24</v>
      </c>
      <c r="E963" s="131">
        <f t="shared" si="46"/>
        <v>0</v>
      </c>
    </row>
    <row r="964" spans="1:5" x14ac:dyDescent="0.25">
      <c r="A964" s="61">
        <v>4725</v>
      </c>
      <c r="B964" s="61">
        <f t="shared" si="47"/>
        <v>0</v>
      </c>
      <c r="C964" s="127">
        <f t="shared" si="48"/>
        <v>2.487155709711194E-19</v>
      </c>
      <c r="D964" s="127">
        <f>C964+Scoring!$J$73</f>
        <v>24</v>
      </c>
      <c r="E964" s="131">
        <f t="shared" si="46"/>
        <v>0</v>
      </c>
    </row>
    <row r="965" spans="1:5" x14ac:dyDescent="0.25">
      <c r="A965" s="61">
        <v>4730</v>
      </c>
      <c r="B965" s="61">
        <f t="shared" si="47"/>
        <v>0</v>
      </c>
      <c r="C965" s="127">
        <f t="shared" si="48"/>
        <v>2.365855694392234E-19</v>
      </c>
      <c r="D965" s="127">
        <f>C965+Scoring!$J$73</f>
        <v>24</v>
      </c>
      <c r="E965" s="131">
        <f t="shared" si="46"/>
        <v>0</v>
      </c>
    </row>
    <row r="966" spans="1:5" x14ac:dyDescent="0.25">
      <c r="A966" s="61">
        <v>4735</v>
      </c>
      <c r="B966" s="61">
        <f t="shared" si="47"/>
        <v>0</v>
      </c>
      <c r="C966" s="127">
        <f t="shared" si="48"/>
        <v>2.2504715506284682E-19</v>
      </c>
      <c r="D966" s="127">
        <f>C966+Scoring!$J$73</f>
        <v>24</v>
      </c>
      <c r="E966" s="131">
        <f t="shared" si="46"/>
        <v>0</v>
      </c>
    </row>
    <row r="967" spans="1:5" x14ac:dyDescent="0.25">
      <c r="A967" s="61">
        <v>4740</v>
      </c>
      <c r="B967" s="61">
        <f t="shared" si="47"/>
        <v>0</v>
      </c>
      <c r="C967" s="127">
        <f t="shared" si="48"/>
        <v>2.1407147579595535E-19</v>
      </c>
      <c r="D967" s="127">
        <f>C967+Scoring!$J$73</f>
        <v>24</v>
      </c>
      <c r="E967" s="131">
        <f t="shared" si="46"/>
        <v>0</v>
      </c>
    </row>
    <row r="968" spans="1:5" x14ac:dyDescent="0.25">
      <c r="A968" s="61">
        <v>4745</v>
      </c>
      <c r="B968" s="61">
        <f t="shared" si="47"/>
        <v>0</v>
      </c>
      <c r="C968" s="127">
        <f t="shared" si="48"/>
        <v>2.0363108672340424E-19</v>
      </c>
      <c r="D968" s="127">
        <f>C968+Scoring!$J$73</f>
        <v>24</v>
      </c>
      <c r="E968" s="131">
        <f t="shared" si="46"/>
        <v>0</v>
      </c>
    </row>
    <row r="969" spans="1:5" x14ac:dyDescent="0.25">
      <c r="A969" s="61">
        <v>4750</v>
      </c>
      <c r="B969" s="61">
        <f t="shared" si="47"/>
        <v>0</v>
      </c>
      <c r="C969" s="127">
        <f t="shared" si="48"/>
        <v>1.9369988143435935E-19</v>
      </c>
      <c r="D969" s="127">
        <f>C969+Scoring!$J$73</f>
        <v>24</v>
      </c>
      <c r="E969" s="131">
        <f t="shared" si="46"/>
        <v>0</v>
      </c>
    </row>
    <row r="970" spans="1:5" x14ac:dyDescent="0.25">
      <c r="A970" s="61">
        <v>4755</v>
      </c>
      <c r="B970" s="61">
        <f t="shared" si="47"/>
        <v>0</v>
      </c>
      <c r="C970" s="127">
        <f t="shared" si="48"/>
        <v>1.8425302674266138E-19</v>
      </c>
      <c r="D970" s="127">
        <f>C970+Scoring!$J$73</f>
        <v>24</v>
      </c>
      <c r="E970" s="131">
        <f t="shared" si="46"/>
        <v>0</v>
      </c>
    </row>
    <row r="971" spans="1:5" x14ac:dyDescent="0.25">
      <c r="A971" s="61">
        <v>4760</v>
      </c>
      <c r="B971" s="61">
        <f t="shared" si="47"/>
        <v>0</v>
      </c>
      <c r="C971" s="127">
        <f t="shared" si="48"/>
        <v>1.7526690059093698E-19</v>
      </c>
      <c r="D971" s="127">
        <f>C971+Scoring!$J$73</f>
        <v>24</v>
      </c>
      <c r="E971" s="131">
        <f t="shared" si="46"/>
        <v>0</v>
      </c>
    </row>
    <row r="972" spans="1:5" x14ac:dyDescent="0.25">
      <c r="A972" s="61">
        <v>4765</v>
      </c>
      <c r="B972" s="61">
        <f t="shared" si="47"/>
        <v>0</v>
      </c>
      <c r="C972" s="127">
        <f t="shared" si="48"/>
        <v>1.667190329831413E-19</v>
      </c>
      <c r="D972" s="127">
        <f>C972+Scoring!$J$73</f>
        <v>24</v>
      </c>
      <c r="E972" s="131">
        <f t="shared" si="46"/>
        <v>0</v>
      </c>
    </row>
    <row r="973" spans="1:5" x14ac:dyDescent="0.25">
      <c r="A973" s="61">
        <v>4770</v>
      </c>
      <c r="B973" s="61">
        <f t="shared" si="47"/>
        <v>0</v>
      </c>
      <c r="C973" s="127">
        <f t="shared" si="48"/>
        <v>1.585880497978684E-19</v>
      </c>
      <c r="D973" s="127">
        <f>C973+Scoring!$J$73</f>
        <v>24</v>
      </c>
      <c r="E973" s="131">
        <f t="shared" si="46"/>
        <v>0</v>
      </c>
    </row>
    <row r="974" spans="1:5" x14ac:dyDescent="0.25">
      <c r="A974" s="61">
        <v>4775</v>
      </c>
      <c r="B974" s="61">
        <f t="shared" si="47"/>
        <v>0</v>
      </c>
      <c r="C974" s="127">
        <f t="shared" si="48"/>
        <v>1.5085361934191734E-19</v>
      </c>
      <c r="D974" s="127">
        <f>C974+Scoring!$J$73</f>
        <v>24</v>
      </c>
      <c r="E974" s="131">
        <f t="shared" si="46"/>
        <v>0</v>
      </c>
    </row>
    <row r="975" spans="1:5" x14ac:dyDescent="0.25">
      <c r="A975" s="61">
        <v>4780</v>
      </c>
      <c r="B975" s="61">
        <f t="shared" si="47"/>
        <v>0</v>
      </c>
      <c r="C975" s="127">
        <f t="shared" si="48"/>
        <v>1.434964015104612E-19</v>
      </c>
      <c r="D975" s="127">
        <f>C975+Scoring!$J$73</f>
        <v>24</v>
      </c>
      <c r="E975" s="131">
        <f t="shared" si="46"/>
        <v>0</v>
      </c>
    </row>
    <row r="976" spans="1:5" x14ac:dyDescent="0.25">
      <c r="A976" s="61">
        <v>4785</v>
      </c>
      <c r="B976" s="61">
        <f t="shared" si="47"/>
        <v>0</v>
      </c>
      <c r="C976" s="127">
        <f t="shared" si="48"/>
        <v>1.3649799942671977E-19</v>
      </c>
      <c r="D976" s="127">
        <f>C976+Scoring!$J$73</f>
        <v>24</v>
      </c>
      <c r="E976" s="131">
        <f t="shared" si="46"/>
        <v>0</v>
      </c>
    </row>
    <row r="977" spans="1:5" x14ac:dyDescent="0.25">
      <c r="A977" s="61">
        <v>4790</v>
      </c>
      <c r="B977" s="61">
        <f t="shared" si="47"/>
        <v>0</v>
      </c>
      <c r="C977" s="127">
        <f t="shared" si="48"/>
        <v>1.2984091344017784E-19</v>
      </c>
      <c r="D977" s="127">
        <f>C977+Scoring!$J$73</f>
        <v>24</v>
      </c>
      <c r="E977" s="131">
        <f t="shared" si="46"/>
        <v>0</v>
      </c>
    </row>
    <row r="978" spans="1:5" x14ac:dyDescent="0.25">
      <c r="A978" s="61">
        <v>4795</v>
      </c>
      <c r="B978" s="61">
        <f t="shared" si="47"/>
        <v>0</v>
      </c>
      <c r="C978" s="127">
        <f t="shared" si="48"/>
        <v>1.2350849736834685E-19</v>
      </c>
      <c r="D978" s="127">
        <f>C978+Scoring!$J$73</f>
        <v>24</v>
      </c>
      <c r="E978" s="131">
        <f t="shared" si="46"/>
        <v>0</v>
      </c>
    </row>
    <row r="979" spans="1:5" x14ac:dyDescent="0.25">
      <c r="A979" s="61">
        <v>4800</v>
      </c>
      <c r="B979" s="61">
        <f t="shared" si="47"/>
        <v>0</v>
      </c>
      <c r="C979" s="127">
        <f t="shared" si="48"/>
        <v>1.1748491687264086E-19</v>
      </c>
      <c r="D979" s="127">
        <f>C979+Scoring!$J$73</f>
        <v>24</v>
      </c>
      <c r="E979" s="131">
        <f t="shared" si="46"/>
        <v>0</v>
      </c>
    </row>
    <row r="980" spans="1:5" x14ac:dyDescent="0.25">
      <c r="A980" s="61">
        <v>4805</v>
      </c>
      <c r="B980" s="61">
        <f t="shared" si="47"/>
        <v>0</v>
      </c>
      <c r="C980" s="127">
        <f t="shared" si="48"/>
        <v>1.1175510986427592E-19</v>
      </c>
      <c r="D980" s="127">
        <f>C980+Scoring!$J$73</f>
        <v>24</v>
      </c>
      <c r="E980" s="131">
        <f t="shared" si="46"/>
        <v>0</v>
      </c>
    </row>
    <row r="981" spans="1:5" x14ac:dyDescent="0.25">
      <c r="A981" s="61">
        <v>4810</v>
      </c>
      <c r="B981" s="61">
        <f t="shared" si="47"/>
        <v>0</v>
      </c>
      <c r="C981" s="127">
        <f t="shared" si="48"/>
        <v>1.0630474884120955E-19</v>
      </c>
      <c r="D981" s="127">
        <f>C981+Scoring!$J$73</f>
        <v>24</v>
      </c>
      <c r="E981" s="131">
        <f t="shared" si="46"/>
        <v>0</v>
      </c>
    </row>
    <row r="982" spans="1:5" x14ac:dyDescent="0.25">
      <c r="A982" s="61">
        <v>4815</v>
      </c>
      <c r="B982" s="61">
        <f t="shared" si="47"/>
        <v>0</v>
      </c>
      <c r="C982" s="127">
        <f t="shared" si="48"/>
        <v>1.0112020506191699E-19</v>
      </c>
      <c r="D982" s="127">
        <f>C982+Scoring!$J$73</f>
        <v>24</v>
      </c>
      <c r="E982" s="131">
        <f t="shared" si="46"/>
        <v>0</v>
      </c>
    </row>
    <row r="983" spans="1:5" x14ac:dyDescent="0.25">
      <c r="A983" s="61">
        <v>4820</v>
      </c>
      <c r="B983" s="61">
        <f t="shared" si="47"/>
        <v>0</v>
      </c>
      <c r="C983" s="127">
        <f t="shared" si="48"/>
        <v>9.6188514466441074E-20</v>
      </c>
      <c r="D983" s="127">
        <f>C983+Scoring!$J$73</f>
        <v>24</v>
      </c>
      <c r="E983" s="131">
        <f t="shared" si="46"/>
        <v>0</v>
      </c>
    </row>
    <row r="984" spans="1:5" x14ac:dyDescent="0.25">
      <c r="A984" s="61">
        <v>4825</v>
      </c>
      <c r="B984" s="61">
        <f t="shared" si="47"/>
        <v>0</v>
      </c>
      <c r="C984" s="127">
        <f t="shared" si="48"/>
        <v>9.1497345259491602E-20</v>
      </c>
      <c r="D984" s="127">
        <f>C984+Scoring!$J$73</f>
        <v>24</v>
      </c>
      <c r="E984" s="131">
        <f t="shared" si="46"/>
        <v>0</v>
      </c>
    </row>
    <row r="985" spans="1:5" x14ac:dyDescent="0.25">
      <c r="A985" s="61">
        <v>4830</v>
      </c>
      <c r="B985" s="61">
        <f t="shared" si="47"/>
        <v>0</v>
      </c>
      <c r="C985" s="127">
        <f t="shared" si="48"/>
        <v>8.703496707452896E-20</v>
      </c>
      <c r="D985" s="127">
        <f>C985+Scoring!$J$73</f>
        <v>24</v>
      </c>
      <c r="E985" s="131">
        <f t="shared" si="46"/>
        <v>0</v>
      </c>
    </row>
    <row r="986" spans="1:5" x14ac:dyDescent="0.25">
      <c r="A986" s="61">
        <v>4835</v>
      </c>
      <c r="B986" s="61">
        <f t="shared" si="47"/>
        <v>0</v>
      </c>
      <c r="C986" s="127">
        <f t="shared" si="48"/>
        <v>8.2790221641743007E-20</v>
      </c>
      <c r="D986" s="127">
        <f>C986+Scoring!$J$73</f>
        <v>24</v>
      </c>
      <c r="E986" s="131">
        <f t="shared" si="46"/>
        <v>0</v>
      </c>
    </row>
    <row r="987" spans="1:5" x14ac:dyDescent="0.25">
      <c r="A987" s="61">
        <v>4840</v>
      </c>
      <c r="B987" s="61">
        <f t="shared" si="47"/>
        <v>0</v>
      </c>
      <c r="C987" s="127">
        <f t="shared" si="48"/>
        <v>7.8752494886561986E-20</v>
      </c>
      <c r="D987" s="127">
        <f>C987+Scoring!$J$73</f>
        <v>24</v>
      </c>
      <c r="E987" s="131">
        <f t="shared" si="46"/>
        <v>0</v>
      </c>
    </row>
    <row r="988" spans="1:5" x14ac:dyDescent="0.25">
      <c r="A988" s="61">
        <v>4845</v>
      </c>
      <c r="B988" s="61">
        <f t="shared" si="47"/>
        <v>0</v>
      </c>
      <c r="C988" s="127">
        <f t="shared" si="48"/>
        <v>7.491169038893946E-20</v>
      </c>
      <c r="D988" s="127">
        <f>C988+Scoring!$J$73</f>
        <v>24</v>
      </c>
      <c r="E988" s="131">
        <f t="shared" si="46"/>
        <v>0</v>
      </c>
    </row>
    <row r="989" spans="1:5" x14ac:dyDescent="0.25">
      <c r="A989" s="61">
        <v>4850</v>
      </c>
      <c r="B989" s="61">
        <f t="shared" si="47"/>
        <v>0</v>
      </c>
      <c r="C989" s="127">
        <f t="shared" si="48"/>
        <v>7.1258204137046753E-20</v>
      </c>
      <c r="D989" s="127">
        <f>C989+Scoring!$J$73</f>
        <v>24</v>
      </c>
      <c r="E989" s="131">
        <f t="shared" si="46"/>
        <v>0</v>
      </c>
    </row>
    <row r="990" spans="1:5" x14ac:dyDescent="0.25">
      <c r="A990" s="61">
        <v>4855</v>
      </c>
      <c r="B990" s="61">
        <f t="shared" si="47"/>
        <v>0</v>
      </c>
      <c r="C990" s="127">
        <f t="shared" si="48"/>
        <v>6.7782900512237097E-20</v>
      </c>
      <c r="D990" s="127">
        <f>C990+Scoring!$J$73</f>
        <v>24</v>
      </c>
      <c r="E990" s="131">
        <f t="shared" si="46"/>
        <v>0</v>
      </c>
    </row>
    <row r="991" spans="1:5" x14ac:dyDescent="0.25">
      <c r="A991" s="61">
        <v>4860</v>
      </c>
      <c r="B991" s="61">
        <f t="shared" si="47"/>
        <v>0</v>
      </c>
      <c r="C991" s="127">
        <f t="shared" si="48"/>
        <v>6.4477089445244635E-20</v>
      </c>
      <c r="D991" s="127">
        <f>C991+Scoring!$J$73</f>
        <v>24</v>
      </c>
      <c r="E991" s="131">
        <f t="shared" ref="E991:E1054" si="49">D991-D992</f>
        <v>0</v>
      </c>
    </row>
    <row r="992" spans="1:5" x14ac:dyDescent="0.25">
      <c r="A992" s="61">
        <v>4865</v>
      </c>
      <c r="B992" s="61">
        <f t="shared" si="47"/>
        <v>0</v>
      </c>
      <c r="C992" s="127">
        <f t="shared" si="48"/>
        <v>6.1332504686481286E-20</v>
      </c>
      <c r="D992" s="127">
        <f>C992+Scoring!$J$73</f>
        <v>24</v>
      </c>
      <c r="E992" s="131">
        <f t="shared" si="49"/>
        <v>0</v>
      </c>
    </row>
    <row r="993" spans="1:5" x14ac:dyDescent="0.25">
      <c r="A993" s="61">
        <v>4870</v>
      </c>
      <c r="B993" s="61">
        <f t="shared" si="47"/>
        <v>0</v>
      </c>
      <c r="C993" s="127">
        <f t="shared" si="48"/>
        <v>5.8341283136108689E-20</v>
      </c>
      <c r="D993" s="127">
        <f>C993+Scoring!$J$73</f>
        <v>24</v>
      </c>
      <c r="E993" s="131">
        <f t="shared" si="49"/>
        <v>0</v>
      </c>
    </row>
    <row r="994" spans="1:5" x14ac:dyDescent="0.25">
      <c r="A994" s="61">
        <v>4875</v>
      </c>
      <c r="B994" s="61">
        <f t="shared" si="47"/>
        <v>0</v>
      </c>
      <c r="C994" s="127">
        <f t="shared" si="48"/>
        <v>5.5495945182194042E-20</v>
      </c>
      <c r="D994" s="127">
        <f>C994+Scoring!$J$73</f>
        <v>24</v>
      </c>
      <c r="E994" s="131">
        <f t="shared" si="49"/>
        <v>0</v>
      </c>
    </row>
    <row r="995" spans="1:5" x14ac:dyDescent="0.25">
      <c r="A995" s="61">
        <v>4880</v>
      </c>
      <c r="B995" s="61">
        <f t="shared" si="47"/>
        <v>0</v>
      </c>
      <c r="C995" s="127">
        <f t="shared" si="48"/>
        <v>5.2789375997781381E-20</v>
      </c>
      <c r="D995" s="127">
        <f>C995+Scoring!$J$73</f>
        <v>24</v>
      </c>
      <c r="E995" s="131">
        <f t="shared" si="49"/>
        <v>0</v>
      </c>
    </row>
    <row r="996" spans="1:5" x14ac:dyDescent="0.25">
      <c r="A996" s="61">
        <v>4885</v>
      </c>
      <c r="B996" s="61">
        <f t="shared" si="47"/>
        <v>0</v>
      </c>
      <c r="C996" s="127">
        <f t="shared" si="48"/>
        <v>5.0214807750121525E-20</v>
      </c>
      <c r="D996" s="127">
        <f>C996+Scoring!$J$73</f>
        <v>24</v>
      </c>
      <c r="E996" s="131">
        <f t="shared" si="49"/>
        <v>0</v>
      </c>
    </row>
    <row r="997" spans="1:5" x14ac:dyDescent="0.25">
      <c r="A997" s="61">
        <v>4890</v>
      </c>
      <c r="B997" s="61">
        <f t="shared" si="47"/>
        <v>0</v>
      </c>
      <c r="C997" s="127">
        <f t="shared" si="48"/>
        <v>4.7765802677562234E-20</v>
      </c>
      <c r="D997" s="127">
        <f>C997+Scoring!$J$73</f>
        <v>24</v>
      </c>
      <c r="E997" s="131">
        <f t="shared" si="49"/>
        <v>0</v>
      </c>
    </row>
    <row r="998" spans="1:5" x14ac:dyDescent="0.25">
      <c r="A998" s="61">
        <v>4895</v>
      </c>
      <c r="B998" s="61">
        <f t="shared" si="47"/>
        <v>0</v>
      </c>
      <c r="C998" s="127">
        <f t="shared" si="48"/>
        <v>4.5436236991791995E-20</v>
      </c>
      <c r="D998" s="127">
        <f>C998+Scoring!$J$73</f>
        <v>24</v>
      </c>
      <c r="E998" s="131">
        <f t="shared" si="49"/>
        <v>0</v>
      </c>
    </row>
    <row r="999" spans="1:5" x14ac:dyDescent="0.25">
      <c r="A999" s="61">
        <v>4900</v>
      </c>
      <c r="B999" s="61">
        <f t="shared" si="47"/>
        <v>0</v>
      </c>
      <c r="C999" s="127">
        <f t="shared" si="48"/>
        <v>4.3220285565180477E-20</v>
      </c>
      <c r="D999" s="127">
        <f>C999+Scoring!$J$73</f>
        <v>24</v>
      </c>
      <c r="E999" s="131">
        <f t="shared" si="49"/>
        <v>0</v>
      </c>
    </row>
    <row r="1000" spans="1:5" x14ac:dyDescent="0.25">
      <c r="A1000" s="61">
        <v>4905</v>
      </c>
      <c r="B1000" s="61">
        <f t="shared" si="47"/>
        <v>0</v>
      </c>
      <c r="C1000" s="127">
        <f t="shared" si="48"/>
        <v>4.111240736492296E-20</v>
      </c>
      <c r="D1000" s="127">
        <f>C1000+Scoring!$J$73</f>
        <v>24</v>
      </c>
      <c r="E1000" s="131">
        <f t="shared" si="49"/>
        <v>0</v>
      </c>
    </row>
    <row r="1001" spans="1:5" x14ac:dyDescent="0.25">
      <c r="A1001" s="61">
        <v>4910</v>
      </c>
      <c r="B1001" s="61">
        <f t="shared" si="47"/>
        <v>0</v>
      </c>
      <c r="C1001" s="127">
        <f t="shared" si="48"/>
        <v>3.9107331597574698E-20</v>
      </c>
      <c r="D1001" s="127">
        <f>C1001+Scoring!$J$73</f>
        <v>24</v>
      </c>
      <c r="E1001" s="131">
        <f t="shared" si="49"/>
        <v>0</v>
      </c>
    </row>
    <row r="1002" spans="1:5" x14ac:dyDescent="0.25">
      <c r="A1002" s="61">
        <v>4915</v>
      </c>
      <c r="B1002" s="61">
        <f t="shared" si="47"/>
        <v>0</v>
      </c>
      <c r="C1002" s="127">
        <f t="shared" si="48"/>
        <v>3.7200044529319675E-20</v>
      </c>
      <c r="D1002" s="127">
        <f>C1002+Scoring!$J$73</f>
        <v>24</v>
      </c>
      <c r="E1002" s="131">
        <f t="shared" si="49"/>
        <v>0</v>
      </c>
    </row>
    <row r="1003" spans="1:5" x14ac:dyDescent="0.25">
      <c r="A1003" s="61">
        <v>4920</v>
      </c>
      <c r="B1003" s="61">
        <f t="shared" si="47"/>
        <v>0</v>
      </c>
      <c r="C1003" s="127">
        <f t="shared" si="48"/>
        <v>3.5385776949025536E-20</v>
      </c>
      <c r="D1003" s="127">
        <f>C1003+Scoring!$J$73</f>
        <v>24</v>
      </c>
      <c r="E1003" s="131">
        <f t="shared" si="49"/>
        <v>0</v>
      </c>
    </row>
    <row r="1004" spans="1:5" x14ac:dyDescent="0.25">
      <c r="A1004" s="61">
        <v>4925</v>
      </c>
      <c r="B1004" s="61">
        <f t="shared" si="47"/>
        <v>0</v>
      </c>
      <c r="C1004" s="127">
        <f t="shared" si="48"/>
        <v>3.3659992242732289E-20</v>
      </c>
      <c r="D1004" s="127">
        <f>C1004+Scoring!$J$73</f>
        <v>24</v>
      </c>
      <c r="E1004" s="131">
        <f t="shared" si="49"/>
        <v>0</v>
      </c>
    </row>
    <row r="1005" spans="1:5" x14ac:dyDescent="0.25">
      <c r="A1005" s="61">
        <v>4930</v>
      </c>
      <c r="B1005" s="61">
        <f t="shared" si="47"/>
        <v>0</v>
      </c>
      <c r="C1005" s="127">
        <f t="shared" si="48"/>
        <v>3.2018375049752597E-20</v>
      </c>
      <c r="D1005" s="127">
        <f>C1005+Scoring!$J$73</f>
        <v>24</v>
      </c>
      <c r="E1005" s="131">
        <f t="shared" si="49"/>
        <v>0</v>
      </c>
    </row>
    <row r="1006" spans="1:5" x14ac:dyDescent="0.25">
      <c r="A1006" s="61">
        <v>4935</v>
      </c>
      <c r="B1006" s="61">
        <f t="shared" si="47"/>
        <v>0</v>
      </c>
      <c r="C1006" s="127">
        <f t="shared" si="48"/>
        <v>3.045682047202427E-20</v>
      </c>
      <c r="D1006" s="127">
        <f>C1006+Scoring!$J$73</f>
        <v>24</v>
      </c>
      <c r="E1006" s="131">
        <f t="shared" si="49"/>
        <v>0</v>
      </c>
    </row>
    <row r="1007" spans="1:5" x14ac:dyDescent="0.25">
      <c r="A1007" s="61">
        <v>4940</v>
      </c>
      <c r="B1007" s="61">
        <f t="shared" si="47"/>
        <v>0</v>
      </c>
      <c r="C1007" s="127">
        <f t="shared" si="48"/>
        <v>2.8971423809725294E-20</v>
      </c>
      <c r="D1007" s="127">
        <f>C1007+Scoring!$J$73</f>
        <v>24</v>
      </c>
      <c r="E1007" s="131">
        <f t="shared" si="49"/>
        <v>0</v>
      </c>
    </row>
    <row r="1008" spans="1:5" x14ac:dyDescent="0.25">
      <c r="A1008" s="61">
        <v>4945</v>
      </c>
      <c r="B1008" s="61">
        <f t="shared" si="47"/>
        <v>0</v>
      </c>
      <c r="C1008" s="127">
        <f t="shared" si="48"/>
        <v>2.7558470797491158E-20</v>
      </c>
      <c r="D1008" s="127">
        <f>C1008+Scoring!$J$73</f>
        <v>24</v>
      </c>
      <c r="E1008" s="131">
        <f t="shared" si="49"/>
        <v>0</v>
      </c>
    </row>
    <row r="1009" spans="1:5" x14ac:dyDescent="0.25">
      <c r="A1009" s="61">
        <v>4950</v>
      </c>
      <c r="B1009" s="61">
        <f t="shared" si="47"/>
        <v>0</v>
      </c>
      <c r="C1009" s="127">
        <f t="shared" si="48"/>
        <v>2.621442831681732E-20</v>
      </c>
      <c r="D1009" s="127">
        <f>C1009+Scoring!$J$73</f>
        <v>24</v>
      </c>
      <c r="E1009" s="131">
        <f t="shared" si="49"/>
        <v>0</v>
      </c>
    </row>
    <row r="1010" spans="1:5" x14ac:dyDescent="0.25">
      <c r="A1010" s="61">
        <v>4955</v>
      </c>
      <c r="B1010" s="61">
        <f t="shared" si="47"/>
        <v>0</v>
      </c>
      <c r="C1010" s="127">
        <f t="shared" si="48"/>
        <v>2.4935935561421251E-20</v>
      </c>
      <c r="D1010" s="127">
        <f>C1010+Scoring!$J$73</f>
        <v>24</v>
      </c>
      <c r="E1010" s="131">
        <f t="shared" si="49"/>
        <v>0</v>
      </c>
    </row>
    <row r="1011" spans="1:5" x14ac:dyDescent="0.25">
      <c r="A1011" s="61">
        <v>4960</v>
      </c>
      <c r="B1011" s="61">
        <f t="shared" si="47"/>
        <v>0</v>
      </c>
      <c r="C1011" s="127">
        <f t="shared" si="48"/>
        <v>2.3719795633477695E-20</v>
      </c>
      <c r="D1011" s="127">
        <f>C1011+Scoring!$J$73</f>
        <v>24</v>
      </c>
      <c r="E1011" s="131">
        <f t="shared" si="49"/>
        <v>0</v>
      </c>
    </row>
    <row r="1012" spans="1:5" x14ac:dyDescent="0.25">
      <c r="A1012" s="61">
        <v>4965</v>
      </c>
      <c r="B1012" s="61">
        <f t="shared" si="47"/>
        <v>0</v>
      </c>
      <c r="C1012" s="127">
        <f t="shared" si="48"/>
        <v>2.2562967549707603E-20</v>
      </c>
      <c r="D1012" s="127">
        <f>C1012+Scoring!$J$73</f>
        <v>24</v>
      </c>
      <c r="E1012" s="131">
        <f t="shared" si="49"/>
        <v>0</v>
      </c>
    </row>
    <row r="1013" spans="1:5" x14ac:dyDescent="0.25">
      <c r="A1013" s="61">
        <v>4970</v>
      </c>
      <c r="B1013" s="61">
        <f t="shared" si="47"/>
        <v>0</v>
      </c>
      <c r="C1013" s="127">
        <f t="shared" si="48"/>
        <v>2.1462558637336558E-20</v>
      </c>
      <c r="D1013" s="127">
        <f>C1013+Scoring!$J$73</f>
        <v>24</v>
      </c>
      <c r="E1013" s="131">
        <f t="shared" si="49"/>
        <v>0</v>
      </c>
    </row>
    <row r="1014" spans="1:5" x14ac:dyDescent="0.25">
      <c r="A1014" s="61">
        <v>4975</v>
      </c>
      <c r="B1014" s="61">
        <f t="shared" si="47"/>
        <v>0</v>
      </c>
      <c r="C1014" s="127">
        <f t="shared" si="48"/>
        <v>2.0415817300906538E-20</v>
      </c>
      <c r="D1014" s="127">
        <f>C1014+Scoring!$J$73</f>
        <v>24</v>
      </c>
      <c r="E1014" s="131">
        <f t="shared" si="49"/>
        <v>0</v>
      </c>
    </row>
    <row r="1015" spans="1:5" x14ac:dyDescent="0.25">
      <c r="A1015" s="61">
        <v>4980</v>
      </c>
      <c r="B1015" s="61">
        <f t="shared" si="47"/>
        <v>0</v>
      </c>
      <c r="C1015" s="127">
        <f t="shared" si="48"/>
        <v>1.9420126141852962E-20</v>
      </c>
      <c r="D1015" s="127">
        <f>C1015+Scoring!$J$73</f>
        <v>24</v>
      </c>
      <c r="E1015" s="131">
        <f t="shared" si="49"/>
        <v>0</v>
      </c>
    </row>
    <row r="1016" spans="1:5" x14ac:dyDescent="0.25">
      <c r="A1016" s="61">
        <v>4985</v>
      </c>
      <c r="B1016" s="61">
        <f t="shared" si="47"/>
        <v>0</v>
      </c>
      <c r="C1016" s="127">
        <f t="shared" si="48"/>
        <v>1.8472995413646121E-20</v>
      </c>
      <c r="D1016" s="127">
        <f>C1016+Scoring!$J$73</f>
        <v>24</v>
      </c>
      <c r="E1016" s="131">
        <f t="shared" si="49"/>
        <v>0</v>
      </c>
    </row>
    <row r="1017" spans="1:5" x14ac:dyDescent="0.25">
      <c r="A1017" s="61">
        <v>4990</v>
      </c>
      <c r="B1017" s="61">
        <f t="shared" si="47"/>
        <v>0</v>
      </c>
      <c r="C1017" s="127">
        <f t="shared" si="48"/>
        <v>1.7572056796126977E-20</v>
      </c>
      <c r="D1017" s="127">
        <f>C1017+Scoring!$J$73</f>
        <v>24</v>
      </c>
      <c r="E1017" s="131">
        <f t="shared" si="49"/>
        <v>0</v>
      </c>
    </row>
    <row r="1018" spans="1:5" x14ac:dyDescent="0.25">
      <c r="A1018" s="61">
        <v>4995</v>
      </c>
      <c r="B1018" s="61">
        <f t="shared" si="47"/>
        <v>0</v>
      </c>
      <c r="C1018" s="127">
        <f t="shared" si="48"/>
        <v>1.6715057473473653E-20</v>
      </c>
      <c r="D1018" s="127">
        <f>C1018+Scoring!$J$73</f>
        <v>24</v>
      </c>
      <c r="E1018" s="131">
        <f t="shared" si="49"/>
        <v>0</v>
      </c>
    </row>
    <row r="1019" spans="1:5" x14ac:dyDescent="0.25">
      <c r="A1019" s="61">
        <v>5000</v>
      </c>
      <c r="B1019" s="61">
        <f t="shared" si="47"/>
        <v>0</v>
      </c>
      <c r="C1019" s="127">
        <f t="shared" si="48"/>
        <v>1.5899854500988749E-20</v>
      </c>
      <c r="D1019" s="127">
        <f>C1019+Scoring!$J$73</f>
        <v>24</v>
      </c>
      <c r="E1019" s="131">
        <f t="shared" si="49"/>
        <v>0</v>
      </c>
    </row>
    <row r="1020" spans="1:5" x14ac:dyDescent="0.25">
      <c r="A1020" s="61">
        <v>5005</v>
      </c>
      <c r="B1020" s="61">
        <f t="shared" si="47"/>
        <v>0</v>
      </c>
      <c r="C1020" s="127">
        <f t="shared" si="48"/>
        <v>1.5124409446620548E-20</v>
      </c>
      <c r="D1020" s="127">
        <f>C1020+Scoring!$J$73</f>
        <v>24</v>
      </c>
      <c r="E1020" s="131">
        <f t="shared" si="49"/>
        <v>0</v>
      </c>
    </row>
    <row r="1021" spans="1:5" x14ac:dyDescent="0.25">
      <c r="A1021" s="61">
        <v>5010</v>
      </c>
      <c r="B1021" s="61">
        <f t="shared" si="47"/>
        <v>0</v>
      </c>
      <c r="C1021" s="127">
        <f t="shared" si="48"/>
        <v>1.438678329382207E-20</v>
      </c>
      <c r="D1021" s="127">
        <f>C1021+Scoring!$J$73</f>
        <v>24</v>
      </c>
      <c r="E1021" s="131">
        <f t="shared" si="49"/>
        <v>0</v>
      </c>
    </row>
    <row r="1022" spans="1:5" x14ac:dyDescent="0.25">
      <c r="A1022" s="61">
        <v>5015</v>
      </c>
      <c r="B1022" s="61">
        <f t="shared" si="47"/>
        <v>0</v>
      </c>
      <c r="C1022" s="127">
        <f t="shared" si="48"/>
        <v>1.3685131592998893E-20</v>
      </c>
      <c r="D1022" s="127">
        <f>C1022+Scoring!$J$73</f>
        <v>24</v>
      </c>
      <c r="E1022" s="131">
        <f t="shared" si="49"/>
        <v>0</v>
      </c>
    </row>
    <row r="1023" spans="1:5" x14ac:dyDescent="0.25">
      <c r="A1023" s="61">
        <v>5020</v>
      </c>
      <c r="B1023" s="61">
        <f t="shared" si="47"/>
        <v>0</v>
      </c>
      <c r="C1023" s="127">
        <f t="shared" si="48"/>
        <v>1.301769984942482E-20</v>
      </c>
      <c r="D1023" s="127">
        <f>C1023+Scoring!$J$73</f>
        <v>24</v>
      </c>
      <c r="E1023" s="131">
        <f t="shared" si="49"/>
        <v>0</v>
      </c>
    </row>
    <row r="1024" spans="1:5" x14ac:dyDescent="0.25">
      <c r="A1024" s="61">
        <v>5025</v>
      </c>
      <c r="B1024" s="61">
        <f t="shared" si="47"/>
        <v>0</v>
      </c>
      <c r="C1024" s="127">
        <f t="shared" si="48"/>
        <v>1.2382819136091437E-20</v>
      </c>
      <c r="D1024" s="127">
        <f>C1024+Scoring!$J$73</f>
        <v>24</v>
      </c>
      <c r="E1024" s="131">
        <f t="shared" si="49"/>
        <v>0</v>
      </c>
    </row>
    <row r="1025" spans="1:5" x14ac:dyDescent="0.25">
      <c r="A1025" s="61">
        <v>5030</v>
      </c>
      <c r="B1025" s="61">
        <f t="shared" ref="B1025:B1088" si="50">IF(AND($D$1="Yes",A1025&gt; $D$3), $D$2*EXP(-0.0044*(A1025-B$3)), $D$2)</f>
        <v>0</v>
      </c>
      <c r="C1025" s="127">
        <f t="shared" ref="C1025:C1088" si="51">IF($D$11="Within SPZ1",IF(A1025&lt;$D$9,$D$7+$D$8,$D$7+$D$8*EXP(-$D$10*(A1025-$D$9))),IF(A1025&lt;$D$9,$D$8,$D$8*EXP(-$D$10*(A1025-$D$9))))</f>
        <v>1.1778901920520638E-20</v>
      </c>
      <c r="D1025" s="127">
        <f>C1025+Scoring!$J$73</f>
        <v>24</v>
      </c>
      <c r="E1025" s="131">
        <f t="shared" si="49"/>
        <v>0</v>
      </c>
    </row>
    <row r="1026" spans="1:5" x14ac:dyDescent="0.25">
      <c r="A1026" s="61">
        <v>5035</v>
      </c>
      <c r="B1026" s="61">
        <f t="shared" si="50"/>
        <v>0</v>
      </c>
      <c r="C1026" s="127">
        <f t="shared" si="51"/>
        <v>1.1204438095107232E-20</v>
      </c>
      <c r="D1026" s="127">
        <f>C1026+Scoring!$J$73</f>
        <v>24</v>
      </c>
      <c r="E1026" s="131">
        <f t="shared" si="49"/>
        <v>0</v>
      </c>
    </row>
    <row r="1027" spans="1:5" x14ac:dyDescent="0.25">
      <c r="A1027" s="61">
        <v>5040</v>
      </c>
      <c r="B1027" s="61">
        <f t="shared" si="50"/>
        <v>0</v>
      </c>
      <c r="C1027" s="127">
        <f t="shared" si="51"/>
        <v>1.0657991201062758E-20</v>
      </c>
      <c r="D1027" s="127">
        <f>C1027+Scoring!$J$73</f>
        <v>24</v>
      </c>
      <c r="E1027" s="131">
        <f t="shared" si="49"/>
        <v>0</v>
      </c>
    </row>
    <row r="1028" spans="1:5" x14ac:dyDescent="0.25">
      <c r="A1028" s="61">
        <v>5045</v>
      </c>
      <c r="B1028" s="61">
        <f t="shared" si="50"/>
        <v>0</v>
      </c>
      <c r="C1028" s="127">
        <f t="shared" si="51"/>
        <v>1.0138194836520558E-20</v>
      </c>
      <c r="D1028" s="127">
        <f>C1028+Scoring!$J$73</f>
        <v>24</v>
      </c>
      <c r="E1028" s="131">
        <f t="shared" si="49"/>
        <v>0</v>
      </c>
    </row>
    <row r="1029" spans="1:5" x14ac:dyDescent="0.25">
      <c r="A1029" s="61">
        <v>5050</v>
      </c>
      <c r="B1029" s="61">
        <f t="shared" si="50"/>
        <v>0</v>
      </c>
      <c r="C1029" s="127">
        <f t="shared" si="51"/>
        <v>9.6437492398195888E-21</v>
      </c>
      <c r="D1029" s="127">
        <f>C1029+Scoring!$J$73</f>
        <v>24</v>
      </c>
      <c r="E1029" s="131">
        <f t="shared" si="49"/>
        <v>0</v>
      </c>
    </row>
    <row r="1030" spans="1:5" x14ac:dyDescent="0.25">
      <c r="A1030" s="61">
        <v>5055</v>
      </c>
      <c r="B1030" s="61">
        <f t="shared" si="50"/>
        <v>0</v>
      </c>
      <c r="C1030" s="127">
        <f t="shared" si="51"/>
        <v>9.1734180394227467E-21</v>
      </c>
      <c r="D1030" s="127">
        <f>C1030+Scoring!$J$73</f>
        <v>24</v>
      </c>
      <c r="E1030" s="131">
        <f t="shared" si="49"/>
        <v>0</v>
      </c>
    </row>
    <row r="1031" spans="1:5" x14ac:dyDescent="0.25">
      <c r="A1031" s="61">
        <v>5060</v>
      </c>
      <c r="B1031" s="61">
        <f t="shared" si="50"/>
        <v>0</v>
      </c>
      <c r="C1031" s="127">
        <f t="shared" si="51"/>
        <v>8.7260251623445911E-21</v>
      </c>
      <c r="D1031" s="127">
        <f>C1031+Scoring!$J$73</f>
        <v>24</v>
      </c>
      <c r="E1031" s="131">
        <f t="shared" si="49"/>
        <v>0</v>
      </c>
    </row>
    <row r="1032" spans="1:5" x14ac:dyDescent="0.25">
      <c r="A1032" s="61">
        <v>5065</v>
      </c>
      <c r="B1032" s="61">
        <f t="shared" si="50"/>
        <v>0</v>
      </c>
      <c r="C1032" s="127">
        <f t="shared" si="51"/>
        <v>8.3004518933558208E-21</v>
      </c>
      <c r="D1032" s="127">
        <f>C1032+Scoring!$J$73</f>
        <v>24</v>
      </c>
      <c r="E1032" s="131">
        <f t="shared" si="49"/>
        <v>0</v>
      </c>
    </row>
    <row r="1033" spans="1:5" x14ac:dyDescent="0.25">
      <c r="A1033" s="61">
        <v>5070</v>
      </c>
      <c r="B1033" s="61">
        <f t="shared" si="50"/>
        <v>0</v>
      </c>
      <c r="C1033" s="127">
        <f t="shared" si="51"/>
        <v>7.8956340776126849E-21</v>
      </c>
      <c r="D1033" s="127">
        <f>C1033+Scoring!$J$73</f>
        <v>24</v>
      </c>
      <c r="E1033" s="131">
        <f t="shared" si="49"/>
        <v>0</v>
      </c>
    </row>
    <row r="1034" spans="1:5" x14ac:dyDescent="0.25">
      <c r="A1034" s="61">
        <v>5075</v>
      </c>
      <c r="B1034" s="61">
        <f t="shared" si="50"/>
        <v>0</v>
      </c>
      <c r="C1034" s="127">
        <f t="shared" si="51"/>
        <v>7.5105594597157613E-21</v>
      </c>
      <c r="D1034" s="127">
        <f>C1034+Scoring!$J$73</f>
        <v>24</v>
      </c>
      <c r="E1034" s="131">
        <f t="shared" si="49"/>
        <v>0</v>
      </c>
    </row>
    <row r="1035" spans="1:5" x14ac:dyDescent="0.25">
      <c r="A1035" s="61">
        <v>5080</v>
      </c>
      <c r="B1035" s="61">
        <f t="shared" si="50"/>
        <v>0</v>
      </c>
      <c r="C1035" s="127">
        <f t="shared" si="51"/>
        <v>7.1442651525437868E-21</v>
      </c>
      <c r="D1035" s="127">
        <f>C1035+Scoring!$J$73</f>
        <v>24</v>
      </c>
      <c r="E1035" s="131">
        <f t="shared" si="49"/>
        <v>0</v>
      </c>
    </row>
    <row r="1036" spans="1:5" x14ac:dyDescent="0.25">
      <c r="A1036" s="61">
        <v>5085</v>
      </c>
      <c r="B1036" s="61">
        <f t="shared" si="50"/>
        <v>0</v>
      </c>
      <c r="C1036" s="127">
        <f t="shared" si="51"/>
        <v>6.7958352295347519E-21</v>
      </c>
      <c r="D1036" s="127">
        <f>C1036+Scoring!$J$73</f>
        <v>24</v>
      </c>
      <c r="E1036" s="131">
        <f t="shared" si="49"/>
        <v>0</v>
      </c>
    </row>
    <row r="1037" spans="1:5" x14ac:dyDescent="0.25">
      <c r="A1037" s="61">
        <v>5090</v>
      </c>
      <c r="B1037" s="61">
        <f t="shared" si="50"/>
        <v>0</v>
      </c>
      <c r="C1037" s="127">
        <f t="shared" si="51"/>
        <v>6.4643984343920383E-21</v>
      </c>
      <c r="D1037" s="127">
        <f>C1037+Scoring!$J$73</f>
        <v>24</v>
      </c>
      <c r="E1037" s="131">
        <f t="shared" si="49"/>
        <v>0</v>
      </c>
    </row>
    <row r="1038" spans="1:5" x14ac:dyDescent="0.25">
      <c r="A1038" s="61">
        <v>5095</v>
      </c>
      <c r="B1038" s="61">
        <f t="shared" si="50"/>
        <v>0</v>
      </c>
      <c r="C1038" s="127">
        <f t="shared" si="51"/>
        <v>6.1491260024900276E-21</v>
      </c>
      <c r="D1038" s="127">
        <f>C1038+Scoring!$J$73</f>
        <v>24</v>
      </c>
      <c r="E1038" s="131">
        <f t="shared" si="49"/>
        <v>0</v>
      </c>
    </row>
    <row r="1039" spans="1:5" x14ac:dyDescent="0.25">
      <c r="A1039" s="61">
        <v>5100</v>
      </c>
      <c r="B1039" s="61">
        <f t="shared" si="50"/>
        <v>0</v>
      </c>
      <c r="C1039" s="127">
        <f t="shared" si="51"/>
        <v>5.8492295885309825E-21</v>
      </c>
      <c r="D1039" s="127">
        <f>C1039+Scoring!$J$73</f>
        <v>24</v>
      </c>
      <c r="E1039" s="131">
        <f t="shared" si="49"/>
        <v>0</v>
      </c>
    </row>
    <row r="1040" spans="1:5" x14ac:dyDescent="0.25">
      <c r="A1040" s="61">
        <v>5105</v>
      </c>
      <c r="B1040" s="61">
        <f t="shared" si="50"/>
        <v>0</v>
      </c>
      <c r="C1040" s="127">
        <f t="shared" si="51"/>
        <v>5.5639592952708516E-21</v>
      </c>
      <c r="D1040" s="127">
        <f>C1040+Scoring!$J$73</f>
        <v>24</v>
      </c>
      <c r="E1040" s="131">
        <f t="shared" si="49"/>
        <v>0</v>
      </c>
    </row>
    <row r="1041" spans="1:5" x14ac:dyDescent="0.25">
      <c r="A1041" s="61">
        <v>5110</v>
      </c>
      <c r="B1041" s="61">
        <f t="shared" si="50"/>
        <v>0</v>
      </c>
      <c r="C1041" s="127">
        <f t="shared" si="51"/>
        <v>5.2926017983859051E-21</v>
      </c>
      <c r="D1041" s="127">
        <f>C1041+Scoring!$J$73</f>
        <v>24</v>
      </c>
      <c r="E1041" s="131">
        <f t="shared" si="49"/>
        <v>0</v>
      </c>
    </row>
    <row r="1042" spans="1:5" x14ac:dyDescent="0.25">
      <c r="A1042" s="61">
        <v>5115</v>
      </c>
      <c r="B1042" s="61">
        <f t="shared" si="50"/>
        <v>0</v>
      </c>
      <c r="C1042" s="127">
        <f t="shared" si="51"/>
        <v>5.0344785627900824E-21</v>
      </c>
      <c r="D1042" s="127">
        <f>C1042+Scoring!$J$73</f>
        <v>24</v>
      </c>
      <c r="E1042" s="131">
        <f t="shared" si="49"/>
        <v>0</v>
      </c>
    </row>
    <row r="1043" spans="1:5" x14ac:dyDescent="0.25">
      <c r="A1043" s="61">
        <v>5120</v>
      </c>
      <c r="B1043" s="61">
        <f t="shared" si="50"/>
        <v>0</v>
      </c>
      <c r="C1043" s="127">
        <f t="shared" si="51"/>
        <v>4.7889441459439716E-21</v>
      </c>
      <c r="D1043" s="127">
        <f>C1043+Scoring!$J$73</f>
        <v>24</v>
      </c>
      <c r="E1043" s="131">
        <f t="shared" si="49"/>
        <v>0</v>
      </c>
    </row>
    <row r="1044" spans="1:5" x14ac:dyDescent="0.25">
      <c r="A1044" s="61">
        <v>5125</v>
      </c>
      <c r="B1044" s="61">
        <f t="shared" si="50"/>
        <v>0</v>
      </c>
      <c r="C1044" s="127">
        <f t="shared" si="51"/>
        <v>4.5553845839123606E-21</v>
      </c>
      <c r="D1044" s="127">
        <f>C1044+Scoring!$J$73</f>
        <v>24</v>
      </c>
      <c r="E1044" s="131">
        <f t="shared" si="49"/>
        <v>0</v>
      </c>
    </row>
    <row r="1045" spans="1:5" x14ac:dyDescent="0.25">
      <c r="A1045" s="61">
        <v>5130</v>
      </c>
      <c r="B1045" s="61">
        <f t="shared" si="50"/>
        <v>0</v>
      </c>
      <c r="C1045" s="127">
        <f t="shared" si="51"/>
        <v>4.333215856134361E-21</v>
      </c>
      <c r="D1045" s="127">
        <f>C1045+Scoring!$J$73</f>
        <v>24</v>
      </c>
      <c r="E1045" s="131">
        <f t="shared" si="49"/>
        <v>0</v>
      </c>
    </row>
    <row r="1046" spans="1:5" x14ac:dyDescent="0.25">
      <c r="A1046" s="61">
        <v>5135</v>
      </c>
      <c r="B1046" s="61">
        <f t="shared" si="50"/>
        <v>0</v>
      </c>
      <c r="C1046" s="127">
        <f t="shared" si="51"/>
        <v>4.1218824250680682E-21</v>
      </c>
      <c r="D1046" s="127">
        <f>C1046+Scoring!$J$73</f>
        <v>24</v>
      </c>
      <c r="E1046" s="131">
        <f t="shared" si="49"/>
        <v>0</v>
      </c>
    </row>
    <row r="1047" spans="1:5" x14ac:dyDescent="0.25">
      <c r="A1047" s="61">
        <v>5140</v>
      </c>
      <c r="B1047" s="61">
        <f t="shared" si="50"/>
        <v>0</v>
      </c>
      <c r="C1047" s="127">
        <f t="shared" si="51"/>
        <v>3.9208558470571175E-21</v>
      </c>
      <c r="D1047" s="127">
        <f>C1047+Scoring!$J$73</f>
        <v>24</v>
      </c>
      <c r="E1047" s="131">
        <f t="shared" si="49"/>
        <v>0</v>
      </c>
    </row>
    <row r="1048" spans="1:5" x14ac:dyDescent="0.25">
      <c r="A1048" s="61">
        <v>5145</v>
      </c>
      <c r="B1048" s="61">
        <f t="shared" si="50"/>
        <v>0</v>
      </c>
      <c r="C1048" s="127">
        <f t="shared" si="51"/>
        <v>3.7296334509463852E-21</v>
      </c>
      <c r="D1048" s="127">
        <f>C1048+Scoring!$J$73</f>
        <v>24</v>
      </c>
      <c r="E1048" s="131">
        <f t="shared" si="49"/>
        <v>0</v>
      </c>
    </row>
    <row r="1049" spans="1:5" x14ac:dyDescent="0.25">
      <c r="A1049" s="61">
        <v>5150</v>
      </c>
      <c r="B1049" s="61">
        <f t="shared" si="50"/>
        <v>0</v>
      </c>
      <c r="C1049" s="127">
        <f t="shared" si="51"/>
        <v>3.547737081142352E-21</v>
      </c>
      <c r="D1049" s="127">
        <f>C1049+Scoring!$J$73</f>
        <v>24</v>
      </c>
      <c r="E1049" s="131">
        <f t="shared" si="49"/>
        <v>0</v>
      </c>
    </row>
    <row r="1050" spans="1:5" x14ac:dyDescent="0.25">
      <c r="A1050" s="61">
        <v>5155</v>
      </c>
      <c r="B1050" s="61">
        <f t="shared" si="50"/>
        <v>0</v>
      </c>
      <c r="C1050" s="127">
        <f t="shared" si="51"/>
        <v>3.3747119019748682E-21</v>
      </c>
      <c r="D1050" s="127">
        <f>C1050+Scoring!$J$73</f>
        <v>24</v>
      </c>
      <c r="E1050" s="131">
        <f t="shared" si="49"/>
        <v>0</v>
      </c>
    </row>
    <row r="1051" spans="1:5" x14ac:dyDescent="0.25">
      <c r="A1051" s="61">
        <v>5160</v>
      </c>
      <c r="B1051" s="61">
        <f t="shared" si="50"/>
        <v>0</v>
      </c>
      <c r="C1051" s="127">
        <f t="shared" si="51"/>
        <v>3.210125260371273E-21</v>
      </c>
      <c r="D1051" s="127">
        <f>C1051+Scoring!$J$73</f>
        <v>24</v>
      </c>
      <c r="E1051" s="131">
        <f t="shared" si="49"/>
        <v>0</v>
      </c>
    </row>
    <row r="1052" spans="1:5" x14ac:dyDescent="0.25">
      <c r="A1052" s="61">
        <v>5165</v>
      </c>
      <c r="B1052" s="61">
        <f t="shared" si="50"/>
        <v>0</v>
      </c>
      <c r="C1052" s="127">
        <f t="shared" si="51"/>
        <v>3.0535656039981793E-21</v>
      </c>
      <c r="D1052" s="127">
        <f>C1052+Scoring!$J$73</f>
        <v>24</v>
      </c>
      <c r="E1052" s="131">
        <f t="shared" si="49"/>
        <v>0</v>
      </c>
    </row>
    <row r="1053" spans="1:5" x14ac:dyDescent="0.25">
      <c r="A1053" s="61">
        <v>5170</v>
      </c>
      <c r="B1053" s="61">
        <f t="shared" si="50"/>
        <v>0</v>
      </c>
      <c r="C1053" s="127">
        <f t="shared" si="51"/>
        <v>2.9046414521663511E-21</v>
      </c>
      <c r="D1053" s="127">
        <f>C1053+Scoring!$J$73</f>
        <v>24</v>
      </c>
      <c r="E1053" s="131">
        <f t="shared" si="49"/>
        <v>0</v>
      </c>
    </row>
    <row r="1054" spans="1:5" x14ac:dyDescent="0.25">
      <c r="A1054" s="61">
        <v>5175</v>
      </c>
      <c r="B1054" s="61">
        <f t="shared" si="50"/>
        <v>0</v>
      </c>
      <c r="C1054" s="127">
        <f t="shared" si="51"/>
        <v>2.7629804169251241E-21</v>
      </c>
      <c r="D1054" s="127">
        <f>C1054+Scoring!$J$73</f>
        <v>24</v>
      </c>
      <c r="E1054" s="131">
        <f t="shared" si="49"/>
        <v>0</v>
      </c>
    </row>
    <row r="1055" spans="1:5" x14ac:dyDescent="0.25">
      <c r="A1055" s="61">
        <v>5180</v>
      </c>
      <c r="B1055" s="61">
        <f t="shared" si="50"/>
        <v>0</v>
      </c>
      <c r="C1055" s="127">
        <f t="shared" si="51"/>
        <v>2.6282282718984176E-21</v>
      </c>
      <c r="D1055" s="127">
        <f>C1055+Scoring!$J$73</f>
        <v>24</v>
      </c>
      <c r="E1055" s="131">
        <f t="shared" ref="E1055:E1118" si="52">D1055-D1056</f>
        <v>0</v>
      </c>
    </row>
    <row r="1056" spans="1:5" x14ac:dyDescent="0.25">
      <c r="A1056" s="61">
        <v>5185</v>
      </c>
      <c r="B1056" s="61">
        <f t="shared" si="50"/>
        <v>0</v>
      </c>
      <c r="C1056" s="127">
        <f t="shared" si="51"/>
        <v>2.5000480665344447E-21</v>
      </c>
      <c r="D1056" s="127">
        <f>C1056+Scoring!$J$73</f>
        <v>24</v>
      </c>
      <c r="E1056" s="131">
        <f t="shared" si="52"/>
        <v>0</v>
      </c>
    </row>
    <row r="1057" spans="1:5" x14ac:dyDescent="0.25">
      <c r="A1057" s="61">
        <v>5190</v>
      </c>
      <c r="B1057" s="61">
        <f t="shared" si="50"/>
        <v>0</v>
      </c>
      <c r="C1057" s="127">
        <f t="shared" si="51"/>
        <v>2.3781192835536893E-21</v>
      </c>
      <c r="D1057" s="127">
        <f>C1057+Scoring!$J$73</f>
        <v>24</v>
      </c>
      <c r="E1057" s="131">
        <f t="shared" si="52"/>
        <v>0</v>
      </c>
    </row>
    <row r="1058" spans="1:5" x14ac:dyDescent="0.25">
      <c r="A1058" s="61">
        <v>5195</v>
      </c>
      <c r="B1058" s="61">
        <f t="shared" si="50"/>
        <v>0</v>
      </c>
      <c r="C1058" s="127">
        <f t="shared" si="51"/>
        <v>2.2621370374888164E-21</v>
      </c>
      <c r="D1058" s="127">
        <f>C1058+Scoring!$J$73</f>
        <v>24</v>
      </c>
      <c r="E1058" s="131">
        <f t="shared" si="52"/>
        <v>0</v>
      </c>
    </row>
    <row r="1059" spans="1:5" x14ac:dyDescent="0.25">
      <c r="A1059" s="61">
        <v>5200</v>
      </c>
      <c r="B1059" s="61">
        <f t="shared" si="50"/>
        <v>0</v>
      </c>
      <c r="C1059" s="127">
        <f t="shared" si="51"/>
        <v>2.1518113123122434E-21</v>
      </c>
      <c r="D1059" s="127">
        <f>C1059+Scoring!$J$73</f>
        <v>24</v>
      </c>
      <c r="E1059" s="131">
        <f t="shared" si="52"/>
        <v>0</v>
      </c>
    </row>
    <row r="1060" spans="1:5" x14ac:dyDescent="0.25">
      <c r="A1060" s="61">
        <v>5205</v>
      </c>
      <c r="B1060" s="61">
        <f t="shared" si="50"/>
        <v>0</v>
      </c>
      <c r="C1060" s="127">
        <f t="shared" si="51"/>
        <v>2.0468662362448928E-21</v>
      </c>
      <c r="D1060" s="127">
        <f>C1060+Scoring!$J$73</f>
        <v>24</v>
      </c>
      <c r="E1060" s="131">
        <f t="shared" si="52"/>
        <v>0</v>
      </c>
    </row>
    <row r="1061" spans="1:5" x14ac:dyDescent="0.25">
      <c r="A1061" s="61">
        <v>5210</v>
      </c>
      <c r="B1061" s="61">
        <f t="shared" si="50"/>
        <v>0</v>
      </c>
      <c r="C1061" s="127">
        <f t="shared" si="51"/>
        <v>1.9470393919331773E-21</v>
      </c>
      <c r="D1061" s="127">
        <f>C1061+Scoring!$J$73</f>
        <v>24</v>
      </c>
      <c r="E1061" s="131">
        <f t="shared" si="52"/>
        <v>0</v>
      </c>
    </row>
    <row r="1062" spans="1:5" x14ac:dyDescent="0.25">
      <c r="A1062" s="61">
        <v>5215</v>
      </c>
      <c r="B1062" s="61">
        <f t="shared" si="50"/>
        <v>0</v>
      </c>
      <c r="C1062" s="127">
        <f t="shared" si="51"/>
        <v>1.8520811602688218E-21</v>
      </c>
      <c r="D1062" s="127">
        <f>C1062+Scoring!$J$73</f>
        <v>24</v>
      </c>
      <c r="E1062" s="131">
        <f t="shared" si="52"/>
        <v>0</v>
      </c>
    </row>
    <row r="1063" spans="1:5" x14ac:dyDescent="0.25">
      <c r="A1063" s="61">
        <v>5220</v>
      </c>
      <c r="B1063" s="61">
        <f t="shared" si="50"/>
        <v>0</v>
      </c>
      <c r="C1063" s="127">
        <f t="shared" si="51"/>
        <v>1.7617540962111182E-21</v>
      </c>
      <c r="D1063" s="127">
        <f>C1063+Scoring!$J$73</f>
        <v>24</v>
      </c>
      <c r="E1063" s="131">
        <f t="shared" si="52"/>
        <v>0</v>
      </c>
    </row>
    <row r="1064" spans="1:5" x14ac:dyDescent="0.25">
      <c r="A1064" s="61">
        <v>5225</v>
      </c>
      <c r="B1064" s="61">
        <f t="shared" si="50"/>
        <v>0</v>
      </c>
      <c r="C1064" s="127">
        <f t="shared" si="51"/>
        <v>1.6758323350506824E-21</v>
      </c>
      <c r="D1064" s="127">
        <f>C1064+Scoring!$J$73</f>
        <v>24</v>
      </c>
      <c r="E1064" s="131">
        <f t="shared" si="52"/>
        <v>0</v>
      </c>
    </row>
    <row r="1065" spans="1:5" x14ac:dyDescent="0.25">
      <c r="A1065" s="61">
        <v>5230</v>
      </c>
      <c r="B1065" s="61">
        <f t="shared" si="50"/>
        <v>0</v>
      </c>
      <c r="C1065" s="127">
        <f t="shared" si="51"/>
        <v>1.5941010276299415E-21</v>
      </c>
      <c r="D1065" s="127">
        <f>C1065+Scoring!$J$73</f>
        <v>24</v>
      </c>
      <c r="E1065" s="131">
        <f t="shared" si="52"/>
        <v>0</v>
      </c>
    </row>
    <row r="1066" spans="1:5" x14ac:dyDescent="0.25">
      <c r="A1066" s="61">
        <v>5235</v>
      </c>
      <c r="B1066" s="61">
        <f t="shared" si="50"/>
        <v>0</v>
      </c>
      <c r="C1066" s="127">
        <f t="shared" si="51"/>
        <v>1.5163558031084303E-21</v>
      </c>
      <c r="D1066" s="127">
        <f>C1066+Scoring!$J$73</f>
        <v>24</v>
      </c>
      <c r="E1066" s="131">
        <f t="shared" si="52"/>
        <v>0</v>
      </c>
    </row>
    <row r="1067" spans="1:5" x14ac:dyDescent="0.25">
      <c r="A1067" s="61">
        <v>5240</v>
      </c>
      <c r="B1067" s="61">
        <f t="shared" si="50"/>
        <v>0</v>
      </c>
      <c r="C1067" s="127">
        <f t="shared" si="51"/>
        <v>1.4424022579291543E-21</v>
      </c>
      <c r="D1067" s="127">
        <f>C1067+Scoring!$J$73</f>
        <v>24</v>
      </c>
      <c r="E1067" s="131">
        <f t="shared" si="52"/>
        <v>0</v>
      </c>
    </row>
    <row r="1068" spans="1:5" x14ac:dyDescent="0.25">
      <c r="A1068" s="61">
        <v>5245</v>
      </c>
      <c r="B1068" s="61">
        <f t="shared" si="50"/>
        <v>0</v>
      </c>
      <c r="C1068" s="127">
        <f t="shared" si="51"/>
        <v>1.3720554697084742E-21</v>
      </c>
      <c r="D1068" s="127">
        <f>C1068+Scoring!$J$73</f>
        <v>24</v>
      </c>
      <c r="E1068" s="131">
        <f t="shared" si="52"/>
        <v>0</v>
      </c>
    </row>
    <row r="1069" spans="1:5" x14ac:dyDescent="0.25">
      <c r="A1069" s="61">
        <v>5250</v>
      </c>
      <c r="B1069" s="61">
        <f t="shared" si="50"/>
        <v>0</v>
      </c>
      <c r="C1069" s="127">
        <f t="shared" si="51"/>
        <v>1.3051395348338524E-21</v>
      </c>
      <c r="D1069" s="127">
        <f>C1069+Scoring!$J$73</f>
        <v>24</v>
      </c>
      <c r="E1069" s="131">
        <f t="shared" si="52"/>
        <v>0</v>
      </c>
    </row>
    <row r="1070" spans="1:5" x14ac:dyDescent="0.25">
      <c r="A1070" s="61">
        <v>5255</v>
      </c>
      <c r="B1070" s="61">
        <f t="shared" si="50"/>
        <v>0</v>
      </c>
      <c r="C1070" s="127">
        <f t="shared" si="51"/>
        <v>1.2414871286131297E-21</v>
      </c>
      <c r="D1070" s="127">
        <f>C1070+Scoring!$J$73</f>
        <v>24</v>
      </c>
      <c r="E1070" s="131">
        <f t="shared" si="52"/>
        <v>0</v>
      </c>
    </row>
    <row r="1071" spans="1:5" x14ac:dyDescent="0.25">
      <c r="A1071" s="61">
        <v>5260</v>
      </c>
      <c r="B1071" s="61">
        <f t="shared" si="50"/>
        <v>0</v>
      </c>
      <c r="C1071" s="127">
        <f t="shared" si="51"/>
        <v>1.1809390868757146E-21</v>
      </c>
      <c r="D1071" s="127">
        <f>C1071+Scoring!$J$73</f>
        <v>24</v>
      </c>
      <c r="E1071" s="131">
        <f t="shared" si="52"/>
        <v>0</v>
      </c>
    </row>
    <row r="1072" spans="1:5" x14ac:dyDescent="0.25">
      <c r="A1072" s="61">
        <v>5265</v>
      </c>
      <c r="B1072" s="61">
        <f t="shared" si="50"/>
        <v>0</v>
      </c>
      <c r="C1072" s="127">
        <f t="shared" si="51"/>
        <v>1.1233440079791879E-21</v>
      </c>
      <c r="D1072" s="127">
        <f>C1072+Scoring!$J$73</f>
        <v>24</v>
      </c>
      <c r="E1072" s="131">
        <f t="shared" si="52"/>
        <v>0</v>
      </c>
    </row>
    <row r="1073" spans="1:5" x14ac:dyDescent="0.25">
      <c r="A1073" s="61">
        <v>5270</v>
      </c>
      <c r="B1073" s="61">
        <f t="shared" si="50"/>
        <v>0</v>
      </c>
      <c r="C1073" s="127">
        <f t="shared" si="51"/>
        <v>1.0685578742263638E-21</v>
      </c>
      <c r="D1073" s="127">
        <f>C1073+Scoring!$J$73</f>
        <v>24</v>
      </c>
      <c r="E1073" s="131">
        <f t="shared" si="52"/>
        <v>0</v>
      </c>
    </row>
    <row r="1074" spans="1:5" x14ac:dyDescent="0.25">
      <c r="A1074" s="61">
        <v>5275</v>
      </c>
      <c r="B1074" s="61">
        <f t="shared" si="50"/>
        <v>0</v>
      </c>
      <c r="C1074" s="127">
        <f t="shared" si="51"/>
        <v>1.0164436917460533E-21</v>
      </c>
      <c r="D1074" s="127">
        <f>C1074+Scoring!$J$73</f>
        <v>24</v>
      </c>
      <c r="E1074" s="131">
        <f t="shared" si="52"/>
        <v>0</v>
      </c>
    </row>
    <row r="1075" spans="1:5" x14ac:dyDescent="0.25">
      <c r="A1075" s="61">
        <v>5280</v>
      </c>
      <c r="B1075" s="61">
        <f t="shared" si="50"/>
        <v>0</v>
      </c>
      <c r="C1075" s="127">
        <f t="shared" si="51"/>
        <v>9.6687114793697524E-22</v>
      </c>
      <c r="D1075" s="127">
        <f>C1075+Scoring!$J$73</f>
        <v>24</v>
      </c>
      <c r="E1075" s="131">
        <f t="shared" si="52"/>
        <v>0</v>
      </c>
    </row>
    <row r="1076" spans="1:5" x14ac:dyDescent="0.25">
      <c r="A1076" s="61">
        <v>5285</v>
      </c>
      <c r="B1076" s="61">
        <f t="shared" si="50"/>
        <v>0</v>
      </c>
      <c r="C1076" s="127">
        <f t="shared" si="51"/>
        <v>9.1971628561843643E-22</v>
      </c>
      <c r="D1076" s="127">
        <f>C1076+Scoring!$J$73</f>
        <v>24</v>
      </c>
      <c r="E1076" s="131">
        <f t="shared" si="52"/>
        <v>0</v>
      </c>
    </row>
    <row r="1077" spans="1:5" x14ac:dyDescent="0.25">
      <c r="A1077" s="61">
        <v>5290</v>
      </c>
      <c r="B1077" s="61">
        <f t="shared" si="50"/>
        <v>0</v>
      </c>
      <c r="C1077" s="127">
        <f t="shared" si="51"/>
        <v>8.7486119307276199E-22</v>
      </c>
      <c r="D1077" s="127">
        <f>C1077+Scoring!$J$73</f>
        <v>24</v>
      </c>
      <c r="E1077" s="131">
        <f t="shared" si="52"/>
        <v>0</v>
      </c>
    </row>
    <row r="1078" spans="1:5" x14ac:dyDescent="0.25">
      <c r="A1078" s="61">
        <v>5295</v>
      </c>
      <c r="B1078" s="61">
        <f t="shared" si="50"/>
        <v>0</v>
      </c>
      <c r="C1078" s="127">
        <f t="shared" si="51"/>
        <v>8.3219370920460786E-22</v>
      </c>
      <c r="D1078" s="127">
        <f>C1078+Scoring!$J$73</f>
        <v>24</v>
      </c>
      <c r="E1078" s="131">
        <f t="shared" si="52"/>
        <v>0</v>
      </c>
    </row>
    <row r="1079" spans="1:5" x14ac:dyDescent="0.25">
      <c r="A1079" s="61">
        <v>5300</v>
      </c>
      <c r="B1079" s="61">
        <f t="shared" si="50"/>
        <v>0</v>
      </c>
      <c r="C1079" s="127">
        <f t="shared" si="51"/>
        <v>7.9160714307981603E-22</v>
      </c>
      <c r="D1079" s="127">
        <f>C1079+Scoring!$J$73</f>
        <v>24</v>
      </c>
      <c r="E1079" s="131">
        <f t="shared" si="52"/>
        <v>0</v>
      </c>
    </row>
    <row r="1080" spans="1:5" x14ac:dyDescent="0.25">
      <c r="A1080" s="61">
        <v>5305</v>
      </c>
      <c r="B1080" s="61">
        <f t="shared" si="50"/>
        <v>0</v>
      </c>
      <c r="C1080" s="127">
        <f t="shared" si="51"/>
        <v>7.5300000714246456E-22</v>
      </c>
      <c r="D1080" s="127">
        <f>C1080+Scoring!$J$73</f>
        <v>24</v>
      </c>
      <c r="E1080" s="131">
        <f t="shared" si="52"/>
        <v>0</v>
      </c>
    </row>
    <row r="1081" spans="1:5" x14ac:dyDescent="0.25">
      <c r="A1081" s="61">
        <v>5310</v>
      </c>
      <c r="B1081" s="61">
        <f t="shared" si="50"/>
        <v>0</v>
      </c>
      <c r="C1081" s="127">
        <f t="shared" si="51"/>
        <v>7.162757634431621E-22</v>
      </c>
      <c r="D1081" s="127">
        <f>C1081+Scoring!$J$73</f>
        <v>24</v>
      </c>
      <c r="E1081" s="131">
        <f t="shared" si="52"/>
        <v>0</v>
      </c>
    </row>
    <row r="1082" spans="1:5" x14ac:dyDescent="0.25">
      <c r="A1082" s="61">
        <v>5315</v>
      </c>
      <c r="B1082" s="61">
        <f t="shared" si="50"/>
        <v>0</v>
      </c>
      <c r="C1082" s="127">
        <f t="shared" si="51"/>
        <v>6.8134258224385061E-22</v>
      </c>
      <c r="D1082" s="127">
        <f>C1082+Scoring!$J$73</f>
        <v>24</v>
      </c>
      <c r="E1082" s="131">
        <f t="shared" si="52"/>
        <v>0</v>
      </c>
    </row>
    <row r="1083" spans="1:5" x14ac:dyDescent="0.25">
      <c r="A1083" s="61">
        <v>5320</v>
      </c>
      <c r="B1083" s="61">
        <f t="shared" si="50"/>
        <v>0</v>
      </c>
      <c r="C1083" s="127">
        <f t="shared" si="51"/>
        <v>6.4811311239564566E-22</v>
      </c>
      <c r="D1083" s="127">
        <f>C1083+Scoring!$J$73</f>
        <v>24</v>
      </c>
      <c r="E1083" s="131">
        <f t="shared" si="52"/>
        <v>0</v>
      </c>
    </row>
    <row r="1084" spans="1:5" x14ac:dyDescent="0.25">
      <c r="A1084" s="61">
        <v>5325</v>
      </c>
      <c r="B1084" s="61">
        <f t="shared" si="50"/>
        <v>0</v>
      </c>
      <c r="C1084" s="127">
        <f t="shared" si="51"/>
        <v>6.1650426291547835E-22</v>
      </c>
      <c r="D1084" s="127">
        <f>C1084+Scoring!$J$73</f>
        <v>24</v>
      </c>
      <c r="E1084" s="131">
        <f t="shared" si="52"/>
        <v>0</v>
      </c>
    </row>
    <row r="1085" spans="1:5" x14ac:dyDescent="0.25">
      <c r="A1085" s="61">
        <v>5330</v>
      </c>
      <c r="B1085" s="61">
        <f t="shared" si="50"/>
        <v>0</v>
      </c>
      <c r="C1085" s="127">
        <f t="shared" si="51"/>
        <v>5.8643699521532481E-22</v>
      </c>
      <c r="D1085" s="127">
        <f>C1085+Scoring!$J$73</f>
        <v>24</v>
      </c>
      <c r="E1085" s="131">
        <f t="shared" si="52"/>
        <v>0</v>
      </c>
    </row>
    <row r="1086" spans="1:5" x14ac:dyDescent="0.25">
      <c r="A1086" s="61">
        <v>5335</v>
      </c>
      <c r="B1086" s="61">
        <f t="shared" si="50"/>
        <v>0</v>
      </c>
      <c r="C1086" s="127">
        <f t="shared" si="51"/>
        <v>5.57836125464603E-22</v>
      </c>
      <c r="D1086" s="127">
        <f>C1086+Scoring!$J$73</f>
        <v>24</v>
      </c>
      <c r="E1086" s="131">
        <f t="shared" si="52"/>
        <v>0</v>
      </c>
    </row>
    <row r="1087" spans="1:5" x14ac:dyDescent="0.25">
      <c r="A1087" s="61">
        <v>5340</v>
      </c>
      <c r="B1087" s="61">
        <f t="shared" si="50"/>
        <v>0</v>
      </c>
      <c r="C1087" s="127">
        <f t="shared" si="51"/>
        <v>5.3063013659140393E-22</v>
      </c>
      <c r="D1087" s="127">
        <f>C1087+Scoring!$J$73</f>
        <v>24</v>
      </c>
      <c r="E1087" s="131">
        <f t="shared" si="52"/>
        <v>0</v>
      </c>
    </row>
    <row r="1088" spans="1:5" x14ac:dyDescent="0.25">
      <c r="A1088" s="61">
        <v>5345</v>
      </c>
      <c r="B1088" s="61">
        <f t="shared" si="50"/>
        <v>0</v>
      </c>
      <c r="C1088" s="127">
        <f t="shared" si="51"/>
        <v>5.047509994525743E-22</v>
      </c>
      <c r="D1088" s="127">
        <f>C1088+Scoring!$J$73</f>
        <v>24</v>
      </c>
      <c r="E1088" s="131">
        <f t="shared" si="52"/>
        <v>0</v>
      </c>
    </row>
    <row r="1089" spans="1:5" x14ac:dyDescent="0.25">
      <c r="A1089" s="61">
        <v>5350</v>
      </c>
      <c r="B1089" s="61">
        <f t="shared" ref="B1089:B1152" si="53">IF(AND($D$1="Yes",A1089&gt; $D$3), $D$2*EXP(-0.0044*(A1089-B$3)), $D$2)</f>
        <v>0</v>
      </c>
      <c r="C1089" s="127">
        <f t="shared" ref="C1089:C1152" si="54">IF($D$11="Within SPZ1",IF(A1089&lt;$D$9,$D$7+$D$8,$D$7+$D$8*EXP(-$D$10*(A1089-$D$9))),IF(A1089&lt;$D$9,$D$8,$D$8*EXP(-$D$10*(A1089-$D$9))))</f>
        <v>4.8013400272543374E-22</v>
      </c>
      <c r="D1089" s="127">
        <f>C1089+Scoring!$J$73</f>
        <v>24</v>
      </c>
      <c r="E1089" s="131">
        <f t="shared" si="52"/>
        <v>0</v>
      </c>
    </row>
    <row r="1090" spans="1:5" x14ac:dyDescent="0.25">
      <c r="A1090" s="61">
        <v>5355</v>
      </c>
      <c r="B1090" s="61">
        <f t="shared" si="53"/>
        <v>0</v>
      </c>
      <c r="C1090" s="127">
        <f t="shared" si="54"/>
        <v>4.5671759109573673E-22</v>
      </c>
      <c r="D1090" s="127">
        <f>C1090+Scoring!$J$73</f>
        <v>24</v>
      </c>
      <c r="E1090" s="131">
        <f t="shared" si="52"/>
        <v>0</v>
      </c>
    </row>
    <row r="1091" spans="1:5" x14ac:dyDescent="0.25">
      <c r="A1091" s="61">
        <v>5360</v>
      </c>
      <c r="B1091" s="61">
        <f t="shared" si="53"/>
        <v>0</v>
      </c>
      <c r="C1091" s="127">
        <f t="shared" si="54"/>
        <v>4.3444321133735122E-22</v>
      </c>
      <c r="D1091" s="127">
        <f>C1091+Scoring!$J$73</f>
        <v>24</v>
      </c>
      <c r="E1091" s="131">
        <f t="shared" si="52"/>
        <v>0</v>
      </c>
    </row>
    <row r="1092" spans="1:5" x14ac:dyDescent="0.25">
      <c r="A1092" s="61">
        <v>5365</v>
      </c>
      <c r="B1092" s="61">
        <f t="shared" si="53"/>
        <v>0</v>
      </c>
      <c r="C1092" s="127">
        <f t="shared" si="54"/>
        <v>4.132551658986719E-22</v>
      </c>
      <c r="D1092" s="127">
        <f>C1092+Scoring!$J$73</f>
        <v>24</v>
      </c>
      <c r="E1092" s="131">
        <f t="shared" si="52"/>
        <v>0</v>
      </c>
    </row>
    <row r="1093" spans="1:5" x14ac:dyDescent="0.25">
      <c r="A1093" s="61">
        <v>5370</v>
      </c>
      <c r="B1093" s="61">
        <f t="shared" si="53"/>
        <v>0</v>
      </c>
      <c r="C1093" s="127">
        <f t="shared" si="54"/>
        <v>3.9310047362973908E-22</v>
      </c>
      <c r="D1093" s="127">
        <f>C1093+Scoring!$J$73</f>
        <v>24</v>
      </c>
      <c r="E1093" s="131">
        <f t="shared" si="52"/>
        <v>0</v>
      </c>
    </row>
    <row r="1094" spans="1:5" x14ac:dyDescent="0.25">
      <c r="A1094" s="61">
        <v>5375</v>
      </c>
      <c r="B1094" s="61">
        <f t="shared" si="53"/>
        <v>0</v>
      </c>
      <c r="C1094" s="127">
        <f t="shared" si="54"/>
        <v>3.7392873730177584E-22</v>
      </c>
      <c r="D1094" s="127">
        <f>C1094+Scoring!$J$73</f>
        <v>24</v>
      </c>
      <c r="E1094" s="131">
        <f t="shared" si="52"/>
        <v>0</v>
      </c>
    </row>
    <row r="1095" spans="1:5" x14ac:dyDescent="0.25">
      <c r="A1095" s="61">
        <v>5380</v>
      </c>
      <c r="B1095" s="61">
        <f t="shared" si="53"/>
        <v>0</v>
      </c>
      <c r="C1095" s="127">
        <f t="shared" si="54"/>
        <v>3.5569201758784547E-22</v>
      </c>
      <c r="D1095" s="127">
        <f>C1095+Scoring!$J$73</f>
        <v>24</v>
      </c>
      <c r="E1095" s="131">
        <f t="shared" si="52"/>
        <v>0</v>
      </c>
    </row>
    <row r="1096" spans="1:5" x14ac:dyDescent="0.25">
      <c r="A1096" s="61">
        <v>5385</v>
      </c>
      <c r="B1096" s="61">
        <f t="shared" si="53"/>
        <v>0</v>
      </c>
      <c r="C1096" s="127">
        <f t="shared" si="54"/>
        <v>3.3834471318958499E-22</v>
      </c>
      <c r="D1096" s="127">
        <f>C1096+Scoring!$J$73</f>
        <v>24</v>
      </c>
      <c r="E1096" s="131">
        <f t="shared" si="52"/>
        <v>0</v>
      </c>
    </row>
    <row r="1097" spans="1:5" x14ac:dyDescent="0.25">
      <c r="A1097" s="61">
        <v>5390</v>
      </c>
      <c r="B1097" s="61">
        <f t="shared" si="53"/>
        <v>0</v>
      </c>
      <c r="C1097" s="127">
        <f t="shared" si="54"/>
        <v>3.2184344681018899E-22</v>
      </c>
      <c r="D1097" s="127">
        <f>C1097+Scoring!$J$73</f>
        <v>24</v>
      </c>
      <c r="E1097" s="131">
        <f t="shared" si="52"/>
        <v>0</v>
      </c>
    </row>
    <row r="1098" spans="1:5" x14ac:dyDescent="0.25">
      <c r="A1098" s="61">
        <v>5395</v>
      </c>
      <c r="B1098" s="61">
        <f t="shared" si="53"/>
        <v>0</v>
      </c>
      <c r="C1098" s="127">
        <f t="shared" si="54"/>
        <v>3.0614695668858098E-22</v>
      </c>
      <c r="D1098" s="127">
        <f>C1098+Scoring!$J$73</f>
        <v>24</v>
      </c>
      <c r="E1098" s="131">
        <f t="shared" si="52"/>
        <v>0</v>
      </c>
    </row>
    <row r="1099" spans="1:5" x14ac:dyDescent="0.25">
      <c r="A1099" s="61">
        <v>5400</v>
      </c>
      <c r="B1099" s="61">
        <f t="shared" si="53"/>
        <v>0</v>
      </c>
      <c r="C1099" s="127">
        <f t="shared" si="54"/>
        <v>2.9121599342352472E-22</v>
      </c>
      <c r="D1099" s="127">
        <f>C1099+Scoring!$J$73</f>
        <v>24</v>
      </c>
      <c r="E1099" s="131">
        <f t="shared" si="52"/>
        <v>0</v>
      </c>
    </row>
    <row r="1100" spans="1:5" x14ac:dyDescent="0.25">
      <c r="A1100" s="61">
        <v>5405</v>
      </c>
      <c r="B1100" s="61">
        <f t="shared" si="53"/>
        <v>0</v>
      </c>
      <c r="C1100" s="127">
        <f t="shared" si="54"/>
        <v>2.7701322182966191E-22</v>
      </c>
      <c r="D1100" s="127">
        <f>C1100+Scoring!$J$73</f>
        <v>24</v>
      </c>
      <c r="E1100" s="131">
        <f t="shared" si="52"/>
        <v>0</v>
      </c>
    </row>
    <row r="1101" spans="1:5" x14ac:dyDescent="0.25">
      <c r="A1101" s="61">
        <v>5410</v>
      </c>
      <c r="B1101" s="61">
        <f t="shared" si="53"/>
        <v>0</v>
      </c>
      <c r="C1101" s="127">
        <f t="shared" si="54"/>
        <v>2.6350312758011871E-22</v>
      </c>
      <c r="D1101" s="127">
        <f>C1101+Scoring!$J$73</f>
        <v>24</v>
      </c>
      <c r="E1101" s="131">
        <f t="shared" si="52"/>
        <v>0</v>
      </c>
    </row>
    <row r="1102" spans="1:5" x14ac:dyDescent="0.25">
      <c r="A1102" s="61">
        <v>5415</v>
      </c>
      <c r="B1102" s="61">
        <f t="shared" si="53"/>
        <v>0</v>
      </c>
      <c r="C1102" s="127">
        <f t="shared" si="54"/>
        <v>2.5065192840217524E-22</v>
      </c>
      <c r="D1102" s="127">
        <f>C1102+Scoring!$J$73</f>
        <v>24</v>
      </c>
      <c r="E1102" s="131">
        <f t="shared" si="52"/>
        <v>0</v>
      </c>
    </row>
    <row r="1103" spans="1:5" x14ac:dyDescent="0.25">
      <c r="A1103" s="61">
        <v>5420</v>
      </c>
      <c r="B1103" s="61">
        <f t="shared" si="53"/>
        <v>0</v>
      </c>
      <c r="C1103" s="127">
        <f t="shared" si="54"/>
        <v>2.3842748960399433E-22</v>
      </c>
      <c r="D1103" s="127">
        <f>C1103+Scoring!$J$73</f>
        <v>24</v>
      </c>
      <c r="E1103" s="131">
        <f t="shared" si="52"/>
        <v>0</v>
      </c>
    </row>
    <row r="1104" spans="1:5" x14ac:dyDescent="0.25">
      <c r="A1104" s="61">
        <v>5425</v>
      </c>
      <c r="B1104" s="61">
        <f t="shared" si="53"/>
        <v>0</v>
      </c>
      <c r="C1104" s="127">
        <f t="shared" si="54"/>
        <v>2.2679924372115813E-22</v>
      </c>
      <c r="D1104" s="127">
        <f>C1104+Scoring!$J$73</f>
        <v>24</v>
      </c>
      <c r="E1104" s="131">
        <f t="shared" si="52"/>
        <v>0</v>
      </c>
    </row>
    <row r="1105" spans="1:5" x14ac:dyDescent="0.25">
      <c r="A1105" s="61">
        <v>5430</v>
      </c>
      <c r="B1105" s="61">
        <f t="shared" si="53"/>
        <v>0</v>
      </c>
      <c r="C1105" s="127">
        <f t="shared" si="54"/>
        <v>2.1573811408207348E-22</v>
      </c>
      <c r="D1105" s="127">
        <f>C1105+Scoring!$J$73</f>
        <v>24</v>
      </c>
      <c r="E1105" s="131">
        <f t="shared" si="52"/>
        <v>0</v>
      </c>
    </row>
    <row r="1106" spans="1:5" x14ac:dyDescent="0.25">
      <c r="A1106" s="61">
        <v>5435</v>
      </c>
      <c r="B1106" s="61">
        <f t="shared" si="53"/>
        <v>0</v>
      </c>
      <c r="C1106" s="127">
        <f t="shared" si="54"/>
        <v>2.0521644210116074E-22</v>
      </c>
      <c r="D1106" s="127">
        <f>C1106+Scoring!$J$73</f>
        <v>24</v>
      </c>
      <c r="E1106" s="131">
        <f t="shared" si="52"/>
        <v>0</v>
      </c>
    </row>
    <row r="1107" spans="1:5" x14ac:dyDescent="0.25">
      <c r="A1107" s="61">
        <v>5440</v>
      </c>
      <c r="B1107" s="61">
        <f t="shared" si="53"/>
        <v>0</v>
      </c>
      <c r="C1107" s="127">
        <f t="shared" si="54"/>
        <v>1.9520791811797178E-22</v>
      </c>
      <c r="D1107" s="127">
        <f>C1107+Scoring!$J$73</f>
        <v>24</v>
      </c>
      <c r="E1107" s="131">
        <f t="shared" si="52"/>
        <v>0</v>
      </c>
    </row>
    <row r="1108" spans="1:5" x14ac:dyDescent="0.25">
      <c r="A1108" s="61">
        <v>5445</v>
      </c>
      <c r="B1108" s="61">
        <f t="shared" si="53"/>
        <v>0</v>
      </c>
      <c r="C1108" s="127">
        <f t="shared" si="54"/>
        <v>1.8568751560934002E-22</v>
      </c>
      <c r="D1108" s="127">
        <f>C1108+Scoring!$J$73</f>
        <v>24</v>
      </c>
      <c r="E1108" s="131">
        <f t="shared" si="52"/>
        <v>0</v>
      </c>
    </row>
    <row r="1109" spans="1:5" x14ac:dyDescent="0.25">
      <c r="A1109" s="61">
        <v>5450</v>
      </c>
      <c r="B1109" s="61">
        <f t="shared" si="53"/>
        <v>0</v>
      </c>
      <c r="C1109" s="127">
        <f t="shared" si="54"/>
        <v>1.7663142861004034E-22</v>
      </c>
      <c r="D1109" s="127">
        <f>C1109+Scoring!$J$73</f>
        <v>24</v>
      </c>
      <c r="E1109" s="131">
        <f t="shared" si="52"/>
        <v>0</v>
      </c>
    </row>
    <row r="1110" spans="1:5" x14ac:dyDescent="0.25">
      <c r="A1110" s="61">
        <v>5455</v>
      </c>
      <c r="B1110" s="61">
        <f t="shared" si="53"/>
        <v>0</v>
      </c>
      <c r="C1110" s="127">
        <f t="shared" si="54"/>
        <v>1.6801701218546691E-22</v>
      </c>
      <c r="D1110" s="127">
        <f>C1110+Scoring!$J$73</f>
        <v>24</v>
      </c>
      <c r="E1110" s="131">
        <f t="shared" si="52"/>
        <v>0</v>
      </c>
    </row>
    <row r="1111" spans="1:5" x14ac:dyDescent="0.25">
      <c r="A1111" s="61">
        <v>5460</v>
      </c>
      <c r="B1111" s="61">
        <f t="shared" si="53"/>
        <v>0</v>
      </c>
      <c r="C1111" s="127">
        <f t="shared" si="54"/>
        <v>1.5982272580751161E-22</v>
      </c>
      <c r="D1111" s="127">
        <f>C1111+Scoring!$J$73</f>
        <v>24</v>
      </c>
      <c r="E1111" s="131">
        <f t="shared" si="52"/>
        <v>0</v>
      </c>
    </row>
    <row r="1112" spans="1:5" x14ac:dyDescent="0.25">
      <c r="A1112" s="61">
        <v>5465</v>
      </c>
      <c r="B1112" s="61">
        <f t="shared" si="53"/>
        <v>0</v>
      </c>
      <c r="C1112" s="127">
        <f t="shared" si="54"/>
        <v>1.5202807949201512E-22</v>
      </c>
      <c r="D1112" s="127">
        <f>C1112+Scoring!$J$73</f>
        <v>24</v>
      </c>
      <c r="E1112" s="131">
        <f t="shared" si="52"/>
        <v>0</v>
      </c>
    </row>
    <row r="1113" spans="1:5" x14ac:dyDescent="0.25">
      <c r="A1113" s="61">
        <v>5470</v>
      </c>
      <c r="B1113" s="61">
        <f t="shared" si="53"/>
        <v>0</v>
      </c>
      <c r="C1113" s="127">
        <f t="shared" si="54"/>
        <v>1.4461358256313771E-22</v>
      </c>
      <c r="D1113" s="127">
        <f>C1113+Scoring!$J$73</f>
        <v>24</v>
      </c>
      <c r="E1113" s="131">
        <f t="shared" si="52"/>
        <v>0</v>
      </c>
    </row>
    <row r="1114" spans="1:5" x14ac:dyDescent="0.25">
      <c r="A1114" s="61">
        <v>5475</v>
      </c>
      <c r="B1114" s="61">
        <f t="shared" si="53"/>
        <v>0</v>
      </c>
      <c r="C1114" s="127">
        <f t="shared" si="54"/>
        <v>1.3756069491652038E-22</v>
      </c>
      <c r="D1114" s="127">
        <f>C1114+Scoring!$J$73</f>
        <v>24</v>
      </c>
      <c r="E1114" s="131">
        <f t="shared" si="52"/>
        <v>0</v>
      </c>
    </row>
    <row r="1115" spans="1:5" x14ac:dyDescent="0.25">
      <c r="A1115" s="61">
        <v>5480</v>
      </c>
      <c r="B1115" s="61">
        <f t="shared" si="53"/>
        <v>0</v>
      </c>
      <c r="C1115" s="127">
        <f t="shared" si="54"/>
        <v>1.3085178065935943E-22</v>
      </c>
      <c r="D1115" s="127">
        <f>C1115+Scoring!$J$73</f>
        <v>24</v>
      </c>
      <c r="E1115" s="131">
        <f t="shared" si="52"/>
        <v>0</v>
      </c>
    </row>
    <row r="1116" spans="1:5" x14ac:dyDescent="0.25">
      <c r="A1116" s="61">
        <v>5485</v>
      </c>
      <c r="B1116" s="61">
        <f t="shared" si="53"/>
        <v>0</v>
      </c>
      <c r="C1116" s="127">
        <f t="shared" si="54"/>
        <v>1.2447006401149646E-22</v>
      </c>
      <c r="D1116" s="127">
        <f>C1116+Scoring!$J$73</f>
        <v>24</v>
      </c>
      <c r="E1116" s="131">
        <f t="shared" si="52"/>
        <v>0</v>
      </c>
    </row>
    <row r="1117" spans="1:5" x14ac:dyDescent="0.25">
      <c r="A1117" s="61">
        <v>5490</v>
      </c>
      <c r="B1117" s="61">
        <f t="shared" si="53"/>
        <v>0</v>
      </c>
      <c r="C1117" s="127">
        <f t="shared" si="54"/>
        <v>1.1839958735722317E-22</v>
      </c>
      <c r="D1117" s="127">
        <f>C1117+Scoring!$J$73</f>
        <v>24</v>
      </c>
      <c r="E1117" s="131">
        <f t="shared" si="52"/>
        <v>0</v>
      </c>
    </row>
    <row r="1118" spans="1:5" x14ac:dyDescent="0.25">
      <c r="A1118" s="61">
        <v>5495</v>
      </c>
      <c r="B1118" s="61">
        <f t="shared" si="53"/>
        <v>0</v>
      </c>
      <c r="C1118" s="127">
        <f t="shared" si="54"/>
        <v>1.1262517134293292E-22</v>
      </c>
      <c r="D1118" s="127">
        <f>C1118+Scoring!$J$73</f>
        <v>24</v>
      </c>
      <c r="E1118" s="131">
        <f t="shared" si="52"/>
        <v>0</v>
      </c>
    </row>
    <row r="1119" spans="1:5" x14ac:dyDescent="0.25">
      <c r="A1119" s="61">
        <v>5500</v>
      </c>
      <c r="B1119" s="61">
        <f t="shared" si="53"/>
        <v>0</v>
      </c>
      <c r="C1119" s="127">
        <f t="shared" si="54"/>
        <v>1.071323769208327E-22</v>
      </c>
      <c r="D1119" s="127">
        <f>C1119+Scoring!$J$73</f>
        <v>24</v>
      </c>
      <c r="E1119" s="131">
        <f t="shared" ref="E1119:E1182" si="55">D1119-D1120</f>
        <v>0</v>
      </c>
    </row>
    <row r="1120" spans="1:5" x14ac:dyDescent="0.25">
      <c r="A1120" s="61">
        <v>5505</v>
      </c>
      <c r="B1120" s="61">
        <f t="shared" si="53"/>
        <v>0</v>
      </c>
      <c r="C1120" s="127">
        <f t="shared" si="54"/>
        <v>1.0190746924379682E-22</v>
      </c>
      <c r="D1120" s="127">
        <f>C1120+Scoring!$J$73</f>
        <v>24</v>
      </c>
      <c r="E1120" s="131">
        <f t="shared" si="55"/>
        <v>0</v>
      </c>
    </row>
    <row r="1121" spans="1:5" x14ac:dyDescent="0.25">
      <c r="A1121" s="61">
        <v>5510</v>
      </c>
      <c r="B1121" s="61">
        <f t="shared" si="53"/>
        <v>0</v>
      </c>
      <c r="C1121" s="127">
        <f t="shared" si="54"/>
        <v>9.6937383321101333E-23</v>
      </c>
      <c r="D1121" s="127">
        <f>C1121+Scoring!$J$73</f>
        <v>24</v>
      </c>
      <c r="E1121" s="131">
        <f t="shared" si="55"/>
        <v>0</v>
      </c>
    </row>
    <row r="1122" spans="1:5" x14ac:dyDescent="0.25">
      <c r="A1122" s="61">
        <v>5515</v>
      </c>
      <c r="B1122" s="61">
        <f t="shared" si="53"/>
        <v>0</v>
      </c>
      <c r="C1122" s="127">
        <f t="shared" si="54"/>
        <v>9.2209691349136607E-23</v>
      </c>
      <c r="D1122" s="127">
        <f>C1122+Scoring!$J$73</f>
        <v>24</v>
      </c>
      <c r="E1122" s="131">
        <f t="shared" si="55"/>
        <v>0</v>
      </c>
    </row>
    <row r="1123" spans="1:5" x14ac:dyDescent="0.25">
      <c r="A1123" s="61">
        <v>5520</v>
      </c>
      <c r="B1123" s="61">
        <f t="shared" si="53"/>
        <v>0</v>
      </c>
      <c r="C1123" s="127">
        <f t="shared" si="54"/>
        <v>8.7712571635427312E-23</v>
      </c>
      <c r="D1123" s="127">
        <f>C1123+Scoring!$J$73</f>
        <v>24</v>
      </c>
      <c r="E1123" s="131">
        <f t="shared" si="55"/>
        <v>0</v>
      </c>
    </row>
    <row r="1124" spans="1:5" x14ac:dyDescent="0.25">
      <c r="A1124" s="61">
        <v>5525</v>
      </c>
      <c r="B1124" s="61">
        <f t="shared" si="53"/>
        <v>0</v>
      </c>
      <c r="C1124" s="127">
        <f t="shared" si="54"/>
        <v>8.3434779038245393E-23</v>
      </c>
      <c r="D1124" s="127">
        <f>C1124+Scoring!$J$73</f>
        <v>24</v>
      </c>
      <c r="E1124" s="131">
        <f t="shared" si="55"/>
        <v>0</v>
      </c>
    </row>
    <row r="1125" spans="1:5" x14ac:dyDescent="0.25">
      <c r="A1125" s="61">
        <v>5530</v>
      </c>
      <c r="B1125" s="61">
        <f t="shared" si="53"/>
        <v>0</v>
      </c>
      <c r="C1125" s="127">
        <f t="shared" si="54"/>
        <v>7.9365616847894077E-23</v>
      </c>
      <c r="D1125" s="127">
        <f>C1125+Scoring!$J$73</f>
        <v>24</v>
      </c>
      <c r="E1125" s="131">
        <f t="shared" si="55"/>
        <v>0</v>
      </c>
    </row>
    <row r="1126" spans="1:5" x14ac:dyDescent="0.25">
      <c r="A1126" s="61">
        <v>5535</v>
      </c>
      <c r="B1126" s="61">
        <f t="shared" si="53"/>
        <v>0</v>
      </c>
      <c r="C1126" s="127">
        <f t="shared" si="54"/>
        <v>7.5494910039366664E-23</v>
      </c>
      <c r="D1126" s="127">
        <f>C1126+Scoring!$J$73</f>
        <v>24</v>
      </c>
      <c r="E1126" s="131">
        <f t="shared" si="55"/>
        <v>0</v>
      </c>
    </row>
    <row r="1127" spans="1:5" x14ac:dyDescent="0.25">
      <c r="A1127" s="61">
        <v>5540</v>
      </c>
      <c r="B1127" s="61">
        <f t="shared" si="53"/>
        <v>0</v>
      </c>
      <c r="C1127" s="127">
        <f t="shared" si="54"/>
        <v>7.1812979829480123E-23</v>
      </c>
      <c r="D1127" s="127">
        <f>C1127+Scoring!$J$73</f>
        <v>24</v>
      </c>
      <c r="E1127" s="131">
        <f t="shared" si="55"/>
        <v>0</v>
      </c>
    </row>
    <row r="1128" spans="1:5" x14ac:dyDescent="0.25">
      <c r="A1128" s="61">
        <v>5545</v>
      </c>
      <c r="B1128" s="61">
        <f t="shared" si="53"/>
        <v>0</v>
      </c>
      <c r="C1128" s="127">
        <f t="shared" si="54"/>
        <v>6.8310619474877482E-23</v>
      </c>
      <c r="D1128" s="127">
        <f>C1128+Scoring!$J$73</f>
        <v>24</v>
      </c>
      <c r="E1128" s="131">
        <f t="shared" si="55"/>
        <v>0</v>
      </c>
    </row>
    <row r="1129" spans="1:5" x14ac:dyDescent="0.25">
      <c r="A1129" s="61">
        <v>5550</v>
      </c>
      <c r="B1129" s="61">
        <f t="shared" si="53"/>
        <v>0</v>
      </c>
      <c r="C1129" s="127">
        <f t="shared" si="54"/>
        <v>6.497907125037516E-23</v>
      </c>
      <c r="D1129" s="127">
        <f>C1129+Scoring!$J$73</f>
        <v>24</v>
      </c>
      <c r="E1129" s="131">
        <f t="shared" si="55"/>
        <v>0</v>
      </c>
    </row>
    <row r="1130" spans="1:5" x14ac:dyDescent="0.25">
      <c r="A1130" s="61">
        <v>5555</v>
      </c>
      <c r="B1130" s="61">
        <f t="shared" si="53"/>
        <v>0</v>
      </c>
      <c r="C1130" s="127">
        <f t="shared" si="54"/>
        <v>6.1810004550084977E-23</v>
      </c>
      <c r="D1130" s="127">
        <f>C1130+Scoring!$J$73</f>
        <v>24</v>
      </c>
      <c r="E1130" s="131">
        <f t="shared" si="55"/>
        <v>0</v>
      </c>
    </row>
    <row r="1131" spans="1:5" x14ac:dyDescent="0.25">
      <c r="A1131" s="61">
        <v>5560</v>
      </c>
      <c r="B1131" s="61">
        <f t="shared" si="53"/>
        <v>0</v>
      </c>
      <c r="C1131" s="127">
        <f t="shared" si="54"/>
        <v>5.8795495056564016E-23</v>
      </c>
      <c r="D1131" s="127">
        <f>C1131+Scoring!$J$73</f>
        <v>24</v>
      </c>
      <c r="E1131" s="131">
        <f t="shared" si="55"/>
        <v>0</v>
      </c>
    </row>
    <row r="1132" spans="1:5" x14ac:dyDescent="0.25">
      <c r="A1132" s="61">
        <v>5565</v>
      </c>
      <c r="B1132" s="61">
        <f t="shared" si="53"/>
        <v>0</v>
      </c>
      <c r="C1132" s="127">
        <f t="shared" si="54"/>
        <v>5.5928004925890133E-23</v>
      </c>
      <c r="D1132" s="127">
        <f>C1132+Scoring!$J$73</f>
        <v>24</v>
      </c>
      <c r="E1132" s="131">
        <f t="shared" si="55"/>
        <v>0</v>
      </c>
    </row>
    <row r="1133" spans="1:5" x14ac:dyDescent="0.25">
      <c r="A1133" s="61">
        <v>5570</v>
      </c>
      <c r="B1133" s="61">
        <f t="shared" si="53"/>
        <v>0</v>
      </c>
      <c r="C1133" s="127">
        <f t="shared" si="54"/>
        <v>5.3200363939127338E-23</v>
      </c>
      <c r="D1133" s="127">
        <f>C1133+Scoring!$J$73</f>
        <v>24</v>
      </c>
      <c r="E1133" s="131">
        <f t="shared" si="55"/>
        <v>0</v>
      </c>
    </row>
    <row r="1134" spans="1:5" x14ac:dyDescent="0.25">
      <c r="A1134" s="61">
        <v>5575</v>
      </c>
      <c r="B1134" s="61">
        <f t="shared" si="53"/>
        <v>0</v>
      </c>
      <c r="C1134" s="127">
        <f t="shared" si="54"/>
        <v>5.0605751573044784E-23</v>
      </c>
      <c r="D1134" s="127">
        <f>C1134+Scoring!$J$73</f>
        <v>24</v>
      </c>
      <c r="E1134" s="131">
        <f t="shared" si="55"/>
        <v>0</v>
      </c>
    </row>
    <row r="1135" spans="1:5" x14ac:dyDescent="0.25">
      <c r="A1135" s="61">
        <v>5580</v>
      </c>
      <c r="B1135" s="61">
        <f t="shared" si="53"/>
        <v>0</v>
      </c>
      <c r="C1135" s="127">
        <f t="shared" si="54"/>
        <v>4.8137679945253281E-23</v>
      </c>
      <c r="D1135" s="127">
        <f>C1135+Scoring!$J$73</f>
        <v>24</v>
      </c>
      <c r="E1135" s="131">
        <f t="shared" si="55"/>
        <v>0</v>
      </c>
    </row>
    <row r="1136" spans="1:5" x14ac:dyDescent="0.25">
      <c r="A1136" s="61">
        <v>5585</v>
      </c>
      <c r="B1136" s="61">
        <f t="shared" si="53"/>
        <v>0</v>
      </c>
      <c r="C1136" s="127">
        <f t="shared" si="54"/>
        <v>4.5789977591122969E-23</v>
      </c>
      <c r="D1136" s="127">
        <f>C1136+Scoring!$J$73</f>
        <v>24</v>
      </c>
      <c r="E1136" s="131">
        <f t="shared" si="55"/>
        <v>0</v>
      </c>
    </row>
    <row r="1137" spans="1:5" x14ac:dyDescent="0.25">
      <c r="A1137" s="61">
        <v>5590</v>
      </c>
      <c r="B1137" s="61">
        <f t="shared" si="53"/>
        <v>0</v>
      </c>
      <c r="C1137" s="127">
        <f t="shared" si="54"/>
        <v>4.355677403190462E-23</v>
      </c>
      <c r="D1137" s="127">
        <f>C1137+Scoring!$J$73</f>
        <v>24</v>
      </c>
      <c r="E1137" s="131">
        <f t="shared" si="55"/>
        <v>0</v>
      </c>
    </row>
    <row r="1138" spans="1:5" x14ac:dyDescent="0.25">
      <c r="A1138" s="61">
        <v>5595</v>
      </c>
      <c r="B1138" s="61">
        <f t="shared" si="53"/>
        <v>0</v>
      </c>
      <c r="C1138" s="127">
        <f t="shared" si="54"/>
        <v>4.1432485095476099E-23</v>
      </c>
      <c r="D1138" s="127">
        <f>C1138+Scoring!$J$73</f>
        <v>24</v>
      </c>
      <c r="E1138" s="131">
        <f t="shared" si="55"/>
        <v>0</v>
      </c>
    </row>
    <row r="1139" spans="1:5" x14ac:dyDescent="0.25">
      <c r="A1139" s="61">
        <v>5600</v>
      </c>
      <c r="B1139" s="61">
        <f t="shared" si="53"/>
        <v>0</v>
      </c>
      <c r="C1139" s="127">
        <f t="shared" si="54"/>
        <v>3.9411798953004254E-23</v>
      </c>
      <c r="D1139" s="127">
        <f>C1139+Scoring!$J$73</f>
        <v>24</v>
      </c>
      <c r="E1139" s="131">
        <f t="shared" si="55"/>
        <v>0</v>
      </c>
    </row>
    <row r="1140" spans="1:5" x14ac:dyDescent="0.25">
      <c r="A1140" s="61">
        <v>5605</v>
      </c>
      <c r="B1140" s="61">
        <f t="shared" si="53"/>
        <v>0</v>
      </c>
      <c r="C1140" s="127">
        <f t="shared" si="54"/>
        <v>3.7489662836603915E-23</v>
      </c>
      <c r="D1140" s="127">
        <f>C1140+Scoring!$J$73</f>
        <v>24</v>
      </c>
      <c r="E1140" s="131">
        <f t="shared" si="55"/>
        <v>0</v>
      </c>
    </row>
    <row r="1141" spans="1:5" x14ac:dyDescent="0.25">
      <c r="A1141" s="61">
        <v>5610</v>
      </c>
      <c r="B1141" s="61">
        <f t="shared" si="53"/>
        <v>0</v>
      </c>
      <c r="C1141" s="127">
        <f t="shared" si="54"/>
        <v>3.5661270404788653E-23</v>
      </c>
      <c r="D1141" s="127">
        <f>C1141+Scoring!$J$73</f>
        <v>24</v>
      </c>
      <c r="E1141" s="131">
        <f t="shared" si="55"/>
        <v>0</v>
      </c>
    </row>
    <row r="1142" spans="1:5" x14ac:dyDescent="0.25">
      <c r="A1142" s="61">
        <v>5615</v>
      </c>
      <c r="B1142" s="61">
        <f t="shared" si="53"/>
        <v>0</v>
      </c>
      <c r="C1142" s="127">
        <f t="shared" si="54"/>
        <v>3.392204972411155E-23</v>
      </c>
      <c r="D1142" s="127">
        <f>C1142+Scoring!$J$73</f>
        <v>24</v>
      </c>
      <c r="E1142" s="131">
        <f t="shared" si="55"/>
        <v>0</v>
      </c>
    </row>
    <row r="1143" spans="1:5" x14ac:dyDescent="0.25">
      <c r="A1143" s="61">
        <v>5620</v>
      </c>
      <c r="B1143" s="61">
        <f t="shared" si="53"/>
        <v>0</v>
      </c>
      <c r="C1143" s="127">
        <f t="shared" si="54"/>
        <v>3.2267651836951099E-23</v>
      </c>
      <c r="D1143" s="127">
        <f>C1143+Scoring!$J$73</f>
        <v>24</v>
      </c>
      <c r="E1143" s="131">
        <f t="shared" si="55"/>
        <v>0</v>
      </c>
    </row>
    <row r="1144" spans="1:5" x14ac:dyDescent="0.25">
      <c r="A1144" s="61">
        <v>5625</v>
      </c>
      <c r="B1144" s="61">
        <f t="shared" si="53"/>
        <v>0</v>
      </c>
      <c r="C1144" s="127">
        <f t="shared" si="54"/>
        <v>3.0693939886852492E-23</v>
      </c>
      <c r="D1144" s="127">
        <f>C1144+Scoring!$J$73</f>
        <v>24</v>
      </c>
      <c r="E1144" s="131">
        <f t="shared" si="55"/>
        <v>0</v>
      </c>
    </row>
    <row r="1145" spans="1:5" x14ac:dyDescent="0.25">
      <c r="A1145" s="61">
        <v>5630</v>
      </c>
      <c r="B1145" s="61">
        <f t="shared" si="53"/>
        <v>0</v>
      </c>
      <c r="C1145" s="127">
        <f t="shared" si="54"/>
        <v>2.9196978774230073E-23</v>
      </c>
      <c r="D1145" s="127">
        <f>C1145+Scoring!$J$73</f>
        <v>24</v>
      </c>
      <c r="E1145" s="131">
        <f t="shared" si="55"/>
        <v>0</v>
      </c>
    </row>
    <row r="1146" spans="1:5" x14ac:dyDescent="0.25">
      <c r="A1146" s="61">
        <v>5635</v>
      </c>
      <c r="B1146" s="61">
        <f t="shared" si="53"/>
        <v>0</v>
      </c>
      <c r="C1146" s="127">
        <f t="shared" si="54"/>
        <v>2.7773025316570518E-23</v>
      </c>
      <c r="D1146" s="127">
        <f>C1146+Scoring!$J$73</f>
        <v>24</v>
      </c>
      <c r="E1146" s="131">
        <f t="shared" si="55"/>
        <v>0</v>
      </c>
    </row>
    <row r="1147" spans="1:5" x14ac:dyDescent="0.25">
      <c r="A1147" s="61">
        <v>5640</v>
      </c>
      <c r="B1147" s="61">
        <f t="shared" si="53"/>
        <v>0</v>
      </c>
      <c r="C1147" s="127">
        <f t="shared" si="54"/>
        <v>2.6418518888525207E-23</v>
      </c>
      <c r="D1147" s="127">
        <f>C1147+Scoring!$J$73</f>
        <v>24</v>
      </c>
      <c r="E1147" s="131">
        <f t="shared" si="55"/>
        <v>0</v>
      </c>
    </row>
    <row r="1148" spans="1:5" x14ac:dyDescent="0.25">
      <c r="A1148" s="61">
        <v>5645</v>
      </c>
      <c r="B1148" s="61">
        <f t="shared" si="53"/>
        <v>0</v>
      </c>
      <c r="C1148" s="127">
        <f t="shared" si="54"/>
        <v>2.513007251849297E-23</v>
      </c>
      <c r="D1148" s="127">
        <f>C1148+Scoring!$J$73</f>
        <v>24</v>
      </c>
      <c r="E1148" s="131">
        <f t="shared" si="55"/>
        <v>0</v>
      </c>
    </row>
    <row r="1149" spans="1:5" x14ac:dyDescent="0.25">
      <c r="A1149" s="61">
        <v>5650</v>
      </c>
      <c r="B1149" s="61">
        <f t="shared" si="53"/>
        <v>0</v>
      </c>
      <c r="C1149" s="127">
        <f t="shared" si="54"/>
        <v>2.3904464419427345E-23</v>
      </c>
      <c r="D1149" s="127">
        <f>C1149+Scoring!$J$73</f>
        <v>24</v>
      </c>
      <c r="E1149" s="131">
        <f t="shared" si="55"/>
        <v>0</v>
      </c>
    </row>
    <row r="1150" spans="1:5" x14ac:dyDescent="0.25">
      <c r="A1150" s="61">
        <v>5655</v>
      </c>
      <c r="B1150" s="61">
        <f t="shared" si="53"/>
        <v>0</v>
      </c>
      <c r="C1150" s="127">
        <f t="shared" si="54"/>
        <v>2.2738629932689568E-23</v>
      </c>
      <c r="D1150" s="127">
        <f>C1150+Scoring!$J$73</f>
        <v>24</v>
      </c>
      <c r="E1150" s="131">
        <f t="shared" si="55"/>
        <v>0</v>
      </c>
    </row>
    <row r="1151" spans="1:5" x14ac:dyDescent="0.25">
      <c r="A1151" s="61">
        <v>5660</v>
      </c>
      <c r="B1151" s="61">
        <f t="shared" si="53"/>
        <v>0</v>
      </c>
      <c r="C1151" s="127">
        <f t="shared" si="54"/>
        <v>2.1629653864807073E-23</v>
      </c>
      <c r="D1151" s="127">
        <f>C1151+Scoring!$J$73</f>
        <v>24</v>
      </c>
      <c r="E1151" s="131">
        <f t="shared" si="55"/>
        <v>0</v>
      </c>
    </row>
    <row r="1152" spans="1:5" x14ac:dyDescent="0.25">
      <c r="A1152" s="61">
        <v>5665</v>
      </c>
      <c r="B1152" s="61">
        <f t="shared" si="53"/>
        <v>0</v>
      </c>
      <c r="C1152" s="127">
        <f t="shared" si="54"/>
        <v>2.0574763197970136E-23</v>
      </c>
      <c r="D1152" s="127">
        <f>C1152+Scoring!$J$73</f>
        <v>24</v>
      </c>
      <c r="E1152" s="131">
        <f t="shared" si="55"/>
        <v>0</v>
      </c>
    </row>
    <row r="1153" spans="1:5" x14ac:dyDescent="0.25">
      <c r="A1153" s="61">
        <v>5670</v>
      </c>
      <c r="B1153" s="61">
        <f t="shared" ref="B1153:B1216" si="56">IF(AND($D$1="Yes",A1153&gt; $D$3), $D$2*EXP(-0.0044*(A1153-B$3)), $D$2)</f>
        <v>0</v>
      </c>
      <c r="C1153" s="127">
        <f t="shared" ref="C1153:C1216" si="57">IF($D$11="Within SPZ1",IF(A1153&lt;$D$9,$D$7+$D$8,$D$7+$D$8*EXP(-$D$10*(A1153-$D$9))),IF(A1153&lt;$D$9,$D$8,$D$8*EXP(-$D$10*(A1153-$D$9))))</f>
        <v>1.9571320156043518E-23</v>
      </c>
      <c r="D1153" s="127">
        <f>C1153+Scoring!$J$73</f>
        <v>24</v>
      </c>
      <c r="E1153" s="131">
        <f t="shared" si="55"/>
        <v>0</v>
      </c>
    </row>
    <row r="1154" spans="1:5" x14ac:dyDescent="0.25">
      <c r="A1154" s="61">
        <v>5675</v>
      </c>
      <c r="B1154" s="61">
        <f t="shared" si="56"/>
        <v>0</v>
      </c>
      <c r="C1154" s="127">
        <f t="shared" si="57"/>
        <v>1.8616815608752554E-23</v>
      </c>
      <c r="D1154" s="127">
        <f>C1154+Scoring!$J$73</f>
        <v>24</v>
      </c>
      <c r="E1154" s="131">
        <f t="shared" si="55"/>
        <v>0</v>
      </c>
    </row>
    <row r="1155" spans="1:5" x14ac:dyDescent="0.25">
      <c r="A1155" s="61">
        <v>5680</v>
      </c>
      <c r="B1155" s="61">
        <f t="shared" si="56"/>
        <v>0</v>
      </c>
      <c r="C1155" s="127">
        <f t="shared" si="57"/>
        <v>1.7708862797549524E-23</v>
      </c>
      <c r="D1155" s="127">
        <f>C1155+Scoring!$J$73</f>
        <v>24</v>
      </c>
      <c r="E1155" s="131">
        <f t="shared" si="55"/>
        <v>0</v>
      </c>
    </row>
    <row r="1156" spans="1:5" x14ac:dyDescent="0.25">
      <c r="A1156" s="61">
        <v>5685</v>
      </c>
      <c r="B1156" s="61">
        <f t="shared" si="56"/>
        <v>0</v>
      </c>
      <c r="C1156" s="127">
        <f t="shared" si="57"/>
        <v>1.6845191367475185E-23</v>
      </c>
      <c r="D1156" s="127">
        <f>C1156+Scoring!$J$73</f>
        <v>24</v>
      </c>
      <c r="E1156" s="131">
        <f t="shared" si="55"/>
        <v>0</v>
      </c>
    </row>
    <row r="1157" spans="1:5" x14ac:dyDescent="0.25">
      <c r="A1157" s="61">
        <v>5690</v>
      </c>
      <c r="B1157" s="61">
        <f t="shared" si="56"/>
        <v>0</v>
      </c>
      <c r="C1157" s="127">
        <f t="shared" si="57"/>
        <v>1.6023641690087861E-23</v>
      </c>
      <c r="D1157" s="127">
        <f>C1157+Scoring!$J$73</f>
        <v>24</v>
      </c>
      <c r="E1157" s="131">
        <f t="shared" si="55"/>
        <v>0</v>
      </c>
    </row>
    <row r="1158" spans="1:5" x14ac:dyDescent="0.25">
      <c r="A1158" s="61">
        <v>5695</v>
      </c>
      <c r="B1158" s="61">
        <f t="shared" si="56"/>
        <v>0</v>
      </c>
      <c r="C1158" s="127">
        <f t="shared" si="57"/>
        <v>1.5242159463267862E-23</v>
      </c>
      <c r="D1158" s="127">
        <f>C1158+Scoring!$J$73</f>
        <v>24</v>
      </c>
      <c r="E1158" s="131">
        <f t="shared" si="55"/>
        <v>0</v>
      </c>
    </row>
    <row r="1159" spans="1:5" x14ac:dyDescent="0.25">
      <c r="A1159" s="61">
        <v>5700</v>
      </c>
      <c r="B1159" s="61">
        <f t="shared" si="56"/>
        <v>0</v>
      </c>
      <c r="C1159" s="127">
        <f t="shared" si="57"/>
        <v>1.4498790574392439E-23</v>
      </c>
      <c r="D1159" s="127">
        <f>C1159+Scoring!$J$73</f>
        <v>24</v>
      </c>
      <c r="E1159" s="131">
        <f t="shared" si="55"/>
        <v>0</v>
      </c>
    </row>
    <row r="1160" spans="1:5" x14ac:dyDescent="0.25">
      <c r="A1160" s="61">
        <v>5705</v>
      </c>
      <c r="B1160" s="61">
        <f t="shared" si="56"/>
        <v>0</v>
      </c>
      <c r="C1160" s="127">
        <f t="shared" si="57"/>
        <v>1.379167621403564E-23</v>
      </c>
      <c r="D1160" s="127">
        <f>C1160+Scoring!$J$73</f>
        <v>24</v>
      </c>
      <c r="E1160" s="131">
        <f t="shared" si="55"/>
        <v>0</v>
      </c>
    </row>
    <row r="1161" spans="1:5" x14ac:dyDescent="0.25">
      <c r="A1161" s="61">
        <v>5710</v>
      </c>
      <c r="B1161" s="61">
        <f t="shared" si="56"/>
        <v>0</v>
      </c>
      <c r="C1161" s="127">
        <f t="shared" si="57"/>
        <v>1.3119048227977344E-23</v>
      </c>
      <c r="D1161" s="127">
        <f>C1161+Scoring!$J$73</f>
        <v>24</v>
      </c>
      <c r="E1161" s="131">
        <f t="shared" si="55"/>
        <v>0</v>
      </c>
    </row>
    <row r="1162" spans="1:5" x14ac:dyDescent="0.25">
      <c r="A1162" s="61">
        <v>5715</v>
      </c>
      <c r="B1162" s="61">
        <f t="shared" si="56"/>
        <v>0</v>
      </c>
      <c r="C1162" s="127">
        <f t="shared" si="57"/>
        <v>1.2479224695896037E-23</v>
      </c>
      <c r="D1162" s="127">
        <f>C1162+Scoring!$J$73</f>
        <v>24</v>
      </c>
      <c r="E1162" s="131">
        <f t="shared" si="55"/>
        <v>0</v>
      </c>
    </row>
    <row r="1163" spans="1:5" x14ac:dyDescent="0.25">
      <c r="A1163" s="61">
        <v>5720</v>
      </c>
      <c r="B1163" s="61">
        <f t="shared" si="56"/>
        <v>0</v>
      </c>
      <c r="C1163" s="127">
        <f t="shared" si="57"/>
        <v>1.1870605725692233E-23</v>
      </c>
      <c r="D1163" s="127">
        <f>C1163+Scoring!$J$73</f>
        <v>24</v>
      </c>
      <c r="E1163" s="131">
        <f t="shared" si="55"/>
        <v>0</v>
      </c>
    </row>
    <row r="1164" spans="1:5" x14ac:dyDescent="0.25">
      <c r="A1164" s="61">
        <v>5725</v>
      </c>
      <c r="B1164" s="61">
        <f t="shared" si="56"/>
        <v>0</v>
      </c>
      <c r="C1164" s="127">
        <f t="shared" si="57"/>
        <v>1.1291669452925137E-23</v>
      </c>
      <c r="D1164" s="127">
        <f>C1164+Scoring!$J$73</f>
        <v>24</v>
      </c>
      <c r="E1164" s="131">
        <f t="shared" si="55"/>
        <v>0</v>
      </c>
    </row>
    <row r="1165" spans="1:5" x14ac:dyDescent="0.25">
      <c r="A1165" s="61">
        <v>5730</v>
      </c>
      <c r="B1165" s="61">
        <f t="shared" si="56"/>
        <v>0</v>
      </c>
      <c r="C1165" s="127">
        <f t="shared" si="57"/>
        <v>1.0740968235358225E-23</v>
      </c>
      <c r="D1165" s="127">
        <f>C1165+Scoring!$J$73</f>
        <v>24</v>
      </c>
      <c r="E1165" s="131">
        <f t="shared" si="55"/>
        <v>0</v>
      </c>
    </row>
    <row r="1166" spans="1:5" x14ac:dyDescent="0.25">
      <c r="A1166" s="61">
        <v>5735</v>
      </c>
      <c r="B1166" s="61">
        <f t="shared" si="56"/>
        <v>0</v>
      </c>
      <c r="C1166" s="127">
        <f t="shared" si="57"/>
        <v>1.0217125033100283E-23</v>
      </c>
      <c r="D1166" s="127">
        <f>C1166+Scoring!$J$73</f>
        <v>24</v>
      </c>
      <c r="E1166" s="131">
        <f t="shared" si="55"/>
        <v>0</v>
      </c>
    </row>
    <row r="1167" spans="1:5" x14ac:dyDescent="0.25">
      <c r="A1167" s="61">
        <v>5740</v>
      </c>
      <c r="B1167" s="61">
        <f t="shared" si="56"/>
        <v>0</v>
      </c>
      <c r="C1167" s="127">
        <f t="shared" si="57"/>
        <v>9.7188299652878476E-24</v>
      </c>
      <c r="D1167" s="127">
        <f>C1167+Scoring!$J$73</f>
        <v>24</v>
      </c>
      <c r="E1167" s="131">
        <f t="shared" si="55"/>
        <v>0</v>
      </c>
    </row>
    <row r="1168" spans="1:5" x14ac:dyDescent="0.25">
      <c r="A1168" s="61">
        <v>5745</v>
      </c>
      <c r="B1168" s="61">
        <f t="shared" si="56"/>
        <v>0</v>
      </c>
      <c r="C1168" s="127">
        <f t="shared" si="57"/>
        <v>9.244837034701015E-24</v>
      </c>
      <c r="D1168" s="127">
        <f>C1168+Scoring!$J$73</f>
        <v>24</v>
      </c>
      <c r="E1168" s="131">
        <f t="shared" si="55"/>
        <v>0</v>
      </c>
    </row>
    <row r="1169" spans="1:5" x14ac:dyDescent="0.25">
      <c r="A1169" s="61">
        <v>5750</v>
      </c>
      <c r="B1169" s="61">
        <f t="shared" si="56"/>
        <v>0</v>
      </c>
      <c r="C1169" s="127">
        <f t="shared" si="57"/>
        <v>8.7939610121215584E-24</v>
      </c>
      <c r="D1169" s="127">
        <f>C1169+Scoring!$J$73</f>
        <v>24</v>
      </c>
      <c r="E1169" s="131">
        <f t="shared" si="55"/>
        <v>0</v>
      </c>
    </row>
    <row r="1170" spans="1:5" x14ac:dyDescent="0.25">
      <c r="A1170" s="61">
        <v>5755</v>
      </c>
      <c r="B1170" s="61">
        <f t="shared" si="56"/>
        <v>0</v>
      </c>
      <c r="C1170" s="127">
        <f t="shared" si="57"/>
        <v>8.3650744726420709E-24</v>
      </c>
      <c r="D1170" s="127">
        <f>C1170+Scoring!$J$73</f>
        <v>24</v>
      </c>
      <c r="E1170" s="131">
        <f t="shared" si="55"/>
        <v>0</v>
      </c>
    </row>
    <row r="1171" spans="1:5" x14ac:dyDescent="0.25">
      <c r="A1171" s="61">
        <v>5760</v>
      </c>
      <c r="B1171" s="61">
        <f t="shared" si="56"/>
        <v>0</v>
      </c>
      <c r="C1171" s="127">
        <f t="shared" si="57"/>
        <v>7.9571049765169523E-24</v>
      </c>
      <c r="D1171" s="127">
        <f>C1171+Scoring!$J$73</f>
        <v>24</v>
      </c>
      <c r="E1171" s="131">
        <f t="shared" si="55"/>
        <v>0</v>
      </c>
    </row>
    <row r="1172" spans="1:5" x14ac:dyDescent="0.25">
      <c r="A1172" s="61">
        <v>5765</v>
      </c>
      <c r="B1172" s="61">
        <f t="shared" si="56"/>
        <v>0</v>
      </c>
      <c r="C1172" s="127">
        <f t="shared" si="57"/>
        <v>7.5690323875040103E-24</v>
      </c>
      <c r="D1172" s="127">
        <f>C1172+Scoring!$J$73</f>
        <v>24</v>
      </c>
      <c r="E1172" s="131">
        <f t="shared" si="55"/>
        <v>0</v>
      </c>
    </row>
    <row r="1173" spans="1:5" x14ac:dyDescent="0.25">
      <c r="A1173" s="61">
        <v>5770</v>
      </c>
      <c r="B1173" s="61">
        <f t="shared" si="56"/>
        <v>0</v>
      </c>
      <c r="C1173" s="127">
        <f t="shared" si="57"/>
        <v>7.1998863219926749E-24</v>
      </c>
      <c r="D1173" s="127">
        <f>C1173+Scoring!$J$73</f>
        <v>24</v>
      </c>
      <c r="E1173" s="131">
        <f t="shared" si="55"/>
        <v>0</v>
      </c>
    </row>
    <row r="1174" spans="1:5" x14ac:dyDescent="0.25">
      <c r="A1174" s="61">
        <v>5775</v>
      </c>
      <c r="B1174" s="61">
        <f t="shared" si="56"/>
        <v>0</v>
      </c>
      <c r="C1174" s="127">
        <f t="shared" si="57"/>
        <v>6.8487437225396731E-24</v>
      </c>
      <c r="D1174" s="127">
        <f>C1174+Scoring!$J$73</f>
        <v>24</v>
      </c>
      <c r="E1174" s="131">
        <f t="shared" si="55"/>
        <v>0</v>
      </c>
    </row>
    <row r="1175" spans="1:5" x14ac:dyDescent="0.25">
      <c r="A1175" s="61">
        <v>5780</v>
      </c>
      <c r="B1175" s="61">
        <f t="shared" si="56"/>
        <v>0</v>
      </c>
      <c r="C1175" s="127">
        <f t="shared" si="57"/>
        <v>6.5147265497442637E-24</v>
      </c>
      <c r="D1175" s="127">
        <f>C1175+Scoring!$J$73</f>
        <v>24</v>
      </c>
      <c r="E1175" s="131">
        <f t="shared" si="55"/>
        <v>0</v>
      </c>
    </row>
    <row r="1176" spans="1:5" x14ac:dyDescent="0.25">
      <c r="A1176" s="61">
        <v>5785</v>
      </c>
      <c r="B1176" s="61">
        <f t="shared" si="56"/>
        <v>0</v>
      </c>
      <c r="C1176" s="127">
        <f t="shared" si="57"/>
        <v>6.1969995866927761E-24</v>
      </c>
      <c r="D1176" s="127">
        <f>C1176+Scoring!$J$73</f>
        <v>24</v>
      </c>
      <c r="E1176" s="131">
        <f t="shared" si="55"/>
        <v>0</v>
      </c>
    </row>
    <row r="1177" spans="1:5" x14ac:dyDescent="0.25">
      <c r="A1177" s="61">
        <v>5790</v>
      </c>
      <c r="B1177" s="61">
        <f t="shared" si="56"/>
        <v>0</v>
      </c>
      <c r="C1177" s="127">
        <f t="shared" si="57"/>
        <v>5.8947683504809484E-24</v>
      </c>
      <c r="D1177" s="127">
        <f>C1177+Scoring!$J$73</f>
        <v>24</v>
      </c>
      <c r="E1177" s="131">
        <f t="shared" si="55"/>
        <v>0</v>
      </c>
    </row>
    <row r="1178" spans="1:5" x14ac:dyDescent="0.25">
      <c r="A1178" s="61">
        <v>5795</v>
      </c>
      <c r="B1178" s="61">
        <f t="shared" si="56"/>
        <v>0</v>
      </c>
      <c r="C1178" s="127">
        <f t="shared" si="57"/>
        <v>5.6072771055929918E-24</v>
      </c>
      <c r="D1178" s="127">
        <f>C1178+Scoring!$J$73</f>
        <v>24</v>
      </c>
      <c r="E1178" s="131">
        <f t="shared" si="55"/>
        <v>0</v>
      </c>
    </row>
    <row r="1179" spans="1:5" x14ac:dyDescent="0.25">
      <c r="A1179" s="61">
        <v>5800</v>
      </c>
      <c r="B1179" s="61">
        <f t="shared" si="56"/>
        <v>0</v>
      </c>
      <c r="C1179" s="127">
        <f t="shared" si="57"/>
        <v>5.3338069741692668E-24</v>
      </c>
      <c r="D1179" s="127">
        <f>C1179+Scoring!$J$73</f>
        <v>24</v>
      </c>
      <c r="E1179" s="131">
        <f t="shared" si="55"/>
        <v>0</v>
      </c>
    </row>
    <row r="1180" spans="1:5" x14ac:dyDescent="0.25">
      <c r="A1180" s="61">
        <v>5805</v>
      </c>
      <c r="B1180" s="61">
        <f t="shared" si="56"/>
        <v>0</v>
      </c>
      <c r="C1180" s="127">
        <f t="shared" si="57"/>
        <v>5.0736741384369043E-24</v>
      </c>
      <c r="D1180" s="127">
        <f>C1180+Scoring!$J$73</f>
        <v>24</v>
      </c>
      <c r="E1180" s="131">
        <f t="shared" si="55"/>
        <v>0</v>
      </c>
    </row>
    <row r="1181" spans="1:5" x14ac:dyDescent="0.25">
      <c r="A1181" s="61">
        <v>5810</v>
      </c>
      <c r="B1181" s="61">
        <f t="shared" si="56"/>
        <v>0</v>
      </c>
      <c r="C1181" s="127">
        <f t="shared" si="57"/>
        <v>4.8262281308095065E-24</v>
      </c>
      <c r="D1181" s="127">
        <f>C1181+Scoring!$J$73</f>
        <v>24</v>
      </c>
      <c r="E1181" s="131">
        <f t="shared" si="55"/>
        <v>0</v>
      </c>
    </row>
    <row r="1182" spans="1:5" x14ac:dyDescent="0.25">
      <c r="A1182" s="61">
        <v>5815</v>
      </c>
      <c r="B1182" s="61">
        <f t="shared" si="56"/>
        <v>0</v>
      </c>
      <c r="C1182" s="127">
        <f t="shared" si="57"/>
        <v>4.5908502073790961E-24</v>
      </c>
      <c r="D1182" s="127">
        <f>C1182+Scoring!$J$73</f>
        <v>24</v>
      </c>
      <c r="E1182" s="131">
        <f t="shared" si="55"/>
        <v>0</v>
      </c>
    </row>
    <row r="1183" spans="1:5" x14ac:dyDescent="0.25">
      <c r="A1183" s="61">
        <v>5820</v>
      </c>
      <c r="B1183" s="61">
        <f t="shared" si="56"/>
        <v>0</v>
      </c>
      <c r="C1183" s="127">
        <f t="shared" si="57"/>
        <v>4.3669518007341824E-24</v>
      </c>
      <c r="D1183" s="127">
        <f>C1183+Scoring!$J$73</f>
        <v>24</v>
      </c>
      <c r="E1183" s="131">
        <f t="shared" ref="E1183:E1246" si="58">D1183-D1184</f>
        <v>0</v>
      </c>
    </row>
    <row r="1184" spans="1:5" x14ac:dyDescent="0.25">
      <c r="A1184" s="61">
        <v>5825</v>
      </c>
      <c r="B1184" s="61">
        <f t="shared" si="56"/>
        <v>0</v>
      </c>
      <c r="C1184" s="127">
        <f t="shared" si="57"/>
        <v>4.1539730482347451E-24</v>
      </c>
      <c r="D1184" s="127">
        <f>C1184+Scoring!$J$73</f>
        <v>24</v>
      </c>
      <c r="E1184" s="131">
        <f t="shared" si="58"/>
        <v>0</v>
      </c>
    </row>
    <row r="1185" spans="1:5" x14ac:dyDescent="0.25">
      <c r="A1185" s="61">
        <v>5830</v>
      </c>
      <c r="B1185" s="61">
        <f t="shared" si="56"/>
        <v>0</v>
      </c>
      <c r="C1185" s="127">
        <f t="shared" si="57"/>
        <v>3.9513813920637968E-24</v>
      </c>
      <c r="D1185" s="127">
        <f>C1185+Scoring!$J$73</f>
        <v>24</v>
      </c>
      <c r="E1185" s="131">
        <f t="shared" si="58"/>
        <v>0</v>
      </c>
    </row>
    <row r="1186" spans="1:5" x14ac:dyDescent="0.25">
      <c r="A1186" s="61">
        <v>5835</v>
      </c>
      <c r="B1186" s="61">
        <f t="shared" si="56"/>
        <v>0</v>
      </c>
      <c r="C1186" s="127">
        <f t="shared" si="57"/>
        <v>3.7586702475556858E-24</v>
      </c>
      <c r="D1186" s="127">
        <f>C1186+Scoring!$J$73</f>
        <v>24</v>
      </c>
      <c r="E1186" s="131">
        <f t="shared" si="58"/>
        <v>0</v>
      </c>
    </row>
    <row r="1187" spans="1:5" x14ac:dyDescent="0.25">
      <c r="A1187" s="61">
        <v>5840</v>
      </c>
      <c r="B1187" s="61">
        <f t="shared" si="56"/>
        <v>0</v>
      </c>
      <c r="C1187" s="127">
        <f t="shared" si="57"/>
        <v>3.5753577364703621E-24</v>
      </c>
      <c r="D1187" s="127">
        <f>C1187+Scoring!$J$73</f>
        <v>24</v>
      </c>
      <c r="E1187" s="131">
        <f t="shared" si="58"/>
        <v>0</v>
      </c>
    </row>
    <row r="1188" spans="1:5" x14ac:dyDescent="0.25">
      <c r="A1188" s="61">
        <v>5845</v>
      </c>
      <c r="B1188" s="61">
        <f t="shared" si="56"/>
        <v>0</v>
      </c>
      <c r="C1188" s="127">
        <f t="shared" si="57"/>
        <v>3.4009854820468633E-24</v>
      </c>
      <c r="D1188" s="127">
        <f>C1188+Scoring!$J$73</f>
        <v>24</v>
      </c>
      <c r="E1188" s="131">
        <f t="shared" si="58"/>
        <v>0</v>
      </c>
    </row>
    <row r="1189" spans="1:5" x14ac:dyDescent="0.25">
      <c r="A1189" s="61">
        <v>5850</v>
      </c>
      <c r="B1189" s="61">
        <f t="shared" si="56"/>
        <v>0</v>
      </c>
      <c r="C1189" s="127">
        <f t="shared" si="57"/>
        <v>3.2351174628227301E-24</v>
      </c>
      <c r="D1189" s="127">
        <f>C1189+Scoring!$J$73</f>
        <v>24</v>
      </c>
      <c r="E1189" s="131">
        <f t="shared" si="58"/>
        <v>0</v>
      </c>
    </row>
    <row r="1190" spans="1:5" x14ac:dyDescent="0.25">
      <c r="A1190" s="61">
        <v>5855</v>
      </c>
      <c r="B1190" s="61">
        <f t="shared" si="56"/>
        <v>0</v>
      </c>
      <c r="C1190" s="127">
        <f t="shared" si="57"/>
        <v>3.0773389223530627E-24</v>
      </c>
      <c r="D1190" s="127">
        <f>C1190+Scoring!$J$73</f>
        <v>24</v>
      </c>
      <c r="E1190" s="131">
        <f t="shared" si="58"/>
        <v>0</v>
      </c>
    </row>
    <row r="1191" spans="1:5" x14ac:dyDescent="0.25">
      <c r="A1191" s="61">
        <v>5860</v>
      </c>
      <c r="B1191" s="61">
        <f t="shared" si="56"/>
        <v>0</v>
      </c>
      <c r="C1191" s="127">
        <f t="shared" si="57"/>
        <v>2.9272553321035591E-24</v>
      </c>
      <c r="D1191" s="127">
        <f>C1191+Scoring!$J$73</f>
        <v>24</v>
      </c>
      <c r="E1191" s="131">
        <f t="shared" si="58"/>
        <v>0</v>
      </c>
    </row>
    <row r="1192" spans="1:5" x14ac:dyDescent="0.25">
      <c r="A1192" s="61">
        <v>5865</v>
      </c>
      <c r="B1192" s="61">
        <f t="shared" si="56"/>
        <v>0</v>
      </c>
      <c r="C1192" s="127">
        <f t="shared" si="57"/>
        <v>2.7844914049235232E-24</v>
      </c>
      <c r="D1192" s="127">
        <f>C1192+Scoring!$J$73</f>
        <v>24</v>
      </c>
      <c r="E1192" s="131">
        <f t="shared" si="58"/>
        <v>0</v>
      </c>
    </row>
    <row r="1193" spans="1:5" x14ac:dyDescent="0.25">
      <c r="A1193" s="61">
        <v>5870</v>
      </c>
      <c r="B1193" s="61">
        <f t="shared" si="56"/>
        <v>0</v>
      </c>
      <c r="C1193" s="127">
        <f t="shared" si="57"/>
        <v>2.6486901566325762E-24</v>
      </c>
      <c r="D1193" s="127">
        <f>C1193+Scoring!$J$73</f>
        <v>24</v>
      </c>
      <c r="E1193" s="131">
        <f t="shared" si="58"/>
        <v>0</v>
      </c>
    </row>
    <row r="1194" spans="1:5" x14ac:dyDescent="0.25">
      <c r="A1194" s="61">
        <v>5875</v>
      </c>
      <c r="B1194" s="61">
        <f t="shared" si="56"/>
        <v>0</v>
      </c>
      <c r="C1194" s="127">
        <f t="shared" si="57"/>
        <v>2.5195120133743188E-24</v>
      </c>
      <c r="D1194" s="127">
        <f>C1194+Scoring!$J$73</f>
        <v>24</v>
      </c>
      <c r="E1194" s="131">
        <f t="shared" si="58"/>
        <v>0</v>
      </c>
    </row>
    <row r="1195" spans="1:5" x14ac:dyDescent="0.25">
      <c r="A1195" s="61">
        <v>5880</v>
      </c>
      <c r="B1195" s="61">
        <f t="shared" si="56"/>
        <v>0</v>
      </c>
      <c r="C1195" s="127">
        <f t="shared" si="57"/>
        <v>2.3966339625046783E-24</v>
      </c>
      <c r="D1195" s="127">
        <f>C1195+Scoring!$J$73</f>
        <v>24</v>
      </c>
      <c r="E1195" s="131">
        <f t="shared" si="58"/>
        <v>0</v>
      </c>
    </row>
    <row r="1196" spans="1:5" x14ac:dyDescent="0.25">
      <c r="A1196" s="61">
        <v>5885</v>
      </c>
      <c r="B1196" s="61">
        <f t="shared" si="56"/>
        <v>0</v>
      </c>
      <c r="C1196" s="127">
        <f t="shared" si="57"/>
        <v>2.2797487448921973E-24</v>
      </c>
      <c r="D1196" s="127">
        <f>C1196+Scoring!$J$73</f>
        <v>24</v>
      </c>
      <c r="E1196" s="131">
        <f t="shared" si="58"/>
        <v>0</v>
      </c>
    </row>
    <row r="1197" spans="1:5" x14ac:dyDescent="0.25">
      <c r="A1197" s="61">
        <v>5890</v>
      </c>
      <c r="B1197" s="61">
        <f t="shared" si="56"/>
        <v>0</v>
      </c>
      <c r="C1197" s="127">
        <f t="shared" si="57"/>
        <v>2.1685640866100362E-24</v>
      </c>
      <c r="D1197" s="127">
        <f>C1197+Scoring!$J$73</f>
        <v>24</v>
      </c>
      <c r="E1197" s="131">
        <f t="shared" si="58"/>
        <v>0</v>
      </c>
    </row>
    <row r="1198" spans="1:5" x14ac:dyDescent="0.25">
      <c r="A1198" s="61">
        <v>5895</v>
      </c>
      <c r="B1198" s="61">
        <f t="shared" si="56"/>
        <v>0</v>
      </c>
      <c r="C1198" s="127">
        <f t="shared" si="57"/>
        <v>2.0628019680989727E-24</v>
      </c>
      <c r="D1198" s="127">
        <f>C1198+Scoring!$J$73</f>
        <v>24</v>
      </c>
      <c r="E1198" s="131">
        <f t="shared" si="58"/>
        <v>0</v>
      </c>
    </row>
    <row r="1199" spans="1:5" x14ac:dyDescent="0.25">
      <c r="A1199" s="61">
        <v>5900</v>
      </c>
      <c r="B1199" s="61">
        <f t="shared" si="56"/>
        <v>0</v>
      </c>
      <c r="C1199" s="127">
        <f t="shared" si="57"/>
        <v>1.9621979289737316E-24</v>
      </c>
      <c r="D1199" s="127">
        <f>C1199+Scoring!$J$73</f>
        <v>24</v>
      </c>
      <c r="E1199" s="131">
        <f t="shared" si="58"/>
        <v>0</v>
      </c>
    </row>
    <row r="1200" spans="1:5" x14ac:dyDescent="0.25">
      <c r="A1200" s="61">
        <v>5905</v>
      </c>
      <c r="B1200" s="61">
        <f t="shared" si="56"/>
        <v>0</v>
      </c>
      <c r="C1200" s="127">
        <f t="shared" si="57"/>
        <v>1.8665004067341675E-24</v>
      </c>
      <c r="D1200" s="127">
        <f>C1200+Scoring!$J$73</f>
        <v>24</v>
      </c>
      <c r="E1200" s="131">
        <f t="shared" si="58"/>
        <v>0</v>
      </c>
    </row>
    <row r="1201" spans="1:5" x14ac:dyDescent="0.25">
      <c r="A1201" s="61">
        <v>5910</v>
      </c>
      <c r="B1201" s="61">
        <f t="shared" si="56"/>
        <v>0</v>
      </c>
      <c r="C1201" s="127">
        <f t="shared" si="57"/>
        <v>1.7754701077280957E-24</v>
      </c>
      <c r="D1201" s="127">
        <f>C1201+Scoring!$J$73</f>
        <v>24</v>
      </c>
      <c r="E1201" s="131">
        <f t="shared" si="58"/>
        <v>0</v>
      </c>
    </row>
    <row r="1202" spans="1:5" x14ac:dyDescent="0.25">
      <c r="A1202" s="61">
        <v>5915</v>
      </c>
      <c r="B1202" s="61">
        <f t="shared" si="56"/>
        <v>0</v>
      </c>
      <c r="C1202" s="127">
        <f t="shared" si="57"/>
        <v>1.6888794087924222E-24</v>
      </c>
      <c r="D1202" s="127">
        <f>C1202+Scoring!$J$73</f>
        <v>24</v>
      </c>
      <c r="E1202" s="131">
        <f t="shared" si="58"/>
        <v>0</v>
      </c>
    </row>
    <row r="1203" spans="1:5" x14ac:dyDescent="0.25">
      <c r="A1203" s="61">
        <v>5920</v>
      </c>
      <c r="B1203" s="61">
        <f t="shared" si="56"/>
        <v>0</v>
      </c>
      <c r="C1203" s="127">
        <f t="shared" si="57"/>
        <v>1.6065117880767149E-24</v>
      </c>
      <c r="D1203" s="127">
        <f>C1203+Scoring!$J$73</f>
        <v>24</v>
      </c>
      <c r="E1203" s="131">
        <f t="shared" si="58"/>
        <v>0</v>
      </c>
    </row>
    <row r="1204" spans="1:5" x14ac:dyDescent="0.25">
      <c r="A1204" s="61">
        <v>5925</v>
      </c>
      <c r="B1204" s="61">
        <f t="shared" si="56"/>
        <v>0</v>
      </c>
      <c r="C1204" s="127">
        <f t="shared" si="57"/>
        <v>1.5281612836258309E-24</v>
      </c>
      <c r="D1204" s="127">
        <f>C1204+Scoring!$J$73</f>
        <v>24</v>
      </c>
      <c r="E1204" s="131">
        <f t="shared" si="58"/>
        <v>0</v>
      </c>
    </row>
    <row r="1205" spans="1:5" x14ac:dyDescent="0.25">
      <c r="A1205" s="61">
        <v>5930</v>
      </c>
      <c r="B1205" s="61">
        <f t="shared" si="56"/>
        <v>0</v>
      </c>
      <c r="C1205" s="127">
        <f t="shared" si="57"/>
        <v>1.4536319783676651E-24</v>
      </c>
      <c r="D1205" s="127">
        <f>C1205+Scoring!$J$73</f>
        <v>24</v>
      </c>
      <c r="E1205" s="131">
        <f t="shared" si="58"/>
        <v>0</v>
      </c>
    </row>
    <row r="1206" spans="1:5" x14ac:dyDescent="0.25">
      <c r="A1206" s="61">
        <v>5935</v>
      </c>
      <c r="B1206" s="61">
        <f t="shared" si="56"/>
        <v>0</v>
      </c>
      <c r="C1206" s="127">
        <f t="shared" si="57"/>
        <v>1.3827375102185126E-24</v>
      </c>
      <c r="D1206" s="127">
        <f>C1206+Scoring!$J$73</f>
        <v>24</v>
      </c>
      <c r="E1206" s="131">
        <f t="shared" si="58"/>
        <v>0</v>
      </c>
    </row>
    <row r="1207" spans="1:5" x14ac:dyDescent="0.25">
      <c r="A1207" s="61">
        <v>5940</v>
      </c>
      <c r="B1207" s="61">
        <f t="shared" si="56"/>
        <v>0</v>
      </c>
      <c r="C1207" s="127">
        <f t="shared" si="57"/>
        <v>1.3153006060807095E-24</v>
      </c>
      <c r="D1207" s="127">
        <f>C1207+Scoring!$J$73</f>
        <v>24</v>
      </c>
      <c r="E1207" s="131">
        <f t="shared" si="58"/>
        <v>0</v>
      </c>
    </row>
    <row r="1208" spans="1:5" x14ac:dyDescent="0.25">
      <c r="A1208" s="61">
        <v>5945</v>
      </c>
      <c r="B1208" s="61">
        <f t="shared" si="56"/>
        <v>0</v>
      </c>
      <c r="C1208" s="127">
        <f t="shared" si="57"/>
        <v>1.2511526385675883E-24</v>
      </c>
      <c r="D1208" s="127">
        <f>C1208+Scoring!$J$73</f>
        <v>24</v>
      </c>
      <c r="E1208" s="131">
        <f t="shared" si="58"/>
        <v>0</v>
      </c>
    </row>
    <row r="1209" spans="1:5" x14ac:dyDescent="0.25">
      <c r="A1209" s="61">
        <v>5950</v>
      </c>
      <c r="B1209" s="61">
        <f t="shared" si="56"/>
        <v>0</v>
      </c>
      <c r="C1209" s="127">
        <f t="shared" si="57"/>
        <v>1.1901332043472003E-24</v>
      </c>
      <c r="D1209" s="127">
        <f>C1209+Scoring!$J$73</f>
        <v>24</v>
      </c>
      <c r="E1209" s="131">
        <f t="shared" si="58"/>
        <v>0</v>
      </c>
    </row>
    <row r="1210" spans="1:5" x14ac:dyDescent="0.25">
      <c r="A1210" s="61">
        <v>5955</v>
      </c>
      <c r="B1210" s="61">
        <f t="shared" si="56"/>
        <v>0</v>
      </c>
      <c r="C1210" s="127">
        <f t="shared" si="57"/>
        <v>1.1320897230503732E-24</v>
      </c>
      <c r="D1210" s="127">
        <f>C1210+Scoring!$J$73</f>
        <v>24</v>
      </c>
      <c r="E1210" s="131">
        <f t="shared" si="58"/>
        <v>0</v>
      </c>
    </row>
    <row r="1211" spans="1:5" x14ac:dyDescent="0.25">
      <c r="A1211" s="61">
        <v>5960</v>
      </c>
      <c r="B1211" s="61">
        <f t="shared" si="56"/>
        <v>0</v>
      </c>
      <c r="C1211" s="127">
        <f t="shared" si="57"/>
        <v>1.0768770557403823E-24</v>
      </c>
      <c r="D1211" s="127">
        <f>C1211+Scoring!$J$73</f>
        <v>24</v>
      </c>
      <c r="E1211" s="131">
        <f t="shared" si="58"/>
        <v>0</v>
      </c>
    </row>
    <row r="1212" spans="1:5" x14ac:dyDescent="0.25">
      <c r="A1212" s="61">
        <v>5965</v>
      </c>
      <c r="B1212" s="61">
        <f t="shared" si="56"/>
        <v>0</v>
      </c>
      <c r="C1212" s="127">
        <f t="shared" si="57"/>
        <v>1.0243571419899501E-24</v>
      </c>
      <c r="D1212" s="127">
        <f>C1212+Scoring!$J$73</f>
        <v>24</v>
      </c>
      <c r="E1212" s="131">
        <f t="shared" si="58"/>
        <v>0</v>
      </c>
    </row>
    <row r="1213" spans="1:5" x14ac:dyDescent="0.25">
      <c r="A1213" s="61">
        <v>5970</v>
      </c>
      <c r="B1213" s="61">
        <f t="shared" si="56"/>
        <v>0</v>
      </c>
      <c r="C1213" s="127">
        <f t="shared" si="57"/>
        <v>9.7439865465829226E-25</v>
      </c>
      <c r="D1213" s="127">
        <f>C1213+Scoring!$J$73</f>
        <v>24</v>
      </c>
      <c r="E1213" s="131">
        <f t="shared" si="58"/>
        <v>0</v>
      </c>
    </row>
    <row r="1214" spans="1:5" x14ac:dyDescent="0.25">
      <c r="A1214" s="61">
        <v>5975</v>
      </c>
      <c r="B1214" s="61">
        <f t="shared" si="56"/>
        <v>0</v>
      </c>
      <c r="C1214" s="127">
        <f t="shared" si="57"/>
        <v>9.2687667150487989E-25</v>
      </c>
      <c r="D1214" s="127">
        <f>C1214+Scoring!$J$73</f>
        <v>24</v>
      </c>
      <c r="E1214" s="131">
        <f t="shared" si="58"/>
        <v>0</v>
      </c>
    </row>
    <row r="1215" spans="1:5" x14ac:dyDescent="0.25">
      <c r="A1215" s="61">
        <v>5980</v>
      </c>
      <c r="B1215" s="61">
        <f t="shared" si="56"/>
        <v>0</v>
      </c>
      <c r="C1215" s="127">
        <f t="shared" si="57"/>
        <v>8.8167236281872048E-25</v>
      </c>
      <c r="D1215" s="127">
        <f>C1215+Scoring!$J$73</f>
        <v>24</v>
      </c>
      <c r="E1215" s="131">
        <f t="shared" si="58"/>
        <v>0</v>
      </c>
    </row>
    <row r="1216" spans="1:5" x14ac:dyDescent="0.25">
      <c r="A1216" s="61">
        <v>5985</v>
      </c>
      <c r="B1216" s="61">
        <f t="shared" si="56"/>
        <v>0</v>
      </c>
      <c r="C1216" s="127">
        <f t="shared" si="57"/>
        <v>8.3867269428223856E-25</v>
      </c>
      <c r="D1216" s="127">
        <f>C1216+Scoring!$J$73</f>
        <v>24</v>
      </c>
      <c r="E1216" s="131">
        <f t="shared" si="58"/>
        <v>0</v>
      </c>
    </row>
    <row r="1217" spans="1:5" x14ac:dyDescent="0.25">
      <c r="A1217" s="61">
        <v>5990</v>
      </c>
      <c r="B1217" s="61">
        <f t="shared" ref="B1217:B1280" si="59">IF(AND($D$1="Yes",A1217&gt; $D$3), $D$2*EXP(-0.0044*(A1217-B$3)), $D$2)</f>
        <v>0</v>
      </c>
      <c r="C1217" s="127">
        <f t="shared" ref="C1217:C1280" si="60">IF($D$11="Within SPZ1",IF(A1217&lt;$D$9,$D$7+$D$8,$D$7+$D$8*EXP(-$D$10*(A1217-$D$9))),IF(A1217&lt;$D$9,$D$8,$D$8*EXP(-$D$10*(A1217-$D$9))))</f>
        <v>7.9777014432655929E-25</v>
      </c>
      <c r="D1217" s="127">
        <f>C1217+Scoring!$J$73</f>
        <v>24</v>
      </c>
      <c r="E1217" s="131">
        <f t="shared" si="58"/>
        <v>0</v>
      </c>
    </row>
    <row r="1218" spans="1:5" x14ac:dyDescent="0.25">
      <c r="A1218" s="61">
        <v>5995</v>
      </c>
      <c r="B1218" s="61">
        <f t="shared" si="59"/>
        <v>0</v>
      </c>
      <c r="C1218" s="127">
        <f t="shared" si="60"/>
        <v>7.5886243527160136E-25</v>
      </c>
      <c r="D1218" s="127">
        <f>C1218+Scoring!$J$73</f>
        <v>24</v>
      </c>
      <c r="E1218" s="131">
        <f t="shared" si="58"/>
        <v>0</v>
      </c>
    </row>
    <row r="1219" spans="1:5" x14ac:dyDescent="0.25">
      <c r="A1219" s="61">
        <v>6000</v>
      </c>
      <c r="B1219" s="61">
        <f t="shared" si="59"/>
        <v>0</v>
      </c>
      <c r="C1219" s="127">
        <f t="shared" si="60"/>
        <v>7.2185227757861771E-25</v>
      </c>
      <c r="D1219" s="127">
        <f>C1219+Scoring!$J$73</f>
        <v>24</v>
      </c>
      <c r="E1219" s="131">
        <f t="shared" si="58"/>
        <v>0</v>
      </c>
    </row>
    <row r="1220" spans="1:5" x14ac:dyDescent="0.25">
      <c r="A1220" s="61">
        <v>6005</v>
      </c>
      <c r="B1220" s="61">
        <f t="shared" si="59"/>
        <v>0</v>
      </c>
      <c r="C1220" s="127">
        <f t="shared" si="60"/>
        <v>6.866471265756353E-25</v>
      </c>
      <c r="D1220" s="127">
        <f>C1220+Scoring!$J$73</f>
        <v>24</v>
      </c>
      <c r="E1220" s="131">
        <f t="shared" si="58"/>
        <v>0</v>
      </c>
    </row>
    <row r="1221" spans="1:5" x14ac:dyDescent="0.25">
      <c r="A1221" s="61">
        <v>6010</v>
      </c>
      <c r="B1221" s="61">
        <f t="shared" si="59"/>
        <v>0</v>
      </c>
      <c r="C1221" s="127">
        <f t="shared" si="60"/>
        <v>6.5315895104761234E-25</v>
      </c>
      <c r="D1221" s="127">
        <f>C1221+Scoring!$J$73</f>
        <v>24</v>
      </c>
      <c r="E1221" s="131">
        <f t="shared" si="58"/>
        <v>0</v>
      </c>
    </row>
    <row r="1222" spans="1:5" x14ac:dyDescent="0.25">
      <c r="A1222" s="61">
        <v>6015</v>
      </c>
      <c r="B1222" s="61">
        <f t="shared" si="59"/>
        <v>0</v>
      </c>
      <c r="C1222" s="127">
        <f t="shared" si="60"/>
        <v>6.213040131125121E-25</v>
      </c>
      <c r="D1222" s="127">
        <f>C1222+Scoring!$J$73</f>
        <v>24</v>
      </c>
      <c r="E1222" s="131">
        <f t="shared" si="58"/>
        <v>0</v>
      </c>
    </row>
    <row r="1223" spans="1:5" x14ac:dyDescent="0.25">
      <c r="A1223" s="61">
        <v>6020</v>
      </c>
      <c r="B1223" s="61">
        <f t="shared" si="59"/>
        <v>0</v>
      </c>
      <c r="C1223" s="127">
        <f t="shared" si="60"/>
        <v>5.9100265883299643E-25</v>
      </c>
      <c r="D1223" s="127">
        <f>C1223+Scoring!$J$73</f>
        <v>24</v>
      </c>
      <c r="E1223" s="131">
        <f t="shared" si="58"/>
        <v>0</v>
      </c>
    </row>
    <row r="1224" spans="1:5" x14ac:dyDescent="0.25">
      <c r="A1224" s="61">
        <v>6025</v>
      </c>
      <c r="B1224" s="61">
        <f t="shared" si="59"/>
        <v>0</v>
      </c>
      <c r="C1224" s="127">
        <f t="shared" si="60"/>
        <v>5.6217911904010459E-25</v>
      </c>
      <c r="D1224" s="127">
        <f>C1224+Scoring!$J$73</f>
        <v>24</v>
      </c>
      <c r="E1224" s="131">
        <f t="shared" si="58"/>
        <v>0</v>
      </c>
    </row>
    <row r="1225" spans="1:5" x14ac:dyDescent="0.25">
      <c r="A1225" s="61">
        <v>6030</v>
      </c>
      <c r="B1225" s="61">
        <f t="shared" si="59"/>
        <v>0</v>
      </c>
      <c r="C1225" s="127">
        <f t="shared" si="60"/>
        <v>5.347613198708349E-25</v>
      </c>
      <c r="D1225" s="127">
        <f>C1225+Scoring!$J$73</f>
        <v>24</v>
      </c>
      <c r="E1225" s="131">
        <f t="shared" si="58"/>
        <v>0</v>
      </c>
    </row>
    <row r="1226" spans="1:5" x14ac:dyDescent="0.25">
      <c r="A1226" s="61">
        <v>6035</v>
      </c>
      <c r="B1226" s="61">
        <f t="shared" si="59"/>
        <v>0</v>
      </c>
      <c r="C1226" s="127">
        <f t="shared" si="60"/>
        <v>5.0868070254597793E-25</v>
      </c>
      <c r="D1226" s="127">
        <f>C1226+Scoring!$J$73</f>
        <v>24</v>
      </c>
      <c r="E1226" s="131">
        <f t="shared" si="58"/>
        <v>0</v>
      </c>
    </row>
    <row r="1227" spans="1:5" x14ac:dyDescent="0.25">
      <c r="A1227" s="61">
        <v>6040</v>
      </c>
      <c r="B1227" s="61">
        <f t="shared" si="59"/>
        <v>0</v>
      </c>
      <c r="C1227" s="127">
        <f t="shared" si="60"/>
        <v>4.8387205193743079E-25</v>
      </c>
      <c r="D1227" s="127">
        <f>C1227+Scoring!$J$73</f>
        <v>24</v>
      </c>
      <c r="E1227" s="131">
        <f t="shared" si="58"/>
        <v>0</v>
      </c>
    </row>
    <row r="1228" spans="1:5" x14ac:dyDescent="0.25">
      <c r="A1228" s="61">
        <v>6045</v>
      </c>
      <c r="B1228" s="61">
        <f t="shared" si="59"/>
        <v>0</v>
      </c>
      <c r="C1228" s="127">
        <f t="shared" si="60"/>
        <v>4.6027333349641995E-25</v>
      </c>
      <c r="D1228" s="127">
        <f>C1228+Scoring!$J$73</f>
        <v>24</v>
      </c>
      <c r="E1228" s="131">
        <f t="shared" si="58"/>
        <v>0</v>
      </c>
    </row>
    <row r="1229" spans="1:5" x14ac:dyDescent="0.25">
      <c r="A1229" s="61">
        <v>6050</v>
      </c>
      <c r="B1229" s="61">
        <f t="shared" si="59"/>
        <v>0</v>
      </c>
      <c r="C1229" s="127">
        <f t="shared" si="60"/>
        <v>4.3782553813482597E-25</v>
      </c>
      <c r="D1229" s="127">
        <f>C1229+Scoring!$J$73</f>
        <v>24</v>
      </c>
      <c r="E1229" s="131">
        <f t="shared" si="58"/>
        <v>0</v>
      </c>
    </row>
    <row r="1230" spans="1:5" x14ac:dyDescent="0.25">
      <c r="A1230" s="61">
        <v>6055</v>
      </c>
      <c r="B1230" s="61">
        <f t="shared" si="59"/>
        <v>0</v>
      </c>
      <c r="C1230" s="127">
        <f t="shared" si="60"/>
        <v>4.1647253467170423E-25</v>
      </c>
      <c r="D1230" s="127">
        <f>C1230+Scoring!$J$73</f>
        <v>24</v>
      </c>
      <c r="E1230" s="131">
        <f t="shared" si="58"/>
        <v>0</v>
      </c>
    </row>
    <row r="1231" spans="1:5" x14ac:dyDescent="0.25">
      <c r="A1231" s="61">
        <v>6060</v>
      </c>
      <c r="B1231" s="61">
        <f t="shared" si="59"/>
        <v>0</v>
      </c>
      <c r="C1231" s="127">
        <f t="shared" si="60"/>
        <v>3.9616092947611996E-25</v>
      </c>
      <c r="D1231" s="127">
        <f>C1231+Scoring!$J$73</f>
        <v>24</v>
      </c>
      <c r="E1231" s="131">
        <f t="shared" si="58"/>
        <v>0</v>
      </c>
    </row>
    <row r="1232" spans="1:5" x14ac:dyDescent="0.25">
      <c r="A1232" s="61">
        <v>6065</v>
      </c>
      <c r="B1232" s="61">
        <f t="shared" si="59"/>
        <v>0</v>
      </c>
      <c r="C1232" s="127">
        <f t="shared" si="60"/>
        <v>3.7683993295523862E-25</v>
      </c>
      <c r="D1232" s="127">
        <f>C1232+Scoring!$J$73</f>
        <v>24</v>
      </c>
      <c r="E1232" s="131">
        <f t="shared" si="58"/>
        <v>0</v>
      </c>
    </row>
    <row r="1233" spans="1:5" x14ac:dyDescent="0.25">
      <c r="A1233" s="61">
        <v>6070</v>
      </c>
      <c r="B1233" s="61">
        <f t="shared" si="59"/>
        <v>0</v>
      </c>
      <c r="C1233" s="127">
        <f t="shared" si="60"/>
        <v>3.5846123255389774E-25</v>
      </c>
      <c r="D1233" s="127">
        <f>C1233+Scoring!$J$73</f>
        <v>24</v>
      </c>
      <c r="E1233" s="131">
        <f t="shared" si="58"/>
        <v>0</v>
      </c>
    </row>
    <row r="1234" spans="1:5" x14ac:dyDescent="0.25">
      <c r="A1234" s="61">
        <v>6075</v>
      </c>
      <c r="B1234" s="61">
        <f t="shared" si="59"/>
        <v>0</v>
      </c>
      <c r="C1234" s="127">
        <f t="shared" si="60"/>
        <v>3.4097887194806177E-25</v>
      </c>
      <c r="D1234" s="127">
        <f>C1234+Scoring!$J$73</f>
        <v>24</v>
      </c>
      <c r="E1234" s="131">
        <f t="shared" si="58"/>
        <v>0</v>
      </c>
    </row>
    <row r="1235" spans="1:5" x14ac:dyDescent="0.25">
      <c r="A1235" s="61">
        <v>6080</v>
      </c>
      <c r="B1235" s="61">
        <f t="shared" si="59"/>
        <v>0</v>
      </c>
      <c r="C1235" s="127">
        <f t="shared" si="60"/>
        <v>3.2434913613005602E-25</v>
      </c>
      <c r="D1235" s="127">
        <f>C1235+Scoring!$J$73</f>
        <v>24</v>
      </c>
      <c r="E1235" s="131">
        <f t="shared" si="58"/>
        <v>0</v>
      </c>
    </row>
    <row r="1236" spans="1:5" x14ac:dyDescent="0.25">
      <c r="A1236" s="61">
        <v>6085</v>
      </c>
      <c r="B1236" s="61">
        <f t="shared" si="59"/>
        <v>0</v>
      </c>
      <c r="C1236" s="127">
        <f t="shared" si="60"/>
        <v>3.0853044209829784E-25</v>
      </c>
      <c r="D1236" s="127">
        <f>C1236+Scoring!$J$73</f>
        <v>24</v>
      </c>
      <c r="E1236" s="131">
        <f t="shared" si="58"/>
        <v>0</v>
      </c>
    </row>
    <row r="1237" spans="1:5" x14ac:dyDescent="0.25">
      <c r="A1237" s="61">
        <v>6090</v>
      </c>
      <c r="B1237" s="61">
        <f t="shared" si="59"/>
        <v>0</v>
      </c>
      <c r="C1237" s="127">
        <f t="shared" si="60"/>
        <v>2.9348323487811553E-25</v>
      </c>
      <c r="D1237" s="127">
        <f>C1237+Scoring!$J$73</f>
        <v>24</v>
      </c>
      <c r="E1237" s="131">
        <f t="shared" si="58"/>
        <v>0</v>
      </c>
    </row>
    <row r="1238" spans="1:5" x14ac:dyDescent="0.25">
      <c r="A1238" s="61">
        <v>6095</v>
      </c>
      <c r="B1238" s="61">
        <f t="shared" si="59"/>
        <v>0</v>
      </c>
      <c r="C1238" s="127">
        <f t="shared" si="60"/>
        <v>2.7916988861371656E-25</v>
      </c>
      <c r="D1238" s="127">
        <f>C1238+Scoring!$J$73</f>
        <v>24</v>
      </c>
      <c r="E1238" s="131">
        <f t="shared" si="58"/>
        <v>0</v>
      </c>
    </row>
    <row r="1239" spans="1:5" x14ac:dyDescent="0.25">
      <c r="A1239" s="61">
        <v>6100</v>
      </c>
      <c r="B1239" s="61">
        <f t="shared" si="59"/>
        <v>0</v>
      </c>
      <c r="C1239" s="127">
        <f t="shared" si="60"/>
        <v>2.6555461248395476E-25</v>
      </c>
      <c r="D1239" s="127">
        <f>C1239+Scoring!$J$73</f>
        <v>24</v>
      </c>
      <c r="E1239" s="131">
        <f t="shared" si="58"/>
        <v>0</v>
      </c>
    </row>
    <row r="1240" spans="1:5" x14ac:dyDescent="0.25">
      <c r="A1240" s="61">
        <v>6105</v>
      </c>
      <c r="B1240" s="61">
        <f t="shared" si="59"/>
        <v>0</v>
      </c>
      <c r="C1240" s="127">
        <f t="shared" si="60"/>
        <v>2.5260336120662134E-25</v>
      </c>
      <c r="D1240" s="127">
        <f>C1240+Scoring!$J$73</f>
        <v>24</v>
      </c>
      <c r="E1240" s="131">
        <f t="shared" si="58"/>
        <v>0</v>
      </c>
    </row>
    <row r="1241" spans="1:5" x14ac:dyDescent="0.25">
      <c r="A1241" s="61">
        <v>6110</v>
      </c>
      <c r="B1241" s="61">
        <f t="shared" si="59"/>
        <v>0</v>
      </c>
      <c r="C1241" s="127">
        <f t="shared" si="60"/>
        <v>2.402837499075211E-25</v>
      </c>
      <c r="D1241" s="127">
        <f>C1241+Scoring!$J$73</f>
        <v>24</v>
      </c>
      <c r="E1241" s="131">
        <f t="shared" si="58"/>
        <v>0</v>
      </c>
    </row>
    <row r="1242" spans="1:5" x14ac:dyDescent="0.25">
      <c r="A1242" s="61">
        <v>6115</v>
      </c>
      <c r="B1242" s="61">
        <f t="shared" si="59"/>
        <v>0</v>
      </c>
      <c r="C1242" s="127">
        <f t="shared" si="60"/>
        <v>2.285649731414054E-25</v>
      </c>
      <c r="D1242" s="127">
        <f>C1242+Scoring!$J$73</f>
        <v>24</v>
      </c>
      <c r="E1242" s="131">
        <f t="shared" si="58"/>
        <v>0</v>
      </c>
    </row>
    <row r="1243" spans="1:5" x14ac:dyDescent="0.25">
      <c r="A1243" s="61">
        <v>6120</v>
      </c>
      <c r="B1243" s="61">
        <f t="shared" si="59"/>
        <v>0</v>
      </c>
      <c r="C1243" s="127">
        <f t="shared" si="60"/>
        <v>2.1741772786231931E-25</v>
      </c>
      <c r="D1243" s="127">
        <f>C1243+Scoring!$J$73</f>
        <v>24</v>
      </c>
      <c r="E1243" s="131">
        <f t="shared" si="58"/>
        <v>0</v>
      </c>
    </row>
    <row r="1244" spans="1:5" x14ac:dyDescent="0.25">
      <c r="A1244" s="61">
        <v>6125</v>
      </c>
      <c r="B1244" s="61">
        <f t="shared" si="59"/>
        <v>0</v>
      </c>
      <c r="C1244" s="127">
        <f t="shared" si="60"/>
        <v>2.0681414015072746E-25</v>
      </c>
      <c r="D1244" s="127">
        <f>C1244+Scoring!$J$73</f>
        <v>24</v>
      </c>
      <c r="E1244" s="131">
        <f t="shared" si="58"/>
        <v>0</v>
      </c>
    </row>
    <row r="1245" spans="1:5" x14ac:dyDescent="0.25">
      <c r="A1245" s="61">
        <v>6130</v>
      </c>
      <c r="B1245" s="61">
        <f t="shared" si="59"/>
        <v>0</v>
      </c>
      <c r="C1245" s="127">
        <f t="shared" si="60"/>
        <v>1.9672769551418563E-25</v>
      </c>
      <c r="D1245" s="127">
        <f>C1245+Scoring!$J$73</f>
        <v>24</v>
      </c>
      <c r="E1245" s="131">
        <f t="shared" si="58"/>
        <v>0</v>
      </c>
    </row>
    <row r="1246" spans="1:5" x14ac:dyDescent="0.25">
      <c r="A1246" s="61">
        <v>6135</v>
      </c>
      <c r="B1246" s="61">
        <f t="shared" si="59"/>
        <v>0</v>
      </c>
      <c r="C1246" s="127">
        <f t="shared" si="60"/>
        <v>1.8713317258731104E-25</v>
      </c>
      <c r="D1246" s="127">
        <f>C1246+Scoring!$J$73</f>
        <v>24</v>
      </c>
      <c r="E1246" s="131">
        <f t="shared" si="58"/>
        <v>0</v>
      </c>
    </row>
    <row r="1247" spans="1:5" x14ac:dyDescent="0.25">
      <c r="A1247" s="61">
        <v>6140</v>
      </c>
      <c r="B1247" s="61">
        <f t="shared" si="59"/>
        <v>0</v>
      </c>
      <c r="C1247" s="127">
        <f t="shared" si="60"/>
        <v>1.7800658006522115E-25</v>
      </c>
      <c r="D1247" s="127">
        <f>C1247+Scoring!$J$73</f>
        <v>24</v>
      </c>
      <c r="E1247" s="131">
        <f t="shared" ref="E1247:E1310" si="61">D1247-D1248</f>
        <v>0</v>
      </c>
    </row>
    <row r="1248" spans="1:5" x14ac:dyDescent="0.25">
      <c r="A1248" s="61">
        <v>6145</v>
      </c>
      <c r="B1248" s="61">
        <f t="shared" si="59"/>
        <v>0</v>
      </c>
      <c r="C1248" s="127">
        <f t="shared" si="60"/>
        <v>1.6932509671277988E-25</v>
      </c>
      <c r="D1248" s="127">
        <f>C1248+Scoring!$J$73</f>
        <v>24</v>
      </c>
      <c r="E1248" s="131">
        <f t="shared" si="61"/>
        <v>0</v>
      </c>
    </row>
    <row r="1249" spans="1:5" x14ac:dyDescent="0.25">
      <c r="A1249" s="61">
        <v>6150</v>
      </c>
      <c r="B1249" s="61">
        <f t="shared" si="59"/>
        <v>0</v>
      </c>
      <c r="C1249" s="127">
        <f t="shared" si="60"/>
        <v>1.6106701429962579E-25</v>
      </c>
      <c r="D1249" s="127">
        <f>C1249+Scoring!$J$73</f>
        <v>24</v>
      </c>
      <c r="E1249" s="131">
        <f t="shared" si="61"/>
        <v>0</v>
      </c>
    </row>
    <row r="1250" spans="1:5" x14ac:dyDescent="0.25">
      <c r="A1250" s="61">
        <v>6155</v>
      </c>
      <c r="B1250" s="61">
        <f t="shared" si="59"/>
        <v>0</v>
      </c>
      <c r="C1250" s="127">
        <f t="shared" si="60"/>
        <v>1.5321168331828068E-25</v>
      </c>
      <c r="D1250" s="127">
        <f>C1250+Scoring!$J$73</f>
        <v>24</v>
      </c>
      <c r="E1250" s="131">
        <f t="shared" si="61"/>
        <v>0</v>
      </c>
    </row>
    <row r="1251" spans="1:5" x14ac:dyDescent="0.25">
      <c r="A1251" s="61">
        <v>6160</v>
      </c>
      <c r="B1251" s="61">
        <f t="shared" si="59"/>
        <v>0</v>
      </c>
      <c r="C1251" s="127">
        <f t="shared" si="60"/>
        <v>1.4573946134963418E-25</v>
      </c>
      <c r="D1251" s="127">
        <f>C1251+Scoring!$J$73</f>
        <v>24</v>
      </c>
      <c r="E1251" s="131">
        <f t="shared" si="61"/>
        <v>0</v>
      </c>
    </row>
    <row r="1252" spans="1:5" x14ac:dyDescent="0.25">
      <c r="A1252" s="61">
        <v>6165</v>
      </c>
      <c r="B1252" s="61">
        <f t="shared" si="59"/>
        <v>0</v>
      </c>
      <c r="C1252" s="127">
        <f t="shared" si="60"/>
        <v>1.3863166394665697E-25</v>
      </c>
      <c r="D1252" s="127">
        <f>C1252+Scoring!$J$73</f>
        <v>24</v>
      </c>
      <c r="E1252" s="131">
        <f t="shared" si="61"/>
        <v>0</v>
      </c>
    </row>
    <row r="1253" spans="1:5" x14ac:dyDescent="0.25">
      <c r="A1253" s="61">
        <v>6170</v>
      </c>
      <c r="B1253" s="61">
        <f t="shared" si="59"/>
        <v>0</v>
      </c>
      <c r="C1253" s="127">
        <f t="shared" si="60"/>
        <v>1.3187051791355432E-25</v>
      </c>
      <c r="D1253" s="127">
        <f>C1253+Scoring!$J$73</f>
        <v>24</v>
      </c>
      <c r="E1253" s="131">
        <f t="shared" si="61"/>
        <v>0</v>
      </c>
    </row>
    <row r="1254" spans="1:5" x14ac:dyDescent="0.25">
      <c r="A1254" s="61">
        <v>6175</v>
      </c>
      <c r="B1254" s="61">
        <f t="shared" si="59"/>
        <v>0</v>
      </c>
      <c r="C1254" s="127">
        <f t="shared" si="60"/>
        <v>1.2543911686352176E-25</v>
      </c>
      <c r="D1254" s="127">
        <f>C1254+Scoring!$J$73</f>
        <v>24</v>
      </c>
      <c r="E1254" s="131">
        <f t="shared" si="61"/>
        <v>0</v>
      </c>
    </row>
    <row r="1255" spans="1:5" x14ac:dyDescent="0.25">
      <c r="A1255" s="61">
        <v>6180</v>
      </c>
      <c r="B1255" s="61">
        <f t="shared" si="59"/>
        <v>0</v>
      </c>
      <c r="C1255" s="127">
        <f t="shared" si="60"/>
        <v>1.193213789439651E-25</v>
      </c>
      <c r="D1255" s="127">
        <f>C1255+Scoring!$J$73</f>
        <v>24</v>
      </c>
      <c r="E1255" s="131">
        <f t="shared" si="61"/>
        <v>0</v>
      </c>
    </row>
    <row r="1256" spans="1:5" x14ac:dyDescent="0.25">
      <c r="A1256" s="61">
        <v>6185</v>
      </c>
      <c r="B1256" s="61">
        <f t="shared" si="59"/>
        <v>0</v>
      </c>
      <c r="C1256" s="127">
        <f t="shared" si="60"/>
        <v>1.1350200662349985E-25</v>
      </c>
      <c r="D1256" s="127">
        <f>C1256+Scoring!$J$73</f>
        <v>24</v>
      </c>
      <c r="E1256" s="131">
        <f t="shared" si="61"/>
        <v>0</v>
      </c>
    </row>
    <row r="1257" spans="1:5" x14ac:dyDescent="0.25">
      <c r="A1257" s="61">
        <v>6190</v>
      </c>
      <c r="B1257" s="61">
        <f t="shared" si="59"/>
        <v>0</v>
      </c>
      <c r="C1257" s="127">
        <f t="shared" si="60"/>
        <v>1.0796644844014829E-25</v>
      </c>
      <c r="D1257" s="127">
        <f>C1257+Scoring!$J$73</f>
        <v>24</v>
      </c>
      <c r="E1257" s="131">
        <f t="shared" si="61"/>
        <v>0</v>
      </c>
    </row>
    <row r="1258" spans="1:5" x14ac:dyDescent="0.25">
      <c r="A1258" s="61">
        <v>6195</v>
      </c>
      <c r="B1258" s="61">
        <f t="shared" si="59"/>
        <v>0</v>
      </c>
      <c r="C1258" s="127">
        <f t="shared" si="60"/>
        <v>1.0270086261510783E-25</v>
      </c>
      <c r="D1258" s="127">
        <f>C1258+Scoring!$J$73</f>
        <v>24</v>
      </c>
      <c r="E1258" s="131">
        <f t="shared" si="61"/>
        <v>0</v>
      </c>
    </row>
    <row r="1259" spans="1:5" x14ac:dyDescent="0.25">
      <c r="A1259" s="61">
        <v>6200</v>
      </c>
      <c r="B1259" s="61">
        <f t="shared" si="59"/>
        <v>0</v>
      </c>
      <c r="C1259" s="127">
        <f t="shared" si="60"/>
        <v>9.7692082441096203E-26</v>
      </c>
      <c r="D1259" s="127">
        <f>C1259+Scoring!$J$73</f>
        <v>24</v>
      </c>
      <c r="E1259" s="131">
        <f t="shared" si="61"/>
        <v>0</v>
      </c>
    </row>
    <row r="1260" spans="1:5" x14ac:dyDescent="0.25">
      <c r="A1260" s="61">
        <v>6205</v>
      </c>
      <c r="B1260" s="61">
        <f t="shared" si="59"/>
        <v>0</v>
      </c>
      <c r="C1260" s="127">
        <f t="shared" si="60"/>
        <v>9.2927583358719852E-26</v>
      </c>
      <c r="D1260" s="127">
        <f>C1260+Scoring!$J$73</f>
        <v>24</v>
      </c>
      <c r="E1260" s="131">
        <f t="shared" si="61"/>
        <v>0</v>
      </c>
    </row>
    <row r="1261" spans="1:5" x14ac:dyDescent="0.25">
      <c r="A1261" s="61">
        <v>6210</v>
      </c>
      <c r="B1261" s="61">
        <f t="shared" si="59"/>
        <v>0</v>
      </c>
      <c r="C1261" s="127">
        <f t="shared" si="60"/>
        <v>8.8395451638557468E-26</v>
      </c>
      <c r="D1261" s="127">
        <f>C1261+Scoring!$J$73</f>
        <v>24</v>
      </c>
      <c r="E1261" s="131">
        <f t="shared" si="61"/>
        <v>0</v>
      </c>
    </row>
    <row r="1262" spans="1:5" x14ac:dyDescent="0.25">
      <c r="A1262" s="61">
        <v>6215</v>
      </c>
      <c r="B1262" s="61">
        <f t="shared" si="59"/>
        <v>0</v>
      </c>
      <c r="C1262" s="127">
        <f t="shared" si="60"/>
        <v>8.4084354590625949E-26</v>
      </c>
      <c r="D1262" s="127">
        <f>C1262+Scoring!$J$73</f>
        <v>24</v>
      </c>
      <c r="E1262" s="131">
        <f t="shared" si="61"/>
        <v>0</v>
      </c>
    </row>
    <row r="1263" spans="1:5" x14ac:dyDescent="0.25">
      <c r="A1263" s="61">
        <v>6220</v>
      </c>
      <c r="B1263" s="61">
        <f t="shared" si="59"/>
        <v>0</v>
      </c>
      <c r="C1263" s="127">
        <f t="shared" si="60"/>
        <v>7.9983512226754756E-26</v>
      </c>
      <c r="D1263" s="127">
        <f>C1263+Scoring!$J$73</f>
        <v>24</v>
      </c>
      <c r="E1263" s="131">
        <f t="shared" si="61"/>
        <v>0</v>
      </c>
    </row>
    <row r="1264" spans="1:5" x14ac:dyDescent="0.25">
      <c r="A1264" s="61">
        <v>6225</v>
      </c>
      <c r="B1264" s="61">
        <f t="shared" si="59"/>
        <v>0</v>
      </c>
      <c r="C1264" s="127">
        <f t="shared" si="60"/>
        <v>7.6082670305001968E-26</v>
      </c>
      <c r="D1264" s="127">
        <f>C1264+Scoring!$J$73</f>
        <v>24</v>
      </c>
      <c r="E1264" s="131">
        <f t="shared" si="61"/>
        <v>0</v>
      </c>
    </row>
    <row r="1265" spans="1:5" x14ac:dyDescent="0.25">
      <c r="A1265" s="61">
        <v>6230</v>
      </c>
      <c r="B1265" s="61">
        <f t="shared" si="59"/>
        <v>0</v>
      </c>
      <c r="C1265" s="127">
        <f t="shared" si="60"/>
        <v>7.2372074688704272E-26</v>
      </c>
      <c r="D1265" s="127">
        <f>C1265+Scoring!$J$73</f>
        <v>24</v>
      </c>
      <c r="E1265" s="131">
        <f t="shared" si="61"/>
        <v>0</v>
      </c>
    </row>
    <row r="1266" spans="1:5" x14ac:dyDescent="0.25">
      <c r="A1266" s="61">
        <v>6235</v>
      </c>
      <c r="B1266" s="61">
        <f t="shared" si="59"/>
        <v>0</v>
      </c>
      <c r="C1266" s="127">
        <f t="shared" si="60"/>
        <v>6.8842446956059052E-26</v>
      </c>
      <c r="D1266" s="127">
        <f>C1266+Scoring!$J$73</f>
        <v>24</v>
      </c>
      <c r="E1266" s="131">
        <f t="shared" si="61"/>
        <v>0</v>
      </c>
    </row>
    <row r="1267" spans="1:5" x14ac:dyDescent="0.25">
      <c r="A1267" s="61">
        <v>6240</v>
      </c>
      <c r="B1267" s="61">
        <f t="shared" si="59"/>
        <v>0</v>
      </c>
      <c r="C1267" s="127">
        <f t="shared" si="60"/>
        <v>6.5484961199233167E-26</v>
      </c>
      <c r="D1267" s="127">
        <f>C1267+Scoring!$J$73</f>
        <v>24</v>
      </c>
      <c r="E1267" s="131">
        <f t="shared" si="61"/>
        <v>0</v>
      </c>
    </row>
    <row r="1268" spans="1:5" x14ac:dyDescent="0.25">
      <c r="A1268" s="61">
        <v>6245</v>
      </c>
      <c r="B1268" s="61">
        <f t="shared" si="59"/>
        <v>0</v>
      </c>
      <c r="C1268" s="127">
        <f t="shared" si="60"/>
        <v>6.2291221954997882E-26</v>
      </c>
      <c r="D1268" s="127">
        <f>C1268+Scoring!$J$73</f>
        <v>24</v>
      </c>
      <c r="E1268" s="131">
        <f t="shared" si="61"/>
        <v>0</v>
      </c>
    </row>
    <row r="1269" spans="1:5" x14ac:dyDescent="0.25">
      <c r="A1269" s="61">
        <v>6250</v>
      </c>
      <c r="B1269" s="61">
        <f t="shared" si="59"/>
        <v>0</v>
      </c>
      <c r="C1269" s="127">
        <f t="shared" si="60"/>
        <v>5.9253243211699044E-26</v>
      </c>
      <c r="D1269" s="127">
        <f>C1269+Scoring!$J$73</f>
        <v>24</v>
      </c>
      <c r="E1269" s="131">
        <f t="shared" si="61"/>
        <v>0</v>
      </c>
    </row>
    <row r="1270" spans="1:5" x14ac:dyDescent="0.25">
      <c r="A1270" s="61">
        <v>6255</v>
      </c>
      <c r="B1270" s="61">
        <f t="shared" si="59"/>
        <v>0</v>
      </c>
      <c r="C1270" s="127">
        <f t="shared" si="60"/>
        <v>5.6363428440065084E-26</v>
      </c>
      <c r="D1270" s="127">
        <f>C1270+Scoring!$J$73</f>
        <v>24</v>
      </c>
      <c r="E1270" s="131">
        <f t="shared" si="61"/>
        <v>0</v>
      </c>
    </row>
    <row r="1271" spans="1:5" x14ac:dyDescent="0.25">
      <c r="A1271" s="61">
        <v>6260</v>
      </c>
      <c r="B1271" s="61">
        <f t="shared" si="59"/>
        <v>0</v>
      </c>
      <c r="C1271" s="127">
        <f t="shared" si="60"/>
        <v>5.3614551597930443E-26</v>
      </c>
      <c r="D1271" s="127">
        <f>C1271+Scoring!$J$73</f>
        <v>24</v>
      </c>
      <c r="E1271" s="131">
        <f t="shared" si="61"/>
        <v>0</v>
      </c>
    </row>
    <row r="1272" spans="1:5" x14ac:dyDescent="0.25">
      <c r="A1272" s="61">
        <v>6265</v>
      </c>
      <c r="B1272" s="61">
        <f t="shared" si="59"/>
        <v>0</v>
      </c>
      <c r="C1272" s="127">
        <f t="shared" si="60"/>
        <v>5.0999739061363361E-26</v>
      </c>
      <c r="D1272" s="127">
        <f>C1272+Scoring!$J$73</f>
        <v>24</v>
      </c>
      <c r="E1272" s="131">
        <f t="shared" si="61"/>
        <v>0</v>
      </c>
    </row>
    <row r="1273" spans="1:5" x14ac:dyDescent="0.25">
      <c r="A1273" s="61">
        <v>6270</v>
      </c>
      <c r="B1273" s="61">
        <f t="shared" si="59"/>
        <v>0</v>
      </c>
      <c r="C1273" s="127">
        <f t="shared" si="60"/>
        <v>4.8512452437027043E-26</v>
      </c>
      <c r="D1273" s="127">
        <f>C1273+Scoring!$J$73</f>
        <v>24</v>
      </c>
      <c r="E1273" s="131">
        <f t="shared" si="61"/>
        <v>0</v>
      </c>
    </row>
    <row r="1274" spans="1:5" x14ac:dyDescent="0.25">
      <c r="A1274" s="61">
        <v>6275</v>
      </c>
      <c r="B1274" s="61">
        <f t="shared" si="59"/>
        <v>0</v>
      </c>
      <c r="C1274" s="127">
        <f t="shared" si="60"/>
        <v>4.6146472212791625E-26</v>
      </c>
      <c r="D1274" s="127">
        <f>C1274+Scoring!$J$73</f>
        <v>24</v>
      </c>
      <c r="E1274" s="131">
        <f t="shared" si="61"/>
        <v>0</v>
      </c>
    </row>
    <row r="1275" spans="1:5" x14ac:dyDescent="0.25">
      <c r="A1275" s="61">
        <v>6280</v>
      </c>
      <c r="B1275" s="61">
        <f t="shared" si="59"/>
        <v>0</v>
      </c>
      <c r="C1275" s="127">
        <f t="shared" si="60"/>
        <v>4.3895882205711777E-26</v>
      </c>
      <c r="D1275" s="127">
        <f>C1275+Scoring!$J$73</f>
        <v>24</v>
      </c>
      <c r="E1275" s="131">
        <f t="shared" si="61"/>
        <v>0</v>
      </c>
    </row>
    <row r="1276" spans="1:5" x14ac:dyDescent="0.25">
      <c r="A1276" s="61">
        <v>6285</v>
      </c>
      <c r="B1276" s="61">
        <f t="shared" si="59"/>
        <v>0</v>
      </c>
      <c r="C1276" s="127">
        <f t="shared" si="60"/>
        <v>4.175505476849047E-26</v>
      </c>
      <c r="D1276" s="127">
        <f>C1276+Scoring!$J$73</f>
        <v>24</v>
      </c>
      <c r="E1276" s="131">
        <f t="shared" si="61"/>
        <v>0</v>
      </c>
    </row>
    <row r="1277" spans="1:5" x14ac:dyDescent="0.25">
      <c r="A1277" s="61">
        <v>6290</v>
      </c>
      <c r="B1277" s="61">
        <f t="shared" si="59"/>
        <v>0</v>
      </c>
      <c r="C1277" s="127">
        <f t="shared" si="60"/>
        <v>3.9718636717427097E-26</v>
      </c>
      <c r="D1277" s="127">
        <f>C1277+Scoring!$J$73</f>
        <v>24</v>
      </c>
      <c r="E1277" s="131">
        <f t="shared" si="61"/>
        <v>0</v>
      </c>
    </row>
    <row r="1278" spans="1:5" x14ac:dyDescent="0.25">
      <c r="A1278" s="61">
        <v>6295</v>
      </c>
      <c r="B1278" s="61">
        <f t="shared" si="59"/>
        <v>0</v>
      </c>
      <c r="C1278" s="127">
        <f t="shared" si="60"/>
        <v>3.7781535946670946E-26</v>
      </c>
      <c r="D1278" s="127">
        <f>C1278+Scoring!$J$73</f>
        <v>24</v>
      </c>
      <c r="E1278" s="131">
        <f t="shared" si="61"/>
        <v>0</v>
      </c>
    </row>
    <row r="1279" spans="1:5" x14ac:dyDescent="0.25">
      <c r="A1279" s="61">
        <v>6300</v>
      </c>
      <c r="B1279" s="61">
        <f t="shared" si="59"/>
        <v>0</v>
      </c>
      <c r="C1279" s="127">
        <f t="shared" si="60"/>
        <v>3.5938908695304945E-26</v>
      </c>
      <c r="D1279" s="127">
        <f>C1279+Scoring!$J$73</f>
        <v>24</v>
      </c>
      <c r="E1279" s="131">
        <f t="shared" si="61"/>
        <v>0</v>
      </c>
    </row>
    <row r="1280" spans="1:5" x14ac:dyDescent="0.25">
      <c r="A1280" s="61">
        <v>6305</v>
      </c>
      <c r="B1280" s="61">
        <f t="shared" si="59"/>
        <v>0</v>
      </c>
      <c r="C1280" s="127">
        <f t="shared" si="60"/>
        <v>3.4186147435418481E-26</v>
      </c>
      <c r="D1280" s="127">
        <f>C1280+Scoring!$J$73</f>
        <v>24</v>
      </c>
      <c r="E1280" s="131">
        <f t="shared" si="61"/>
        <v>0</v>
      </c>
    </row>
    <row r="1281" spans="1:5" x14ac:dyDescent="0.25">
      <c r="A1281" s="61">
        <v>6310</v>
      </c>
      <c r="B1281" s="61">
        <f t="shared" ref="B1281:B1344" si="62">IF(AND($D$1="Yes",A1281&gt; $D$3), $D$2*EXP(-0.0044*(A1281-B$3)), $D$2)</f>
        <v>0</v>
      </c>
      <c r="C1281" s="127">
        <f t="shared" ref="C1281:C1344" si="63">IF($D$11="Within SPZ1",IF(A1281&lt;$D$9,$D$7+$D$8,$D$7+$D$8*EXP(-$D$10*(A1281-$D$9))),IF(A1281&lt;$D$9,$D$8,$D$8*EXP(-$D$10*(A1281-$D$9))))</f>
        <v>3.2518869350889777E-26</v>
      </c>
      <c r="D1281" s="127">
        <f>C1281+Scoring!$J$73</f>
        <v>24</v>
      </c>
      <c r="E1281" s="131">
        <f t="shared" si="61"/>
        <v>0</v>
      </c>
    </row>
    <row r="1282" spans="1:5" x14ac:dyDescent="0.25">
      <c r="A1282" s="61">
        <v>6315</v>
      </c>
      <c r="B1282" s="61">
        <f t="shared" si="62"/>
        <v>0</v>
      </c>
      <c r="C1282" s="127">
        <f t="shared" si="63"/>
        <v>3.0932905378060878E-26</v>
      </c>
      <c r="D1282" s="127">
        <f>C1282+Scoring!$J$73</f>
        <v>24</v>
      </c>
      <c r="E1282" s="131">
        <f t="shared" si="61"/>
        <v>0</v>
      </c>
    </row>
    <row r="1283" spans="1:5" x14ac:dyDescent="0.25">
      <c r="A1283" s="61">
        <v>6320</v>
      </c>
      <c r="B1283" s="61">
        <f t="shared" si="62"/>
        <v>0</v>
      </c>
      <c r="C1283" s="127">
        <f t="shared" si="63"/>
        <v>2.9424289780907762E-26</v>
      </c>
      <c r="D1283" s="127">
        <f>C1283+Scoring!$J$73</f>
        <v>24</v>
      </c>
      <c r="E1283" s="131">
        <f t="shared" si="61"/>
        <v>0</v>
      </c>
    </row>
    <row r="1284" spans="1:5" x14ac:dyDescent="0.25">
      <c r="A1284" s="61">
        <v>6325</v>
      </c>
      <c r="B1284" s="61">
        <f t="shared" si="62"/>
        <v>0</v>
      </c>
      <c r="C1284" s="127">
        <f t="shared" si="63"/>
        <v>2.798925023463521E-26</v>
      </c>
      <c r="D1284" s="127">
        <f>C1284+Scoring!$J$73</f>
        <v>24</v>
      </c>
      <c r="E1284" s="131">
        <f t="shared" si="61"/>
        <v>0</v>
      </c>
    </row>
    <row r="1285" spans="1:5" x14ac:dyDescent="0.25">
      <c r="A1285" s="61">
        <v>6330</v>
      </c>
      <c r="B1285" s="61">
        <f t="shared" si="62"/>
        <v>0</v>
      </c>
      <c r="C1285" s="127">
        <f t="shared" si="63"/>
        <v>2.6624198392898411E-26</v>
      </c>
      <c r="D1285" s="127">
        <f>C1285+Scoring!$J$73</f>
        <v>24</v>
      </c>
      <c r="E1285" s="131">
        <f t="shared" si="61"/>
        <v>0</v>
      </c>
    </row>
    <row r="1286" spans="1:5" x14ac:dyDescent="0.25">
      <c r="A1286" s="61">
        <v>6335</v>
      </c>
      <c r="B1286" s="61">
        <f t="shared" si="62"/>
        <v>0</v>
      </c>
      <c r="C1286" s="127">
        <f t="shared" si="63"/>
        <v>2.5325720915069666E-26</v>
      </c>
      <c r="D1286" s="127">
        <f>C1286+Scoring!$J$73</f>
        <v>24</v>
      </c>
      <c r="E1286" s="131">
        <f t="shared" si="61"/>
        <v>0</v>
      </c>
    </row>
    <row r="1287" spans="1:5" x14ac:dyDescent="0.25">
      <c r="A1287" s="61">
        <v>6340</v>
      </c>
      <c r="B1287" s="61">
        <f t="shared" si="62"/>
        <v>0</v>
      </c>
      <c r="C1287" s="127">
        <f t="shared" si="63"/>
        <v>2.4090570931107483E-26</v>
      </c>
      <c r="D1287" s="127">
        <f>C1287+Scoring!$J$73</f>
        <v>24</v>
      </c>
      <c r="E1287" s="131">
        <f t="shared" si="61"/>
        <v>0</v>
      </c>
    </row>
    <row r="1288" spans="1:5" x14ac:dyDescent="0.25">
      <c r="A1288" s="61">
        <v>6345</v>
      </c>
      <c r="B1288" s="61">
        <f t="shared" si="62"/>
        <v>0</v>
      </c>
      <c r="C1288" s="127">
        <f t="shared" si="63"/>
        <v>2.2915659922690905E-26</v>
      </c>
      <c r="D1288" s="127">
        <f>C1288+Scoring!$J$73</f>
        <v>24</v>
      </c>
      <c r="E1288" s="131">
        <f t="shared" si="61"/>
        <v>0</v>
      </c>
    </row>
    <row r="1289" spans="1:5" x14ac:dyDescent="0.25">
      <c r="A1289" s="61">
        <v>6350</v>
      </c>
      <c r="B1289" s="61">
        <f t="shared" si="62"/>
        <v>0</v>
      </c>
      <c r="C1289" s="127">
        <f t="shared" si="63"/>
        <v>2.1798050000315404E-26</v>
      </c>
      <c r="D1289" s="127">
        <f>C1289+Scoring!$J$73</f>
        <v>24</v>
      </c>
      <c r="E1289" s="131">
        <f t="shared" si="61"/>
        <v>0</v>
      </c>
    </row>
    <row r="1290" spans="1:5" x14ac:dyDescent="0.25">
      <c r="A1290" s="61">
        <v>6355</v>
      </c>
      <c r="B1290" s="61">
        <f t="shared" si="62"/>
        <v>0</v>
      </c>
      <c r="C1290" s="127">
        <f t="shared" si="63"/>
        <v>2.0734946557037725E-26</v>
      </c>
      <c r="D1290" s="127">
        <f>C1290+Scoring!$J$73</f>
        <v>24</v>
      </c>
      <c r="E1290" s="131">
        <f t="shared" si="61"/>
        <v>0</v>
      </c>
    </row>
    <row r="1291" spans="1:5" x14ac:dyDescent="0.25">
      <c r="A1291" s="61">
        <v>6360</v>
      </c>
      <c r="B1291" s="61">
        <f t="shared" si="62"/>
        <v>0</v>
      </c>
      <c r="C1291" s="127">
        <f t="shared" si="63"/>
        <v>1.9723691280504111E-26</v>
      </c>
      <c r="D1291" s="127">
        <f>C1291+Scoring!$J$73</f>
        <v>24</v>
      </c>
      <c r="E1291" s="131">
        <f t="shared" si="61"/>
        <v>0</v>
      </c>
    </row>
    <row r="1292" spans="1:5" x14ac:dyDescent="0.25">
      <c r="A1292" s="61">
        <v>6365</v>
      </c>
      <c r="B1292" s="61">
        <f t="shared" si="62"/>
        <v>0</v>
      </c>
      <c r="C1292" s="127">
        <f t="shared" si="63"/>
        <v>1.8761755505783731E-26</v>
      </c>
      <c r="D1292" s="127">
        <f>C1292+Scoring!$J$73</f>
        <v>24</v>
      </c>
      <c r="E1292" s="131">
        <f t="shared" si="61"/>
        <v>0</v>
      </c>
    </row>
    <row r="1293" spans="1:5" x14ac:dyDescent="0.25">
      <c r="A1293" s="61">
        <v>6370</v>
      </c>
      <c r="B1293" s="61">
        <f t="shared" si="62"/>
        <v>0</v>
      </c>
      <c r="C1293" s="127">
        <f t="shared" si="63"/>
        <v>1.7846733892389682E-26</v>
      </c>
      <c r="D1293" s="127">
        <f>C1293+Scoring!$J$73</f>
        <v>24</v>
      </c>
      <c r="E1293" s="131">
        <f t="shared" si="61"/>
        <v>0</v>
      </c>
    </row>
    <row r="1294" spans="1:5" x14ac:dyDescent="0.25">
      <c r="A1294" s="61">
        <v>6375</v>
      </c>
      <c r="B1294" s="61">
        <f t="shared" si="62"/>
        <v>0</v>
      </c>
      <c r="C1294" s="127">
        <f t="shared" si="63"/>
        <v>1.6976338409675274E-26</v>
      </c>
      <c r="D1294" s="127">
        <f>C1294+Scoring!$J$73</f>
        <v>24</v>
      </c>
      <c r="E1294" s="131">
        <f t="shared" si="61"/>
        <v>0</v>
      </c>
    </row>
    <row r="1295" spans="1:5" x14ac:dyDescent="0.25">
      <c r="A1295" s="61">
        <v>6380</v>
      </c>
      <c r="B1295" s="61">
        <f t="shared" si="62"/>
        <v>0</v>
      </c>
      <c r="C1295" s="127">
        <f t="shared" si="63"/>
        <v>1.614839261556471E-26</v>
      </c>
      <c r="D1295" s="127">
        <f>C1295+Scoring!$J$73</f>
        <v>24</v>
      </c>
      <c r="E1295" s="131">
        <f t="shared" si="61"/>
        <v>0</v>
      </c>
    </row>
    <row r="1296" spans="1:5" x14ac:dyDescent="0.25">
      <c r="A1296" s="61">
        <v>6385</v>
      </c>
      <c r="B1296" s="61">
        <f t="shared" si="62"/>
        <v>0</v>
      </c>
      <c r="C1296" s="127">
        <f t="shared" si="63"/>
        <v>1.536082621431524E-26</v>
      </c>
      <c r="D1296" s="127">
        <f>C1296+Scoring!$J$73</f>
        <v>24</v>
      </c>
      <c r="E1296" s="131">
        <f t="shared" si="61"/>
        <v>0</v>
      </c>
    </row>
    <row r="1297" spans="1:5" x14ac:dyDescent="0.25">
      <c r="A1297" s="61">
        <v>6390</v>
      </c>
      <c r="B1297" s="61">
        <f t="shared" si="62"/>
        <v>0</v>
      </c>
      <c r="C1297" s="127">
        <f t="shared" si="63"/>
        <v>1.4611669879698611E-26</v>
      </c>
      <c r="D1297" s="127">
        <f>C1297+Scoring!$J$73</f>
        <v>24</v>
      </c>
      <c r="E1297" s="131">
        <f t="shared" si="61"/>
        <v>0</v>
      </c>
    </row>
    <row r="1298" spans="1:5" x14ac:dyDescent="0.25">
      <c r="A1298" s="61">
        <v>6395</v>
      </c>
      <c r="B1298" s="61">
        <f t="shared" si="62"/>
        <v>0</v>
      </c>
      <c r="C1298" s="127">
        <f t="shared" si="63"/>
        <v>1.3899050330660066E-26</v>
      </c>
      <c r="D1298" s="127">
        <f>C1298+Scoring!$J$73</f>
        <v>24</v>
      </c>
      <c r="E1298" s="131">
        <f t="shared" si="61"/>
        <v>0</v>
      </c>
    </row>
    <row r="1299" spans="1:5" x14ac:dyDescent="0.25">
      <c r="A1299" s="61">
        <v>6400</v>
      </c>
      <c r="B1299" s="61">
        <f t="shared" si="62"/>
        <v>0</v>
      </c>
      <c r="C1299" s="127">
        <f t="shared" si="63"/>
        <v>1.3221185647140272E-26</v>
      </c>
      <c r="D1299" s="127">
        <f>C1299+Scoring!$J$73</f>
        <v>24</v>
      </c>
      <c r="E1299" s="131">
        <f t="shared" si="61"/>
        <v>0</v>
      </c>
    </row>
    <row r="1300" spans="1:5" x14ac:dyDescent="0.25">
      <c r="A1300" s="61">
        <v>6405</v>
      </c>
      <c r="B1300" s="61">
        <f t="shared" si="62"/>
        <v>0</v>
      </c>
      <c r="C1300" s="127">
        <f t="shared" si="63"/>
        <v>1.2576380814346287E-26</v>
      </c>
      <c r="D1300" s="127">
        <f>C1300+Scoring!$J$73</f>
        <v>24</v>
      </c>
      <c r="E1300" s="131">
        <f t="shared" si="61"/>
        <v>0</v>
      </c>
    </row>
    <row r="1301" spans="1:5" x14ac:dyDescent="0.25">
      <c r="A1301" s="61">
        <v>6410</v>
      </c>
      <c r="B1301" s="61">
        <f t="shared" si="62"/>
        <v>0</v>
      </c>
      <c r="C1301" s="127">
        <f t="shared" si="63"/>
        <v>1.1963023484332474E-26</v>
      </c>
      <c r="D1301" s="127">
        <f>C1301+Scoring!$J$73</f>
        <v>24</v>
      </c>
      <c r="E1301" s="131">
        <f t="shared" si="61"/>
        <v>0</v>
      </c>
    </row>
    <row r="1302" spans="1:5" x14ac:dyDescent="0.25">
      <c r="A1302" s="61">
        <v>6415</v>
      </c>
      <c r="B1302" s="61">
        <f t="shared" si="62"/>
        <v>0</v>
      </c>
      <c r="C1302" s="127">
        <f t="shared" si="63"/>
        <v>1.1379579944290137E-26</v>
      </c>
      <c r="D1302" s="127">
        <f>C1302+Scoring!$J$73</f>
        <v>24</v>
      </c>
      <c r="E1302" s="131">
        <f t="shared" si="61"/>
        <v>0</v>
      </c>
    </row>
    <row r="1303" spans="1:5" x14ac:dyDescent="0.25">
      <c r="A1303" s="61">
        <v>6420</v>
      </c>
      <c r="B1303" s="61">
        <f t="shared" si="62"/>
        <v>0</v>
      </c>
      <c r="C1303" s="127">
        <f t="shared" si="63"/>
        <v>1.0824591281466928E-26</v>
      </c>
      <c r="D1303" s="127">
        <f>C1303+Scoring!$J$73</f>
        <v>24</v>
      </c>
      <c r="E1303" s="131">
        <f t="shared" si="61"/>
        <v>0</v>
      </c>
    </row>
    <row r="1304" spans="1:5" x14ac:dyDescent="0.25">
      <c r="A1304" s="61">
        <v>6425</v>
      </c>
      <c r="B1304" s="61">
        <f t="shared" si="62"/>
        <v>0</v>
      </c>
      <c r="C1304" s="127">
        <f t="shared" si="63"/>
        <v>1.0296669735125264E-26</v>
      </c>
      <c r="D1304" s="127">
        <f>C1304+Scoring!$J$73</f>
        <v>24</v>
      </c>
      <c r="E1304" s="131">
        <f t="shared" si="61"/>
        <v>0</v>
      </c>
    </row>
    <row r="1305" spans="1:5" x14ac:dyDescent="0.25">
      <c r="A1305" s="61">
        <v>6430</v>
      </c>
      <c r="B1305" s="61">
        <f t="shared" si="62"/>
        <v>0</v>
      </c>
      <c r="C1305" s="127">
        <f t="shared" si="63"/>
        <v>9.7944952264170816E-27</v>
      </c>
      <c r="D1305" s="127">
        <f>C1305+Scoring!$J$73</f>
        <v>24</v>
      </c>
      <c r="E1305" s="131">
        <f t="shared" si="61"/>
        <v>0</v>
      </c>
    </row>
    <row r="1306" spans="1:5" x14ac:dyDescent="0.25">
      <c r="A1306" s="61">
        <v>6435</v>
      </c>
      <c r="B1306" s="61">
        <f t="shared" si="62"/>
        <v>0</v>
      </c>
      <c r="C1306" s="127">
        <f t="shared" si="63"/>
        <v>9.3168120574997375E-27</v>
      </c>
      <c r="D1306" s="127">
        <f>C1306+Scoring!$J$73</f>
        <v>24</v>
      </c>
      <c r="E1306" s="131">
        <f t="shared" si="61"/>
        <v>0</v>
      </c>
    </row>
    <row r="1307" spans="1:5" x14ac:dyDescent="0.25">
      <c r="A1307" s="61">
        <v>6440</v>
      </c>
      <c r="B1307" s="61">
        <f t="shared" si="62"/>
        <v>0</v>
      </c>
      <c r="C1307" s="127">
        <f t="shared" si="63"/>
        <v>8.8624257716368131E-27</v>
      </c>
      <c r="D1307" s="127">
        <f>C1307+Scoring!$J$73</f>
        <v>24</v>
      </c>
      <c r="E1307" s="131">
        <f t="shared" si="61"/>
        <v>0</v>
      </c>
    </row>
    <row r="1308" spans="1:5" x14ac:dyDescent="0.25">
      <c r="A1308" s="61">
        <v>6445</v>
      </c>
      <c r="B1308" s="61">
        <f t="shared" si="62"/>
        <v>0</v>
      </c>
      <c r="C1308" s="127">
        <f t="shared" si="63"/>
        <v>8.4302001664343452E-27</v>
      </c>
      <c r="D1308" s="127">
        <f>C1308+Scoring!$J$73</f>
        <v>24</v>
      </c>
      <c r="E1308" s="131">
        <f t="shared" si="61"/>
        <v>0</v>
      </c>
    </row>
    <row r="1309" spans="1:5" x14ac:dyDescent="0.25">
      <c r="A1309" s="61">
        <v>6450</v>
      </c>
      <c r="B1309" s="61">
        <f t="shared" si="62"/>
        <v>0</v>
      </c>
      <c r="C1309" s="127">
        <f t="shared" si="63"/>
        <v>8.0190544527431891E-27</v>
      </c>
      <c r="D1309" s="127">
        <f>C1309+Scoring!$J$73</f>
        <v>24</v>
      </c>
      <c r="E1309" s="131">
        <f t="shared" si="61"/>
        <v>0</v>
      </c>
    </row>
    <row r="1310" spans="1:5" x14ac:dyDescent="0.25">
      <c r="A1310" s="61">
        <v>6455</v>
      </c>
      <c r="B1310" s="61">
        <f t="shared" si="62"/>
        <v>0</v>
      </c>
      <c r="C1310" s="127">
        <f t="shared" si="63"/>
        <v>7.6279605521228145E-27</v>
      </c>
      <c r="D1310" s="127">
        <f>C1310+Scoring!$J$73</f>
        <v>24</v>
      </c>
      <c r="E1310" s="131">
        <f t="shared" si="61"/>
        <v>0</v>
      </c>
    </row>
    <row r="1311" spans="1:5" x14ac:dyDescent="0.25">
      <c r="A1311" s="61">
        <v>6460</v>
      </c>
      <c r="B1311" s="61">
        <f t="shared" si="62"/>
        <v>0</v>
      </c>
      <c r="C1311" s="127">
        <f t="shared" si="63"/>
        <v>7.2559405261099533E-27</v>
      </c>
      <c r="D1311" s="127">
        <f>C1311+Scoring!$J$73</f>
        <v>24</v>
      </c>
      <c r="E1311" s="131">
        <f t="shared" ref="E1311:E1374" si="64">D1311-D1312</f>
        <v>0</v>
      </c>
    </row>
    <row r="1312" spans="1:5" x14ac:dyDescent="0.25">
      <c r="A1312" s="61">
        <v>6465</v>
      </c>
      <c r="B1312" s="61">
        <f t="shared" si="62"/>
        <v>0</v>
      </c>
      <c r="C1312" s="127">
        <f t="shared" si="63"/>
        <v>6.9020641308629004E-27</v>
      </c>
      <c r="D1312" s="127">
        <f>C1312+Scoring!$J$73</f>
        <v>24</v>
      </c>
      <c r="E1312" s="131">
        <f t="shared" si="64"/>
        <v>0</v>
      </c>
    </row>
    <row r="1313" spans="1:5" x14ac:dyDescent="0.25">
      <c r="A1313" s="61">
        <v>6470</v>
      </c>
      <c r="B1313" s="61">
        <f t="shared" si="62"/>
        <v>0</v>
      </c>
      <c r="C1313" s="127">
        <f t="shared" si="63"/>
        <v>6.5654464910677562E-27</v>
      </c>
      <c r="D1313" s="127">
        <f>C1313+Scoring!$J$73</f>
        <v>24</v>
      </c>
      <c r="E1313" s="131">
        <f t="shared" si="64"/>
        <v>0</v>
      </c>
    </row>
    <row r="1314" spans="1:5" x14ac:dyDescent="0.25">
      <c r="A1314" s="61">
        <v>6475</v>
      </c>
      <c r="B1314" s="61">
        <f t="shared" si="62"/>
        <v>0</v>
      </c>
      <c r="C1314" s="127">
        <f t="shared" si="63"/>
        <v>6.2452458872886316E-27</v>
      </c>
      <c r="D1314" s="127">
        <f>C1314+Scoring!$J$73</f>
        <v>24</v>
      </c>
      <c r="E1314" s="131">
        <f t="shared" si="64"/>
        <v>0</v>
      </c>
    </row>
    <row r="1315" spans="1:5" x14ac:dyDescent="0.25">
      <c r="A1315" s="61">
        <v>6480</v>
      </c>
      <c r="B1315" s="61">
        <f t="shared" si="62"/>
        <v>0</v>
      </c>
      <c r="C1315" s="127">
        <f t="shared" si="63"/>
        <v>5.9406616512310334E-27</v>
      </c>
      <c r="D1315" s="127">
        <f>C1315+Scoring!$J$73</f>
        <v>24</v>
      </c>
      <c r="E1315" s="131">
        <f t="shared" si="64"/>
        <v>0</v>
      </c>
    </row>
    <row r="1316" spans="1:5" x14ac:dyDescent="0.25">
      <c r="A1316" s="61">
        <v>6485</v>
      </c>
      <c r="B1316" s="61">
        <f t="shared" si="62"/>
        <v>0</v>
      </c>
      <c r="C1316" s="127">
        <f t="shared" si="63"/>
        <v>5.6509321636539732E-27</v>
      </c>
      <c r="D1316" s="127">
        <f>C1316+Scoring!$J$73</f>
        <v>24</v>
      </c>
      <c r="E1316" s="131">
        <f t="shared" si="64"/>
        <v>0</v>
      </c>
    </row>
    <row r="1317" spans="1:5" x14ac:dyDescent="0.25">
      <c r="A1317" s="61">
        <v>6490</v>
      </c>
      <c r="B1317" s="61">
        <f t="shared" si="62"/>
        <v>0</v>
      </c>
      <c r="C1317" s="127">
        <f t="shared" si="63"/>
        <v>5.3753329499250824E-27</v>
      </c>
      <c r="D1317" s="127">
        <f>C1317+Scoring!$J$73</f>
        <v>24</v>
      </c>
      <c r="E1317" s="131">
        <f t="shared" si="64"/>
        <v>0</v>
      </c>
    </row>
    <row r="1318" spans="1:5" x14ac:dyDescent="0.25">
      <c r="A1318" s="61">
        <v>6495</v>
      </c>
      <c r="B1318" s="61">
        <f t="shared" si="62"/>
        <v>0</v>
      </c>
      <c r="C1318" s="127">
        <f t="shared" si="63"/>
        <v>5.1131748684569754E-27</v>
      </c>
      <c r="D1318" s="127">
        <f>C1318+Scoring!$J$73</f>
        <v>24</v>
      </c>
      <c r="E1318" s="131">
        <f t="shared" si="64"/>
        <v>0</v>
      </c>
    </row>
    <row r="1319" spans="1:5" x14ac:dyDescent="0.25">
      <c r="A1319" s="61">
        <v>6500</v>
      </c>
      <c r="B1319" s="61">
        <f t="shared" si="62"/>
        <v>0</v>
      </c>
      <c r="C1319" s="127">
        <f t="shared" si="63"/>
        <v>4.8638023874938568E-27</v>
      </c>
      <c r="D1319" s="127">
        <f>C1319+Scoring!$J$73</f>
        <v>24</v>
      </c>
      <c r="E1319" s="131">
        <f t="shared" si="64"/>
        <v>0</v>
      </c>
    </row>
    <row r="1320" spans="1:5" x14ac:dyDescent="0.25">
      <c r="A1320" s="61">
        <v>6505</v>
      </c>
      <c r="B1320" s="61">
        <f t="shared" si="62"/>
        <v>0</v>
      </c>
      <c r="C1320" s="127">
        <f t="shared" si="63"/>
        <v>4.6265919459409935E-27</v>
      </c>
      <c r="D1320" s="127">
        <f>C1320+Scoring!$J$73</f>
        <v>24</v>
      </c>
      <c r="E1320" s="131">
        <f t="shared" si="64"/>
        <v>0</v>
      </c>
    </row>
    <row r="1321" spans="1:5" x14ac:dyDescent="0.25">
      <c r="A1321" s="61">
        <v>6510</v>
      </c>
      <c r="B1321" s="61">
        <f t="shared" si="62"/>
        <v>0</v>
      </c>
      <c r="C1321" s="127">
        <f t="shared" si="63"/>
        <v>4.400950394137102E-27</v>
      </c>
      <c r="D1321" s="127">
        <f>C1321+Scoring!$J$73</f>
        <v>24</v>
      </c>
      <c r="E1321" s="131">
        <f t="shared" si="64"/>
        <v>0</v>
      </c>
    </row>
    <row r="1322" spans="1:5" x14ac:dyDescent="0.25">
      <c r="A1322" s="61">
        <v>6515</v>
      </c>
      <c r="B1322" s="61">
        <f t="shared" si="62"/>
        <v>0</v>
      </c>
      <c r="C1322" s="127">
        <f t="shared" si="63"/>
        <v>4.1863135106711792E-27</v>
      </c>
      <c r="D1322" s="127">
        <f>C1322+Scoring!$J$73</f>
        <v>24</v>
      </c>
      <c r="E1322" s="131">
        <f t="shared" si="64"/>
        <v>0</v>
      </c>
    </row>
    <row r="1323" spans="1:5" x14ac:dyDescent="0.25">
      <c r="A1323" s="61">
        <v>6520</v>
      </c>
      <c r="B1323" s="61">
        <f t="shared" si="62"/>
        <v>0</v>
      </c>
      <c r="C1323" s="127">
        <f t="shared" si="63"/>
        <v>3.9821445915353203E-27</v>
      </c>
      <c r="D1323" s="127">
        <f>C1323+Scoring!$J$73</f>
        <v>24</v>
      </c>
      <c r="E1323" s="131">
        <f t="shared" si="64"/>
        <v>0</v>
      </c>
    </row>
    <row r="1324" spans="1:5" x14ac:dyDescent="0.25">
      <c r="A1324" s="61">
        <v>6525</v>
      </c>
      <c r="B1324" s="61">
        <f t="shared" si="62"/>
        <v>0</v>
      </c>
      <c r="C1324" s="127">
        <f t="shared" si="63"/>
        <v>3.7879331080847848E-27</v>
      </c>
      <c r="D1324" s="127">
        <f>C1324+Scoring!$J$73</f>
        <v>24</v>
      </c>
      <c r="E1324" s="131">
        <f t="shared" si="64"/>
        <v>0</v>
      </c>
    </row>
    <row r="1325" spans="1:5" x14ac:dyDescent="0.25">
      <c r="A1325" s="61">
        <v>6530</v>
      </c>
      <c r="B1325" s="61">
        <f t="shared" si="62"/>
        <v>0</v>
      </c>
      <c r="C1325" s="127">
        <f t="shared" si="63"/>
        <v>3.6031934304507005E-27</v>
      </c>
      <c r="D1325" s="127">
        <f>C1325+Scoring!$J$73</f>
        <v>24</v>
      </c>
      <c r="E1325" s="131">
        <f t="shared" si="64"/>
        <v>0</v>
      </c>
    </row>
    <row r="1326" spans="1:5" x14ac:dyDescent="0.25">
      <c r="A1326" s="61">
        <v>6535</v>
      </c>
      <c r="B1326" s="61">
        <f t="shared" si="62"/>
        <v>0</v>
      </c>
      <c r="C1326" s="127">
        <f t="shared" si="63"/>
        <v>3.4274636132123834E-27</v>
      </c>
      <c r="D1326" s="127">
        <f>C1326+Scoring!$J$73</f>
        <v>24</v>
      </c>
      <c r="E1326" s="131">
        <f t="shared" si="64"/>
        <v>0</v>
      </c>
    </row>
    <row r="1327" spans="1:5" x14ac:dyDescent="0.25">
      <c r="A1327" s="61">
        <v>6540</v>
      </c>
      <c r="B1327" s="61">
        <f t="shared" si="62"/>
        <v>0</v>
      </c>
      <c r="C1327" s="127">
        <f t="shared" si="63"/>
        <v>3.2603042402931163E-27</v>
      </c>
      <c r="D1327" s="127">
        <f>C1327+Scoring!$J$73</f>
        <v>24</v>
      </c>
      <c r="E1327" s="131">
        <f t="shared" si="64"/>
        <v>0</v>
      </c>
    </row>
    <row r="1328" spans="1:5" x14ac:dyDescent="0.25">
      <c r="A1328" s="61">
        <v>6545</v>
      </c>
      <c r="B1328" s="61">
        <f t="shared" si="62"/>
        <v>0</v>
      </c>
      <c r="C1328" s="127">
        <f t="shared" si="63"/>
        <v>3.1012973261912671E-27</v>
      </c>
      <c r="D1328" s="127">
        <f>C1328+Scoring!$J$73</f>
        <v>24</v>
      </c>
      <c r="E1328" s="131">
        <f t="shared" si="64"/>
        <v>0</v>
      </c>
    </row>
    <row r="1329" spans="1:5" x14ac:dyDescent="0.25">
      <c r="A1329" s="61">
        <v>6550</v>
      </c>
      <c r="B1329" s="61">
        <f t="shared" si="62"/>
        <v>0</v>
      </c>
      <c r="C1329" s="127">
        <f t="shared" si="63"/>
        <v>2.9500452707985306E-27</v>
      </c>
      <c r="D1329" s="127">
        <f>C1329+Scoring!$J$73</f>
        <v>24</v>
      </c>
      <c r="E1329" s="131">
        <f t="shared" si="64"/>
        <v>0</v>
      </c>
    </row>
    <row r="1330" spans="1:5" x14ac:dyDescent="0.25">
      <c r="A1330" s="61">
        <v>6555</v>
      </c>
      <c r="B1330" s="61">
        <f t="shared" si="62"/>
        <v>0</v>
      </c>
      <c r="C1330" s="127">
        <f t="shared" si="63"/>
        <v>2.8061698651927474E-27</v>
      </c>
      <c r="D1330" s="127">
        <f>C1330+Scoring!$J$73</f>
        <v>24</v>
      </c>
      <c r="E1330" s="131">
        <f t="shared" si="64"/>
        <v>0</v>
      </c>
    </row>
    <row r="1331" spans="1:5" x14ac:dyDescent="0.25">
      <c r="A1331" s="61">
        <v>6560</v>
      </c>
      <c r="B1331" s="61">
        <f t="shared" si="62"/>
        <v>0</v>
      </c>
      <c r="C1331" s="127">
        <f t="shared" si="63"/>
        <v>2.6693113459185509E-27</v>
      </c>
      <c r="D1331" s="127">
        <f>C1331+Scoring!$J$73</f>
        <v>24</v>
      </c>
      <c r="E1331" s="131">
        <f t="shared" si="64"/>
        <v>0</v>
      </c>
    </row>
    <row r="1332" spans="1:5" x14ac:dyDescent="0.25">
      <c r="A1332" s="61">
        <v>6565</v>
      </c>
      <c r="B1332" s="61">
        <f t="shared" si="62"/>
        <v>0</v>
      </c>
      <c r="C1332" s="127">
        <f t="shared" si="63"/>
        <v>2.5391274953913009E-27</v>
      </c>
      <c r="D1332" s="127">
        <f>C1332+Scoring!$J$73</f>
        <v>24</v>
      </c>
      <c r="E1332" s="131">
        <f t="shared" si="64"/>
        <v>0</v>
      </c>
    </row>
    <row r="1333" spans="1:5" x14ac:dyDescent="0.25">
      <c r="A1333" s="61">
        <v>6570</v>
      </c>
      <c r="B1333" s="61">
        <f t="shared" si="62"/>
        <v>0</v>
      </c>
      <c r="C1333" s="127">
        <f t="shared" si="63"/>
        <v>2.415292786175013E-27</v>
      </c>
      <c r="D1333" s="127">
        <f>C1333+Scoring!$J$73</f>
        <v>24</v>
      </c>
      <c r="E1333" s="131">
        <f t="shared" si="64"/>
        <v>0</v>
      </c>
    </row>
    <row r="1334" spans="1:5" x14ac:dyDescent="0.25">
      <c r="A1334" s="61">
        <v>6575</v>
      </c>
      <c r="B1334" s="61">
        <f t="shared" si="62"/>
        <v>0</v>
      </c>
      <c r="C1334" s="127">
        <f t="shared" si="63"/>
        <v>2.2974975669939902E-27</v>
      </c>
      <c r="D1334" s="127">
        <f>C1334+Scoring!$J$73</f>
        <v>24</v>
      </c>
      <c r="E1334" s="131">
        <f t="shared" si="64"/>
        <v>0</v>
      </c>
    </row>
    <row r="1335" spans="1:5" x14ac:dyDescent="0.25">
      <c r="A1335" s="61">
        <v>6580</v>
      </c>
      <c r="B1335" s="61">
        <f t="shared" si="62"/>
        <v>0</v>
      </c>
      <c r="C1335" s="127">
        <f t="shared" si="63"/>
        <v>2.1854472884434903E-27</v>
      </c>
      <c r="D1335" s="127">
        <f>C1335+Scoring!$J$73</f>
        <v>24</v>
      </c>
      <c r="E1335" s="131">
        <f t="shared" si="64"/>
        <v>0</v>
      </c>
    </row>
    <row r="1336" spans="1:5" x14ac:dyDescent="0.25">
      <c r="A1336" s="61">
        <v>6585</v>
      </c>
      <c r="B1336" s="61">
        <f t="shared" si="62"/>
        <v>0</v>
      </c>
      <c r="C1336" s="127">
        <f t="shared" si="63"/>
        <v>2.078861766462753E-27</v>
      </c>
      <c r="D1336" s="127">
        <f>C1336+Scoring!$J$73</f>
        <v>24</v>
      </c>
      <c r="E1336" s="131">
        <f t="shared" si="64"/>
        <v>0</v>
      </c>
    </row>
    <row r="1337" spans="1:5" x14ac:dyDescent="0.25">
      <c r="A1337" s="61">
        <v>6590</v>
      </c>
      <c r="B1337" s="61">
        <f t="shared" si="62"/>
        <v>0</v>
      </c>
      <c r="C1337" s="127">
        <f t="shared" si="63"/>
        <v>1.9774744817288799E-27</v>
      </c>
      <c r="D1337" s="127">
        <f>C1337+Scoring!$J$73</f>
        <v>24</v>
      </c>
      <c r="E1337" s="131">
        <f t="shared" si="64"/>
        <v>0</v>
      </c>
    </row>
    <row r="1338" spans="1:5" x14ac:dyDescent="0.25">
      <c r="A1338" s="61">
        <v>6595</v>
      </c>
      <c r="B1338" s="61">
        <f t="shared" si="62"/>
        <v>0</v>
      </c>
      <c r="C1338" s="127">
        <f t="shared" si="63"/>
        <v>1.8810319132198155E-27</v>
      </c>
      <c r="D1338" s="127">
        <f>C1338+Scoring!$J$73</f>
        <v>24</v>
      </c>
      <c r="E1338" s="131">
        <f t="shared" si="64"/>
        <v>0</v>
      </c>
    </row>
    <row r="1339" spans="1:5" x14ac:dyDescent="0.25">
      <c r="A1339" s="61">
        <v>6600</v>
      </c>
      <c r="B1339" s="61">
        <f t="shared" si="62"/>
        <v>0</v>
      </c>
      <c r="C1339" s="127">
        <f t="shared" si="63"/>
        <v>1.7892929042795672E-27</v>
      </c>
      <c r="D1339" s="127">
        <f>C1339+Scoring!$J$73</f>
        <v>24</v>
      </c>
      <c r="E1339" s="131">
        <f t="shared" si="64"/>
        <v>0</v>
      </c>
    </row>
    <row r="1340" spans="1:5" x14ac:dyDescent="0.25">
      <c r="A1340" s="61">
        <v>6605</v>
      </c>
      <c r="B1340" s="61">
        <f t="shared" si="62"/>
        <v>0</v>
      </c>
      <c r="C1340" s="127">
        <f t="shared" si="63"/>
        <v>1.7020280596010688E-27</v>
      </c>
      <c r="D1340" s="127">
        <f>C1340+Scoring!$J$73</f>
        <v>24</v>
      </c>
      <c r="E1340" s="131">
        <f t="shared" si="64"/>
        <v>0</v>
      </c>
    </row>
    <row r="1341" spans="1:5" x14ac:dyDescent="0.25">
      <c r="A1341" s="61">
        <v>6610</v>
      </c>
      <c r="B1341" s="61">
        <f t="shared" si="62"/>
        <v>0</v>
      </c>
      <c r="C1341" s="127">
        <f t="shared" si="63"/>
        <v>1.6190191716183962E-27</v>
      </c>
      <c r="D1341" s="127">
        <f>C1341+Scoring!$J$73</f>
        <v>24</v>
      </c>
      <c r="E1341" s="131">
        <f t="shared" si="64"/>
        <v>0</v>
      </c>
    </row>
    <row r="1342" spans="1:5" x14ac:dyDescent="0.25">
      <c r="A1342" s="61">
        <v>6615</v>
      </c>
      <c r="B1342" s="61">
        <f t="shared" si="62"/>
        <v>0</v>
      </c>
      <c r="C1342" s="127">
        <f t="shared" si="63"/>
        <v>1.5400586748741723E-27</v>
      </c>
      <c r="D1342" s="127">
        <f>C1342+Scoring!$J$73</f>
        <v>24</v>
      </c>
      <c r="E1342" s="131">
        <f t="shared" si="64"/>
        <v>0</v>
      </c>
    </row>
    <row r="1343" spans="1:5" x14ac:dyDescent="0.25">
      <c r="A1343" s="61">
        <v>6620</v>
      </c>
      <c r="B1343" s="61">
        <f t="shared" si="62"/>
        <v>0</v>
      </c>
      <c r="C1343" s="127">
        <f t="shared" si="63"/>
        <v>1.464949126997895E-27</v>
      </c>
      <c r="D1343" s="127">
        <f>C1343+Scoring!$J$73</f>
        <v>24</v>
      </c>
      <c r="E1343" s="131">
        <f t="shared" si="64"/>
        <v>0</v>
      </c>
    </row>
    <row r="1344" spans="1:5" x14ac:dyDescent="0.25">
      <c r="A1344" s="61">
        <v>6625</v>
      </c>
      <c r="B1344" s="61">
        <f t="shared" si="62"/>
        <v>0</v>
      </c>
      <c r="C1344" s="127">
        <f t="shared" si="63"/>
        <v>1.3935027149970352E-27</v>
      </c>
      <c r="D1344" s="127">
        <f>C1344+Scoring!$J$73</f>
        <v>24</v>
      </c>
      <c r="E1344" s="131">
        <f t="shared" si="64"/>
        <v>0</v>
      </c>
    </row>
    <row r="1345" spans="1:5" x14ac:dyDescent="0.25">
      <c r="A1345" s="61">
        <v>6630</v>
      </c>
      <c r="B1345" s="61">
        <f t="shared" ref="B1345:B1380" si="65">IF(AND($D$1="Yes",A1345&gt; $D$3), $D$2*EXP(-0.0044*(A1345-B$3)), $D$2)</f>
        <v>0</v>
      </c>
      <c r="C1345" s="127">
        <f t="shared" ref="C1345:C1380" si="66">IF($D$11="Within SPZ1",IF(A1345&lt;$D$9,$D$7+$D$8,$D$7+$D$8*EXP(-$D$10*(A1345-$D$9))),IF(A1345&lt;$D$9,$D$8,$D$8*EXP(-$D$10*(A1345-$D$9))))</f>
        <v>1.3255407856268159E-27</v>
      </c>
      <c r="D1345" s="127">
        <f>C1345+Scoring!$J$73</f>
        <v>24</v>
      </c>
      <c r="E1345" s="131">
        <f t="shared" si="64"/>
        <v>0</v>
      </c>
    </row>
    <row r="1346" spans="1:5" x14ac:dyDescent="0.25">
      <c r="A1346" s="61">
        <v>6635</v>
      </c>
      <c r="B1346" s="61">
        <f t="shared" si="65"/>
        <v>0</v>
      </c>
      <c r="C1346" s="127">
        <f t="shared" si="66"/>
        <v>1.260893398664024E-27</v>
      </c>
      <c r="D1346" s="127">
        <f>C1346+Scoring!$J$73</f>
        <v>24</v>
      </c>
      <c r="E1346" s="131">
        <f t="shared" si="64"/>
        <v>0</v>
      </c>
    </row>
    <row r="1347" spans="1:5" x14ac:dyDescent="0.25">
      <c r="A1347" s="61">
        <v>6640</v>
      </c>
      <c r="B1347" s="61">
        <f t="shared" si="65"/>
        <v>0</v>
      </c>
      <c r="C1347" s="127">
        <f t="shared" si="66"/>
        <v>1.1993989019679154E-27</v>
      </c>
      <c r="D1347" s="127">
        <f>C1347+Scoring!$J$73</f>
        <v>24</v>
      </c>
      <c r="E1347" s="131">
        <f t="shared" si="64"/>
        <v>0</v>
      </c>
    </row>
    <row r="1348" spans="1:5" x14ac:dyDescent="0.25">
      <c r="A1348" s="61">
        <v>6645</v>
      </c>
      <c r="B1348" s="61">
        <f t="shared" si="65"/>
        <v>0</v>
      </c>
      <c r="C1348" s="127">
        <f t="shared" si="66"/>
        <v>1.1409035272657318E-27</v>
      </c>
      <c r="D1348" s="127">
        <f>C1348+Scoring!$J$73</f>
        <v>24</v>
      </c>
      <c r="E1348" s="131">
        <f t="shared" si="64"/>
        <v>0</v>
      </c>
    </row>
    <row r="1349" spans="1:5" x14ac:dyDescent="0.25">
      <c r="A1349" s="61">
        <v>6650</v>
      </c>
      <c r="B1349" s="61">
        <f t="shared" si="65"/>
        <v>0</v>
      </c>
      <c r="C1349" s="127">
        <f t="shared" si="66"/>
        <v>1.0852610056518198E-27</v>
      </c>
      <c r="D1349" s="127">
        <f>C1349+Scoring!$J$73</f>
        <v>24</v>
      </c>
      <c r="E1349" s="131">
        <f t="shared" si="64"/>
        <v>0</v>
      </c>
    </row>
    <row r="1350" spans="1:5" x14ac:dyDescent="0.25">
      <c r="A1350" s="61">
        <v>6655</v>
      </c>
      <c r="B1350" s="61">
        <f t="shared" si="65"/>
        <v>0</v>
      </c>
      <c r="C1350" s="127">
        <f t="shared" si="66"/>
        <v>1.0323322018392496E-27</v>
      </c>
      <c r="D1350" s="127">
        <f>C1350+Scoring!$J$73</f>
        <v>24</v>
      </c>
      <c r="E1350" s="131">
        <f t="shared" si="64"/>
        <v>0</v>
      </c>
    </row>
    <row r="1351" spans="1:5" x14ac:dyDescent="0.25">
      <c r="A1351" s="61">
        <v>6660</v>
      </c>
      <c r="B1351" s="61">
        <f t="shared" si="65"/>
        <v>0</v>
      </c>
      <c r="C1351" s="127">
        <f t="shared" si="66"/>
        <v>9.8198476624910712E-28</v>
      </c>
      <c r="D1351" s="127">
        <f>C1351+Scoring!$J$73</f>
        <v>24</v>
      </c>
      <c r="E1351" s="131">
        <f t="shared" si="64"/>
        <v>0</v>
      </c>
    </row>
    <row r="1352" spans="1:5" x14ac:dyDescent="0.25">
      <c r="A1352" s="61">
        <v>6665</v>
      </c>
      <c r="B1352" s="61">
        <f t="shared" si="65"/>
        <v>0</v>
      </c>
      <c r="C1352" s="127">
        <f t="shared" si="66"/>
        <v>9.3409280406759566E-28</v>
      </c>
      <c r="D1352" s="127">
        <f>C1352+Scoring!$J$73</f>
        <v>24</v>
      </c>
      <c r="E1352" s="131">
        <f t="shared" si="64"/>
        <v>0</v>
      </c>
    </row>
    <row r="1353" spans="1:5" x14ac:dyDescent="0.25">
      <c r="A1353" s="61">
        <v>6670</v>
      </c>
      <c r="B1353" s="61">
        <f t="shared" si="65"/>
        <v>0</v>
      </c>
      <c r="C1353" s="127">
        <f t="shared" si="66"/>
        <v>8.8853656044347985E-28</v>
      </c>
      <c r="D1353" s="127">
        <f>C1353+Scoring!$J$73</f>
        <v>24</v>
      </c>
      <c r="E1353" s="131">
        <f t="shared" si="64"/>
        <v>0</v>
      </c>
    </row>
    <row r="1354" spans="1:5" x14ac:dyDescent="0.25">
      <c r="A1354" s="61">
        <v>6675</v>
      </c>
      <c r="B1354" s="61">
        <f t="shared" si="65"/>
        <v>0</v>
      </c>
      <c r="C1354" s="127">
        <f t="shared" si="66"/>
        <v>8.4520212103849751E-28</v>
      </c>
      <c r="D1354" s="127">
        <f>C1354+Scoring!$J$73</f>
        <v>24</v>
      </c>
      <c r="E1354" s="131">
        <f t="shared" si="64"/>
        <v>0</v>
      </c>
    </row>
    <row r="1355" spans="1:5" x14ac:dyDescent="0.25">
      <c r="A1355" s="61">
        <v>6680</v>
      </c>
      <c r="B1355" s="61">
        <f t="shared" si="65"/>
        <v>0</v>
      </c>
      <c r="C1355" s="127">
        <f t="shared" si="66"/>
        <v>8.0398112718223511E-28</v>
      </c>
      <c r="D1355" s="127">
        <f>C1355+Scoring!$J$73</f>
        <v>24</v>
      </c>
      <c r="E1355" s="131">
        <f t="shared" si="64"/>
        <v>0</v>
      </c>
    </row>
    <row r="1356" spans="1:5" x14ac:dyDescent="0.25">
      <c r="A1356" s="61">
        <v>6685</v>
      </c>
      <c r="B1356" s="61">
        <f t="shared" si="65"/>
        <v>0</v>
      </c>
      <c r="C1356" s="127">
        <f t="shared" si="66"/>
        <v>7.64770504918995E-28</v>
      </c>
      <c r="D1356" s="127">
        <f>C1356+Scoring!$J$73</f>
        <v>24</v>
      </c>
      <c r="E1356" s="131">
        <f t="shared" si="64"/>
        <v>0</v>
      </c>
    </row>
    <row r="1357" spans="1:5" x14ac:dyDescent="0.25">
      <c r="A1357" s="61">
        <v>6690</v>
      </c>
      <c r="B1357" s="61">
        <f t="shared" si="65"/>
        <v>0</v>
      </c>
      <c r="C1357" s="127">
        <f t="shared" si="66"/>
        <v>7.2747220726920788E-28</v>
      </c>
      <c r="D1357" s="127">
        <f>C1357+Scoring!$J$73</f>
        <v>24</v>
      </c>
      <c r="E1357" s="131">
        <f t="shared" si="64"/>
        <v>0</v>
      </c>
    </row>
    <row r="1358" spans="1:5" x14ac:dyDescent="0.25">
      <c r="A1358" s="61">
        <v>6695</v>
      </c>
      <c r="B1358" s="61">
        <f t="shared" si="65"/>
        <v>0</v>
      </c>
      <c r="C1358" s="127">
        <f t="shared" si="66"/>
        <v>6.9199296906095463E-28</v>
      </c>
      <c r="D1358" s="127">
        <f>C1358+Scoring!$J$73</f>
        <v>24</v>
      </c>
      <c r="E1358" s="131">
        <f t="shared" si="64"/>
        <v>0</v>
      </c>
    </row>
    <row r="1359" spans="1:5" x14ac:dyDescent="0.25">
      <c r="A1359" s="61">
        <v>6700</v>
      </c>
      <c r="B1359" s="61">
        <f t="shared" si="65"/>
        <v>0</v>
      </c>
      <c r="C1359" s="127">
        <f t="shared" si="66"/>
        <v>6.5824407371839416E-28</v>
      </c>
      <c r="D1359" s="127">
        <f>C1359+Scoring!$J$73</f>
        <v>24</v>
      </c>
      <c r="E1359" s="131">
        <f t="shared" si="64"/>
        <v>0</v>
      </c>
    </row>
    <row r="1360" spans="1:5" x14ac:dyDescent="0.25">
      <c r="A1360" s="61">
        <v>6705</v>
      </c>
      <c r="B1360" s="61">
        <f t="shared" si="65"/>
        <v>0</v>
      </c>
      <c r="C1360" s="127">
        <f t="shared" si="66"/>
        <v>6.2614113142415552E-28</v>
      </c>
      <c r="D1360" s="127">
        <f>C1360+Scoring!$J$73</f>
        <v>24</v>
      </c>
      <c r="E1360" s="131">
        <f t="shared" si="64"/>
        <v>0</v>
      </c>
    </row>
    <row r="1361" spans="1:5" x14ac:dyDescent="0.25">
      <c r="A1361" s="61">
        <v>6710</v>
      </c>
      <c r="B1361" s="61">
        <f t="shared" si="65"/>
        <v>0</v>
      </c>
      <c r="C1361" s="127">
        <f t="shared" si="66"/>
        <v>5.9560386810082699E-28</v>
      </c>
      <c r="D1361" s="127">
        <f>C1361+Scoring!$J$73</f>
        <v>24</v>
      </c>
      <c r="E1361" s="131">
        <f t="shared" si="64"/>
        <v>0</v>
      </c>
    </row>
    <row r="1362" spans="1:5" x14ac:dyDescent="0.25">
      <c r="A1362" s="61">
        <v>6715</v>
      </c>
      <c r="B1362" s="61">
        <f t="shared" si="65"/>
        <v>0</v>
      </c>
      <c r="C1362" s="127">
        <f t="shared" si="66"/>
        <v>5.6655592468394241E-28</v>
      </c>
      <c r="D1362" s="127">
        <f>C1362+Scoring!$J$73</f>
        <v>24</v>
      </c>
      <c r="E1362" s="131">
        <f t="shared" si="64"/>
        <v>0</v>
      </c>
    </row>
    <row r="1363" spans="1:5" x14ac:dyDescent="0.25">
      <c r="A1363" s="61">
        <v>6720</v>
      </c>
      <c r="B1363" s="61">
        <f t="shared" si="65"/>
        <v>0</v>
      </c>
      <c r="C1363" s="127">
        <f t="shared" si="66"/>
        <v>5.3892466618457797E-28</v>
      </c>
      <c r="D1363" s="127">
        <f>C1363+Scoring!$J$73</f>
        <v>24</v>
      </c>
      <c r="E1363" s="131">
        <f t="shared" si="64"/>
        <v>0</v>
      </c>
    </row>
    <row r="1364" spans="1:5" x14ac:dyDescent="0.25">
      <c r="A1364" s="61">
        <v>6725</v>
      </c>
      <c r="B1364" s="61">
        <f t="shared" si="65"/>
        <v>0</v>
      </c>
      <c r="C1364" s="127">
        <f t="shared" si="66"/>
        <v>5.12641000063997E-28</v>
      </c>
      <c r="D1364" s="127">
        <f>C1364+Scoring!$J$73</f>
        <v>24</v>
      </c>
      <c r="E1364" s="131">
        <f t="shared" si="64"/>
        <v>0</v>
      </c>
    </row>
    <row r="1365" spans="1:5" x14ac:dyDescent="0.25">
      <c r="A1365" s="61">
        <v>6730</v>
      </c>
      <c r="B1365" s="61">
        <f t="shared" si="65"/>
        <v>0</v>
      </c>
      <c r="C1365" s="127">
        <f t="shared" si="66"/>
        <v>4.8763920346634774E-28</v>
      </c>
      <c r="D1365" s="127">
        <f>C1365+Scoring!$J$73</f>
        <v>24</v>
      </c>
      <c r="E1365" s="131">
        <f t="shared" si="64"/>
        <v>0</v>
      </c>
    </row>
    <row r="1366" spans="1:5" x14ac:dyDescent="0.25">
      <c r="A1366" s="61">
        <v>6735</v>
      </c>
      <c r="B1366" s="61">
        <f t="shared" si="65"/>
        <v>0</v>
      </c>
      <c r="C1366" s="127">
        <f t="shared" si="66"/>
        <v>4.6385675887728184E-28</v>
      </c>
      <c r="D1366" s="127">
        <f>C1366+Scoring!$J$73</f>
        <v>24</v>
      </c>
      <c r="E1366" s="131">
        <f t="shared" si="64"/>
        <v>0</v>
      </c>
    </row>
    <row r="1367" spans="1:5" x14ac:dyDescent="0.25">
      <c r="A1367" s="61">
        <v>6740</v>
      </c>
      <c r="B1367" s="61">
        <f t="shared" si="65"/>
        <v>0</v>
      </c>
      <c r="C1367" s="127">
        <f t="shared" si="66"/>
        <v>4.4123419779759823E-28</v>
      </c>
      <c r="D1367" s="127">
        <f>C1367+Scoring!$J$73</f>
        <v>24</v>
      </c>
      <c r="E1367" s="131">
        <f t="shared" si="64"/>
        <v>0</v>
      </c>
    </row>
    <row r="1368" spans="1:5" x14ac:dyDescent="0.25">
      <c r="A1368" s="61">
        <v>6745</v>
      </c>
      <c r="B1368" s="61">
        <f t="shared" si="65"/>
        <v>0</v>
      </c>
      <c r="C1368" s="127">
        <f t="shared" si="66"/>
        <v>4.1971495204104477E-28</v>
      </c>
      <c r="D1368" s="127">
        <f>C1368+Scoring!$J$73</f>
        <v>24</v>
      </c>
      <c r="E1368" s="131">
        <f t="shared" si="64"/>
        <v>0</v>
      </c>
    </row>
    <row r="1369" spans="1:5" x14ac:dyDescent="0.25">
      <c r="A1369" s="61">
        <v>6750</v>
      </c>
      <c r="B1369" s="61">
        <f t="shared" si="65"/>
        <v>0</v>
      </c>
      <c r="C1369" s="127">
        <f t="shared" si="66"/>
        <v>3.9924521228434894E-28</v>
      </c>
      <c r="D1369" s="127">
        <f>C1369+Scoring!$J$73</f>
        <v>24</v>
      </c>
      <c r="E1369" s="131">
        <f t="shared" si="64"/>
        <v>0</v>
      </c>
    </row>
    <row r="1370" spans="1:5" x14ac:dyDescent="0.25">
      <c r="A1370" s="61">
        <v>6755</v>
      </c>
      <c r="B1370" s="61">
        <f t="shared" si="65"/>
        <v>0</v>
      </c>
      <c r="C1370" s="127">
        <f t="shared" si="66"/>
        <v>3.797737935159077E-28</v>
      </c>
      <c r="D1370" s="127">
        <f>C1370+Scoring!$J$73</f>
        <v>24</v>
      </c>
      <c r="E1370" s="131">
        <f t="shared" si="64"/>
        <v>0</v>
      </c>
    </row>
    <row r="1371" spans="1:5" x14ac:dyDescent="0.25">
      <c r="A1371" s="61">
        <v>6760</v>
      </c>
      <c r="B1371" s="61">
        <f t="shared" si="65"/>
        <v>0</v>
      </c>
      <c r="C1371" s="127">
        <f t="shared" si="66"/>
        <v>3.6125200704659086E-28</v>
      </c>
      <c r="D1371" s="127">
        <f>C1371+Scoring!$J$73</f>
        <v>24</v>
      </c>
      <c r="E1371" s="131">
        <f t="shared" si="64"/>
        <v>0</v>
      </c>
    </row>
    <row r="1372" spans="1:5" x14ac:dyDescent="0.25">
      <c r="A1372" s="61">
        <v>6765</v>
      </c>
      <c r="B1372" s="61">
        <f t="shared" si="65"/>
        <v>0</v>
      </c>
      <c r="C1372" s="127">
        <f t="shared" si="66"/>
        <v>3.4363353876265261E-28</v>
      </c>
      <c r="D1372" s="127">
        <f>C1372+Scoring!$J$73</f>
        <v>24</v>
      </c>
      <c r="E1372" s="131">
        <f t="shared" si="64"/>
        <v>0</v>
      </c>
    </row>
    <row r="1373" spans="1:5" x14ac:dyDescent="0.25">
      <c r="A1373" s="61">
        <v>6770</v>
      </c>
      <c r="B1373" s="61">
        <f t="shared" si="65"/>
        <v>0</v>
      </c>
      <c r="C1373" s="127">
        <f t="shared" si="66"/>
        <v>3.2687433331634279E-28</v>
      </c>
      <c r="D1373" s="127">
        <f>C1373+Scoring!$J$73</f>
        <v>24</v>
      </c>
      <c r="E1373" s="131">
        <f t="shared" si="64"/>
        <v>0</v>
      </c>
    </row>
    <row r="1374" spans="1:5" x14ac:dyDescent="0.25">
      <c r="A1374" s="61">
        <v>6775</v>
      </c>
      <c r="B1374" s="61">
        <f t="shared" si="65"/>
        <v>0</v>
      </c>
      <c r="C1374" s="127">
        <f t="shared" si="66"/>
        <v>3.1093248396456021E-28</v>
      </c>
      <c r="D1374" s="127">
        <f>C1374+Scoring!$J$73</f>
        <v>24</v>
      </c>
      <c r="E1374" s="131">
        <f t="shared" si="64"/>
        <v>0</v>
      </c>
    </row>
    <row r="1375" spans="1:5" x14ac:dyDescent="0.25">
      <c r="A1375" s="61">
        <v>6780</v>
      </c>
      <c r="B1375" s="61">
        <f t="shared" si="65"/>
        <v>0</v>
      </c>
      <c r="C1375" s="127">
        <f t="shared" si="66"/>
        <v>2.9576812778018695E-28</v>
      </c>
      <c r="D1375" s="127">
        <f>C1375+Scoring!$J$73</f>
        <v>24</v>
      </c>
      <c r="E1375" s="131">
        <f t="shared" ref="E1375:E1380" si="67">D1375-D1376</f>
        <v>0</v>
      </c>
    </row>
    <row r="1376" spans="1:5" x14ac:dyDescent="0.25">
      <c r="A1376" s="61">
        <v>6785</v>
      </c>
      <c r="B1376" s="61">
        <f t="shared" si="65"/>
        <v>0</v>
      </c>
      <c r="C1376" s="127">
        <f t="shared" si="66"/>
        <v>2.8134334597400169E-28</v>
      </c>
      <c r="D1376" s="127">
        <f>C1376+Scoring!$J$73</f>
        <v>24</v>
      </c>
      <c r="E1376" s="131">
        <f t="shared" si="67"/>
        <v>0</v>
      </c>
    </row>
    <row r="1377" spans="1:5" x14ac:dyDescent="0.25">
      <c r="A1377" s="61">
        <v>6790</v>
      </c>
      <c r="B1377" s="61">
        <f t="shared" si="65"/>
        <v>0</v>
      </c>
      <c r="C1377" s="127">
        <f t="shared" si="66"/>
        <v>2.6762206907795187E-28</v>
      </c>
      <c r="D1377" s="127">
        <f>C1377+Scoring!$J$73</f>
        <v>24</v>
      </c>
      <c r="E1377" s="131">
        <f t="shared" si="67"/>
        <v>0</v>
      </c>
    </row>
    <row r="1378" spans="1:5" x14ac:dyDescent="0.25">
      <c r="A1378" s="61">
        <v>6795</v>
      </c>
      <c r="B1378" s="61">
        <f t="shared" si="65"/>
        <v>0</v>
      </c>
      <c r="C1378" s="127">
        <f t="shared" si="66"/>
        <v>2.5456998675271117E-28</v>
      </c>
      <c r="D1378" s="127">
        <f>C1378+Scoring!$J$73</f>
        <v>24</v>
      </c>
      <c r="E1378" s="131">
        <f t="shared" si="67"/>
        <v>0</v>
      </c>
    </row>
    <row r="1379" spans="1:5" x14ac:dyDescent="0.25">
      <c r="A1379" s="61">
        <v>6800</v>
      </c>
      <c r="B1379" s="61">
        <f t="shared" si="65"/>
        <v>0</v>
      </c>
      <c r="C1379" s="127">
        <f t="shared" si="66"/>
        <v>2.4215446199393656E-28</v>
      </c>
      <c r="D1379" s="127">
        <f>C1379+Scoring!$J$73</f>
        <v>24</v>
      </c>
      <c r="E1379" s="131">
        <f t="shared" si="67"/>
        <v>0</v>
      </c>
    </row>
    <row r="1380" spans="1:5" x14ac:dyDescent="0.25">
      <c r="A1380" s="61">
        <v>6805</v>
      </c>
      <c r="B1380" s="61">
        <f t="shared" si="65"/>
        <v>0</v>
      </c>
      <c r="C1380" s="127">
        <f t="shared" si="66"/>
        <v>2.3034444952277293E-28</v>
      </c>
      <c r="D1380" s="127">
        <f>C1380+Scoring!$J$73</f>
        <v>24</v>
      </c>
      <c r="E1380" s="131">
        <f t="shared" si="67"/>
        <v>24</v>
      </c>
    </row>
  </sheetData>
  <sheetProtection password="80AB" sheet="1"/>
  <customSheetViews>
    <customSheetView guid="{B1BEC727-94CC-4087-BB2A-AB9ACF1C91FF}" state="hidden">
      <selection activeCell="H16" sqref="H16"/>
      <pageMargins left="0.7" right="0.7" top="0.75" bottom="0.75" header="0.3" footer="0.3"/>
    </customSheetView>
  </customSheetViews>
  <mergeCells count="1">
    <mergeCell ref="F18:G18"/>
  </mergeCells>
  <dataValidations count="1">
    <dataValidation type="list" allowBlank="1" showInputMessage="1" showErrorMessage="1" sqref="D1:E1" xr:uid="{00000000-0002-0000-0500-000000000000}">
      <formula1>$S$1:$S$2</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2"/>
  <sheetViews>
    <sheetView workbookViewId="0">
      <selection sqref="A1:B22"/>
    </sheetView>
  </sheetViews>
  <sheetFormatPr defaultRowHeight="15.5" x14ac:dyDescent="0.35"/>
  <cols>
    <col min="2" max="2" width="134" bestFit="1" customWidth="1"/>
  </cols>
  <sheetData>
    <row r="1" spans="1:2" x14ac:dyDescent="0.35">
      <c r="A1" s="195" t="s">
        <v>153</v>
      </c>
      <c r="B1" s="196" t="s">
        <v>154</v>
      </c>
    </row>
    <row r="2" spans="1:2" x14ac:dyDescent="0.35">
      <c r="A2" s="195"/>
      <c r="B2" s="196" t="s">
        <v>155</v>
      </c>
    </row>
    <row r="3" spans="1:2" x14ac:dyDescent="0.35">
      <c r="A3" s="195" t="s">
        <v>156</v>
      </c>
      <c r="B3" s="196" t="s">
        <v>157</v>
      </c>
    </row>
    <row r="4" spans="1:2" x14ac:dyDescent="0.35">
      <c r="A4" s="195" t="s">
        <v>158</v>
      </c>
      <c r="B4" s="197">
        <f>MAX(A13:A28)</f>
        <v>7</v>
      </c>
    </row>
    <row r="5" spans="1:2" x14ac:dyDescent="0.35">
      <c r="A5" s="198"/>
      <c r="B5" s="197"/>
    </row>
    <row r="6" spans="1:2" x14ac:dyDescent="0.35">
      <c r="A6" s="195" t="s">
        <v>159</v>
      </c>
      <c r="B6" s="199">
        <v>41439</v>
      </c>
    </row>
    <row r="7" spans="1:2" x14ac:dyDescent="0.35">
      <c r="A7" s="195" t="s">
        <v>160</v>
      </c>
      <c r="B7" s="196" t="s">
        <v>161</v>
      </c>
    </row>
    <row r="8" spans="1:2" x14ac:dyDescent="0.35">
      <c r="A8" s="198"/>
      <c r="B8" s="198"/>
    </row>
    <row r="9" spans="1:2" x14ac:dyDescent="0.35">
      <c r="A9" s="195" t="s">
        <v>162</v>
      </c>
      <c r="B9" s="195"/>
    </row>
    <row r="10" spans="1:2" x14ac:dyDescent="0.35">
      <c r="A10" s="196" t="s">
        <v>175</v>
      </c>
      <c r="B10" s="198"/>
    </row>
    <row r="11" spans="1:2" x14ac:dyDescent="0.35">
      <c r="A11" s="198"/>
      <c r="B11" s="198"/>
    </row>
    <row r="12" spans="1:2" x14ac:dyDescent="0.35">
      <c r="A12" s="195" t="s">
        <v>163</v>
      </c>
      <c r="B12" s="195" t="s">
        <v>164</v>
      </c>
    </row>
    <row r="13" spans="1:2" x14ac:dyDescent="0.35">
      <c r="A13" s="198">
        <v>1</v>
      </c>
      <c r="B13" s="196" t="s">
        <v>165</v>
      </c>
    </row>
    <row r="14" spans="1:2" x14ac:dyDescent="0.35">
      <c r="A14" s="198">
        <v>2</v>
      </c>
      <c r="B14" s="196" t="s">
        <v>166</v>
      </c>
    </row>
    <row r="15" spans="1:2" x14ac:dyDescent="0.35">
      <c r="A15" s="198">
        <v>3</v>
      </c>
      <c r="B15" s="196" t="s">
        <v>167</v>
      </c>
    </row>
    <row r="16" spans="1:2" x14ac:dyDescent="0.35">
      <c r="A16" s="198">
        <v>4</v>
      </c>
      <c r="B16" s="196" t="s">
        <v>168</v>
      </c>
    </row>
    <row r="17" spans="1:2" x14ac:dyDescent="0.35">
      <c r="A17" s="198">
        <v>5</v>
      </c>
      <c r="B17" s="196" t="s">
        <v>169</v>
      </c>
    </row>
    <row r="18" spans="1:2" x14ac:dyDescent="0.35">
      <c r="A18" s="198">
        <v>6</v>
      </c>
      <c r="B18" s="196" t="s">
        <v>170</v>
      </c>
    </row>
    <row r="19" spans="1:2" x14ac:dyDescent="0.35">
      <c r="A19" s="198">
        <v>7</v>
      </c>
      <c r="B19" s="196" t="s">
        <v>171</v>
      </c>
    </row>
    <row r="20" spans="1:2" x14ac:dyDescent="0.35">
      <c r="A20" s="195" t="s">
        <v>172</v>
      </c>
      <c r="B20" s="198"/>
    </row>
    <row r="21" spans="1:2" x14ac:dyDescent="0.35">
      <c r="A21" s="196" t="s">
        <v>173</v>
      </c>
      <c r="B21" s="198"/>
    </row>
    <row r="22" spans="1:2" x14ac:dyDescent="0.35">
      <c r="A22" s="196" t="s">
        <v>174</v>
      </c>
      <c r="B22" s="198"/>
    </row>
  </sheetData>
  <sheetProtection selectLockedCells="1" selectUnlockedCell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3F02026926FD440BDC19E38D4B7F337" ma:contentTypeVersion="342" ma:contentTypeDescription="Permitting &amp; Compliance Excel Document" ma:contentTypeScope="" ma:versionID="68b589c5df213d289fab1189c5cf59e7">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6a7e43854edb090d03f11e066c92d7b"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Alice Springs Court</Site_x0020_Name>
    <Internal_x002f_External xmlns="859f7ad6-93f6-4205-b62b-a17f28acbbac">Internal document</Internal_x002f_External>
    <Post_x0020_code xmlns="859f7ad6-93f6-4205-b62b-a17f28acbbac">NP15 1JG</Post_x0020_code>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21 Gold Tops, Newport, NP20 4PG</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2019-09-30T23:00:00+00:00</Document_x0020_Date>
    <Facility_x0020_Address xmlns="859f7ad6-93f6-4205-b62b-a17f28acbbac">Kemeys Commander, Usk</Facility_x0020_Address>
    <Environment_x0020_Sub_x0020_Folder xmlns="859f7ad6-93f6-4205-b62b-a17f28acbbac">Licences applications</Environment_x0020_Sub_x0020_Folder>
    <Customer_x0020_Name xmlns="859f7ad6-93f6-4205-b62b-a17f28acbbac">Morgans of Usk Ltd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B35F8BB0-D951-4F02-B70A-6B37CC652B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0EB64C-6A81-413F-B6D4-5AB1332A8A61}">
  <ds:schemaRefs>
    <ds:schemaRef ds:uri="http://purl.org/dc/elements/1.1/"/>
    <ds:schemaRef ds:uri="http://schemas.microsoft.com/office/2006/metadata/properties"/>
    <ds:schemaRef ds:uri="005db27c-c37f-4c3b-898d-3fee1249b087"/>
    <ds:schemaRef ds:uri="http://purl.org/dc/terms/"/>
    <ds:schemaRef ds:uri="859f7ad6-93f6-4205-b62b-a17f28acbbac"/>
    <ds:schemaRef ds:uri="http://schemas.microsoft.com/office/2006/documentManagement/types"/>
    <ds:schemaRef ds:uri="http://schemas.microsoft.com/office/infopath/2007/PartnerControls"/>
    <ds:schemaRef ds:uri="http://schemas.openxmlformats.org/package/2006/metadata/core-properties"/>
    <ds:schemaRef ds:uri="http://schemas.microsoft.com/sharepoint/v4"/>
    <ds:schemaRef ds:uri="http://www.w3.org/XML/1998/namespace"/>
    <ds:schemaRef ds:uri="http://purl.org/dc/dcmitype/"/>
  </ds:schemaRefs>
</ds:datastoreItem>
</file>

<file path=customXml/itemProps3.xml><?xml version="1.0" encoding="utf-8"?>
<ds:datastoreItem xmlns:ds="http://schemas.openxmlformats.org/officeDocument/2006/customXml" ds:itemID="{7CBD1CF8-940D-4ACB-B2B2-64C9EFE74F1F}">
  <ds:schemaRefs>
    <ds:schemaRef ds:uri="http://schemas.microsoft.com/sharepoint/events"/>
  </ds:schemaRefs>
</ds:datastoreItem>
</file>

<file path=customXml/itemProps4.xml><?xml version="1.0" encoding="utf-8"?>
<ds:datastoreItem xmlns:ds="http://schemas.openxmlformats.org/officeDocument/2006/customXml" ds:itemID="{8399F4AA-FB79-43DA-B063-9DCB6A8BA3BE}">
  <ds:schemaRefs>
    <ds:schemaRef ds:uri="http://schemas.microsoft.com/office/2006/metadata/longProperties"/>
  </ds:schemaRefs>
</ds:datastoreItem>
</file>

<file path=customXml/itemProps5.xml><?xml version="1.0" encoding="utf-8"?>
<ds:datastoreItem xmlns:ds="http://schemas.openxmlformats.org/officeDocument/2006/customXml" ds:itemID="{D4169775-5DAF-4D5A-A4A4-2FFFB794BE96}">
  <ds:schemaRefs>
    <ds:schemaRef ds:uri="http://schemas.microsoft.com/sharepoint/v3/contenttype/forms"/>
  </ds:schemaRefs>
</ds:datastoreItem>
</file>

<file path=customXml/itemProps6.xml><?xml version="1.0" encoding="utf-8"?>
<ds:datastoreItem xmlns:ds="http://schemas.openxmlformats.org/officeDocument/2006/customXml" ds:itemID="{B42C141B-D78B-4CF2-ACA5-23F31B29D4AD}">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Charts</vt:lpstr>
      </vt:variant>
      <vt:variant>
        <vt:i4>1</vt:i4>
      </vt:variant>
    </vt:vector>
  </HeadingPairs>
  <TitlesOfParts>
    <vt:vector size="7" baseType="lpstr">
      <vt:lpstr>README</vt:lpstr>
      <vt:lpstr>Scoring</vt:lpstr>
      <vt:lpstr>Lookup</vt:lpstr>
      <vt:lpstr>Sensitivity</vt:lpstr>
      <vt:lpstr>ScoresWithDistance</vt:lpstr>
      <vt:lpstr>Project Spec</vt:lpstr>
      <vt:lpstr>RelationshipWithDistance</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55_03_SD01 Small sewage discharge to underground strata - scoring matrix</dc:title>
  <dc:creator>T PEACOCK</dc:creator>
  <cp:keywords>55_03_SD01, 55_03_SD01_v3, 5503_SD01</cp:keywords>
  <dc:description>55_03_SD01, Version 3
Issue date: 01/08/13</dc:description>
  <cp:lastModifiedBy>katrin.raynor-evans</cp:lastModifiedBy>
  <dcterms:created xsi:type="dcterms:W3CDTF">2008-06-04T10:08:57Z</dcterms:created>
  <dcterms:modified xsi:type="dcterms:W3CDTF">2019-10-02T11:00:27Z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IsMyDocuments">
    <vt:lpwstr>1</vt:lpwstr>
  </property>
  <property fmtid="{D5CDD505-2E9C-101B-9397-08002B2CF9AE}" pid="4" name="_dlc_DocId">
    <vt:lpwstr>REGU-184-39769</vt:lpwstr>
  </property>
  <property fmtid="{D5CDD505-2E9C-101B-9397-08002B2CF9AE}" pid="5" name="_dlc_DocIdItemGuid">
    <vt:lpwstr>840ca401-cd6f-406f-a7d5-1dc4b833f04d</vt:lpwstr>
  </property>
  <property fmtid="{D5CDD505-2E9C-101B-9397-08002B2CF9AE}" pid="6" name="_dlc_DocIdUrl">
    <vt:lpwstr>https://cyfoethnaturiolcymru.sharepoint.com/teams/Regulatory/Permitting/_layouts/15/DocIdRedir.aspx?ID=REGU-184-39769, REGU-184-39769</vt:lpwstr>
  </property>
  <property fmtid="{D5CDD505-2E9C-101B-9397-08002B2CF9AE}" pid="7" name="ContentTypeId">
    <vt:lpwstr>0x01010067EB80C5FE939D4A9B3D8BA62129B7F502020073F02026926FD440BDC19E38D4B7F337</vt:lpwstr>
  </property>
</Properties>
</file>