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Lou B/PAN-017959 bypro/"/>
    </mc:Choice>
  </mc:AlternateContent>
  <xr:revisionPtr revIDLastSave="0" documentId="13_ncr:1_{AB84F05B-CF3B-440C-A9F8-BD27EF7C09ED}" xr6:coauthVersionLast="47" xr6:coauthVersionMax="47" xr10:uidLastSave="{00000000-0000-0000-0000-000000000000}"/>
  <bookViews>
    <workbookView xWindow="-120" yWindow="-120" windowWidth="29040" windowHeight="15840" tabRatio="870" xr2:uid="{00000000-000D-0000-FFFF-FFFF00000000}"/>
  </bookViews>
  <sheets>
    <sheet name="DCWW Glascoed (in store)" sheetId="1" r:id="rId1"/>
    <sheet name="DCWW Glascoed" sheetId="21" r:id="rId2"/>
    <sheet name="DCWW Bala" sheetId="27" r:id="rId3"/>
    <sheet name="Aber Falls Distillery" sheetId="28" r:id="rId4"/>
    <sheet name="DCWW Cefni" sheetId="30" r:id="rId5"/>
    <sheet name="DCWW Bryn Cowlyd" sheetId="26" r:id="rId6"/>
    <sheet name="DCWW Mynydd Llandegai" sheetId="24" r:id="rId7"/>
    <sheet name="DCWW Trecastell" sheetId="29" r:id="rId8"/>
    <sheet name="Heatrick Northern Ireland"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M65" i="1" l="1"/>
  <c r="N65" i="1"/>
  <c r="O65" i="1"/>
  <c r="P65" i="1"/>
  <c r="Q65" i="1"/>
  <c r="R65" i="1"/>
  <c r="S65" i="1"/>
  <c r="T65" i="1"/>
  <c r="U65" i="1"/>
  <c r="M65" i="21"/>
  <c r="N65" i="21"/>
  <c r="O65" i="21"/>
  <c r="P65" i="21"/>
  <c r="Q65" i="21"/>
  <c r="R65" i="21"/>
  <c r="S65" i="21"/>
  <c r="T65" i="21"/>
  <c r="U65" i="21"/>
  <c r="M65" i="27"/>
  <c r="N65" i="27"/>
  <c r="O65" i="27"/>
  <c r="P65" i="27"/>
  <c r="Q65" i="27"/>
  <c r="R65" i="27"/>
  <c r="S65" i="27"/>
  <c r="T65" i="27"/>
  <c r="U65" i="27"/>
  <c r="M65" i="28"/>
  <c r="N65" i="28"/>
  <c r="O65" i="28"/>
  <c r="P65" i="28"/>
  <c r="Q65" i="28"/>
  <c r="R65" i="28"/>
  <c r="S65" i="28"/>
  <c r="T65" i="28"/>
  <c r="U65" i="28"/>
  <c r="M65" i="30"/>
  <c r="N65" i="30"/>
  <c r="O65" i="30"/>
  <c r="P65" i="30"/>
  <c r="Q65" i="30"/>
  <c r="R65" i="30"/>
  <c r="S65" i="30"/>
  <c r="T65" i="30"/>
  <c r="U65" i="30"/>
  <c r="M65" i="26"/>
  <c r="N65" i="26"/>
  <c r="O65" i="26"/>
  <c r="P65" i="26"/>
  <c r="Q65" i="26"/>
  <c r="R65" i="26"/>
  <c r="S65" i="26"/>
  <c r="T65" i="26"/>
  <c r="U65" i="26"/>
  <c r="M65" i="24"/>
  <c r="N65" i="24"/>
  <c r="O65" i="24"/>
  <c r="P65" i="24"/>
  <c r="Q65" i="24"/>
  <c r="R65" i="24"/>
  <c r="S65" i="24"/>
  <c r="T65" i="24"/>
  <c r="U65" i="24"/>
  <c r="M65" i="29"/>
  <c r="N65" i="29"/>
  <c r="O65" i="29"/>
  <c r="P65" i="29"/>
  <c r="Q65" i="29"/>
  <c r="R65" i="29"/>
  <c r="S65" i="29"/>
  <c r="T65" i="29"/>
  <c r="U65" i="29"/>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Q22" i="30"/>
  <c r="I22" i="30"/>
  <c r="V20" i="30"/>
  <c r="U20" i="30"/>
  <c r="T20" i="30"/>
  <c r="S20" i="30"/>
  <c r="R20" i="30"/>
  <c r="Q20" i="30"/>
  <c r="P20" i="30"/>
  <c r="O20" i="30"/>
  <c r="N20" i="30"/>
  <c r="T18" i="30"/>
  <c r="J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T22" i="29" s="1"/>
  <c r="D48" i="29"/>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R22" i="29" s="1"/>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L22" i="29" s="1"/>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Q22" i="29"/>
  <c r="V20" i="29"/>
  <c r="U20" i="29"/>
  <c r="T20" i="29"/>
  <c r="S20" i="29"/>
  <c r="R20" i="29"/>
  <c r="Q20" i="29"/>
  <c r="P20" i="29"/>
  <c r="O20" i="29"/>
  <c r="N20" i="29"/>
  <c r="T18" i="29"/>
  <c r="R18" i="29"/>
  <c r="M18" i="29"/>
  <c r="I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U22" i="28"/>
  <c r="V20" i="28"/>
  <c r="U20" i="28"/>
  <c r="T20" i="28"/>
  <c r="S20" i="28"/>
  <c r="R20" i="28"/>
  <c r="Q20" i="28"/>
  <c r="P20" i="28"/>
  <c r="O20" i="28"/>
  <c r="N20" i="28"/>
  <c r="P18" i="28"/>
  <c r="M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Q22" i="27"/>
  <c r="I22" i="27"/>
  <c r="V20" i="27"/>
  <c r="U20" i="27"/>
  <c r="T20" i="27"/>
  <c r="S20" i="27"/>
  <c r="R20" i="27"/>
  <c r="Q20" i="27"/>
  <c r="P20" i="27"/>
  <c r="O20" i="27"/>
  <c r="N20" i="27"/>
  <c r="U18" i="27"/>
  <c r="T18" i="27"/>
  <c r="R18" i="27"/>
  <c r="O18" i="27"/>
  <c r="L18" i="27"/>
  <c r="J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Q22" i="26"/>
  <c r="K22" i="26"/>
  <c r="I22" i="26"/>
  <c r="V20" i="26"/>
  <c r="U20" i="26"/>
  <c r="T20" i="26"/>
  <c r="S20" i="26"/>
  <c r="R20" i="26"/>
  <c r="Q20" i="26"/>
  <c r="P20" i="26"/>
  <c r="O20" i="26"/>
  <c r="N20" i="26"/>
  <c r="V18" i="26"/>
  <c r="O18" i="26"/>
  <c r="L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U22" i="24"/>
  <c r="M22" i="24"/>
  <c r="E22" i="24"/>
  <c r="V20" i="24"/>
  <c r="U20" i="24"/>
  <c r="T20" i="24"/>
  <c r="S20" i="24"/>
  <c r="R20" i="24"/>
  <c r="Q20" i="24"/>
  <c r="P20" i="24"/>
  <c r="O20" i="24"/>
  <c r="N20" i="24"/>
  <c r="H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S18" i="23" s="1"/>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S22" i="23"/>
  <c r="M22" i="23"/>
  <c r="V20" i="23"/>
  <c r="U20" i="23"/>
  <c r="T20" i="23"/>
  <c r="S20" i="23"/>
  <c r="R20" i="23"/>
  <c r="Q20" i="23"/>
  <c r="P20" i="23"/>
  <c r="O20" i="23"/>
  <c r="N20" i="23"/>
  <c r="O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V18"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17" i="29"/>
  <c r="D19" i="29" s="1"/>
  <c r="D20" i="29" s="1"/>
  <c r="K59" i="29"/>
  <c r="L21" i="29"/>
  <c r="L23" i="29" s="1"/>
  <c r="L24" i="29" s="1"/>
  <c r="L17" i="29"/>
  <c r="L19" i="29" s="1"/>
  <c r="L20" i="29" s="1"/>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M17" i="28"/>
  <c r="M21" i="28"/>
  <c r="M23" i="28" s="1"/>
  <c r="M24" i="28" s="1"/>
  <c r="T59" i="28"/>
  <c r="U17" i="28"/>
  <c r="U21" i="28"/>
  <c r="U23" i="28" s="1"/>
  <c r="I4" i="20"/>
  <c r="J4" i="19"/>
  <c r="J18" i="19" s="1"/>
  <c r="I59" i="21"/>
  <c r="J17" i="21"/>
  <c r="J19" i="21" s="1"/>
  <c r="J20" i="21" s="1"/>
  <c r="J21" i="21"/>
  <c r="J23" i="21" s="1"/>
  <c r="J24" i="21" s="1"/>
  <c r="C59" i="22"/>
  <c r="D21" i="22"/>
  <c r="D23" i="22" s="1"/>
  <c r="D17" i="22"/>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E19" i="22" s="1"/>
  <c r="L59" i="22"/>
  <c r="M21" i="22"/>
  <c r="M23" i="22" s="1"/>
  <c r="M17" i="22"/>
  <c r="M19" i="22" s="1"/>
  <c r="T59" i="22"/>
  <c r="U21" i="22"/>
  <c r="U17" i="22"/>
  <c r="U19" i="22" s="1"/>
  <c r="D59" i="27"/>
  <c r="E17" i="27"/>
  <c r="E19" i="27" s="1"/>
  <c r="E20" i="27" s="1"/>
  <c r="L59" i="27"/>
  <c r="M17" i="27"/>
  <c r="M19" i="27" s="1"/>
  <c r="M20" i="27" s="1"/>
  <c r="T59" i="27"/>
  <c r="U17" i="27"/>
  <c r="S59" i="22"/>
  <c r="T21" i="22"/>
  <c r="T17" i="22"/>
  <c r="G21" i="23"/>
  <c r="G23" i="23" s="1"/>
  <c r="G24" i="23" s="1"/>
  <c r="G17" i="23"/>
  <c r="I9" i="20"/>
  <c r="J9" i="19"/>
  <c r="J23" i="19" s="1"/>
  <c r="R4" i="20"/>
  <c r="S4" i="19"/>
  <c r="S18" i="19" s="1"/>
  <c r="R11" i="20"/>
  <c r="S11" i="19"/>
  <c r="S25" i="19" s="1"/>
  <c r="I59" i="24"/>
  <c r="J21" i="24"/>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L23" i="21" s="1"/>
  <c r="L24" i="21" s="1"/>
  <c r="I59" i="22"/>
  <c r="J17" i="22"/>
  <c r="J19" i="22" s="1"/>
  <c r="J21" i="22"/>
  <c r="J23" i="22" s="1"/>
  <c r="K59" i="23"/>
  <c r="L17" i="23"/>
  <c r="L19" i="23" s="1"/>
  <c r="L20" i="23" s="1"/>
  <c r="L21" i="23"/>
  <c r="M57" i="21"/>
  <c r="R59" i="21"/>
  <c r="S21" i="21"/>
  <c r="S23" i="21" s="1"/>
  <c r="S24" i="21" s="1"/>
  <c r="S17" i="21"/>
  <c r="J59" i="21"/>
  <c r="K21" i="21"/>
  <c r="K23" i="21" s="1"/>
  <c r="K24" i="21" s="1"/>
  <c r="K17" i="21"/>
  <c r="J59" i="22"/>
  <c r="K17" i="22"/>
  <c r="K19" i="22" s="1"/>
  <c r="K21" i="22"/>
  <c r="K23" i="22" s="1"/>
  <c r="R59" i="22"/>
  <c r="S17" i="22"/>
  <c r="S21" i="22"/>
  <c r="S23" i="22" s="1"/>
  <c r="D59" i="23"/>
  <c r="E17" i="23"/>
  <c r="E21" i="23"/>
  <c r="L59" i="23"/>
  <c r="M17" i="23"/>
  <c r="M19" i="23" s="1"/>
  <c r="M20" i="23" s="1"/>
  <c r="M21" i="23"/>
  <c r="M23" i="23" s="1"/>
  <c r="M24" i="23" s="1"/>
  <c r="T59" i="23"/>
  <c r="U17" i="23"/>
  <c r="U19" i="23" s="1"/>
  <c r="U21" i="23"/>
  <c r="U23" i="23" s="1"/>
  <c r="U24" i="23" s="1"/>
  <c r="H21" i="24"/>
  <c r="H23" i="24" s="1"/>
  <c r="H24" i="24" s="1"/>
  <c r="H17" i="24"/>
  <c r="H19" i="24" s="1"/>
  <c r="H20" i="24" s="1"/>
  <c r="P17" i="24"/>
  <c r="P21" i="24"/>
  <c r="C59" i="26"/>
  <c r="D21" i="26"/>
  <c r="D23" i="26" s="1"/>
  <c r="D24" i="26" s="1"/>
  <c r="D17" i="26"/>
  <c r="D19" i="26" s="1"/>
  <c r="D20" i="26" s="1"/>
  <c r="K59" i="26"/>
  <c r="L21" i="26"/>
  <c r="L23" i="26" s="1"/>
  <c r="L24" i="26" s="1"/>
  <c r="L17" i="26"/>
  <c r="L19" i="26" s="1"/>
  <c r="L20" i="26" s="1"/>
  <c r="S59" i="26"/>
  <c r="T21" i="26"/>
  <c r="T17" i="26"/>
  <c r="N63" i="26"/>
  <c r="J59" i="27"/>
  <c r="K17" i="27"/>
  <c r="K19" i="27" s="1"/>
  <c r="K20" i="27" s="1"/>
  <c r="R59" i="27"/>
  <c r="S17" i="27"/>
  <c r="S19" i="27" s="1"/>
  <c r="J59" i="28"/>
  <c r="K17" i="28"/>
  <c r="K19" i="28" s="1"/>
  <c r="K20" i="28" s="1"/>
  <c r="K21" i="28"/>
  <c r="R59" i="28"/>
  <c r="S17" i="28"/>
  <c r="S21" i="28"/>
  <c r="S23" i="28" s="1"/>
  <c r="I59" i="29"/>
  <c r="J17" i="29"/>
  <c r="J21" i="29"/>
  <c r="Q59" i="29"/>
  <c r="R21" i="29"/>
  <c r="R23" i="29" s="1"/>
  <c r="R17" i="29"/>
  <c r="H59" i="30"/>
  <c r="H64" i="30" s="1"/>
  <c r="H65" i="30" s="1"/>
  <c r="I17" i="30"/>
  <c r="I19" i="30" s="1"/>
  <c r="I20" i="30" s="1"/>
  <c r="I21" i="30"/>
  <c r="I23" i="30" s="1"/>
  <c r="I24"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24" i="23" s="1"/>
  <c r="V17" i="23"/>
  <c r="I17" i="24"/>
  <c r="I19" i="24" s="1"/>
  <c r="I20" i="24" s="1"/>
  <c r="I21" i="24"/>
  <c r="Q17" i="24"/>
  <c r="Q19" i="24" s="1"/>
  <c r="Q21" i="24"/>
  <c r="Q23" i="24" s="1"/>
  <c r="D59" i="26"/>
  <c r="E21" i="26"/>
  <c r="E23" i="26" s="1"/>
  <c r="E24" i="26" s="1"/>
  <c r="E17" i="26"/>
  <c r="E19" i="26" s="1"/>
  <c r="E20" i="26" s="1"/>
  <c r="L59" i="26"/>
  <c r="M21" i="26"/>
  <c r="M23" i="26" s="1"/>
  <c r="M24" i="26" s="1"/>
  <c r="M17" i="26"/>
  <c r="T59" i="26"/>
  <c r="U21" i="26"/>
  <c r="U23" i="26" s="1"/>
  <c r="U17" i="26"/>
  <c r="U19" i="26" s="1"/>
  <c r="C59" i="27"/>
  <c r="D17" i="27"/>
  <c r="D19" i="27" s="1"/>
  <c r="D20" i="27" s="1"/>
  <c r="K59" i="27"/>
  <c r="L17" i="27"/>
  <c r="L19" i="27" s="1"/>
  <c r="L20" i="27" s="1"/>
  <c r="S59" i="27"/>
  <c r="T17" i="27"/>
  <c r="T19" i="27" s="1"/>
  <c r="C59" i="28"/>
  <c r="D21" i="28"/>
  <c r="D23" i="28" s="1"/>
  <c r="D24" i="28" s="1"/>
  <c r="D17" i="28"/>
  <c r="D19" i="28" s="1"/>
  <c r="D20" i="28" s="1"/>
  <c r="K59" i="28"/>
  <c r="L21" i="28"/>
  <c r="L17" i="28"/>
  <c r="L19" i="28" s="1"/>
  <c r="L20" i="28" s="1"/>
  <c r="S59" i="28"/>
  <c r="T21" i="28"/>
  <c r="T17" i="28"/>
  <c r="T19" i="28" s="1"/>
  <c r="J59" i="29"/>
  <c r="K17" i="29"/>
  <c r="K21" i="29"/>
  <c r="R59" i="29"/>
  <c r="S21" i="29"/>
  <c r="S17" i="29"/>
  <c r="I59" i="30"/>
  <c r="J21" i="30"/>
  <c r="J23" i="30" s="1"/>
  <c r="J24" i="30" s="1"/>
  <c r="J17" i="30"/>
  <c r="J19" i="30" s="1"/>
  <c r="J20"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P21" i="21"/>
  <c r="P23" i="21" s="1"/>
  <c r="P24" i="21" s="1"/>
  <c r="P17" i="21"/>
  <c r="H21" i="21"/>
  <c r="H17" i="21"/>
  <c r="H19" i="21" s="1"/>
  <c r="H20" i="21" s="1"/>
  <c r="E59" i="22"/>
  <c r="F21" i="22"/>
  <c r="F23" i="22" s="1"/>
  <c r="F17" i="22"/>
  <c r="F19" i="22" s="1"/>
  <c r="M59" i="22"/>
  <c r="N21" i="22"/>
  <c r="N23" i="22" s="1"/>
  <c r="N17" i="22"/>
  <c r="U59" i="22"/>
  <c r="V17" i="22"/>
  <c r="V21" i="22"/>
  <c r="C18" i="22"/>
  <c r="H21" i="23"/>
  <c r="H23" i="23" s="1"/>
  <c r="H24" i="23" s="1"/>
  <c r="H17" i="23"/>
  <c r="P17" i="23"/>
  <c r="P19" i="23" s="1"/>
  <c r="P21" i="23"/>
  <c r="J59" i="24"/>
  <c r="K21" i="24"/>
  <c r="K17" i="24"/>
  <c r="K19" i="24" s="1"/>
  <c r="K20" i="24" s="1"/>
  <c r="R59" i="24"/>
  <c r="S21" i="24"/>
  <c r="S23" i="24" s="1"/>
  <c r="S17" i="24"/>
  <c r="G21" i="26"/>
  <c r="G23" i="26" s="1"/>
  <c r="G24" i="26" s="1"/>
  <c r="G17" i="26"/>
  <c r="O17" i="26"/>
  <c r="O21" i="26"/>
  <c r="E59" i="27"/>
  <c r="F17" i="27"/>
  <c r="F19" i="27" s="1"/>
  <c r="F20" i="27" s="1"/>
  <c r="M59" i="27"/>
  <c r="N17" i="27"/>
  <c r="U59" i="27"/>
  <c r="V17" i="27"/>
  <c r="E59" i="28"/>
  <c r="F17" i="28"/>
  <c r="F21" i="28"/>
  <c r="F23" i="28" s="1"/>
  <c r="F24" i="28" s="1"/>
  <c r="M59" i="28"/>
  <c r="N17" i="28"/>
  <c r="N19" i="28" s="1"/>
  <c r="N21" i="28"/>
  <c r="U59" i="28"/>
  <c r="V17" i="28"/>
  <c r="V21" i="28"/>
  <c r="D59" i="29"/>
  <c r="E17" i="29"/>
  <c r="E19" i="29" s="1"/>
  <c r="E20" i="29" s="1"/>
  <c r="E21" i="29"/>
  <c r="L59" i="29"/>
  <c r="M17" i="29"/>
  <c r="M19" i="29" s="1"/>
  <c r="M20" i="29" s="1"/>
  <c r="M21" i="29"/>
  <c r="M23" i="29" s="1"/>
  <c r="M24" i="29" s="1"/>
  <c r="T59" i="29"/>
  <c r="U17" i="29"/>
  <c r="U21" i="29"/>
  <c r="C59" i="30"/>
  <c r="D17" i="30"/>
  <c r="D19" i="30" s="1"/>
  <c r="D20" i="30" s="1"/>
  <c r="D21" i="30"/>
  <c r="D23" i="30" s="1"/>
  <c r="D24" i="30" s="1"/>
  <c r="K59" i="30"/>
  <c r="L17" i="30"/>
  <c r="L19" i="30" s="1"/>
  <c r="L20"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9" i="21" s="1"/>
  <c r="G20" i="21" s="1"/>
  <c r="G17" i="22"/>
  <c r="G21" i="22"/>
  <c r="G23" i="22" s="1"/>
  <c r="O17" i="22"/>
  <c r="O19" i="22" s="1"/>
  <c r="O21" i="22"/>
  <c r="O23" i="22" s="1"/>
  <c r="H59" i="23"/>
  <c r="I21" i="23"/>
  <c r="I23" i="23" s="1"/>
  <c r="I24" i="23" s="1"/>
  <c r="I17" i="23"/>
  <c r="P59" i="23"/>
  <c r="Q17" i="23"/>
  <c r="Q21" i="23"/>
  <c r="Q23" i="23" s="1"/>
  <c r="Q24" i="23" s="1"/>
  <c r="C59" i="24"/>
  <c r="D17" i="24"/>
  <c r="D19" i="24" s="1"/>
  <c r="D20" i="24" s="1"/>
  <c r="D21" i="24"/>
  <c r="D23" i="24" s="1"/>
  <c r="D24" i="24" s="1"/>
  <c r="K59" i="24"/>
  <c r="L21" i="24"/>
  <c r="L23" i="24" s="1"/>
  <c r="L24" i="24" s="1"/>
  <c r="L17" i="24"/>
  <c r="L19" i="24" s="1"/>
  <c r="L20" i="24" s="1"/>
  <c r="S59" i="24"/>
  <c r="T21" i="24"/>
  <c r="T17" i="24"/>
  <c r="T19" i="24" s="1"/>
  <c r="H21" i="26"/>
  <c r="H23" i="26" s="1"/>
  <c r="H24" i="26" s="1"/>
  <c r="H17" i="26"/>
  <c r="H19" i="26" s="1"/>
  <c r="H20" i="26" s="1"/>
  <c r="P21" i="26"/>
  <c r="P17" i="26"/>
  <c r="F59" i="28"/>
  <c r="G17" i="28"/>
  <c r="G19" i="28" s="1"/>
  <c r="G20" i="28" s="1"/>
  <c r="G21" i="28"/>
  <c r="G23" i="28" s="1"/>
  <c r="G24" i="28" s="1"/>
  <c r="N59" i="28"/>
  <c r="O17" i="28"/>
  <c r="O19" i="28" s="1"/>
  <c r="O21" i="28"/>
  <c r="E59" i="29"/>
  <c r="F17" i="29"/>
  <c r="F19" i="29" s="1"/>
  <c r="F20" i="29" s="1"/>
  <c r="F21" i="29"/>
  <c r="F23" i="29" s="1"/>
  <c r="F24" i="29" s="1"/>
  <c r="M59" i="29"/>
  <c r="N17" i="29"/>
  <c r="N21" i="29"/>
  <c r="U59" i="29"/>
  <c r="V17" i="29"/>
  <c r="V21" i="29"/>
  <c r="V23" i="29" s="1"/>
  <c r="D59" i="30"/>
  <c r="E17" i="30"/>
  <c r="E19" i="30" s="1"/>
  <c r="E20" i="30" s="1"/>
  <c r="E21" i="30"/>
  <c r="L59" i="30"/>
  <c r="M17" i="30"/>
  <c r="M19" i="30" s="1"/>
  <c r="M20" i="30" s="1"/>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I59" i="23"/>
  <c r="J21" i="23"/>
  <c r="J23" i="23" s="1"/>
  <c r="J24" i="23" s="1"/>
  <c r="J17" i="23"/>
  <c r="J19" i="23" s="1"/>
  <c r="J20" i="23" s="1"/>
  <c r="Q59" i="23"/>
  <c r="R21" i="23"/>
  <c r="R17" i="23"/>
  <c r="D59" i="24"/>
  <c r="E17" i="24"/>
  <c r="E21" i="24"/>
  <c r="L59" i="24"/>
  <c r="M17" i="24"/>
  <c r="M19" i="24" s="1"/>
  <c r="M20" i="24" s="1"/>
  <c r="M21" i="24"/>
  <c r="M23" i="24" s="1"/>
  <c r="M24" i="24" s="1"/>
  <c r="T59" i="24"/>
  <c r="U21" i="24"/>
  <c r="U17" i="24"/>
  <c r="H59" i="26"/>
  <c r="I17" i="26"/>
  <c r="I19" i="26" s="1"/>
  <c r="I20" i="26" s="1"/>
  <c r="I21" i="26"/>
  <c r="I23" i="26" s="1"/>
  <c r="I24" i="26" s="1"/>
  <c r="P59" i="26"/>
  <c r="Q17" i="26"/>
  <c r="Q19" i="26" s="1"/>
  <c r="Q21" i="26"/>
  <c r="E63" i="26"/>
  <c r="H17" i="27"/>
  <c r="P17" i="27"/>
  <c r="P19" i="27" s="1"/>
  <c r="H21" i="28"/>
  <c r="H23" i="28" s="1"/>
  <c r="H24" i="28" s="1"/>
  <c r="H17" i="28"/>
  <c r="P21" i="28"/>
  <c r="P17" i="28"/>
  <c r="P19" i="28" s="1"/>
  <c r="G17" i="29"/>
  <c r="G19" i="29" s="1"/>
  <c r="G20" i="29" s="1"/>
  <c r="G21" i="29"/>
  <c r="G23" i="29" s="1"/>
  <c r="G24" i="29" s="1"/>
  <c r="O17" i="29"/>
  <c r="O21" i="29"/>
  <c r="E59" i="30"/>
  <c r="F21" i="30"/>
  <c r="F23" i="30" s="1"/>
  <c r="F24" i="30" s="1"/>
  <c r="F17" i="30"/>
  <c r="F19" i="30" s="1"/>
  <c r="F20"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O59" i="22"/>
  <c r="P21" i="22"/>
  <c r="P17" i="22"/>
  <c r="T59" i="21"/>
  <c r="T64" i="21" s="1"/>
  <c r="U17" i="21"/>
  <c r="U19" i="21" s="1"/>
  <c r="U21" i="21"/>
  <c r="U23" i="21" s="1"/>
  <c r="U24" i="21" s="1"/>
  <c r="M17" i="21"/>
  <c r="M19" i="21" s="1"/>
  <c r="M20" i="21" s="1"/>
  <c r="M21" i="21"/>
  <c r="E17" i="21"/>
  <c r="E19" i="21" s="1"/>
  <c r="E20" i="21" s="1"/>
  <c r="E21" i="21"/>
  <c r="E23" i="21" s="1"/>
  <c r="E24" i="21" s="1"/>
  <c r="H59" i="22"/>
  <c r="I17" i="22"/>
  <c r="I19" i="22" s="1"/>
  <c r="I21" i="22"/>
  <c r="I23" i="22" s="1"/>
  <c r="P59" i="22"/>
  <c r="Q17" i="22"/>
  <c r="Q19" i="22" s="1"/>
  <c r="Q21" i="22"/>
  <c r="J59" i="23"/>
  <c r="K17" i="23"/>
  <c r="K21" i="23"/>
  <c r="K23" i="23" s="1"/>
  <c r="K24" i="23" s="1"/>
  <c r="R59" i="23"/>
  <c r="S17" i="23"/>
  <c r="S19" i="23" s="1"/>
  <c r="S21" i="23"/>
  <c r="E59" i="24"/>
  <c r="F21" i="24"/>
  <c r="F23" i="24" s="1"/>
  <c r="F24" i="24" s="1"/>
  <c r="F17" i="24"/>
  <c r="F19" i="24" s="1"/>
  <c r="F20" i="24" s="1"/>
  <c r="M59" i="24"/>
  <c r="N21" i="24"/>
  <c r="N23" i="24" s="1"/>
  <c r="N17" i="24"/>
  <c r="N19" i="24" s="1"/>
  <c r="U59" i="24"/>
  <c r="V21" i="24"/>
  <c r="V17" i="24"/>
  <c r="V19" i="24" s="1"/>
  <c r="I58" i="26"/>
  <c r="I61" i="26" s="1"/>
  <c r="J17" i="26"/>
  <c r="J19" i="26" s="1"/>
  <c r="J20" i="26" s="1"/>
  <c r="J21" i="26"/>
  <c r="J23" i="26" s="1"/>
  <c r="J24" i="26" s="1"/>
  <c r="Q58" i="26"/>
  <c r="Q61" i="26" s="1"/>
  <c r="R21" i="26"/>
  <c r="R23" i="26" s="1"/>
  <c r="R17" i="26"/>
  <c r="R19" i="26" s="1"/>
  <c r="F63" i="26"/>
  <c r="I17" i="27"/>
  <c r="I19" i="27" s="1"/>
  <c r="I20" i="27" s="1"/>
  <c r="Q17" i="27"/>
  <c r="I21" i="28"/>
  <c r="I23" i="28" s="1"/>
  <c r="I24" i="28" s="1"/>
  <c r="I17" i="28"/>
  <c r="I19" i="28" s="1"/>
  <c r="I20" i="28" s="1"/>
  <c r="Q21" i="28"/>
  <c r="Q23" i="28" s="1"/>
  <c r="Q17" i="28"/>
  <c r="Q19" i="28" s="1"/>
  <c r="H21" i="29"/>
  <c r="H23" i="29" s="1"/>
  <c r="H24" i="29" s="1"/>
  <c r="H17" i="29"/>
  <c r="P21" i="29"/>
  <c r="P23" i="29" s="1"/>
  <c r="P17" i="29"/>
  <c r="G21" i="30"/>
  <c r="G23" i="30" s="1"/>
  <c r="G24" i="30" s="1"/>
  <c r="G17" i="30"/>
  <c r="G19" i="30" s="1"/>
  <c r="G20"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0" i="23" s="1"/>
  <c r="D21" i="23"/>
  <c r="D23" i="23" s="1"/>
  <c r="D24" i="23" s="1"/>
  <c r="S59" i="23"/>
  <c r="T17" i="23"/>
  <c r="T21" i="23"/>
  <c r="G17" i="24"/>
  <c r="G19" i="24" s="1"/>
  <c r="G20" i="24" s="1"/>
  <c r="G21" i="24"/>
  <c r="G23" i="24" s="1"/>
  <c r="G24" i="24" s="1"/>
  <c r="O17" i="24"/>
  <c r="O21" i="24"/>
  <c r="J59" i="26"/>
  <c r="K17" i="26"/>
  <c r="K19" i="26" s="1"/>
  <c r="K20" i="26" s="1"/>
  <c r="K21" i="26"/>
  <c r="R59" i="26"/>
  <c r="S17" i="26"/>
  <c r="S19" i="26" s="1"/>
  <c r="S21" i="26"/>
  <c r="S23" i="26" s="1"/>
  <c r="M63" i="26"/>
  <c r="I59" i="27"/>
  <c r="J17" i="27"/>
  <c r="J19" i="27" s="1"/>
  <c r="J20" i="27" s="1"/>
  <c r="Q59" i="27"/>
  <c r="R17" i="27"/>
  <c r="I59" i="28"/>
  <c r="J17" i="28"/>
  <c r="J19" i="28" s="1"/>
  <c r="J20" i="28" s="1"/>
  <c r="J21" i="28"/>
  <c r="J23" i="28" s="1"/>
  <c r="J24" i="28" s="1"/>
  <c r="Q59" i="28"/>
  <c r="R21" i="28"/>
  <c r="R23" i="28" s="1"/>
  <c r="R17" i="28"/>
  <c r="I21" i="29"/>
  <c r="I23" i="29" s="1"/>
  <c r="I24" i="29" s="1"/>
  <c r="I17" i="29"/>
  <c r="I19" i="29" s="1"/>
  <c r="I20" i="29" s="1"/>
  <c r="Q21" i="29"/>
  <c r="Q17" i="29"/>
  <c r="Q19" i="29" s="1"/>
  <c r="H17" i="30"/>
  <c r="H19" i="30" s="1"/>
  <c r="H20" i="30" s="1"/>
  <c r="H21" i="30"/>
  <c r="H23" i="30" s="1"/>
  <c r="H24" i="30" s="1"/>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C64" i="21" s="1"/>
  <c r="K58" i="21"/>
  <c r="K61" i="21" s="1"/>
  <c r="R19" i="24"/>
  <c r="I21" i="27"/>
  <c r="I23" i="27" s="1"/>
  <c r="I24" i="27" s="1"/>
  <c r="Q21" i="27"/>
  <c r="R58" i="21"/>
  <c r="R61" i="21" s="1"/>
  <c r="R64" i="21" s="1"/>
  <c r="O57" i="21"/>
  <c r="A43" i="21"/>
  <c r="J58" i="21"/>
  <c r="J61" i="21" s="1"/>
  <c r="D58" i="29"/>
  <c r="D61" i="29" s="1"/>
  <c r="P23" i="26"/>
  <c r="G21" i="27"/>
  <c r="G23" i="27" s="1"/>
  <c r="G24" i="27" s="1"/>
  <c r="O21" i="27"/>
  <c r="O23" i="27" s="1"/>
  <c r="D58" i="30"/>
  <c r="D61" i="30" s="1"/>
  <c r="D64" i="30" s="1"/>
  <c r="D65" i="30" s="1"/>
  <c r="L58" i="30"/>
  <c r="L61" i="30" s="1"/>
  <c r="L64" i="30" s="1"/>
  <c r="R58" i="23"/>
  <c r="R61" i="23" s="1"/>
  <c r="H21" i="27"/>
  <c r="H23" i="27" s="1"/>
  <c r="H24" i="27" s="1"/>
  <c r="P21" i="27"/>
  <c r="J58" i="22"/>
  <c r="J61" i="22" s="1"/>
  <c r="J58" i="26"/>
  <c r="J61" i="26" s="1"/>
  <c r="R19" i="23"/>
  <c r="J58" i="27"/>
  <c r="J61" i="27" s="1"/>
  <c r="J64" i="27" s="1"/>
  <c r="R58" i="27"/>
  <c r="R61" i="27" s="1"/>
  <c r="R64" i="27" s="1"/>
  <c r="R58" i="28"/>
  <c r="R61" i="28" s="1"/>
  <c r="R64" i="28" s="1"/>
  <c r="F58" i="22"/>
  <c r="F61" i="22" s="1"/>
  <c r="N58" i="22"/>
  <c r="N61" i="22" s="1"/>
  <c r="N64" i="22" s="1"/>
  <c r="F58" i="23"/>
  <c r="F61" i="23" s="1"/>
  <c r="N58" i="23"/>
  <c r="N61" i="23" s="1"/>
  <c r="L21" i="27"/>
  <c r="L23" i="27" s="1"/>
  <c r="L24" i="27" s="1"/>
  <c r="T21" i="27"/>
  <c r="H57" i="29"/>
  <c r="P58" i="21"/>
  <c r="P61" i="21" s="1"/>
  <c r="H58" i="21"/>
  <c r="H61" i="21" s="1"/>
  <c r="N59" i="23"/>
  <c r="R58" i="26"/>
  <c r="R61" i="26" s="1"/>
  <c r="R57" i="21"/>
  <c r="H58" i="22"/>
  <c r="H61" i="22" s="1"/>
  <c r="H64" i="22" s="1"/>
  <c r="H65" i="22" s="1"/>
  <c r="P58" i="22"/>
  <c r="P61" i="22" s="1"/>
  <c r="P64" i="22" s="1"/>
  <c r="F59" i="22"/>
  <c r="K58" i="29"/>
  <c r="K61" i="29" s="1"/>
  <c r="F19" i="23"/>
  <c r="F20" i="23" s="1"/>
  <c r="I58" i="23"/>
  <c r="I61" i="23" s="1"/>
  <c r="I64" i="23" s="1"/>
  <c r="Q58" i="23"/>
  <c r="Q61" i="23" s="1"/>
  <c r="L58" i="29"/>
  <c r="L61" i="29" s="1"/>
  <c r="T58" i="29"/>
  <c r="T61" i="29" s="1"/>
  <c r="T64" i="29" s="1"/>
  <c r="Q23" i="30"/>
  <c r="E23" i="30"/>
  <c r="E24" i="30" s="1"/>
  <c r="U23" i="30"/>
  <c r="J58" i="28"/>
  <c r="J61" i="28" s="1"/>
  <c r="J64" i="28" s="1"/>
  <c r="R58" i="22"/>
  <c r="R61" i="22" s="1"/>
  <c r="R64" i="22" s="1"/>
  <c r="J58" i="23"/>
  <c r="J61" i="23" s="1"/>
  <c r="J58" i="24"/>
  <c r="J61" i="24" s="1"/>
  <c r="R58" i="24"/>
  <c r="R61" i="24" s="1"/>
  <c r="F57" i="24"/>
  <c r="T58" i="30"/>
  <c r="T61" i="30" s="1"/>
  <c r="T64" i="30" s="1"/>
  <c r="C58" i="23"/>
  <c r="C61" i="23" s="1"/>
  <c r="K58" i="23"/>
  <c r="K61" i="23" s="1"/>
  <c r="S58" i="23"/>
  <c r="S61" i="23" s="1"/>
  <c r="F58" i="26"/>
  <c r="F61" i="26" s="1"/>
  <c r="D58" i="27"/>
  <c r="D61" i="27" s="1"/>
  <c r="D64" i="27" s="1"/>
  <c r="L58" i="27"/>
  <c r="L61" i="27" s="1"/>
  <c r="T58" i="27"/>
  <c r="T61" i="27" s="1"/>
  <c r="T64" i="27" s="1"/>
  <c r="J58" i="30"/>
  <c r="J61" i="30" s="1"/>
  <c r="R58" i="30"/>
  <c r="R61" i="30" s="1"/>
  <c r="R64" i="30" s="1"/>
  <c r="P57" i="30"/>
  <c r="J57" i="21"/>
  <c r="H59" i="21"/>
  <c r="Q23" i="22"/>
  <c r="R21" i="27"/>
  <c r="R23" i="27" s="1"/>
  <c r="E58" i="27"/>
  <c r="E61" i="27" s="1"/>
  <c r="E64" i="27" s="1"/>
  <c r="M58" i="27"/>
  <c r="M61" i="27" s="1"/>
  <c r="U58" i="27"/>
  <c r="U61" i="27" s="1"/>
  <c r="I58" i="29"/>
  <c r="I61"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G58" i="30"/>
  <c r="G61" i="30" s="1"/>
  <c r="O58" i="30"/>
  <c r="O61" i="30" s="1"/>
  <c r="Q57" i="30"/>
  <c r="A36" i="22"/>
  <c r="G58" i="27"/>
  <c r="G61" i="27" s="1"/>
  <c r="T58" i="28"/>
  <c r="T61" i="28" s="1"/>
  <c r="T64" i="28" s="1"/>
  <c r="C58" i="29"/>
  <c r="C61" i="29" s="1"/>
  <c r="C64" i="29" s="1"/>
  <c r="H58" i="30"/>
  <c r="H61" i="30" s="1"/>
  <c r="N59" i="30"/>
  <c r="K19" i="21"/>
  <c r="K20" i="21" s="1"/>
  <c r="Q57" i="21"/>
  <c r="B58" i="21"/>
  <c r="B61" i="21" s="1"/>
  <c r="I58" i="22"/>
  <c r="I61" i="22" s="1"/>
  <c r="I64" i="22" s="1"/>
  <c r="I65"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O58" i="27"/>
  <c r="O61" i="27" s="1"/>
  <c r="A38" i="21"/>
  <c r="F57" i="22"/>
  <c r="N59" i="22"/>
  <c r="E58" i="23"/>
  <c r="E61" i="23" s="1"/>
  <c r="M58" i="23"/>
  <c r="M61" i="23" s="1"/>
  <c r="U58" i="23"/>
  <c r="U61" i="23" s="1"/>
  <c r="U64" i="23" s="1"/>
  <c r="V19" i="23"/>
  <c r="O23" i="24"/>
  <c r="F58" i="24"/>
  <c r="F61" i="24" s="1"/>
  <c r="N58" i="24"/>
  <c r="N61" i="24" s="1"/>
  <c r="F59" i="24"/>
  <c r="I58" i="27"/>
  <c r="I61" i="27" s="1"/>
  <c r="I64"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P19" i="21"/>
  <c r="H23" i="22"/>
  <c r="P23" i="22"/>
  <c r="C58" i="22"/>
  <c r="C61" i="22" s="1"/>
  <c r="C64" i="22" s="1"/>
  <c r="C65" i="22" s="1"/>
  <c r="K58" i="22"/>
  <c r="K61" i="22" s="1"/>
  <c r="K64" i="22" s="1"/>
  <c r="K65" i="22" s="1"/>
  <c r="S58" i="22"/>
  <c r="S61" i="22" s="1"/>
  <c r="S64" i="22" s="1"/>
  <c r="F57" i="23"/>
  <c r="T23" i="24"/>
  <c r="G58" i="24"/>
  <c r="G61" i="24" s="1"/>
  <c r="O58" i="24"/>
  <c r="O61" i="24" s="1"/>
  <c r="N59" i="24"/>
  <c r="C58" i="26"/>
  <c r="C61" i="26" s="1"/>
  <c r="C64" i="26" s="1"/>
  <c r="C65" i="26" s="1"/>
  <c r="K58" i="26"/>
  <c r="K61" i="26" s="1"/>
  <c r="S58" i="26"/>
  <c r="S61" i="26" s="1"/>
  <c r="S64" i="26" s="1"/>
  <c r="P23" i="27"/>
  <c r="N57" i="27"/>
  <c r="H59" i="27"/>
  <c r="G58" i="28"/>
  <c r="G61" i="28" s="1"/>
  <c r="O58" i="28"/>
  <c r="O61" i="28" s="1"/>
  <c r="F57" i="28"/>
  <c r="F58" i="29"/>
  <c r="F61" i="29" s="1"/>
  <c r="N58" i="29"/>
  <c r="N61" i="29" s="1"/>
  <c r="H59" i="29"/>
  <c r="C58" i="30"/>
  <c r="C61" i="30" s="1"/>
  <c r="K58" i="30"/>
  <c r="K61" i="30" s="1"/>
  <c r="K64" i="30" s="1"/>
  <c r="S58" i="30"/>
  <c r="S61" i="30" s="1"/>
  <c r="H57" i="30"/>
  <c r="D58" i="24"/>
  <c r="D61" i="24" s="1"/>
  <c r="D64"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I24" i="24" s="1"/>
  <c r="H58" i="24"/>
  <c r="H61" i="24" s="1"/>
  <c r="P58" i="24"/>
  <c r="P61" i="24" s="1"/>
  <c r="Q23" i="26"/>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D23" i="29"/>
  <c r="D24" i="29" s="1"/>
  <c r="T23" i="29"/>
  <c r="G58" i="29"/>
  <c r="G61" i="29" s="1"/>
  <c r="O58" i="29"/>
  <c r="O61" i="29" s="1"/>
  <c r="P59" i="29"/>
  <c r="I57" i="30"/>
  <c r="G57" i="21"/>
  <c r="E58" i="22"/>
  <c r="E61" i="22" s="1"/>
  <c r="E64" i="22" s="1"/>
  <c r="E65" i="22" s="1"/>
  <c r="M58" i="22"/>
  <c r="M61" i="22" s="1"/>
  <c r="M64" i="22" s="1"/>
  <c r="U58" i="22"/>
  <c r="U61" i="22" s="1"/>
  <c r="A45" i="22"/>
  <c r="O57" i="22"/>
  <c r="H58" i="23"/>
  <c r="H61" i="23" s="1"/>
  <c r="H64" i="23" s="1"/>
  <c r="P58" i="23"/>
  <c r="P61" i="23" s="1"/>
  <c r="P64" i="23" s="1"/>
  <c r="I58" i="24"/>
  <c r="I61" i="24" s="1"/>
  <c r="Q58" i="24"/>
  <c r="Q61" i="24" s="1"/>
  <c r="Q64" i="24" s="1"/>
  <c r="E58" i="26"/>
  <c r="E61" i="26" s="1"/>
  <c r="M58" i="26"/>
  <c r="M61" i="26" s="1"/>
  <c r="M64" i="26" s="1"/>
  <c r="M66" i="26" s="1"/>
  <c r="U58" i="26"/>
  <c r="U61" i="26" s="1"/>
  <c r="N57" i="26"/>
  <c r="P59" i="27"/>
  <c r="I58" i="28"/>
  <c r="I61" i="28" s="1"/>
  <c r="I64" i="28" s="1"/>
  <c r="Q58" i="28"/>
  <c r="Q61" i="28" s="1"/>
  <c r="Q64" i="28" s="1"/>
  <c r="P23" i="28"/>
  <c r="H58" i="29"/>
  <c r="H61" i="29" s="1"/>
  <c r="P58" i="29"/>
  <c r="P61" i="29" s="1"/>
  <c r="E58" i="30"/>
  <c r="E61" i="30" s="1"/>
  <c r="E64" i="30" s="1"/>
  <c r="M58" i="30"/>
  <c r="M61" i="30" s="1"/>
  <c r="U58" i="30"/>
  <c r="U61" i="30" s="1"/>
  <c r="U64" i="30" s="1"/>
  <c r="U66" i="30" s="1"/>
  <c r="N57" i="30"/>
  <c r="F59" i="30"/>
  <c r="B58" i="30"/>
  <c r="B61"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R19" i="30"/>
  <c r="F63" i="30"/>
  <c r="N63" i="30"/>
  <c r="K19" i="30"/>
  <c r="K20" i="30" s="1"/>
  <c r="S19" i="30"/>
  <c r="S23" i="30"/>
  <c r="A31" i="30"/>
  <c r="A33" i="30"/>
  <c r="A39" i="30"/>
  <c r="A41" i="30"/>
  <c r="A47" i="30"/>
  <c r="A49" i="30"/>
  <c r="G57" i="30"/>
  <c r="O57" i="30"/>
  <c r="G59" i="30"/>
  <c r="G64" i="30" s="1"/>
  <c r="O59" i="30"/>
  <c r="G63" i="30"/>
  <c r="O63" i="30"/>
  <c r="P63" i="30"/>
  <c r="I63" i="30"/>
  <c r="Q63" i="30"/>
  <c r="T19" i="30"/>
  <c r="N19" i="30"/>
  <c r="V19" i="30"/>
  <c r="N23" i="30"/>
  <c r="B63" i="30"/>
  <c r="J63" i="30"/>
  <c r="R63" i="30"/>
  <c r="A32" i="30"/>
  <c r="A34" i="30"/>
  <c r="A40" i="30"/>
  <c r="A42" i="30"/>
  <c r="A48" i="30"/>
  <c r="A50" i="30"/>
  <c r="C63" i="30"/>
  <c r="K63" i="30"/>
  <c r="S63" i="30"/>
  <c r="P19" i="30"/>
  <c r="D63" i="30"/>
  <c r="L63" i="30"/>
  <c r="T63" i="30"/>
  <c r="H63" i="30"/>
  <c r="Q19" i="30"/>
  <c r="E63" i="30"/>
  <c r="M63" i="30"/>
  <c r="Q23" i="29"/>
  <c r="O23" i="29"/>
  <c r="T19" i="29"/>
  <c r="P63" i="29"/>
  <c r="J19" i="29"/>
  <c r="J20" i="29" s="1"/>
  <c r="R19" i="29"/>
  <c r="J23" i="29"/>
  <c r="J24" i="29" s="1"/>
  <c r="F57" i="29"/>
  <c r="N57" i="29"/>
  <c r="F59" i="29"/>
  <c r="N59" i="29"/>
  <c r="F63" i="29"/>
  <c r="N63" i="29"/>
  <c r="H63" i="29"/>
  <c r="K19" i="29"/>
  <c r="K20" i="29" s="1"/>
  <c r="S19" i="29"/>
  <c r="K23" i="29"/>
  <c r="K24" i="29" s="1"/>
  <c r="S23" i="29"/>
  <c r="A31" i="29"/>
  <c r="A33" i="29"/>
  <c r="A39" i="29"/>
  <c r="A41" i="29"/>
  <c r="A47" i="29"/>
  <c r="A49" i="29"/>
  <c r="G57" i="29"/>
  <c r="O57" i="29"/>
  <c r="G59" i="29"/>
  <c r="O59" i="29"/>
  <c r="G63" i="29"/>
  <c r="O63" i="29"/>
  <c r="U19" i="29"/>
  <c r="E23" i="29"/>
  <c r="E24" i="29" s="1"/>
  <c r="U23" i="29"/>
  <c r="I57" i="29"/>
  <c r="Q57" i="29"/>
  <c r="I63" i="29"/>
  <c r="Q63" i="29"/>
  <c r="N19" i="29"/>
  <c r="V19" i="29"/>
  <c r="N23" i="29"/>
  <c r="B63" i="29"/>
  <c r="J63" i="29"/>
  <c r="R63" i="29"/>
  <c r="O19" i="29"/>
  <c r="A32" i="29"/>
  <c r="A34" i="29"/>
  <c r="A40" i="29"/>
  <c r="A42" i="29"/>
  <c r="A48" i="29"/>
  <c r="A50" i="29"/>
  <c r="C63" i="29"/>
  <c r="K63" i="29"/>
  <c r="S63" i="29"/>
  <c r="H19" i="29"/>
  <c r="H20" i="29" s="1"/>
  <c r="P19" i="29"/>
  <c r="D63" i="29"/>
  <c r="L63" i="29"/>
  <c r="T63" i="29"/>
  <c r="E63" i="29"/>
  <c r="M63" i="29"/>
  <c r="S19" i="28"/>
  <c r="K23" i="28"/>
  <c r="K24" i="28" s="1"/>
  <c r="A31" i="28"/>
  <c r="A33" i="28"/>
  <c r="A37" i="28"/>
  <c r="A39" i="28"/>
  <c r="A41" i="28"/>
  <c r="A45" i="28"/>
  <c r="A47" i="28"/>
  <c r="A49" i="28"/>
  <c r="G57" i="28"/>
  <c r="O57" i="28"/>
  <c r="G59" i="28"/>
  <c r="O59" i="28"/>
  <c r="G63" i="28"/>
  <c r="O63" i="28"/>
  <c r="L23" i="28"/>
  <c r="L24" i="28" s="1"/>
  <c r="T23" i="28"/>
  <c r="H59" i="28"/>
  <c r="P59" i="28"/>
  <c r="H63" i="28"/>
  <c r="P63" i="28"/>
  <c r="M19" i="28"/>
  <c r="M20" i="28" s="1"/>
  <c r="U19" i="28"/>
  <c r="I57" i="28"/>
  <c r="Q57" i="28"/>
  <c r="I63" i="28"/>
  <c r="Q63" i="28"/>
  <c r="R19" i="28"/>
  <c r="F19" i="28"/>
  <c r="F20" i="28" s="1"/>
  <c r="V19" i="28"/>
  <c r="N23" i="28"/>
  <c r="V23" i="28"/>
  <c r="B63" i="28"/>
  <c r="J63" i="28"/>
  <c r="R63" i="28"/>
  <c r="A32" i="28"/>
  <c r="A34" i="28"/>
  <c r="A40" i="28"/>
  <c r="A42" i="28"/>
  <c r="A48" i="28"/>
  <c r="A50" i="28"/>
  <c r="C63" i="28"/>
  <c r="K63" i="28"/>
  <c r="S63" i="28"/>
  <c r="H19" i="28"/>
  <c r="H20" i="28" s="1"/>
  <c r="D63" i="28"/>
  <c r="L63" i="28"/>
  <c r="T63" i="28"/>
  <c r="E63" i="28"/>
  <c r="M63" i="28"/>
  <c r="Q23" i="27"/>
  <c r="T23" i="27"/>
  <c r="R19" i="27"/>
  <c r="J21" i="27"/>
  <c r="J23" i="27" s="1"/>
  <c r="J24" i="27" s="1"/>
  <c r="F63" i="27"/>
  <c r="N63" i="27"/>
  <c r="C23" i="27"/>
  <c r="C24" i="27" s="1"/>
  <c r="K21" i="27"/>
  <c r="K23" i="27" s="1"/>
  <c r="K24"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I57" i="27"/>
  <c r="Q57" i="27"/>
  <c r="I63" i="27"/>
  <c r="Q63" i="27"/>
  <c r="N19" i="27"/>
  <c r="V19" i="27"/>
  <c r="F21" i="27"/>
  <c r="F23" i="27" s="1"/>
  <c r="F24" i="27" s="1"/>
  <c r="N21" i="27"/>
  <c r="N23" i="27" s="1"/>
  <c r="V21" i="27"/>
  <c r="V23" i="27" s="1"/>
  <c r="B63" i="27"/>
  <c r="J63" i="27"/>
  <c r="R63" i="27"/>
  <c r="G19" i="27"/>
  <c r="G20" i="27" s="1"/>
  <c r="A32" i="27"/>
  <c r="A34" i="27"/>
  <c r="A40" i="27"/>
  <c r="A42" i="27"/>
  <c r="A48" i="27"/>
  <c r="A50" i="27"/>
  <c r="C63" i="27"/>
  <c r="K63" i="27"/>
  <c r="S63" i="27"/>
  <c r="H19" i="27"/>
  <c r="H20" i="27" s="1"/>
  <c r="D63" i="27"/>
  <c r="L63" i="27"/>
  <c r="T63" i="27"/>
  <c r="H63" i="27"/>
  <c r="Q19" i="27"/>
  <c r="E63" i="27"/>
  <c r="M63" i="27"/>
  <c r="U64" i="26"/>
  <c r="U66" i="26" s="1"/>
  <c r="O23" i="26"/>
  <c r="C19" i="26"/>
  <c r="C20" i="26" s="1"/>
  <c r="K23" i="26"/>
  <c r="K24" i="26" s="1"/>
  <c r="A31" i="26"/>
  <c r="A33" i="26"/>
  <c r="A37" i="26"/>
  <c r="A39" i="26"/>
  <c r="A41" i="26"/>
  <c r="A45" i="26"/>
  <c r="A47" i="26"/>
  <c r="A49" i="26"/>
  <c r="G57" i="26"/>
  <c r="O57" i="26"/>
  <c r="G59" i="26"/>
  <c r="O59" i="26"/>
  <c r="G63" i="26"/>
  <c r="O63" i="26"/>
  <c r="T19" i="26"/>
  <c r="T23" i="26"/>
  <c r="H63" i="26"/>
  <c r="P63" i="26"/>
  <c r="M19" i="26"/>
  <c r="M20" i="26" s="1"/>
  <c r="I57" i="26"/>
  <c r="Q57" i="26"/>
  <c r="I59" i="26"/>
  <c r="Q59" i="26"/>
  <c r="Q64" i="26" s="1"/>
  <c r="I63" i="26"/>
  <c r="Q63" i="26"/>
  <c r="N19" i="26"/>
  <c r="N23" i="26"/>
  <c r="V23" i="26"/>
  <c r="B63" i="26"/>
  <c r="J63" i="26"/>
  <c r="R63" i="26"/>
  <c r="G19" i="26"/>
  <c r="G20" i="26" s="1"/>
  <c r="O19" i="26"/>
  <c r="A32" i="26"/>
  <c r="A34" i="26"/>
  <c r="A40" i="26"/>
  <c r="A42" i="26"/>
  <c r="A48" i="26"/>
  <c r="A50" i="26"/>
  <c r="C63" i="26"/>
  <c r="K63" i="26"/>
  <c r="S63" i="26"/>
  <c r="P19" i="26"/>
  <c r="D63" i="26"/>
  <c r="L63" i="26"/>
  <c r="J23" i="24"/>
  <c r="J24" i="24" s="1"/>
  <c r="P23" i="24"/>
  <c r="S19" i="24"/>
  <c r="K23" i="24"/>
  <c r="K24" i="24" s="1"/>
  <c r="A31" i="24"/>
  <c r="A33" i="24"/>
  <c r="A37" i="24"/>
  <c r="A39" i="24"/>
  <c r="A41" i="24"/>
  <c r="A45" i="24"/>
  <c r="A47" i="24"/>
  <c r="A49" i="24"/>
  <c r="G57" i="24"/>
  <c r="O57" i="24"/>
  <c r="G59" i="24"/>
  <c r="O59" i="24"/>
  <c r="G63" i="24"/>
  <c r="O63" i="24"/>
  <c r="H59" i="24"/>
  <c r="P59" i="24"/>
  <c r="H63" i="24"/>
  <c r="P63" i="24"/>
  <c r="E19" i="24"/>
  <c r="E20" i="24" s="1"/>
  <c r="U19" i="24"/>
  <c r="E23" i="24"/>
  <c r="E24" i="24" s="1"/>
  <c r="U23" i="24"/>
  <c r="I57" i="24"/>
  <c r="Q57" i="24"/>
  <c r="I63" i="24"/>
  <c r="Q63" i="24"/>
  <c r="V23" i="24"/>
  <c r="B63" i="24"/>
  <c r="J63" i="24"/>
  <c r="R63" i="24"/>
  <c r="O19" i="24"/>
  <c r="A32" i="24"/>
  <c r="A34" i="24"/>
  <c r="A40" i="24"/>
  <c r="A42" i="24"/>
  <c r="A48" i="24"/>
  <c r="A50" i="24"/>
  <c r="C63" i="24"/>
  <c r="K63" i="24"/>
  <c r="S63" i="24"/>
  <c r="R23" i="24"/>
  <c r="P19" i="24"/>
  <c r="D63" i="24"/>
  <c r="L63" i="24"/>
  <c r="T63" i="24"/>
  <c r="E63" i="24"/>
  <c r="M63" i="24"/>
  <c r="U63" i="23"/>
  <c r="U65" i="23" s="1"/>
  <c r="M63" i="23"/>
  <c r="M65" i="23" s="1"/>
  <c r="E63" i="23"/>
  <c r="T63" i="23"/>
  <c r="T65" i="23" s="1"/>
  <c r="L63" i="23"/>
  <c r="D63" i="23"/>
  <c r="S63" i="23"/>
  <c r="S65" i="23" s="1"/>
  <c r="K63" i="23"/>
  <c r="C63" i="23"/>
  <c r="R63" i="23"/>
  <c r="R65" i="23" s="1"/>
  <c r="J63" i="23"/>
  <c r="B63" i="23"/>
  <c r="Q63" i="23"/>
  <c r="Q65" i="23" s="1"/>
  <c r="I63" i="23"/>
  <c r="P63" i="23"/>
  <c r="P65" i="23" s="1"/>
  <c r="H63" i="23"/>
  <c r="F63" i="23"/>
  <c r="O63" i="23"/>
  <c r="O65" i="23" s="1"/>
  <c r="G63" i="23"/>
  <c r="N63" i="23"/>
  <c r="N65" i="23" s="1"/>
  <c r="P23" i="23"/>
  <c r="P24" i="23" s="1"/>
  <c r="R23" i="23"/>
  <c r="R24" i="23" s="1"/>
  <c r="K19" i="23"/>
  <c r="K20" i="23" s="1"/>
  <c r="S23" i="23"/>
  <c r="S24" i="23" s="1"/>
  <c r="A31" i="23"/>
  <c r="A33" i="23"/>
  <c r="A37" i="23"/>
  <c r="A39" i="23"/>
  <c r="A41" i="23"/>
  <c r="A45" i="23"/>
  <c r="A47" i="23"/>
  <c r="A49" i="23"/>
  <c r="G57" i="23"/>
  <c r="O57" i="23"/>
  <c r="G59" i="23"/>
  <c r="O59" i="23"/>
  <c r="T19" i="23"/>
  <c r="L23" i="23"/>
  <c r="L24" i="23" s="1"/>
  <c r="T23" i="23"/>
  <c r="T24" i="23" s="1"/>
  <c r="E19" i="23"/>
  <c r="E20" i="23" s="1"/>
  <c r="E23" i="23"/>
  <c r="E24" i="23" s="1"/>
  <c r="I57" i="23"/>
  <c r="Q57" i="23"/>
  <c r="F23" i="23"/>
  <c r="F24" i="23" s="1"/>
  <c r="N23" i="23"/>
  <c r="N24" i="23" s="1"/>
  <c r="G19" i="23"/>
  <c r="G20" i="23" s="1"/>
  <c r="O19" i="23"/>
  <c r="A32" i="23"/>
  <c r="A34" i="23"/>
  <c r="A40" i="23"/>
  <c r="A42" i="23"/>
  <c r="A48" i="23"/>
  <c r="A50" i="23"/>
  <c r="H19" i="23"/>
  <c r="H20" i="23" s="1"/>
  <c r="I19" i="23"/>
  <c r="I20" i="23" s="1"/>
  <c r="Q19" i="23"/>
  <c r="U63" i="22"/>
  <c r="M63" i="22"/>
  <c r="E63" i="22"/>
  <c r="F63" i="22"/>
  <c r="T63" i="22"/>
  <c r="L63" i="22"/>
  <c r="D63" i="22"/>
  <c r="S63" i="22"/>
  <c r="K63" i="22"/>
  <c r="C63" i="22"/>
  <c r="N63" i="22"/>
  <c r="R63" i="22"/>
  <c r="J63" i="22"/>
  <c r="B63" i="22"/>
  <c r="Q63" i="22"/>
  <c r="I63" i="22"/>
  <c r="P63" i="22"/>
  <c r="H63" i="22"/>
  <c r="O63" i="22"/>
  <c r="G63" i="22"/>
  <c r="S19" i="22"/>
  <c r="D19" i="22"/>
  <c r="L19" i="22"/>
  <c r="T19" i="22"/>
  <c r="L23" i="22"/>
  <c r="T23" i="22"/>
  <c r="A31" i="22"/>
  <c r="A33" i="22"/>
  <c r="A41" i="22"/>
  <c r="A47" i="22"/>
  <c r="E23" i="22"/>
  <c r="U23" i="22"/>
  <c r="I57" i="22"/>
  <c r="Q57" i="22"/>
  <c r="A39" i="22"/>
  <c r="A49" i="22"/>
  <c r="N19" i="22"/>
  <c r="V19" i="22"/>
  <c r="V23" i="22"/>
  <c r="G19" i="22"/>
  <c r="A32" i="22"/>
  <c r="A34" i="22"/>
  <c r="A40" i="22"/>
  <c r="A42" i="22"/>
  <c r="A48" i="22"/>
  <c r="A50" i="22"/>
  <c r="P19" i="22"/>
  <c r="P64" i="21"/>
  <c r="H23" i="21"/>
  <c r="H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Q19" i="21"/>
  <c r="R23" i="21"/>
  <c r="R24" i="21" s="1"/>
  <c r="I19" i="21"/>
  <c r="I20" i="21" s="1"/>
  <c r="L19" i="21"/>
  <c r="L20" i="21" s="1"/>
  <c r="R19" i="21"/>
  <c r="A31" i="21"/>
  <c r="D64" i="21"/>
  <c r="D65" i="21" s="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65" i="29" l="1"/>
  <c r="L65" i="24"/>
  <c r="D65" i="24"/>
  <c r="L65" i="26"/>
  <c r="E65" i="30"/>
  <c r="L65" i="30"/>
  <c r="K65" i="30"/>
  <c r="G65" i="30"/>
  <c r="I65" i="30"/>
  <c r="I65" i="28"/>
  <c r="D65" i="28"/>
  <c r="K65" i="28"/>
  <c r="J65" i="28"/>
  <c r="K65" i="27"/>
  <c r="C65" i="27"/>
  <c r="I65" i="27"/>
  <c r="E65" i="27"/>
  <c r="J65" i="27"/>
  <c r="D65" i="27"/>
  <c r="L65" i="21"/>
  <c r="C65" i="21"/>
  <c r="F64" i="26"/>
  <c r="F66" i="26" s="1"/>
  <c r="I65" i="23"/>
  <c r="I64" i="29"/>
  <c r="I65" i="29" s="1"/>
  <c r="L65" i="23"/>
  <c r="L64" i="28"/>
  <c r="L65" i="28" s="1"/>
  <c r="K64" i="21"/>
  <c r="K65" i="21" s="1"/>
  <c r="J64" i="23"/>
  <c r="J64" i="30"/>
  <c r="J65" i="30" s="1"/>
  <c r="J64" i="24"/>
  <c r="J65" i="24" s="1"/>
  <c r="I64" i="26"/>
  <c r="I65" i="26" s="1"/>
  <c r="H65" i="23"/>
  <c r="E64" i="23"/>
  <c r="E66" i="23" s="1"/>
  <c r="C64" i="23"/>
  <c r="C65" i="23" s="1"/>
  <c r="C64" i="30"/>
  <c r="C65" i="30" s="1"/>
  <c r="B64" i="30"/>
  <c r="B65" i="30" s="1"/>
  <c r="J65" i="23"/>
  <c r="C23" i="21"/>
  <c r="C24" i="21" s="1"/>
  <c r="L64" i="22"/>
  <c r="L65" i="22" s="1"/>
  <c r="D64" i="22"/>
  <c r="D65" i="22" s="1"/>
  <c r="Q64" i="22"/>
  <c r="U64" i="22"/>
  <c r="U66" i="22" s="1"/>
  <c r="S64" i="23"/>
  <c r="M64" i="23"/>
  <c r="M66" i="23" s="1"/>
  <c r="R64" i="23"/>
  <c r="R66" i="23" s="1"/>
  <c r="M64" i="29"/>
  <c r="D64" i="29"/>
  <c r="D65" i="29" s="1"/>
  <c r="O64" i="24"/>
  <c r="O66" i="24" s="1"/>
  <c r="I64" i="24"/>
  <c r="I65" i="24" s="1"/>
  <c r="M64" i="24"/>
  <c r="S64" i="24"/>
  <c r="T64" i="26"/>
  <c r="T66" i="26" s="1"/>
  <c r="E64" i="26"/>
  <c r="M64" i="28"/>
  <c r="S64" i="28"/>
  <c r="P64" i="27"/>
  <c r="G64" i="21"/>
  <c r="S64" i="21"/>
  <c r="S66" i="21" s="1"/>
  <c r="E64" i="21"/>
  <c r="F64" i="21"/>
  <c r="N64" i="28"/>
  <c r="N66" i="28" s="1"/>
  <c r="J64" i="21"/>
  <c r="F64" i="24"/>
  <c r="F64" i="28"/>
  <c r="D64" i="26"/>
  <c r="D65" i="26" s="1"/>
  <c r="H64" i="29"/>
  <c r="S64" i="30"/>
  <c r="S66" i="30" s="1"/>
  <c r="Q64" i="23"/>
  <c r="Q66" i="23" s="1"/>
  <c r="F64" i="30"/>
  <c r="K64" i="23"/>
  <c r="K66" i="23" s="1"/>
  <c r="R64" i="26"/>
  <c r="E64" i="24"/>
  <c r="J64" i="22"/>
  <c r="H64" i="21"/>
  <c r="H65" i="21" s="1"/>
  <c r="H64" i="28"/>
  <c r="G64" i="28"/>
  <c r="P64" i="26"/>
  <c r="E64" i="28"/>
  <c r="N64" i="23"/>
  <c r="J64" i="26"/>
  <c r="J65" i="26" s="1"/>
  <c r="B64" i="23"/>
  <c r="B66" i="23" s="1"/>
  <c r="M64" i="27"/>
  <c r="M66" i="27" s="1"/>
  <c r="H64" i="27"/>
  <c r="G64" i="22"/>
  <c r="L64" i="29"/>
  <c r="L65" i="29" s="1"/>
  <c r="G64" i="24"/>
  <c r="H64" i="24"/>
  <c r="D64" i="23"/>
  <c r="D65" i="23" s="1"/>
  <c r="K64" i="24"/>
  <c r="K65" i="24" s="1"/>
  <c r="P64" i="24"/>
  <c r="U64" i="29"/>
  <c r="U66" i="29" s="1"/>
  <c r="O66" i="21"/>
  <c r="M64" i="30"/>
  <c r="M66" i="30" s="1"/>
  <c r="K64" i="26"/>
  <c r="C64" i="28"/>
  <c r="C64" i="24"/>
  <c r="L64" i="27"/>
  <c r="R64" i="24"/>
  <c r="R66" i="24" s="1"/>
  <c r="K64" i="29"/>
  <c r="J64" i="29"/>
  <c r="E64" i="29"/>
  <c r="M64" i="21"/>
  <c r="P64" i="28"/>
  <c r="P66" i="28" s="1"/>
  <c r="I64" i="21"/>
  <c r="U64" i="28"/>
  <c r="U66" i="28" s="1"/>
  <c r="U64" i="24"/>
  <c r="U66" i="24" s="1"/>
  <c r="F64" i="23"/>
  <c r="F66" i="23" s="1"/>
  <c r="U64" i="27"/>
  <c r="U66" i="27" s="1"/>
  <c r="C19" i="22"/>
  <c r="C20" i="22" s="1"/>
  <c r="S66" i="27"/>
  <c r="D66" i="30"/>
  <c r="Q66" i="30"/>
  <c r="N66" i="22"/>
  <c r="B64" i="22"/>
  <c r="B64" i="29"/>
  <c r="B64" i="28"/>
  <c r="B64" i="27"/>
  <c r="B64" i="26"/>
  <c r="B64" i="21"/>
  <c r="T66" i="29"/>
  <c r="P66" i="22"/>
  <c r="O64" i="27"/>
  <c r="O66" i="27" s="1"/>
  <c r="O64" i="28"/>
  <c r="O66" i="28" s="1"/>
  <c r="N64" i="27"/>
  <c r="N66" i="27" s="1"/>
  <c r="N64" i="30"/>
  <c r="N66" i="30" s="1"/>
  <c r="L66" i="30"/>
  <c r="J66" i="28"/>
  <c r="G64" i="26"/>
  <c r="G64" i="29"/>
  <c r="F64" i="22"/>
  <c r="O64" i="26"/>
  <c r="O66" i="26" s="1"/>
  <c r="R66" i="22"/>
  <c r="T66" i="24"/>
  <c r="U66" i="23"/>
  <c r="P64" i="30"/>
  <c r="P66" i="30" s="1"/>
  <c r="P66" i="23"/>
  <c r="E66" i="22"/>
  <c r="T66" i="23"/>
  <c r="Q66" i="21"/>
  <c r="P66" i="21"/>
  <c r="K66" i="27"/>
  <c r="G64" i="23"/>
  <c r="G66" i="23" s="1"/>
  <c r="Q66" i="24"/>
  <c r="R66" i="27"/>
  <c r="C66" i="27"/>
  <c r="H66" i="23"/>
  <c r="J66" i="27"/>
  <c r="G64" i="27"/>
  <c r="G66" i="30"/>
  <c r="F64" i="27"/>
  <c r="T66" i="27"/>
  <c r="Q66" i="22"/>
  <c r="C66" i="22"/>
  <c r="T66" i="21"/>
  <c r="S66" i="23"/>
  <c r="H66" i="30"/>
  <c r="E66" i="30"/>
  <c r="S66" i="24"/>
  <c r="L66" i="21"/>
  <c r="S66" i="26"/>
  <c r="L66" i="26"/>
  <c r="T66" i="30"/>
  <c r="C66" i="29"/>
  <c r="H66" i="22"/>
  <c r="R66" i="28"/>
  <c r="N64" i="26"/>
  <c r="N66" i="26" s="1"/>
  <c r="O64" i="29"/>
  <c r="O66" i="29" s="1"/>
  <c r="P64" i="29"/>
  <c r="P66" i="29" s="1"/>
  <c r="S64" i="1"/>
  <c r="R66" i="26"/>
  <c r="D66" i="27"/>
  <c r="N64" i="29"/>
  <c r="N66" i="29" s="1"/>
  <c r="R66" i="30"/>
  <c r="L66" i="23"/>
  <c r="O66" i="22"/>
  <c r="R64" i="1"/>
  <c r="J66" i="23"/>
  <c r="Q64" i="1"/>
  <c r="U64" i="1"/>
  <c r="P64" i="1"/>
  <c r="E66" i="27"/>
  <c r="Q66" i="29"/>
  <c r="F64" i="29"/>
  <c r="O64" i="23"/>
  <c r="O66" i="23" s="1"/>
  <c r="O64" i="30"/>
  <c r="O66" i="30" s="1"/>
  <c r="N64" i="24"/>
  <c r="N66" i="24" s="1"/>
  <c r="B66" i="24"/>
  <c r="K66" i="30"/>
  <c r="I66" i="30"/>
  <c r="R66" i="29"/>
  <c r="M66" i="29"/>
  <c r="S66" i="29"/>
  <c r="T66" i="28"/>
  <c r="D66" i="28"/>
  <c r="M66" i="28"/>
  <c r="Q66" i="28"/>
  <c r="I66" i="28"/>
  <c r="S66" i="28"/>
  <c r="K66" i="28"/>
  <c r="Q66" i="27"/>
  <c r="I66" i="27"/>
  <c r="P66" i="27"/>
  <c r="Q66" i="26"/>
  <c r="P66" i="26"/>
  <c r="C66" i="26"/>
  <c r="H66" i="26"/>
  <c r="L66" i="24"/>
  <c r="P66" i="24"/>
  <c r="D66" i="24"/>
  <c r="M66" i="24"/>
  <c r="I66" i="23"/>
  <c r="N66" i="23"/>
  <c r="I66" i="22"/>
  <c r="M66" i="22"/>
  <c r="S66" i="22"/>
  <c r="K66" i="22"/>
  <c r="T66" i="22"/>
  <c r="M66" i="21"/>
  <c r="K66" i="21"/>
  <c r="C66" i="21"/>
  <c r="D66" i="21"/>
  <c r="R66" i="21"/>
  <c r="N64" i="1"/>
  <c r="M64" i="1"/>
  <c r="T64" i="1"/>
  <c r="L64" i="1"/>
  <c r="J64" i="1"/>
  <c r="K64" i="1"/>
  <c r="O64" i="1"/>
  <c r="C64" i="1"/>
  <c r="C65" i="1" s="1"/>
  <c r="I64" i="1"/>
  <c r="I65" i="1" s="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F65" i="1" l="1"/>
  <c r="F65" i="26"/>
  <c r="D65" i="1"/>
  <c r="K65" i="1"/>
  <c r="E65" i="1"/>
  <c r="J65" i="1"/>
  <c r="G65" i="1"/>
  <c r="L65" i="1"/>
  <c r="H65" i="1"/>
  <c r="B65" i="1"/>
  <c r="J66" i="24"/>
  <c r="E65" i="23"/>
  <c r="D66" i="29"/>
  <c r="C66" i="30"/>
  <c r="B66" i="30"/>
  <c r="I66" i="29"/>
  <c r="L66" i="22"/>
  <c r="L66" i="28"/>
  <c r="K65" i="23"/>
  <c r="J66" i="30"/>
  <c r="I66" i="26"/>
  <c r="F65" i="23"/>
  <c r="C66" i="23"/>
  <c r="L66" i="27"/>
  <c r="L65" i="27"/>
  <c r="L66" i="29"/>
  <c r="K66" i="26"/>
  <c r="K65" i="26"/>
  <c r="K66" i="24"/>
  <c r="K66" i="29"/>
  <c r="K65" i="29"/>
  <c r="I66" i="21"/>
  <c r="I65" i="21"/>
  <c r="I66" i="24"/>
  <c r="H66" i="27"/>
  <c r="H65" i="27"/>
  <c r="H66" i="21"/>
  <c r="H66" i="24"/>
  <c r="H65" i="24"/>
  <c r="H66" i="28"/>
  <c r="H65" i="28"/>
  <c r="H66" i="29"/>
  <c r="H65" i="29"/>
  <c r="G66" i="21"/>
  <c r="G65" i="21"/>
  <c r="G65" i="23"/>
  <c r="G66" i="26"/>
  <c r="G65" i="26"/>
  <c r="G66" i="27"/>
  <c r="G65" i="27"/>
  <c r="G66" i="29"/>
  <c r="G65" i="29"/>
  <c r="G66" i="24"/>
  <c r="G65" i="24"/>
  <c r="G66" i="22"/>
  <c r="G65" i="22"/>
  <c r="G66" i="28"/>
  <c r="G65" i="28"/>
  <c r="F66" i="28"/>
  <c r="F65" i="28"/>
  <c r="F66" i="21"/>
  <c r="F65" i="21"/>
  <c r="F66" i="27"/>
  <c r="F65" i="27"/>
  <c r="F66" i="29"/>
  <c r="F65" i="29"/>
  <c r="F66" i="22"/>
  <c r="F65" i="22"/>
  <c r="F66" i="24"/>
  <c r="F65" i="24"/>
  <c r="F66" i="30"/>
  <c r="F65" i="30"/>
  <c r="E66" i="29"/>
  <c r="E65" i="29"/>
  <c r="E66" i="26"/>
  <c r="E65" i="26"/>
  <c r="E66" i="21"/>
  <c r="E65" i="21"/>
  <c r="E66" i="28"/>
  <c r="E65" i="28"/>
  <c r="E66" i="24"/>
  <c r="E65" i="24"/>
  <c r="D66" i="22"/>
  <c r="D66" i="23"/>
  <c r="D66" i="26"/>
  <c r="C66" i="24"/>
  <c r="C65" i="24"/>
  <c r="C66" i="28"/>
  <c r="C65" i="28"/>
  <c r="B66" i="27"/>
  <c r="B65" i="27"/>
  <c r="B65" i="23"/>
  <c r="B66" i="29"/>
  <c r="B65" i="29"/>
  <c r="B66" i="22"/>
  <c r="B65" i="22"/>
  <c r="B66" i="26"/>
  <c r="B65" i="26"/>
  <c r="B66" i="28"/>
  <c r="B65" i="28"/>
  <c r="B66" i="21"/>
  <c r="B65" i="21"/>
  <c r="J66" i="26"/>
  <c r="J66" i="21"/>
  <c r="J65" i="21"/>
  <c r="J66" i="29"/>
  <c r="J65" i="29"/>
  <c r="J66" i="22"/>
  <c r="J65" i="22"/>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<sst xmlns="http://schemas.openxmlformats.org/spreadsheetml/2006/main" count="2228" uniqueCount="178">
  <si>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</si>
  <si>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</si>
  <si>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</si>
  <si>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</si>
  <si>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</si>
  <si>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</si>
  <si>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</si>
  <si>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</si>
  <si>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</si>
  <si>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</si>
  <si>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</si>
  <si>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</si>
  <si>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</si>
  <si>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</si>
  <si>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</si>
  <si>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</si>
  <si>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</si>
  <si>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</si>
  <si>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</si>
  <si>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</si>
  <si>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</si>
  <si>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</si>
  <si>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</si>
  <si>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</si>
  <si>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</si>
  <si>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</si>
  <si>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</si>
  <si>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</si>
  <si>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</si>
  <si>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</si>
  <si>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</si>
  <si>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</si>
  <si>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</si>
  <si>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</si>
  <si>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</si>
  <si>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</si>
  <si>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</si>
  <si>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</si>
  <si>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</si>
  <si>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</si>
  <si>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</si>
  <si>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</si>
  <si>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</si>
  <si>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</si>
  <si>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</si>
  <si>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</si>
  <si>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</si>
  <si>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</si>
  <si>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</si>
  <si>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</si>
  <si>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</si>
  <si>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</si>
  <si>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</si>
  <si>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</si>
  <si>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</si>
  <si>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</si>
  <si>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</si>
  <si>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</si>
  <si>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</si>
  <si>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</si>
  <si>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</si>
  <si>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</si>
  <si>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</si>
  <si>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</si>
  <si>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</si>
  <si>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</si>
  <si>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</si>
  <si>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</si>
  <si>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</si>
  <si>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</si>
  <si>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</si>
  <si>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</si>
  <si>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</si>
  <si>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</si>
  <si>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</si>
  <si>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</si>
  <si>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</si>
  <si>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</si>
  <si>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</si>
  <si>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</si>
  <si>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</si>
  <si>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</si>
  <si>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</si>
  <si>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</si>
  <si>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</si>
  <si>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</si>
  <si>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</si>
  <si>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</si>
  <si>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</si>
  <si>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</si>
  <si>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</si>
  <si>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</si>
  <si>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</si>
  <si>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</si>
  <si>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</si>
  <si>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</si>
  <si>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</si>
  <si>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</si>
  <si>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</si>
  <si>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</si>
  <si>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</si>
  <si>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</si>
  <si>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</si>
  <si>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</si>
  <si>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</si>
  <si>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</si>
  <si>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</si>
  <si>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</si>
  <si>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</si>
  <si>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</si>
  <si>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</si>
  <si>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</si>
  <si>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</si>
  <si>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</si>
  <si>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</si>
  <si>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</si>
  <si>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</si>
  <si>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</si>
  <si>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</si>
  <si>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</si>
  <si>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</si>
  <si>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</si>
  <si>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</si>
  <si>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</si>
  <si>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</si>
  <si>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</si>
  <si>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</si>
  <si>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</si>
  <si>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</si>
  <si>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</si>
  <si>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</si>
  <si>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</si>
  <si>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</si>
  <si>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</si>
  <si>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</si>
  <si>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</si>
  <si>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</si>
  <si>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</si>
  <si>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</si>
  <si>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</si>
  <si>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</si>
  <si>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</si>
  <si>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</si>
  <si>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</si>
  <si>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</si>
  <si>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</si>
  <si>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</si>
  <si>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</si>
  <si>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</si>
  <si>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</si>
  <si>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</si>
  <si>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</si>
  <si>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</si>
  <si>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</si>
  <si>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</si>
  <si>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</si>
  <si>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</si>
  <si>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</si>
  <si>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</si>
  <si>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</si>
  <si>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PAN-017959</t>
  </si>
  <si>
    <t>GP3792SK</t>
  </si>
  <si>
    <t xml:space="preserve">ByProduct Recovery Limited </t>
  </si>
  <si>
    <t>Bryn Carrog Farm, Bodelwyddan Road, Rhuddlan, Rhyl, LL18 5UH</t>
  </si>
  <si>
    <t>Louise Bailey</t>
  </si>
  <si>
    <t>DCWW Glascoed (in store)</t>
  </si>
  <si>
    <t>DCWW Glascoed</t>
  </si>
  <si>
    <t>DCWW Bala</t>
  </si>
  <si>
    <t>Aber Falls Distillery</t>
  </si>
  <si>
    <t>DCWW Cefni</t>
  </si>
  <si>
    <t>DCWW Bryn Cowlyd</t>
  </si>
  <si>
    <t>DCWW Mynydd Llandegai</t>
  </si>
  <si>
    <t>DCWW Trecastell</t>
  </si>
  <si>
    <t>Heatrick Northern Ireland</t>
  </si>
  <si>
    <t xml:space="preserve">19 12 12 </t>
  </si>
  <si>
    <t>02 07 02</t>
  </si>
  <si>
    <t>19 09 02</t>
  </si>
  <si>
    <t>Mod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</si>
</sst>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9">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D38" sqref="D38"/>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13.140625"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1" width="13.140625" style="11" hidden="1" customWidth="1"/>
    <col min="42" max="42" width="0" style="11" hidden="1" customWidth="1"/>
    <col min="43" max="16384" width="13.140625" style="11"/>
  </cols>
  <sheetData>
    <row r="1" spans="1:40" x14ac:dyDescent="0.2">
      <c r="A1" s="121" t="s">
        <v>41</v>
      </c>
      <c r="B1" s="121"/>
      <c r="C1" s="137" t="s">
        <v>160</v>
      </c>
      <c r="D1" s="138"/>
      <c r="E1" s="93" t="s">
        <v>45</v>
      </c>
      <c r="F1" s="96">
        <v>48.43</v>
      </c>
      <c r="G1" s="122" t="s">
        <v>43</v>
      </c>
      <c r="H1" s="123"/>
      <c r="I1" s="96">
        <v>6.07</v>
      </c>
      <c r="J1" s="121" t="s">
        <v>153</v>
      </c>
      <c r="K1" s="121"/>
      <c r="L1" s="96">
        <v>1001</v>
      </c>
      <c r="AB1" s="18"/>
      <c r="AC1" s="18"/>
      <c r="AD1" s="30" t="s">
        <v>126</v>
      </c>
      <c r="AE1" s="17"/>
      <c r="AF1" s="17"/>
      <c r="AG1" s="18"/>
      <c r="AH1" s="18"/>
      <c r="AI1" s="40" t="s">
        <v>79</v>
      </c>
      <c r="AJ1" s="41" t="s">
        <v>94</v>
      </c>
      <c r="AK1" s="42" t="s">
        <v>95</v>
      </c>
      <c r="AL1" s="43" t="s">
        <v>125</v>
      </c>
      <c r="AM1" s="43" t="s">
        <v>131</v>
      </c>
      <c r="AN1" s="43" t="s">
        <v>111</v>
      </c>
    </row>
    <row r="2" spans="1:40" x14ac:dyDescent="0.2">
      <c r="A2" s="121" t="s">
        <v>87</v>
      </c>
      <c r="B2" s="121"/>
      <c r="C2" s="135" t="s">
        <v>161</v>
      </c>
      <c r="D2" s="136"/>
      <c r="E2" s="93" t="s">
        <v>109</v>
      </c>
      <c r="F2" s="96" t="s">
        <v>176</v>
      </c>
      <c r="G2" s="140" t="s">
        <v>110</v>
      </c>
      <c r="H2" s="141"/>
      <c r="I2" s="96">
        <v>7273</v>
      </c>
      <c r="J2" s="121" t="s">
        <v>158</v>
      </c>
      <c r="K2" s="121"/>
      <c r="L2" s="96">
        <v>1.01</v>
      </c>
      <c r="AB2" s="30" t="s">
        <v>56</v>
      </c>
      <c r="AC2" s="17"/>
      <c r="AD2" s="30" t="s">
        <v>70</v>
      </c>
      <c r="AE2" s="17"/>
      <c r="AF2" s="17"/>
      <c r="AG2" s="44" t="s">
        <v>76</v>
      </c>
      <c r="AH2" s="18"/>
      <c r="AI2" s="45" t="s">
        <v>126</v>
      </c>
      <c r="AJ2" s="46">
        <v>0</v>
      </c>
      <c r="AK2" s="47">
        <v>0</v>
      </c>
      <c r="AL2" s="10">
        <v>0</v>
      </c>
      <c r="AM2" s="11">
        <v>0</v>
      </c>
      <c r="AN2" s="11">
        <v>0</v>
      </c>
    </row>
    <row r="3" spans="1:40" x14ac:dyDescent="0.2">
      <c r="A3" s="122" t="s">
        <v>42</v>
      </c>
      <c r="B3" s="123"/>
      <c r="C3" s="135" t="s">
        <v>162</v>
      </c>
      <c r="D3" s="136"/>
      <c r="E3" s="93" t="s">
        <v>108</v>
      </c>
      <c r="F3" s="31" t="s">
        <v>104</v>
      </c>
      <c r="G3" s="121" t="s">
        <v>159</v>
      </c>
      <c r="H3" s="121"/>
      <c r="I3" s="96"/>
      <c r="J3" s="122" t="s">
        <v>154</v>
      </c>
      <c r="K3" s="123"/>
      <c r="L3" s="96">
        <f>(L1/(L2*10000))*100</f>
        <v>9.9108910891089117</v>
      </c>
      <c r="AB3" s="30" t="s">
        <v>57</v>
      </c>
      <c r="AC3" s="17"/>
      <c r="AD3" s="30" t="s">
        <v>71</v>
      </c>
      <c r="AE3" s="17"/>
      <c r="AF3" s="17"/>
      <c r="AG3" s="44" t="s">
        <v>77</v>
      </c>
      <c r="AH3" s="18"/>
      <c r="AI3" s="48" t="s">
        <v>113</v>
      </c>
      <c r="AJ3" s="49">
        <v>1.7</v>
      </c>
      <c r="AK3" s="50">
        <v>6</v>
      </c>
      <c r="AL3" s="51">
        <v>1</v>
      </c>
      <c r="AM3" s="11">
        <v>6.2</v>
      </c>
      <c r="AN3" s="11" t="s">
        <v>112</v>
      </c>
    </row>
    <row r="4" spans="1:40" ht="25.5" x14ac:dyDescent="0.2">
      <c r="A4" s="121" t="s">
        <v>0</v>
      </c>
      <c r="B4" s="121"/>
      <c r="C4" s="137" t="s">
        <v>163</v>
      </c>
      <c r="D4" s="138"/>
      <c r="E4" s="94" t="s">
        <v>1</v>
      </c>
      <c r="F4" s="120" t="s">
        <v>165</v>
      </c>
      <c r="G4" s="121"/>
      <c r="H4" s="121"/>
      <c r="I4" s="96"/>
      <c r="J4" s="122"/>
      <c r="K4" s="123"/>
      <c r="L4" s="96"/>
      <c r="AB4" s="30" t="s">
        <v>52</v>
      </c>
      <c r="AC4" s="17"/>
      <c r="AD4" s="52" t="s">
        <v>72</v>
      </c>
      <c r="AE4" s="17"/>
      <c r="AF4" s="17"/>
      <c r="AG4" s="44" t="s">
        <v>78</v>
      </c>
      <c r="AH4" s="18"/>
      <c r="AI4" s="53" t="s">
        <v>124</v>
      </c>
      <c r="AJ4" s="54">
        <v>7</v>
      </c>
      <c r="AK4" s="55">
        <v>10.5</v>
      </c>
      <c r="AL4" s="11">
        <v>2</v>
      </c>
      <c r="AM4" s="11">
        <v>6.7</v>
      </c>
      <c r="AN4" s="11" t="s">
        <v>135</v>
      </c>
    </row>
    <row r="5" spans="1:40" x14ac:dyDescent="0.2">
      <c r="A5" s="121" t="s">
        <v>47</v>
      </c>
      <c r="B5" s="121"/>
      <c r="C5" s="139" t="s">
        <v>164</v>
      </c>
      <c r="D5" s="139"/>
      <c r="E5" s="94"/>
      <c r="F5" s="95"/>
      <c r="G5" s="121"/>
      <c r="H5" s="121"/>
      <c r="I5" s="96"/>
      <c r="J5" s="122"/>
      <c r="K5" s="123"/>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x14ac:dyDescent="0.2">
      <c r="A7" s="127" t="s">
        <v>63</v>
      </c>
      <c r="B7" s="12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x14ac:dyDescent="0.2">
      <c r="A8" s="121" t="s">
        <v>2</v>
      </c>
      <c r="B8" s="121"/>
      <c r="C8" s="15">
        <v>9482</v>
      </c>
      <c r="D8" s="15">
        <v>1489</v>
      </c>
      <c r="E8" s="15">
        <v>3483</v>
      </c>
      <c r="F8" s="15">
        <v>4169</v>
      </c>
      <c r="G8" s="15">
        <v>5392</v>
      </c>
      <c r="H8" s="15">
        <v>2908</v>
      </c>
      <c r="I8" s="15">
        <v>4826</v>
      </c>
      <c r="J8" s="15">
        <v>6909</v>
      </c>
      <c r="K8" s="15">
        <v>9973</v>
      </c>
      <c r="L8" s="15">
        <v>7740</v>
      </c>
      <c r="M8" s="15">
        <v>7730</v>
      </c>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x14ac:dyDescent="0.2">
      <c r="A9" s="121" t="s">
        <v>3</v>
      </c>
      <c r="B9" s="121"/>
      <c r="C9" s="15">
        <v>1</v>
      </c>
      <c r="D9" s="15">
        <v>1</v>
      </c>
      <c r="E9" s="15">
        <v>1</v>
      </c>
      <c r="F9" s="15">
        <v>1</v>
      </c>
      <c r="G9" s="15">
        <v>1</v>
      </c>
      <c r="H9" s="15">
        <v>1</v>
      </c>
      <c r="I9" s="15">
        <v>1</v>
      </c>
      <c r="J9" s="15">
        <v>1</v>
      </c>
      <c r="K9" s="15">
        <v>1</v>
      </c>
      <c r="L9" s="15">
        <v>1</v>
      </c>
      <c r="M9" s="15" t="s">
        <v>177</v>
      </c>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x14ac:dyDescent="0.2">
      <c r="A10" s="121" t="s">
        <v>4</v>
      </c>
      <c r="B10" s="121"/>
      <c r="C10" s="15">
        <v>7.4</v>
      </c>
      <c r="D10" s="15">
        <v>6.9</v>
      </c>
      <c r="E10" s="15">
        <v>5.4</v>
      </c>
      <c r="F10" s="15">
        <v>5.7</v>
      </c>
      <c r="G10" s="15">
        <v>6.6</v>
      </c>
      <c r="H10" s="15">
        <v>7.2</v>
      </c>
      <c r="I10" s="15">
        <v>6.1</v>
      </c>
      <c r="J10" s="15">
        <v>6.9</v>
      </c>
      <c r="K10" s="15">
        <v>7.2</v>
      </c>
      <c r="L10" s="15">
        <v>6.3</v>
      </c>
      <c r="M10" s="15">
        <v>6.4</v>
      </c>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x14ac:dyDescent="0.2">
      <c r="A11" s="121" t="s">
        <v>5</v>
      </c>
      <c r="B11" s="121"/>
      <c r="C11" s="15">
        <v>4</v>
      </c>
      <c r="D11" s="15">
        <v>3</v>
      </c>
      <c r="E11" s="15">
        <v>2</v>
      </c>
      <c r="F11" s="15">
        <v>1</v>
      </c>
      <c r="G11" s="15">
        <v>1</v>
      </c>
      <c r="H11" s="15">
        <v>3</v>
      </c>
      <c r="I11" s="15">
        <v>1</v>
      </c>
      <c r="J11" s="15">
        <v>1</v>
      </c>
      <c r="K11" s="15">
        <v>3</v>
      </c>
      <c r="L11" s="15">
        <v>1</v>
      </c>
      <c r="M11" s="15">
        <v>1</v>
      </c>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x14ac:dyDescent="0.2">
      <c r="A12" s="121" t="s">
        <v>6</v>
      </c>
      <c r="B12" s="121"/>
      <c r="C12" s="15">
        <v>4</v>
      </c>
      <c r="D12" s="15">
        <v>3</v>
      </c>
      <c r="E12" s="15">
        <v>2</v>
      </c>
      <c r="F12" s="15">
        <v>3</v>
      </c>
      <c r="G12" s="15">
        <v>2</v>
      </c>
      <c r="H12" s="15">
        <v>2</v>
      </c>
      <c r="I12" s="15">
        <v>3</v>
      </c>
      <c r="J12" s="15">
        <v>3</v>
      </c>
      <c r="K12" s="15">
        <v>3</v>
      </c>
      <c r="L12" s="15">
        <v>2</v>
      </c>
      <c r="M12" s="15">
        <v>3</v>
      </c>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x14ac:dyDescent="0.2">
      <c r="A13" s="121" t="s">
        <v>7</v>
      </c>
      <c r="B13" s="121"/>
      <c r="C13" s="15">
        <v>4</v>
      </c>
      <c r="D13" s="15">
        <v>3</v>
      </c>
      <c r="E13" s="15">
        <v>5</v>
      </c>
      <c r="F13" s="15">
        <v>5</v>
      </c>
      <c r="G13" s="15">
        <v>4</v>
      </c>
      <c r="H13" s="15">
        <v>5</v>
      </c>
      <c r="I13" s="15">
        <v>4</v>
      </c>
      <c r="J13" s="15">
        <v>3</v>
      </c>
      <c r="K13" s="15">
        <v>4</v>
      </c>
      <c r="L13" s="15">
        <v>4</v>
      </c>
      <c r="M13" s="15">
        <v>5</v>
      </c>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x14ac:dyDescent="0.2">
      <c r="A14" s="133" t="s">
        <v>8</v>
      </c>
      <c r="B14" s="133"/>
      <c r="C14" s="100" t="s">
        <v>68</v>
      </c>
      <c r="D14" s="100" t="s">
        <v>68</v>
      </c>
      <c r="E14" s="100" t="s">
        <v>68</v>
      </c>
      <c r="F14" s="100" t="s">
        <v>68</v>
      </c>
      <c r="G14" s="100" t="s">
        <v>123</v>
      </c>
      <c r="H14" s="100" t="s">
        <v>68</v>
      </c>
      <c r="I14" s="100" t="s">
        <v>68</v>
      </c>
      <c r="J14" s="100" t="s">
        <v>123</v>
      </c>
      <c r="K14" s="100" t="s">
        <v>68</v>
      </c>
      <c r="L14" s="100" t="s">
        <v>96</v>
      </c>
      <c r="M14" s="100" t="s">
        <v>113</v>
      </c>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x14ac:dyDescent="0.2">
      <c r="A15" s="132" t="s">
        <v>9</v>
      </c>
      <c r="B15" s="132"/>
      <c r="C15" s="15">
        <v>5.5</v>
      </c>
      <c r="D15" s="15">
        <v>5.5</v>
      </c>
      <c r="E15" s="15">
        <v>5.5</v>
      </c>
      <c r="F15" s="15">
        <v>5.5</v>
      </c>
      <c r="G15" s="15">
        <v>8</v>
      </c>
      <c r="H15" s="15">
        <v>5.5</v>
      </c>
      <c r="I15" s="15">
        <v>5.5</v>
      </c>
      <c r="J15" s="15">
        <v>8</v>
      </c>
      <c r="K15" s="15">
        <v>5.5</v>
      </c>
      <c r="L15" s="15">
        <v>6.5</v>
      </c>
      <c r="M15" s="15">
        <v>45</v>
      </c>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25">
      <c r="A16" s="134" t="s">
        <v>44</v>
      </c>
      <c r="B16" s="134"/>
      <c r="C16" s="101" t="s">
        <v>72</v>
      </c>
      <c r="D16" s="101" t="s">
        <v>72</v>
      </c>
      <c r="E16" s="101" t="s">
        <v>72</v>
      </c>
      <c r="F16" s="101" t="s">
        <v>72</v>
      </c>
      <c r="G16" s="101" t="s">
        <v>72</v>
      </c>
      <c r="H16" s="101" t="s">
        <v>72</v>
      </c>
      <c r="I16" s="101" t="s">
        <v>72</v>
      </c>
      <c r="J16" s="101" t="s">
        <v>72</v>
      </c>
      <c r="K16" s="101" t="s">
        <v>72</v>
      </c>
      <c r="L16" s="101" t="s">
        <v>72</v>
      </c>
      <c r="M16" s="101" t="s">
        <v>72</v>
      </c>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x14ac:dyDescent="0.2">
      <c r="A17" s="124" t="s">
        <v>69</v>
      </c>
      <c r="B17" s="125"/>
      <c r="C17" s="28">
        <f>(VLOOKUP(C$14,$AI2:$AK26,2,FALSE))*C$15</f>
        <v>46.75</v>
      </c>
      <c r="D17" s="28">
        <f t="shared" ref="D17:V17" si="0">(VLOOKUP(D$14,$AI2:$AK26,2,FALSE))*D$15</f>
        <v>46.75</v>
      </c>
      <c r="E17" s="28">
        <f t="shared" si="0"/>
        <v>46.75</v>
      </c>
      <c r="F17" s="28">
        <f t="shared" si="0"/>
        <v>46.75</v>
      </c>
      <c r="G17" s="28">
        <f t="shared" si="0"/>
        <v>52</v>
      </c>
      <c r="H17" s="28">
        <f t="shared" si="0"/>
        <v>46.75</v>
      </c>
      <c r="I17" s="28">
        <f t="shared" si="0"/>
        <v>46.75</v>
      </c>
      <c r="J17" s="28">
        <f t="shared" si="0"/>
        <v>52</v>
      </c>
      <c r="K17" s="28">
        <f t="shared" si="0"/>
        <v>46.75</v>
      </c>
      <c r="L17" s="28">
        <f t="shared" si="0"/>
        <v>55.25</v>
      </c>
      <c r="M17" s="28">
        <f t="shared" si="0"/>
        <v>76.5</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6" t="s">
        <v>23</v>
      </c>
      <c r="B18" s="127"/>
      <c r="C18" s="16">
        <f>$D31</f>
        <v>45.214958355000007</v>
      </c>
      <c r="D18" s="16">
        <f>$D32</f>
        <v>45.214958355000007</v>
      </c>
      <c r="E18" s="16">
        <f>$D33</f>
        <v>45.214958355000007</v>
      </c>
      <c r="F18" s="16">
        <f>$D34</f>
        <v>45.214958355000007</v>
      </c>
      <c r="G18" s="16">
        <f>$D35</f>
        <v>45.214958355000007</v>
      </c>
      <c r="H18" s="16">
        <f>$D36</f>
        <v>45.214958355000007</v>
      </c>
      <c r="I18" s="16">
        <f>$D37</f>
        <v>45.214958355000007</v>
      </c>
      <c r="J18" s="16">
        <f>$D38</f>
        <v>45.214958355000007</v>
      </c>
      <c r="K18" s="16">
        <f>$D39</f>
        <v>45.214958355000007</v>
      </c>
      <c r="L18" s="16">
        <f>$D40</f>
        <v>45.214958355000007</v>
      </c>
      <c r="M18" s="16">
        <f>$D41</f>
        <v>45.214958355000007</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6" t="s">
        <v>90</v>
      </c>
      <c r="B19" s="127"/>
      <c r="C19" s="16">
        <f>C18-C17</f>
        <v>-1.5350416449999926</v>
      </c>
      <c r="D19" s="16">
        <f t="shared" ref="D19:V19" si="1">D18-D17</f>
        <v>-1.5350416449999926</v>
      </c>
      <c r="E19" s="16">
        <f t="shared" si="1"/>
        <v>-1.5350416449999926</v>
      </c>
      <c r="F19" s="16">
        <f t="shared" si="1"/>
        <v>-1.5350416449999926</v>
      </c>
      <c r="G19" s="16">
        <f t="shared" si="1"/>
        <v>-6.7850416449999926</v>
      </c>
      <c r="H19" s="16">
        <f t="shared" si="1"/>
        <v>-1.5350416449999926</v>
      </c>
      <c r="I19" s="16">
        <f t="shared" si="1"/>
        <v>-1.5350416449999926</v>
      </c>
      <c r="J19" s="16">
        <f t="shared" si="1"/>
        <v>-6.7850416449999926</v>
      </c>
      <c r="K19" s="16">
        <f t="shared" si="1"/>
        <v>-1.5350416449999926</v>
      </c>
      <c r="L19" s="16">
        <f t="shared" si="1"/>
        <v>-10.035041644999993</v>
      </c>
      <c r="M19" s="16">
        <f t="shared" si="1"/>
        <v>-31.285041644999993</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8" t="s">
        <v>91</v>
      </c>
      <c r="B20" s="129"/>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4" t="s">
        <v>88</v>
      </c>
      <c r="B21" s="125"/>
      <c r="C21" s="28">
        <f>(VLOOKUP(C$14,$AI2:$AK26,3,FALSE))*C$15</f>
        <v>66</v>
      </c>
      <c r="D21" s="28">
        <f t="shared" ref="D21:V21" si="2">(VLOOKUP(D$14,$AI2:$AK26,3,FALSE))*D$15</f>
        <v>66</v>
      </c>
      <c r="E21" s="28">
        <f t="shared" si="2"/>
        <v>66</v>
      </c>
      <c r="F21" s="28">
        <f t="shared" si="2"/>
        <v>66</v>
      </c>
      <c r="G21" s="28">
        <f t="shared" si="2"/>
        <v>44</v>
      </c>
      <c r="H21" s="28">
        <f t="shared" si="2"/>
        <v>66</v>
      </c>
      <c r="I21" s="28">
        <f t="shared" si="2"/>
        <v>66</v>
      </c>
      <c r="J21" s="28">
        <f t="shared" si="2"/>
        <v>44</v>
      </c>
      <c r="K21" s="28">
        <f t="shared" si="2"/>
        <v>66</v>
      </c>
      <c r="L21" s="28">
        <f t="shared" si="2"/>
        <v>68.25</v>
      </c>
      <c r="M21" s="28">
        <f t="shared" si="2"/>
        <v>270</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6" t="s">
        <v>89</v>
      </c>
      <c r="B22" s="127"/>
      <c r="C22" s="16">
        <f>$E31</f>
        <v>3.3608835749999999</v>
      </c>
      <c r="D22" s="16">
        <f>$E32</f>
        <v>3.3608835749999999</v>
      </c>
      <c r="E22" s="16">
        <f>$E33</f>
        <v>3.3608835749999999</v>
      </c>
      <c r="F22" s="16">
        <f>$E34</f>
        <v>3.3608835749999999</v>
      </c>
      <c r="G22" s="16">
        <f>$E35</f>
        <v>3.3608835749999999</v>
      </c>
      <c r="H22" s="16">
        <f>$E36</f>
        <v>3.3608835749999999</v>
      </c>
      <c r="I22" s="16">
        <f>$E37</f>
        <v>3.3608835749999999</v>
      </c>
      <c r="J22" s="16">
        <f>$E38</f>
        <v>3.3608835749999999</v>
      </c>
      <c r="K22" s="16">
        <f>$E39</f>
        <v>3.3608835749999999</v>
      </c>
      <c r="L22" s="16">
        <f>$E40</f>
        <v>3.3608835749999999</v>
      </c>
      <c r="M22" s="16">
        <f>$E41</f>
        <v>3.3608835749999999</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6" t="s">
        <v>92</v>
      </c>
      <c r="B23" s="127"/>
      <c r="C23" s="16">
        <f>C22-C21</f>
        <v>-62.639116424999997</v>
      </c>
      <c r="D23" s="16">
        <f t="shared" ref="D23:V23" si="3">D22-D21</f>
        <v>-62.639116424999997</v>
      </c>
      <c r="E23" s="16">
        <f t="shared" si="3"/>
        <v>-62.639116424999997</v>
      </c>
      <c r="F23" s="16">
        <f t="shared" si="3"/>
        <v>-62.639116424999997</v>
      </c>
      <c r="G23" s="16">
        <f t="shared" si="3"/>
        <v>-40.639116424999997</v>
      </c>
      <c r="H23" s="16">
        <f t="shared" si="3"/>
        <v>-62.639116424999997</v>
      </c>
      <c r="I23" s="16">
        <f t="shared" si="3"/>
        <v>-62.639116424999997</v>
      </c>
      <c r="J23" s="16">
        <f t="shared" si="3"/>
        <v>-40.639116424999997</v>
      </c>
      <c r="K23" s="16">
        <f t="shared" si="3"/>
        <v>-62.639116424999997</v>
      </c>
      <c r="L23" s="16">
        <f t="shared" si="3"/>
        <v>-64.889116424999997</v>
      </c>
      <c r="M23" s="16">
        <f t="shared" si="3"/>
        <v>-266.639116425</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8" t="s">
        <v>93</v>
      </c>
      <c r="B24" s="129"/>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55</v>
      </c>
      <c r="E27" s="107" t="s">
        <v>55</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25">
      <c r="A28" s="108"/>
      <c r="B28" s="24">
        <v>30.3</v>
      </c>
      <c r="C28" s="15">
        <v>1.01</v>
      </c>
      <c r="D28" s="15">
        <v>1861</v>
      </c>
      <c r="E28" s="15">
        <v>263</v>
      </c>
      <c r="F28" s="15">
        <v>491</v>
      </c>
      <c r="G28" s="15">
        <v>26.1</v>
      </c>
      <c r="H28" s="15">
        <v>46.8</v>
      </c>
      <c r="I28" s="15">
        <v>5.66</v>
      </c>
      <c r="J28" s="15">
        <v>0.35</v>
      </c>
      <c r="K28" s="23">
        <v>0.1</v>
      </c>
      <c r="L28" s="15">
        <v>33.799999999999997</v>
      </c>
      <c r="M28" s="15">
        <v>23.4</v>
      </c>
      <c r="N28" s="15">
        <v>1810</v>
      </c>
      <c r="O28" s="15">
        <v>480835</v>
      </c>
      <c r="P28" s="15">
        <v>205</v>
      </c>
      <c r="Q28" s="15">
        <v>2923</v>
      </c>
      <c r="R28" s="15">
        <v>1.66</v>
      </c>
      <c r="S28" s="15">
        <v>6.6</v>
      </c>
      <c r="T28" s="15">
        <v>4.96</v>
      </c>
      <c r="U28" s="15">
        <v>10</v>
      </c>
    </row>
    <row r="29" spans="1:40" s="7" customFormat="1" ht="27" x14ac:dyDescent="0.25">
      <c r="A29" s="13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9482</v>
      </c>
      <c r="B31" s="15">
        <v>35</v>
      </c>
      <c r="C31" s="77">
        <f>IF(C$27="%w/w SAR",((C$28*10)*$B31),IF(C$27="%w/w DM",(((C$28*10)*($B$28/100))*$B31),IF(C$27="kg/t SAR",(C$28*$B31),IF(C$27="kg/t DM",((C$28*($B$28/100))*$B31),IF(C$27="mg/kg SAR",((C$28*0.001)*$B31),IF(C$27="mg/kg DM",(((C$28*0.001)*($B$28/100))*$B31),0))))))</f>
        <v>107.11049999999999</v>
      </c>
      <c r="D31" s="77">
        <f>(IF(D$27="%w/w SAR",((D$28*10)*$B31),IF(D$27="%w/w DM",(((D$28*10)*($B$28/100))*$B31),IF(D$27="kg/t SAR",(D$28*$B31),IF(D$27="kg/t DM",((D$28*($B$28/100))*$B31),IF(D$27="mg/kg SAR",((D$28*0.001)*$B31),IF(D$27="mg/kg DM",(((D$28*0.001)*($B$28/100))*$B31),"0")))))))*2.291</f>
        <v>45.214958355000007</v>
      </c>
      <c r="E31" s="77">
        <f>(IF(E$27="%w/w SAR",((E$28*10)*$B31),IF(E$27="%w/w DM",(((E$28*10)*($B$28/100))*$B31),IF(E$27="kg/t SAR",(E$28*$B31),IF(E$27="kg/t DM",((E$28*($B$28/100))*$B31),IF(E$27="mg/kg SAR",((E$28*0.001)*$B31),IF(E$27="mg/kg DM",(((E$28*0.001)*($B$28/100))*$B31),"0")))))))*1.205</f>
        <v>3.3608835749999999</v>
      </c>
      <c r="F31" s="77">
        <f>(IF(F$27="%w/w SAR",((F$28*10)*$B31),IF(F$27="%w/w DM",(((F$28*10)*($B$28/100))*$B31),IF(F$27="kg/t SAR",(F$28*$B31),IF(F$27="kg/t DM",((F$28*($B$28/100))*$B31),IF(F$27="mg/kg SAR",((F$28*0.001)*$B31),IF(F$27="mg/kg DM",(((F$28*0.001)*($B$28/100))*$B31),"0")))))))*1.658</f>
        <v>8.6332971899999986</v>
      </c>
      <c r="G31" s="77">
        <f t="shared" ref="G31:P31" si="5">IF(G$27="%w/w SAR",((G$28*10)*$B31),IF(G$27="%w/w DM",(((G$28*10)*($B$28/100))*$B31),IF(G$27="kg/t SAR",(G$28*$B31),IF(G$27="kg/t DM",((G$28*($B$28/100))*$B31),IF(G$27="mg/kg SAR",((G$28*0.001)*$B31),IF(G$27="mg/kg DM",(((G$28*0.001)*($B$28/100))*$B31),0))))))</f>
        <v>0.27679049999999999</v>
      </c>
      <c r="H31" s="77">
        <f t="shared" si="5"/>
        <v>0.49631399999999998</v>
      </c>
      <c r="I31" s="77">
        <f t="shared" si="5"/>
        <v>6.0024300000000003E-2</v>
      </c>
      <c r="J31" s="77">
        <f t="shared" si="5"/>
        <v>3.7117499999999998E-3</v>
      </c>
      <c r="K31" s="77">
        <f t="shared" si="5"/>
        <v>1.0605E-3</v>
      </c>
      <c r="L31" s="77">
        <f t="shared" si="5"/>
        <v>0.35844899999999996</v>
      </c>
      <c r="M31" s="77">
        <f t="shared" si="5"/>
        <v>0.24815699999999999</v>
      </c>
      <c r="N31" s="77">
        <f t="shared" si="5"/>
        <v>19.195049999999998</v>
      </c>
      <c r="O31" s="77">
        <f t="shared" si="5"/>
        <v>5099.2551750000002</v>
      </c>
      <c r="P31" s="77">
        <f t="shared" si="5"/>
        <v>2.1740250000000003</v>
      </c>
      <c r="Q31" s="77">
        <f>(IF(Q$27="%w/w SAR",((Q$28*10)*$B31),IF(Q$27="%w/w DM",(((Q$28*10)*($B$28/100))*$B31),IF(Q$27="kg/t SAR",(Q$28*$B31),IF(Q$27="kg/t DM",((Q$28*($B$28/100))*$B31),IF(Q$27="mg/kg SAR",((Q$28*0.001)*$B31),IF(Q$27="mg/kg DM",(((Q$28*0.001)*($B$28/100))*$B31),0)))))))*2.5</f>
        <v>77.4960375</v>
      </c>
      <c r="R31" s="77">
        <f>IF(R$27="%w/w SAR",((R$28*10)*$B31),IF(R$27="%w/w DM",(((R$28*10)*($B$28/100))*$B31),IF(R$27="kg/t SAR",(R$28*$B31),IF(R$27="kg/t DM",((R$28*($B$28/100))*$B31),IF(R$27="mg/kg SAR",((R$28*0.001)*$B31),IF(R$27="mg/kg DM",(((R$28*0.001)*($B$28/100))*$B31),0))))))</f>
        <v>1.76043E-2</v>
      </c>
      <c r="S31" s="77">
        <f>IF(S$27="%w/w SAR",((S$28*10)*$B31),IF(S$27="%w/w DM",(((S$28*10)*($B$28/100))*$B31),IF(S$27="kg/t SAR",(S$28*$B31),IF(S$27="kg/t DM",((S$28*($B$28/100))*$B31),IF(S$27="mg/kg SAR",((S$28*0.001)*$B31),IF(S$27="mg/kg DM",(((S$28*0.001)*($B$28/100))*$B31),0))))))</f>
        <v>6.9993E-2</v>
      </c>
      <c r="T31" s="77">
        <f>IF(T$27="%w/w SAR",((T$28*10)*$B31),IF(T$27="%w/w DM",(((T$28*10)*($B$28/100))*$B31),IF(T$27="kg/t SAR",(T$28*$B31),IF(T$27="kg/t DM",((T$28*($B$28/100))*$B31),IF(T$27="mg/kg SAR",((T$28*0.001)*$B31),IF(T$27="mg/kg DM",(((T$28*0.001)*($B$28/100))*$B31),0))))))</f>
        <v>5.2600800000000003E-2</v>
      </c>
      <c r="U31" s="77">
        <f>IF(U$27="%w/w SAR",((U$28*10)*$B31),IF(U$27="%w/w DM",(((U$28*10)*($B$28/100))*$B31),IF(U$27="kg/t SAR",(U$28*$B31),IF(U$27="kg/t DM",((U$28*($B$28/100))*$B31),IF(U$27="mg/kg SAR",((U$28*0.001)*$B31),IF(U$27="mg/kg DM",(((U$28*0.001)*($B$28/100))*$B31),0))))))</f>
        <v>0.10605000000000001</v>
      </c>
      <c r="AB31" s="59"/>
      <c r="AC31" s="59"/>
      <c r="AD31" s="59"/>
      <c r="AE31" s="59"/>
      <c r="AF31" s="59"/>
      <c r="AG31" s="59"/>
      <c r="AH31" s="59"/>
      <c r="AI31" s="59"/>
    </row>
    <row r="32" spans="1:40" s="72" customFormat="1" x14ac:dyDescent="0.25">
      <c r="A32" s="13">
        <f>D8</f>
        <v>1489</v>
      </c>
      <c r="B32" s="15">
        <v>35</v>
      </c>
      <c r="C32" s="77">
        <f t="shared" ref="C32:C50" si="6">IF(C$27="%w/w SAR",((C$28*10)*$B32),IF(C$27="%w/w DM",(((C$28*10)*($B$28/100))*$B32),IF(C$27="kg/t SAR",(C$28*$B32),IF(C$27="kg/t DM",((C$28*($B$28/100))*$B32),IF(C$27="mg/kg SAR",((C$28*0.001)*$B32),IF(C$27="mg/kg DM",(((C$28*0.001)*($B$28/100))*$B32),0))))))</f>
        <v>107.11049999999999</v>
      </c>
      <c r="D32" s="77">
        <f t="shared" ref="D32:D50" si="7">(IF(D$27="%w/w SAR",((D$28*10)*$B32),IF(D$27="%w/w DM",(((D$28*10)*($B$28/100))*$B32),IF(D$27="kg/t SAR",(D$28*$B32),IF(D$27="kg/t DM",((D$28*($B$28/100))*$B32),IF(D$27="mg/kg SAR",((D$28*0.001)*$B32),IF(D$27="mg/kg DM",(((D$28*0.001)*($B$28/100))*$B32),"0")))))))*2.291</f>
        <v>45.214958355000007</v>
      </c>
      <c r="E32" s="77">
        <f t="shared" ref="E32:E50" si="8">(IF(E$27="%w/w SAR",((E$28*10)*$B32),IF(E$27="%w/w DM",(((E$28*10)*($B$28/100))*$B32),IF(E$27="kg/t SAR",(E$28*$B32),IF(E$27="kg/t DM",((E$28*($B$28/100))*$B32),IF(E$27="mg/kg SAR",((E$28*0.001)*$B32),IF(E$27="mg/kg DM",(((E$28*0.001)*($B$28/100))*$B32),"0")))))))*1.205</f>
        <v>3.3608835749999999</v>
      </c>
      <c r="F32" s="77">
        <f t="shared" ref="F32:F50" si="9">(IF(F$27="%w/w SAR",((F$28*10)*$B32),IF(F$27="%w/w DM",(((F$28*10)*($B$28/100))*$B32),IF(F$27="kg/t SAR",(F$28*$B32),IF(F$27="kg/t DM",((F$28*($B$28/100))*$B32),IF(F$27="mg/kg SAR",((F$28*0.001)*$B32),IF(F$27="mg/kg DM",(((F$28*0.001)*($B$28/100))*$B32),"0")))))))*1.658</f>
        <v>8.6332971899999986</v>
      </c>
      <c r="G32" s="77">
        <f t="shared" ref="G32:P50" si="10">IF(G$27="%w/w SAR",((G$28*10)*$B32),IF(G$27="%w/w DM",(((G$28*10)*($B$28/100))*$B32),IF(G$27="kg/t SAR",(G$28*$B32),IF(G$27="kg/t DM",((G$28*($B$28/100))*$B32),IF(G$27="mg/kg SAR",((G$28*0.001)*$B32),IF(G$27="mg/kg DM",(((G$28*0.001)*($B$28/100))*$B32),0))))))</f>
        <v>0.27679049999999999</v>
      </c>
      <c r="H32" s="77">
        <f t="shared" si="10"/>
        <v>0.49631399999999998</v>
      </c>
      <c r="I32" s="77">
        <f t="shared" si="10"/>
        <v>6.0024300000000003E-2</v>
      </c>
      <c r="J32" s="77">
        <f t="shared" si="10"/>
        <v>3.7117499999999998E-3</v>
      </c>
      <c r="K32" s="77">
        <f t="shared" si="10"/>
        <v>1.0605E-3</v>
      </c>
      <c r="L32" s="77">
        <f t="shared" si="10"/>
        <v>0.35844899999999996</v>
      </c>
      <c r="M32" s="77">
        <f t="shared" si="10"/>
        <v>0.24815699999999999</v>
      </c>
      <c r="N32" s="77">
        <f t="shared" si="10"/>
        <v>19.195049999999998</v>
      </c>
      <c r="O32" s="77">
        <f t="shared" si="10"/>
        <v>5099.2551750000002</v>
      </c>
      <c r="P32" s="77">
        <f t="shared" si="10"/>
        <v>2.1740250000000003</v>
      </c>
      <c r="Q32" s="77">
        <f t="shared" ref="Q32:Q50" si="11">(IF(Q$27="%w/w SAR",((Q$28*10)*$B32),IF(Q$27="%w/w DM",(((Q$28*10)*($B$28/100))*$B32),IF(Q$27="kg/t SAR",(Q$28*$B32),IF(Q$27="kg/t DM",((Q$28*($B$28/100))*$B32),IF(Q$27="mg/kg SAR",((Q$28*0.001)*$B32),IF(Q$27="mg/kg DM",(((Q$28*0.001)*($B$28/100))*$B32),0)))))))*2.5</f>
        <v>77.4960375</v>
      </c>
      <c r="R32" s="77">
        <f t="shared" ref="R32:U50" si="12">IF(R$27="%w/w SAR",((R$28*10)*$B32),IF(R$27="%w/w DM",(((R$28*10)*($B$28/100))*$B32),IF(R$27="kg/t SAR",(R$28*$B32),IF(R$27="kg/t DM",((R$28*($B$28/100))*$B32),IF(R$27="mg/kg SAR",((R$28*0.001)*$B32),IF(R$27="mg/kg DM",(((R$28*0.001)*($B$28/100))*$B32),0))))))</f>
        <v>1.76043E-2</v>
      </c>
      <c r="S32" s="77">
        <f t="shared" si="12"/>
        <v>6.9993E-2</v>
      </c>
      <c r="T32" s="77">
        <f t="shared" si="12"/>
        <v>5.2600800000000003E-2</v>
      </c>
      <c r="U32" s="77">
        <f t="shared" si="12"/>
        <v>0.10605000000000001</v>
      </c>
      <c r="AB32" s="59"/>
      <c r="AC32" s="59"/>
      <c r="AD32" s="59"/>
      <c r="AE32" s="59"/>
      <c r="AF32" s="59"/>
      <c r="AG32" s="59"/>
      <c r="AH32" s="59"/>
      <c r="AI32" s="59"/>
    </row>
    <row r="33" spans="1:35" s="72" customFormat="1" x14ac:dyDescent="0.25">
      <c r="A33" s="13">
        <f>E8</f>
        <v>3483</v>
      </c>
      <c r="B33" s="15">
        <v>35</v>
      </c>
      <c r="C33" s="77">
        <f t="shared" si="6"/>
        <v>107.11049999999999</v>
      </c>
      <c r="D33" s="77">
        <f t="shared" si="7"/>
        <v>45.214958355000007</v>
      </c>
      <c r="E33" s="77">
        <f t="shared" si="8"/>
        <v>3.3608835749999999</v>
      </c>
      <c r="F33" s="77">
        <f t="shared" si="9"/>
        <v>8.6332971899999986</v>
      </c>
      <c r="G33" s="77">
        <f t="shared" si="10"/>
        <v>0.27679049999999999</v>
      </c>
      <c r="H33" s="77">
        <f t="shared" si="10"/>
        <v>0.49631399999999998</v>
      </c>
      <c r="I33" s="77">
        <f t="shared" si="10"/>
        <v>6.0024300000000003E-2</v>
      </c>
      <c r="J33" s="77">
        <f t="shared" si="10"/>
        <v>3.7117499999999998E-3</v>
      </c>
      <c r="K33" s="77">
        <f t="shared" si="10"/>
        <v>1.0605E-3</v>
      </c>
      <c r="L33" s="77">
        <f t="shared" si="10"/>
        <v>0.35844899999999996</v>
      </c>
      <c r="M33" s="77">
        <f t="shared" si="10"/>
        <v>0.24815699999999999</v>
      </c>
      <c r="N33" s="77">
        <f t="shared" si="10"/>
        <v>19.195049999999998</v>
      </c>
      <c r="O33" s="77">
        <f t="shared" si="10"/>
        <v>5099.2551750000002</v>
      </c>
      <c r="P33" s="77">
        <f t="shared" si="10"/>
        <v>2.1740250000000003</v>
      </c>
      <c r="Q33" s="77">
        <f t="shared" si="11"/>
        <v>77.4960375</v>
      </c>
      <c r="R33" s="77">
        <f t="shared" si="12"/>
        <v>1.76043E-2</v>
      </c>
      <c r="S33" s="77">
        <f t="shared" si="12"/>
        <v>6.9993E-2</v>
      </c>
      <c r="T33" s="77">
        <f t="shared" si="12"/>
        <v>5.2600800000000003E-2</v>
      </c>
      <c r="U33" s="77">
        <f t="shared" si="12"/>
        <v>0.10605000000000001</v>
      </c>
      <c r="AB33" s="59"/>
      <c r="AC33" s="59"/>
      <c r="AD33" s="59"/>
      <c r="AE33" s="59"/>
      <c r="AF33" s="59"/>
      <c r="AG33" s="59"/>
      <c r="AH33" s="59"/>
      <c r="AI33" s="59"/>
    </row>
    <row r="34" spans="1:35" s="72" customFormat="1" x14ac:dyDescent="0.25">
      <c r="A34" s="13">
        <f>F8</f>
        <v>4169</v>
      </c>
      <c r="B34" s="15">
        <v>35</v>
      </c>
      <c r="C34" s="77">
        <f t="shared" si="6"/>
        <v>107.11049999999999</v>
      </c>
      <c r="D34" s="77">
        <f t="shared" si="7"/>
        <v>45.214958355000007</v>
      </c>
      <c r="E34" s="77">
        <f t="shared" si="8"/>
        <v>3.3608835749999999</v>
      </c>
      <c r="F34" s="77">
        <f t="shared" si="9"/>
        <v>8.6332971899999986</v>
      </c>
      <c r="G34" s="77">
        <f t="shared" si="10"/>
        <v>0.27679049999999999</v>
      </c>
      <c r="H34" s="77">
        <f t="shared" si="10"/>
        <v>0.49631399999999998</v>
      </c>
      <c r="I34" s="77">
        <f t="shared" si="10"/>
        <v>6.0024300000000003E-2</v>
      </c>
      <c r="J34" s="77">
        <f t="shared" si="10"/>
        <v>3.7117499999999998E-3</v>
      </c>
      <c r="K34" s="77">
        <f t="shared" si="10"/>
        <v>1.0605E-3</v>
      </c>
      <c r="L34" s="77">
        <f t="shared" si="10"/>
        <v>0.35844899999999996</v>
      </c>
      <c r="M34" s="77">
        <f t="shared" si="10"/>
        <v>0.24815699999999999</v>
      </c>
      <c r="N34" s="77">
        <f t="shared" si="10"/>
        <v>19.195049999999998</v>
      </c>
      <c r="O34" s="77">
        <f t="shared" si="10"/>
        <v>5099.2551750000002</v>
      </c>
      <c r="P34" s="77">
        <f t="shared" si="10"/>
        <v>2.1740250000000003</v>
      </c>
      <c r="Q34" s="77">
        <f t="shared" si="11"/>
        <v>77.4960375</v>
      </c>
      <c r="R34" s="77">
        <f t="shared" si="12"/>
        <v>1.76043E-2</v>
      </c>
      <c r="S34" s="77">
        <f t="shared" si="12"/>
        <v>6.9993E-2</v>
      </c>
      <c r="T34" s="77">
        <f t="shared" si="12"/>
        <v>5.2600800000000003E-2</v>
      </c>
      <c r="U34" s="77">
        <f t="shared" si="12"/>
        <v>0.10605000000000001</v>
      </c>
      <c r="AB34" s="59"/>
      <c r="AC34" s="59"/>
      <c r="AD34" s="59"/>
      <c r="AE34" s="59"/>
      <c r="AF34" s="59"/>
      <c r="AG34" s="59"/>
      <c r="AH34" s="59"/>
      <c r="AI34" s="59"/>
    </row>
    <row r="35" spans="1:35" s="72" customFormat="1" x14ac:dyDescent="0.25">
      <c r="A35" s="13">
        <f>G8</f>
        <v>5392</v>
      </c>
      <c r="B35" s="15">
        <v>35</v>
      </c>
      <c r="C35" s="77">
        <f t="shared" si="6"/>
        <v>107.11049999999999</v>
      </c>
      <c r="D35" s="77">
        <f t="shared" si="7"/>
        <v>45.214958355000007</v>
      </c>
      <c r="E35" s="77">
        <f t="shared" si="8"/>
        <v>3.3608835749999999</v>
      </c>
      <c r="F35" s="77">
        <f t="shared" si="9"/>
        <v>8.6332971899999986</v>
      </c>
      <c r="G35" s="77">
        <f t="shared" si="10"/>
        <v>0.27679049999999999</v>
      </c>
      <c r="H35" s="77">
        <f t="shared" si="10"/>
        <v>0.49631399999999998</v>
      </c>
      <c r="I35" s="77">
        <f t="shared" si="10"/>
        <v>6.0024300000000003E-2</v>
      </c>
      <c r="J35" s="77">
        <f t="shared" si="10"/>
        <v>3.7117499999999998E-3</v>
      </c>
      <c r="K35" s="77">
        <f t="shared" si="10"/>
        <v>1.0605E-3</v>
      </c>
      <c r="L35" s="77">
        <f t="shared" si="10"/>
        <v>0.35844899999999996</v>
      </c>
      <c r="M35" s="77">
        <f t="shared" si="10"/>
        <v>0.24815699999999999</v>
      </c>
      <c r="N35" s="77">
        <f t="shared" si="10"/>
        <v>19.195049999999998</v>
      </c>
      <c r="O35" s="77">
        <f t="shared" si="10"/>
        <v>5099.2551750000002</v>
      </c>
      <c r="P35" s="77">
        <f t="shared" si="10"/>
        <v>2.1740250000000003</v>
      </c>
      <c r="Q35" s="77">
        <f t="shared" si="11"/>
        <v>77.4960375</v>
      </c>
      <c r="R35" s="77">
        <f t="shared" si="12"/>
        <v>1.76043E-2</v>
      </c>
      <c r="S35" s="77">
        <f t="shared" si="12"/>
        <v>6.9993E-2</v>
      </c>
      <c r="T35" s="77">
        <f t="shared" si="12"/>
        <v>5.2600800000000003E-2</v>
      </c>
      <c r="U35" s="77">
        <f t="shared" si="12"/>
        <v>0.10605000000000001</v>
      </c>
      <c r="AB35" s="59"/>
      <c r="AC35" s="59"/>
      <c r="AD35" s="59"/>
      <c r="AE35" s="59"/>
      <c r="AF35" s="59"/>
      <c r="AG35" s="59"/>
      <c r="AH35" s="59"/>
      <c r="AI35" s="59"/>
    </row>
    <row r="36" spans="1:35" s="72" customFormat="1" x14ac:dyDescent="0.25">
      <c r="A36" s="13">
        <f>H8</f>
        <v>2908</v>
      </c>
      <c r="B36" s="15">
        <v>35</v>
      </c>
      <c r="C36" s="77">
        <f t="shared" si="6"/>
        <v>107.11049999999999</v>
      </c>
      <c r="D36" s="77">
        <f t="shared" si="7"/>
        <v>45.214958355000007</v>
      </c>
      <c r="E36" s="77">
        <f t="shared" si="8"/>
        <v>3.3608835749999999</v>
      </c>
      <c r="F36" s="77">
        <f t="shared" si="9"/>
        <v>8.6332971899999986</v>
      </c>
      <c r="G36" s="77">
        <f t="shared" si="10"/>
        <v>0.27679049999999999</v>
      </c>
      <c r="H36" s="77">
        <f t="shared" si="10"/>
        <v>0.49631399999999998</v>
      </c>
      <c r="I36" s="77">
        <f t="shared" si="10"/>
        <v>6.0024300000000003E-2</v>
      </c>
      <c r="J36" s="77">
        <f t="shared" si="10"/>
        <v>3.7117499999999998E-3</v>
      </c>
      <c r="K36" s="77">
        <f t="shared" si="10"/>
        <v>1.0605E-3</v>
      </c>
      <c r="L36" s="77">
        <f t="shared" si="10"/>
        <v>0.35844899999999996</v>
      </c>
      <c r="M36" s="77">
        <f t="shared" si="10"/>
        <v>0.24815699999999999</v>
      </c>
      <c r="N36" s="77">
        <f t="shared" si="10"/>
        <v>19.195049999999998</v>
      </c>
      <c r="O36" s="77">
        <f t="shared" si="10"/>
        <v>5099.2551750000002</v>
      </c>
      <c r="P36" s="77">
        <f t="shared" si="10"/>
        <v>2.1740250000000003</v>
      </c>
      <c r="Q36" s="77">
        <f t="shared" si="11"/>
        <v>77.4960375</v>
      </c>
      <c r="R36" s="77">
        <f t="shared" si="12"/>
        <v>1.76043E-2</v>
      </c>
      <c r="S36" s="77">
        <f t="shared" si="12"/>
        <v>6.9993E-2</v>
      </c>
      <c r="T36" s="77">
        <f t="shared" si="12"/>
        <v>5.2600800000000003E-2</v>
      </c>
      <c r="U36" s="77">
        <f t="shared" si="12"/>
        <v>0.10605000000000001</v>
      </c>
      <c r="AB36" s="59"/>
      <c r="AC36" s="59"/>
      <c r="AD36" s="59"/>
      <c r="AE36" s="59"/>
      <c r="AF36" s="59"/>
      <c r="AG36" s="59"/>
      <c r="AH36" s="59"/>
      <c r="AI36" s="59"/>
    </row>
    <row r="37" spans="1:35" s="72" customFormat="1" x14ac:dyDescent="0.25">
      <c r="A37" s="13">
        <f>I8</f>
        <v>4826</v>
      </c>
      <c r="B37" s="15">
        <v>35</v>
      </c>
      <c r="C37" s="77">
        <f t="shared" si="6"/>
        <v>107.11049999999999</v>
      </c>
      <c r="D37" s="77">
        <f t="shared" si="7"/>
        <v>45.214958355000007</v>
      </c>
      <c r="E37" s="77">
        <f t="shared" si="8"/>
        <v>3.3608835749999999</v>
      </c>
      <c r="F37" s="77">
        <f t="shared" si="9"/>
        <v>8.6332971899999986</v>
      </c>
      <c r="G37" s="77">
        <f t="shared" si="10"/>
        <v>0.27679049999999999</v>
      </c>
      <c r="H37" s="77">
        <f t="shared" si="10"/>
        <v>0.49631399999999998</v>
      </c>
      <c r="I37" s="77">
        <f t="shared" si="10"/>
        <v>6.0024300000000003E-2</v>
      </c>
      <c r="J37" s="77">
        <f t="shared" si="10"/>
        <v>3.7117499999999998E-3</v>
      </c>
      <c r="K37" s="77">
        <f t="shared" si="10"/>
        <v>1.0605E-3</v>
      </c>
      <c r="L37" s="77">
        <f t="shared" si="10"/>
        <v>0.35844899999999996</v>
      </c>
      <c r="M37" s="77">
        <f t="shared" si="10"/>
        <v>0.24815699999999999</v>
      </c>
      <c r="N37" s="77">
        <f t="shared" si="10"/>
        <v>19.195049999999998</v>
      </c>
      <c r="O37" s="77">
        <f t="shared" si="10"/>
        <v>5099.2551750000002</v>
      </c>
      <c r="P37" s="77">
        <f t="shared" si="10"/>
        <v>2.1740250000000003</v>
      </c>
      <c r="Q37" s="77">
        <f t="shared" si="11"/>
        <v>77.4960375</v>
      </c>
      <c r="R37" s="77">
        <f t="shared" si="12"/>
        <v>1.76043E-2</v>
      </c>
      <c r="S37" s="77">
        <f t="shared" si="12"/>
        <v>6.9993E-2</v>
      </c>
      <c r="T37" s="77">
        <f t="shared" si="12"/>
        <v>5.2600800000000003E-2</v>
      </c>
      <c r="U37" s="77">
        <f t="shared" si="12"/>
        <v>0.10605000000000001</v>
      </c>
      <c r="AB37" s="59"/>
      <c r="AC37" s="59"/>
      <c r="AD37" s="59"/>
      <c r="AE37" s="59"/>
      <c r="AF37" s="59"/>
      <c r="AG37" s="59"/>
      <c r="AH37" s="59"/>
      <c r="AI37" s="59"/>
    </row>
    <row r="38" spans="1:35" s="72" customFormat="1" x14ac:dyDescent="0.25">
      <c r="A38" s="13">
        <f>J8</f>
        <v>6909</v>
      </c>
      <c r="B38" s="15">
        <v>35</v>
      </c>
      <c r="C38" s="77">
        <f t="shared" si="6"/>
        <v>107.11049999999999</v>
      </c>
      <c r="D38" s="77">
        <f t="shared" si="7"/>
        <v>45.214958355000007</v>
      </c>
      <c r="E38" s="77">
        <f t="shared" si="8"/>
        <v>3.3608835749999999</v>
      </c>
      <c r="F38" s="77">
        <f t="shared" si="9"/>
        <v>8.6332971899999986</v>
      </c>
      <c r="G38" s="77">
        <f t="shared" si="10"/>
        <v>0.27679049999999999</v>
      </c>
      <c r="H38" s="77">
        <f t="shared" si="10"/>
        <v>0.49631399999999998</v>
      </c>
      <c r="I38" s="77">
        <f t="shared" si="10"/>
        <v>6.0024300000000003E-2</v>
      </c>
      <c r="J38" s="77">
        <f t="shared" si="10"/>
        <v>3.7117499999999998E-3</v>
      </c>
      <c r="K38" s="77">
        <f t="shared" si="10"/>
        <v>1.0605E-3</v>
      </c>
      <c r="L38" s="77">
        <f t="shared" si="10"/>
        <v>0.35844899999999996</v>
      </c>
      <c r="M38" s="77">
        <f t="shared" si="10"/>
        <v>0.24815699999999999</v>
      </c>
      <c r="N38" s="77">
        <f t="shared" si="10"/>
        <v>19.195049999999998</v>
      </c>
      <c r="O38" s="77">
        <f t="shared" si="10"/>
        <v>5099.2551750000002</v>
      </c>
      <c r="P38" s="77">
        <f t="shared" si="10"/>
        <v>2.1740250000000003</v>
      </c>
      <c r="Q38" s="77">
        <f t="shared" si="11"/>
        <v>77.4960375</v>
      </c>
      <c r="R38" s="77">
        <f t="shared" si="12"/>
        <v>1.76043E-2</v>
      </c>
      <c r="S38" s="77">
        <f t="shared" si="12"/>
        <v>6.9993E-2</v>
      </c>
      <c r="T38" s="77">
        <f t="shared" si="12"/>
        <v>5.2600800000000003E-2</v>
      </c>
      <c r="U38" s="77">
        <f t="shared" si="12"/>
        <v>0.10605000000000001</v>
      </c>
      <c r="AB38" s="59"/>
      <c r="AC38" s="59"/>
      <c r="AD38" s="59"/>
      <c r="AE38" s="59"/>
      <c r="AF38" s="59"/>
      <c r="AG38" s="59"/>
      <c r="AH38" s="59"/>
      <c r="AI38" s="59"/>
    </row>
    <row r="39" spans="1:35" s="72" customFormat="1" x14ac:dyDescent="0.25">
      <c r="A39" s="13">
        <f>K8</f>
        <v>9973</v>
      </c>
      <c r="B39" s="15">
        <v>35</v>
      </c>
      <c r="C39" s="77">
        <f t="shared" si="6"/>
        <v>107.11049999999999</v>
      </c>
      <c r="D39" s="77">
        <f t="shared" si="7"/>
        <v>45.214958355000007</v>
      </c>
      <c r="E39" s="77">
        <f t="shared" si="8"/>
        <v>3.3608835749999999</v>
      </c>
      <c r="F39" s="77">
        <f t="shared" si="9"/>
        <v>8.6332971899999986</v>
      </c>
      <c r="G39" s="77">
        <f t="shared" si="10"/>
        <v>0.27679049999999999</v>
      </c>
      <c r="H39" s="77">
        <f t="shared" si="10"/>
        <v>0.49631399999999998</v>
      </c>
      <c r="I39" s="77">
        <f t="shared" si="10"/>
        <v>6.0024300000000003E-2</v>
      </c>
      <c r="J39" s="77">
        <f t="shared" si="10"/>
        <v>3.7117499999999998E-3</v>
      </c>
      <c r="K39" s="77">
        <f t="shared" si="10"/>
        <v>1.0605E-3</v>
      </c>
      <c r="L39" s="77">
        <f t="shared" si="10"/>
        <v>0.35844899999999996</v>
      </c>
      <c r="M39" s="77">
        <f t="shared" si="10"/>
        <v>0.24815699999999999</v>
      </c>
      <c r="N39" s="77">
        <f t="shared" si="10"/>
        <v>19.195049999999998</v>
      </c>
      <c r="O39" s="77">
        <f t="shared" si="10"/>
        <v>5099.2551750000002</v>
      </c>
      <c r="P39" s="77">
        <f t="shared" si="10"/>
        <v>2.1740250000000003</v>
      </c>
      <c r="Q39" s="77">
        <f t="shared" si="11"/>
        <v>77.4960375</v>
      </c>
      <c r="R39" s="77">
        <f t="shared" si="12"/>
        <v>1.76043E-2</v>
      </c>
      <c r="S39" s="77">
        <f t="shared" si="12"/>
        <v>6.9993E-2</v>
      </c>
      <c r="T39" s="77">
        <f t="shared" si="12"/>
        <v>5.2600800000000003E-2</v>
      </c>
      <c r="U39" s="77">
        <f t="shared" si="12"/>
        <v>0.10605000000000001</v>
      </c>
      <c r="AB39" s="59"/>
      <c r="AC39" s="59"/>
      <c r="AD39" s="59"/>
      <c r="AE39" s="59"/>
      <c r="AF39" s="59"/>
      <c r="AG39" s="59"/>
      <c r="AH39" s="59"/>
      <c r="AI39" s="59"/>
    </row>
    <row r="40" spans="1:35" s="72" customFormat="1" x14ac:dyDescent="0.25">
      <c r="A40" s="13">
        <f>L8</f>
        <v>7740</v>
      </c>
      <c r="B40" s="15">
        <v>35</v>
      </c>
      <c r="C40" s="77">
        <f t="shared" si="6"/>
        <v>107.11049999999999</v>
      </c>
      <c r="D40" s="77">
        <f t="shared" si="7"/>
        <v>45.214958355000007</v>
      </c>
      <c r="E40" s="77">
        <f t="shared" si="8"/>
        <v>3.3608835749999999</v>
      </c>
      <c r="F40" s="77">
        <f t="shared" si="9"/>
        <v>8.6332971899999986</v>
      </c>
      <c r="G40" s="77">
        <f t="shared" si="10"/>
        <v>0.27679049999999999</v>
      </c>
      <c r="H40" s="77">
        <f t="shared" si="10"/>
        <v>0.49631399999999998</v>
      </c>
      <c r="I40" s="77">
        <f t="shared" si="10"/>
        <v>6.0024300000000003E-2</v>
      </c>
      <c r="J40" s="77">
        <f t="shared" si="10"/>
        <v>3.7117499999999998E-3</v>
      </c>
      <c r="K40" s="77">
        <f t="shared" si="10"/>
        <v>1.0605E-3</v>
      </c>
      <c r="L40" s="77">
        <f t="shared" si="10"/>
        <v>0.35844899999999996</v>
      </c>
      <c r="M40" s="77">
        <f t="shared" si="10"/>
        <v>0.24815699999999999</v>
      </c>
      <c r="N40" s="77">
        <f t="shared" si="10"/>
        <v>19.195049999999998</v>
      </c>
      <c r="O40" s="77">
        <f t="shared" si="10"/>
        <v>5099.2551750000002</v>
      </c>
      <c r="P40" s="77">
        <f t="shared" si="10"/>
        <v>2.1740250000000003</v>
      </c>
      <c r="Q40" s="77">
        <f t="shared" si="11"/>
        <v>77.4960375</v>
      </c>
      <c r="R40" s="77">
        <f t="shared" si="12"/>
        <v>1.76043E-2</v>
      </c>
      <c r="S40" s="77">
        <f t="shared" si="12"/>
        <v>6.9993E-2</v>
      </c>
      <c r="T40" s="77">
        <f t="shared" si="12"/>
        <v>5.2600800000000003E-2</v>
      </c>
      <c r="U40" s="77">
        <f t="shared" si="12"/>
        <v>0.10605000000000001</v>
      </c>
      <c r="AB40" s="59"/>
      <c r="AC40" s="59"/>
      <c r="AD40" s="59"/>
      <c r="AE40" s="59"/>
      <c r="AF40" s="59"/>
      <c r="AG40" s="59"/>
      <c r="AH40" s="59"/>
      <c r="AI40" s="59"/>
    </row>
    <row r="41" spans="1:35" s="72" customFormat="1" x14ac:dyDescent="0.25">
      <c r="A41" s="13">
        <f>M8</f>
        <v>7730</v>
      </c>
      <c r="B41" s="15">
        <v>35</v>
      </c>
      <c r="C41" s="77">
        <f t="shared" si="6"/>
        <v>107.11049999999999</v>
      </c>
      <c r="D41" s="77">
        <f t="shared" si="7"/>
        <v>45.214958355000007</v>
      </c>
      <c r="E41" s="77">
        <f t="shared" si="8"/>
        <v>3.3608835749999999</v>
      </c>
      <c r="F41" s="77">
        <f t="shared" si="9"/>
        <v>8.6332971899999986</v>
      </c>
      <c r="G41" s="77">
        <f t="shared" si="10"/>
        <v>0.27679049999999999</v>
      </c>
      <c r="H41" s="77">
        <f t="shared" si="10"/>
        <v>0.49631399999999998</v>
      </c>
      <c r="I41" s="77">
        <f t="shared" si="10"/>
        <v>6.0024300000000003E-2</v>
      </c>
      <c r="J41" s="77">
        <f t="shared" si="10"/>
        <v>3.7117499999999998E-3</v>
      </c>
      <c r="K41" s="77">
        <f t="shared" si="10"/>
        <v>1.0605E-3</v>
      </c>
      <c r="L41" s="77">
        <f t="shared" si="10"/>
        <v>0.35844899999999996</v>
      </c>
      <c r="M41" s="77">
        <f t="shared" si="10"/>
        <v>0.24815699999999999</v>
      </c>
      <c r="N41" s="77">
        <f t="shared" si="10"/>
        <v>19.195049999999998</v>
      </c>
      <c r="O41" s="77">
        <f t="shared" si="10"/>
        <v>5099.2551750000002</v>
      </c>
      <c r="P41" s="77">
        <f t="shared" si="10"/>
        <v>2.1740250000000003</v>
      </c>
      <c r="Q41" s="77">
        <f t="shared" si="11"/>
        <v>77.4960375</v>
      </c>
      <c r="R41" s="77">
        <f t="shared" si="12"/>
        <v>1.76043E-2</v>
      </c>
      <c r="S41" s="77">
        <f t="shared" si="12"/>
        <v>6.9993E-2</v>
      </c>
      <c r="T41" s="77">
        <f t="shared" si="12"/>
        <v>5.2600800000000003E-2</v>
      </c>
      <c r="U41" s="77">
        <f t="shared" si="12"/>
        <v>0.10605000000000001</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9482</v>
      </c>
      <c r="C57" s="8">
        <f t="shared" ref="C57:U57" si="13">D8</f>
        <v>1489</v>
      </c>
      <c r="D57" s="8">
        <f t="shared" si="13"/>
        <v>3483</v>
      </c>
      <c r="E57" s="8">
        <f t="shared" si="13"/>
        <v>4169</v>
      </c>
      <c r="F57" s="8">
        <f t="shared" si="13"/>
        <v>5392</v>
      </c>
      <c r="G57" s="8">
        <f t="shared" si="13"/>
        <v>2908</v>
      </c>
      <c r="H57" s="8">
        <f t="shared" si="13"/>
        <v>4826</v>
      </c>
      <c r="I57" s="8">
        <f t="shared" si="13"/>
        <v>6909</v>
      </c>
      <c r="J57" s="8">
        <f t="shared" si="13"/>
        <v>9973</v>
      </c>
      <c r="K57" s="8">
        <f t="shared" si="13"/>
        <v>7740</v>
      </c>
      <c r="L57" s="8">
        <f t="shared" si="13"/>
        <v>7730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"&amp;(VLOOKUP(C14,Table24[],6,FALSE))</f>
        <v>Medium/Clay I Arable</v>
      </c>
      <c r="C58" s="13" t="str">
        <f>D16&amp;" I "&amp;(VLOOKUP(D14,Table24[],6,FALSE))</f>
        <v>Medium/Clay I Arable</v>
      </c>
      <c r="D58" s="13" t="str">
        <f>E16&amp;" I "&amp;(VLOOKUP(E14,Table24[],6,FALSE))</f>
        <v>Medium/Clay I Arable</v>
      </c>
      <c r="E58" s="13" t="str">
        <f>F16&amp;" I "&amp;(VLOOKUP(F14,Table24[],6,FALSE))</f>
        <v>Medium/Clay I Arable</v>
      </c>
      <c r="F58" s="13" t="str">
        <f>G16&amp;" I "&amp;(VLOOKUP(G14,Table24[],6,FALSE))</f>
        <v>Medium/Clay I Arable</v>
      </c>
      <c r="G58" s="13" t="str">
        <f>H16&amp;" I "&amp;(VLOOKUP(H14,Table24[],6,FALSE))</f>
        <v>Medium/Clay I Arable</v>
      </c>
      <c r="H58" s="13" t="str">
        <f>I16&amp;" I "&amp;(VLOOKUP(I14,Table24[],6,FALSE))</f>
        <v>Medium/Clay I Arable</v>
      </c>
      <c r="I58" s="13" t="str">
        <f>J16&amp;" I "&amp;(VLOOKUP(J14,Table24[],6,FALSE))</f>
        <v>Medium/Clay I Arable</v>
      </c>
      <c r="J58" s="13" t="str">
        <f>K16&amp;" I "&amp;(VLOOKUP(K14,Table24[],6,FALSE))</f>
        <v>Medium/Clay I Arable</v>
      </c>
      <c r="K58" s="13" t="str">
        <f>L16&amp;" I "&amp;(VLOOKUP(L14,Table24[],6,FALSE))</f>
        <v>Medium/Clay I Arable</v>
      </c>
      <c r="L58" s="13" t="str">
        <f>M16&amp;" I "&amp;(VLOOKUP(M14,Table24[],6,FALSE))</f>
        <v>Medium/Clay I Grass</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
      <c r="A59" s="111" t="s">
        <v>132</v>
      </c>
      <c r="B59" s="76">
        <f>VLOOKUP(C$14,Table24[],5,FALSE)</f>
        <v>6.7</v>
      </c>
      <c r="C59" s="76">
        <f>VLOOKUP(D$14,Table24[],5,FALSE)</f>
        <v>6.7</v>
      </c>
      <c r="D59" s="76">
        <f>VLOOKUP(E$14,Table24[],5,FALSE)</f>
        <v>6.7</v>
      </c>
      <c r="E59" s="76">
        <f>VLOOKUP(F$14,Table24[],5,FALSE)</f>
        <v>6.7</v>
      </c>
      <c r="F59" s="76">
        <f>VLOOKUP(G$14,Table24[],5,FALSE)</f>
        <v>6.7</v>
      </c>
      <c r="G59" s="76">
        <f>VLOOKUP(H$14,Table24[],5,FALSE)</f>
        <v>6.7</v>
      </c>
      <c r="H59" s="76">
        <f>VLOOKUP(I$14,Table24[],5,FALSE)</f>
        <v>6.7</v>
      </c>
      <c r="I59" s="76">
        <f>VLOOKUP(J$14,Table24[],5,FALSE)</f>
        <v>6.7</v>
      </c>
      <c r="J59" s="76">
        <f>VLOOKUP(K$14,Table24[],5,FALSE)</f>
        <v>6.7</v>
      </c>
      <c r="K59" s="76">
        <f>VLOOKUP(L$14,Table24[],5,FALSE)</f>
        <v>6.7</v>
      </c>
      <c r="L59" s="76">
        <f>VLOOKUP(M$14,Table24[],5,FALSE)</f>
        <v>6.2</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x14ac:dyDescent="0.2">
      <c r="A60" s="111" t="s">
        <v>4</v>
      </c>
      <c r="B60" s="76">
        <f>C10</f>
        <v>7.4</v>
      </c>
      <c r="C60" s="76">
        <f t="shared" ref="C60:U60" si="14">D10</f>
        <v>6.9</v>
      </c>
      <c r="D60" s="76">
        <f t="shared" si="14"/>
        <v>5.4</v>
      </c>
      <c r="E60" s="76">
        <f t="shared" si="14"/>
        <v>5.7</v>
      </c>
      <c r="F60" s="76">
        <f t="shared" si="14"/>
        <v>6.6</v>
      </c>
      <c r="G60" s="76">
        <f t="shared" si="14"/>
        <v>7.2</v>
      </c>
      <c r="H60" s="76">
        <f t="shared" si="14"/>
        <v>6.1</v>
      </c>
      <c r="I60" s="76">
        <f t="shared" si="14"/>
        <v>6.9</v>
      </c>
      <c r="J60" s="76">
        <f t="shared" si="14"/>
        <v>7.2</v>
      </c>
      <c r="K60" s="76">
        <f t="shared" si="14"/>
        <v>6.3</v>
      </c>
      <c r="L60" s="76">
        <f t="shared" si="14"/>
        <v>6.4</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8</v>
      </c>
      <c r="D61" s="76">
        <f t="shared" si="15"/>
        <v>8</v>
      </c>
      <c r="E61" s="76">
        <f t="shared" si="15"/>
        <v>8</v>
      </c>
      <c r="F61" s="76">
        <f t="shared" si="15"/>
        <v>8</v>
      </c>
      <c r="G61" s="76">
        <f t="shared" si="15"/>
        <v>8</v>
      </c>
      <c r="H61" s="76">
        <f t="shared" si="15"/>
        <v>8</v>
      </c>
      <c r="I61" s="76">
        <f t="shared" si="15"/>
        <v>8</v>
      </c>
      <c r="J61" s="76">
        <f t="shared" si="15"/>
        <v>8</v>
      </c>
      <c r="K61" s="76">
        <f t="shared" si="15"/>
        <v>8</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35</v>
      </c>
      <c r="C62" s="77">
        <f>B32</f>
        <v>35</v>
      </c>
      <c r="D62" s="77">
        <f>B33</f>
        <v>35</v>
      </c>
      <c r="E62" s="77">
        <f>B34</f>
        <v>35</v>
      </c>
      <c r="F62" s="77">
        <f>B35</f>
        <v>35</v>
      </c>
      <c r="G62" s="77">
        <f>B36</f>
        <v>35</v>
      </c>
      <c r="H62" s="77">
        <f>B37</f>
        <v>35</v>
      </c>
      <c r="I62" s="77">
        <f>B38</f>
        <v>35</v>
      </c>
      <c r="J62" s="77">
        <f>B39</f>
        <v>35</v>
      </c>
      <c r="K62" s="77">
        <f>B40</f>
        <v>35</v>
      </c>
      <c r="L62" s="77">
        <f>B41</f>
        <v>35</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-5.6000000000000014</v>
      </c>
      <c r="C64" s="77">
        <f t="shared" ref="C64:U64" si="17">(C59-C60)*C61</f>
        <v>-1.6000000000000014</v>
      </c>
      <c r="D64" s="77">
        <f t="shared" si="17"/>
        <v>10.399999999999999</v>
      </c>
      <c r="E64" s="77">
        <f t="shared" si="17"/>
        <v>8</v>
      </c>
      <c r="F64" s="77">
        <f t="shared" si="17"/>
        <v>0.80000000000000426</v>
      </c>
      <c r="G64" s="77">
        <f t="shared" si="17"/>
        <v>-4</v>
      </c>
      <c r="H64" s="77">
        <f t="shared" si="17"/>
        <v>4.8000000000000043</v>
      </c>
      <c r="I64" s="77">
        <f t="shared" si="17"/>
        <v>-1.6000000000000014</v>
      </c>
      <c r="J64" s="77">
        <f t="shared" si="17"/>
        <v>-4</v>
      </c>
      <c r="K64" s="77">
        <f t="shared" si="17"/>
        <v>3.2000000000000028</v>
      </c>
      <c r="L64" s="77">
        <f t="shared" si="17"/>
        <v>-1.2000000000000011</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5.6000000000000014</v>
      </c>
      <c r="C65" s="77">
        <f t="shared" ref="C65:U65" si="18">C63-C64</f>
        <v>1.6000000000000014</v>
      </c>
      <c r="D65" s="77">
        <f t="shared" si="18"/>
        <v>-10.399999999999999</v>
      </c>
      <c r="E65" s="77">
        <f t="shared" si="18"/>
        <v>-8</v>
      </c>
      <c r="F65" s="77">
        <f t="shared" si="18"/>
        <v>-0.80000000000000426</v>
      </c>
      <c r="G65" s="77">
        <f t="shared" si="18"/>
        <v>4</v>
      </c>
      <c r="H65" s="77">
        <f t="shared" si="18"/>
        <v>-4.8000000000000043</v>
      </c>
      <c r="I65" s="77">
        <f t="shared" si="18"/>
        <v>1.6000000000000014</v>
      </c>
      <c r="J65" s="77">
        <f t="shared" si="18"/>
        <v>4</v>
      </c>
      <c r="K65" s="77">
        <f t="shared" si="18"/>
        <v>-3.2000000000000028</v>
      </c>
      <c r="L65" s="77">
        <f t="shared" si="18"/>
        <v>1.2000000000000011</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UNDER</v>
      </c>
      <c r="E66" s="78" t="str">
        <f t="shared" si="19"/>
        <v>UNDER</v>
      </c>
      <c r="F66" s="78" t="str">
        <f t="shared" si="19"/>
        <v>UNDER</v>
      </c>
      <c r="G66" s="78" t="str">
        <f t="shared" si="19"/>
        <v>OVER</v>
      </c>
      <c r="H66" s="78" t="str">
        <f t="shared" si="19"/>
        <v>UNDER</v>
      </c>
      <c r="I66" s="78" t="str">
        <f t="shared" si="19"/>
        <v>OVER</v>
      </c>
      <c r="J66" s="78" t="str">
        <f t="shared" si="19"/>
        <v>OVER</v>
      </c>
      <c r="K66" s="78" t="str">
        <f t="shared" si="19"/>
        <v>UNDER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I25" sqref="I25"/>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1" t="s">
        <v>41</v>
      </c>
      <c r="B1" s="121"/>
      <c r="C1" s="142" t="str">
        <f>'DCWW Glascoed (in store)'!C1:D1</f>
        <v>PAN-017959</v>
      </c>
      <c r="D1" s="143"/>
      <c r="E1" s="93" t="s">
        <v>45</v>
      </c>
      <c r="F1" s="39">
        <f>'DCWW Glascoed (in store)'!F1</f>
        <v>48.43</v>
      </c>
      <c r="G1" s="122" t="s">
        <v>43</v>
      </c>
      <c r="H1" s="123"/>
      <c r="I1" s="118">
        <v>5.7</v>
      </c>
      <c r="J1" s="121" t="s">
        <v>153</v>
      </c>
      <c r="K1" s="121"/>
      <c r="L1" s="97">
        <v>125</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1" t="s">
        <v>87</v>
      </c>
      <c r="B2" s="121"/>
      <c r="C2" s="144" t="str">
        <f>'DCWW Glascoed (in store)'!C2:D2</f>
        <v>GP3792SK</v>
      </c>
      <c r="D2" s="145"/>
      <c r="E2" s="93" t="s">
        <v>109</v>
      </c>
      <c r="F2" s="96" t="s">
        <v>176</v>
      </c>
      <c r="G2" s="140" t="s">
        <v>110</v>
      </c>
      <c r="H2" s="141"/>
      <c r="I2" s="118">
        <v>0</v>
      </c>
      <c r="J2" s="121" t="s">
        <v>158</v>
      </c>
      <c r="K2" s="121"/>
      <c r="L2" s="97">
        <v>0.97599999999999998</v>
      </c>
      <c r="AB2" s="30" t="s">
        <v>56</v>
      </c>
      <c r="AC2" s="17"/>
      <c r="AD2" s="30" t="s">
        <v>70</v>
      </c>
      <c r="AE2" s="17"/>
      <c r="AF2" s="17"/>
      <c r="AG2" s="44" t="s">
        <v>76</v>
      </c>
      <c r="AH2" s="18"/>
      <c r="AI2" s="45" t="s">
        <v>126</v>
      </c>
      <c r="AJ2" s="46">
        <v>0</v>
      </c>
      <c r="AK2" s="47">
        <v>0</v>
      </c>
      <c r="AL2" s="10">
        <v>0</v>
      </c>
      <c r="AM2" s="11">
        <v>0</v>
      </c>
      <c r="AN2" s="11">
        <v>0</v>
      </c>
    </row>
    <row r="3" spans="1:41" x14ac:dyDescent="0.2">
      <c r="A3" s="122" t="s">
        <v>42</v>
      </c>
      <c r="B3" s="123"/>
      <c r="C3" s="144" t="str">
        <f>'DCWW Glascoed (in store)'!C3:D3</f>
        <v xml:space="preserve">ByProduct Recovery Limited </v>
      </c>
      <c r="D3" s="145"/>
      <c r="E3" s="93" t="s">
        <v>108</v>
      </c>
      <c r="F3" s="31" t="s">
        <v>104</v>
      </c>
      <c r="G3" s="121" t="s">
        <v>159</v>
      </c>
      <c r="H3" s="121"/>
      <c r="I3" s="118">
        <v>0</v>
      </c>
      <c r="J3" s="122" t="s">
        <v>154</v>
      </c>
      <c r="K3" s="123"/>
      <c r="L3" s="97">
        <f>(L1/(L2*10000))*100</f>
        <v>1.2807377049180328</v>
      </c>
      <c r="AB3" s="30" t="s">
        <v>57</v>
      </c>
      <c r="AC3" s="17"/>
      <c r="AD3" s="30" t="s">
        <v>71</v>
      </c>
      <c r="AE3" s="17"/>
      <c r="AF3" s="17"/>
      <c r="AG3" s="44" t="s">
        <v>77</v>
      </c>
      <c r="AH3" s="18"/>
      <c r="AI3" s="48" t="s">
        <v>113</v>
      </c>
      <c r="AJ3" s="49">
        <v>1.7</v>
      </c>
      <c r="AK3" s="50">
        <v>6</v>
      </c>
      <c r="AL3" s="51">
        <v>1</v>
      </c>
      <c r="AM3" s="11">
        <v>6.2</v>
      </c>
      <c r="AN3" s="11" t="s">
        <v>112</v>
      </c>
    </row>
    <row r="4" spans="1:41" x14ac:dyDescent="0.2">
      <c r="A4" s="121" t="s">
        <v>0</v>
      </c>
      <c r="B4" s="121"/>
      <c r="C4" s="142" t="str">
        <f>'DCWW Glascoed (in store)'!C4:D4</f>
        <v>Bryn Carrog Farm, Bodelwyddan Road, Rhuddlan, Rhyl, LL18 5UH</v>
      </c>
      <c r="D4" s="143"/>
      <c r="E4" s="94" t="s">
        <v>1</v>
      </c>
      <c r="F4" s="96" t="s">
        <v>166</v>
      </c>
      <c r="G4" s="122"/>
      <c r="H4" s="123"/>
      <c r="I4" s="39"/>
      <c r="J4" s="122"/>
      <c r="K4" s="123"/>
      <c r="L4" s="96"/>
      <c r="AB4" s="30" t="s">
        <v>52</v>
      </c>
      <c r="AC4" s="17"/>
      <c r="AD4" s="52" t="s">
        <v>72</v>
      </c>
      <c r="AE4" s="17"/>
      <c r="AF4" s="17"/>
      <c r="AG4" s="44" t="s">
        <v>78</v>
      </c>
      <c r="AH4" s="18"/>
      <c r="AI4" s="53" t="s">
        <v>124</v>
      </c>
      <c r="AJ4" s="54">
        <v>7</v>
      </c>
      <c r="AK4" s="55">
        <v>10.5</v>
      </c>
      <c r="AL4" s="11">
        <v>2</v>
      </c>
      <c r="AM4" s="11">
        <v>6.7</v>
      </c>
      <c r="AN4" s="11" t="s">
        <v>135</v>
      </c>
    </row>
    <row r="5" spans="1:41" x14ac:dyDescent="0.2">
      <c r="A5" s="121" t="s">
        <v>47</v>
      </c>
      <c r="B5" s="121"/>
      <c r="C5" s="142" t="str">
        <f>'DCWW Glascoed (in store)'!C5:D5</f>
        <v>Louise Bailey</v>
      </c>
      <c r="D5" s="143"/>
      <c r="E5" s="93"/>
      <c r="F5" s="39"/>
      <c r="G5" s="122"/>
      <c r="H5" s="123"/>
      <c r="I5" s="39"/>
      <c r="J5" s="122"/>
      <c r="K5" s="123"/>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7" t="s">
        <v>63</v>
      </c>
      <c r="B7" s="12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1" t="s">
        <v>2</v>
      </c>
      <c r="B8" s="121"/>
      <c r="C8" s="60">
        <f>'DCWW Glascoed (in store)'!C8</f>
        <v>9482</v>
      </c>
      <c r="D8" s="60">
        <f>'DCWW Glascoed (in store)'!D8</f>
        <v>1489</v>
      </c>
      <c r="E8" s="60">
        <f>'DCWW Glascoed (in store)'!E8</f>
        <v>3483</v>
      </c>
      <c r="F8" s="60">
        <f>'DCWW Glascoed (in store)'!F8</f>
        <v>4169</v>
      </c>
      <c r="G8" s="60">
        <f>'DCWW Glascoed (in store)'!G8</f>
        <v>5392</v>
      </c>
      <c r="H8" s="60">
        <f>'DCWW Glascoed (in store)'!H8</f>
        <v>2908</v>
      </c>
      <c r="I8" s="60">
        <f>'DCWW Glascoed (in store)'!I8</f>
        <v>4826</v>
      </c>
      <c r="J8" s="60">
        <f>'DCWW Glascoed (in store)'!J8</f>
        <v>6909</v>
      </c>
      <c r="K8" s="60">
        <f>'DCWW Glascoed (in store)'!K8</f>
        <v>9973</v>
      </c>
      <c r="L8" s="60">
        <f>'DCWW Glascoed (in store)'!L8</f>
        <v>7740</v>
      </c>
      <c r="M8" s="60">
        <f>'DCWW Glascoed (in store)'!M8</f>
        <v>7730</v>
      </c>
      <c r="N8" s="60">
        <f>'DCWW Glascoed (in store)'!N8</f>
        <v>0</v>
      </c>
      <c r="O8" s="60">
        <f>'DCWW Glascoed (in store)'!O8</f>
        <v>0</v>
      </c>
      <c r="P8" s="60">
        <f>'DCWW Glascoed (in store)'!P8</f>
        <v>0</v>
      </c>
      <c r="Q8" s="60">
        <f>'DCWW Glascoed (in store)'!Q8</f>
        <v>0</v>
      </c>
      <c r="R8" s="60">
        <f>'DCWW Glascoed (in store)'!R8</f>
        <v>0</v>
      </c>
      <c r="S8" s="60">
        <f>'DCWW Glascoed (in store)'!S8</f>
        <v>0</v>
      </c>
      <c r="T8" s="60">
        <f>'DCWW Glascoed (in store)'!T8</f>
        <v>0</v>
      </c>
      <c r="U8" s="60">
        <f>'DCWW Glascoed (in store)'!U8</f>
        <v>0</v>
      </c>
      <c r="V8" s="60">
        <f>'DCWW Glascoed (in store)'!V8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1" t="s">
        <v>3</v>
      </c>
      <c r="B9" s="121"/>
      <c r="C9" s="60">
        <f>'DCWW Glascoed (in store)'!C9</f>
        <v>1</v>
      </c>
      <c r="D9" s="60">
        <f>'DCWW Glascoed (in store)'!D9</f>
        <v>1</v>
      </c>
      <c r="E9" s="60">
        <f>'DCWW Glascoed (in store)'!E9</f>
        <v>1</v>
      </c>
      <c r="F9" s="60">
        <f>'DCWW Glascoed (in store)'!F9</f>
        <v>1</v>
      </c>
      <c r="G9" s="60">
        <f>'DCWW Glascoed (in store)'!G9</f>
        <v>1</v>
      </c>
      <c r="H9" s="60">
        <f>'DCWW Glascoed (in store)'!H9</f>
        <v>1</v>
      </c>
      <c r="I9" s="60">
        <f>'DCWW Glascoed (in store)'!I9</f>
        <v>1</v>
      </c>
      <c r="J9" s="60">
        <f>'DCWW Glascoed (in store)'!J9</f>
        <v>1</v>
      </c>
      <c r="K9" s="60">
        <f>'DCWW Glascoed (in store)'!K9</f>
        <v>1</v>
      </c>
      <c r="L9" s="60">
        <f>'DCWW Glascoed (in store)'!L9</f>
        <v>1</v>
      </c>
      <c r="M9" s="60" t="str">
        <f>'DCWW Glascoed (in store)'!M9</f>
        <v>Mod</v>
      </c>
      <c r="N9" s="60">
        <f>'DCWW Glascoed (in store)'!N9</f>
        <v>0</v>
      </c>
      <c r="O9" s="60">
        <f>'DCWW Glascoed (in store)'!O9</f>
        <v>0</v>
      </c>
      <c r="P9" s="60">
        <f>'DCWW Glascoed (in store)'!P9</f>
        <v>0</v>
      </c>
      <c r="Q9" s="60">
        <f>'DCWW Glascoed (in store)'!Q9</f>
        <v>0</v>
      </c>
      <c r="R9" s="60">
        <f>'DCWW Glascoed (in store)'!R9</f>
        <v>0</v>
      </c>
      <c r="S9" s="60">
        <f>'DCWW Glascoed (in store)'!S9</f>
        <v>0</v>
      </c>
      <c r="T9" s="60">
        <f>'DCWW Glascoed (in store)'!T9</f>
        <v>0</v>
      </c>
      <c r="U9" s="60">
        <f>'DCWW Glascoed (in store)'!U9</f>
        <v>0</v>
      </c>
      <c r="V9" s="60">
        <f>'DCWW Glascoed (in store)'!V9</f>
        <v>0</v>
      </c>
      <c r="AB9" s="17"/>
      <c r="AC9" s="17"/>
      <c r="AD9" s="30" t="s">
        <v>137</v>
      </c>
      <c r="AE9" s="30">
        <v>4.5</v>
      </c>
      <c r="AF9" s="17"/>
      <c r="AG9" s="18"/>
      <c r="AH9" s="18"/>
      <c r="AI9" s="63" t="s">
        <v>103</v>
      </c>
      <c r="AJ9" s="64">
        <v>0.7</v>
      </c>
      <c r="AK9" s="65">
        <v>4</v>
      </c>
      <c r="AL9" s="29">
        <v>7</v>
      </c>
      <c r="AM9" s="11">
        <v>6.7</v>
      </c>
      <c r="AN9" s="11" t="s">
        <v>135</v>
      </c>
      <c r="AO9" s="99"/>
    </row>
    <row r="10" spans="1:41" x14ac:dyDescent="0.2">
      <c r="A10" s="121" t="s">
        <v>4</v>
      </c>
      <c r="B10" s="121"/>
      <c r="C10" s="60">
        <f>'DCWW Glascoed (in store)'!C10</f>
        <v>7.4</v>
      </c>
      <c r="D10" s="60">
        <f>'DCWW Glascoed (in store)'!D10</f>
        <v>6.9</v>
      </c>
      <c r="E10" s="60">
        <f>'DCWW Glascoed (in store)'!E10</f>
        <v>5.4</v>
      </c>
      <c r="F10" s="60">
        <f>'DCWW Glascoed (in store)'!F10</f>
        <v>5.7</v>
      </c>
      <c r="G10" s="60">
        <f>'DCWW Glascoed (in store)'!G10</f>
        <v>6.6</v>
      </c>
      <c r="H10" s="60">
        <f>'DCWW Glascoed (in store)'!H10</f>
        <v>7.2</v>
      </c>
      <c r="I10" s="60">
        <f>'DCWW Glascoed (in store)'!I10</f>
        <v>6.1</v>
      </c>
      <c r="J10" s="60">
        <f>'DCWW Glascoed (in store)'!J10</f>
        <v>6.9</v>
      </c>
      <c r="K10" s="60">
        <f>'DCWW Glascoed (in store)'!K10</f>
        <v>7.2</v>
      </c>
      <c r="L10" s="60">
        <f>'DCWW Glascoed (in store)'!L10</f>
        <v>6.3</v>
      </c>
      <c r="M10" s="60">
        <f>'DCWW Glascoed (in store)'!M10</f>
        <v>6.4</v>
      </c>
      <c r="N10" s="60">
        <f>'DCWW Glascoed (in store)'!N10</f>
        <v>0</v>
      </c>
      <c r="O10" s="60">
        <f>'DCWW Glascoed (in store)'!O10</f>
        <v>0</v>
      </c>
      <c r="P10" s="60">
        <f>'DCWW Glascoed (in store)'!P10</f>
        <v>0</v>
      </c>
      <c r="Q10" s="60">
        <f>'DCWW Glascoed (in store)'!Q10</f>
        <v>0</v>
      </c>
      <c r="R10" s="60">
        <f>'DCWW Glascoed (in store)'!R10</f>
        <v>0</v>
      </c>
      <c r="S10" s="60">
        <f>'DCWW Glascoed (in store)'!S10</f>
        <v>0</v>
      </c>
      <c r="T10" s="60">
        <f>'DCWW Glascoed (in store)'!T10</f>
        <v>0</v>
      </c>
      <c r="U10" s="60">
        <f>'DCWW Glascoed (in store)'!U10</f>
        <v>0</v>
      </c>
      <c r="V10" s="60">
        <f>'DCWW Glascoed (in store)'!V10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1" t="s">
        <v>5</v>
      </c>
      <c r="B11" s="121"/>
      <c r="C11" s="60">
        <f>'DCWW Glascoed (in store)'!C11</f>
        <v>4</v>
      </c>
      <c r="D11" s="60">
        <f>'DCWW Glascoed (in store)'!D11</f>
        <v>3</v>
      </c>
      <c r="E11" s="60">
        <f>'DCWW Glascoed (in store)'!E11</f>
        <v>2</v>
      </c>
      <c r="F11" s="60">
        <f>'DCWW Glascoed (in store)'!F11</f>
        <v>1</v>
      </c>
      <c r="G11" s="60">
        <f>'DCWW Glascoed (in store)'!G11</f>
        <v>1</v>
      </c>
      <c r="H11" s="60">
        <f>'DCWW Glascoed (in store)'!H11</f>
        <v>3</v>
      </c>
      <c r="I11" s="60">
        <f>'DCWW Glascoed (in store)'!I11</f>
        <v>1</v>
      </c>
      <c r="J11" s="60">
        <f>'DCWW Glascoed (in store)'!J11</f>
        <v>1</v>
      </c>
      <c r="K11" s="60">
        <f>'DCWW Glascoed (in store)'!K11</f>
        <v>3</v>
      </c>
      <c r="L11" s="60">
        <f>'DCWW Glascoed (in store)'!L11</f>
        <v>1</v>
      </c>
      <c r="M11" s="60">
        <f>'DCWW Glascoed (in store)'!M11</f>
        <v>1</v>
      </c>
      <c r="N11" s="60">
        <f>'DCWW Glascoed (in store)'!N11</f>
        <v>0</v>
      </c>
      <c r="O11" s="60">
        <f>'DCWW Glascoed (in store)'!O11</f>
        <v>0</v>
      </c>
      <c r="P11" s="60">
        <f>'DCWW Glascoed (in store)'!P11</f>
        <v>0</v>
      </c>
      <c r="Q11" s="60">
        <f>'DCWW Glascoed (in store)'!Q11</f>
        <v>0</v>
      </c>
      <c r="R11" s="60">
        <f>'DCWW Glascoed (in store)'!R11</f>
        <v>0</v>
      </c>
      <c r="S11" s="60">
        <f>'DCWW Glascoed (in store)'!S11</f>
        <v>0</v>
      </c>
      <c r="T11" s="60">
        <f>'DCWW Glascoed (in store)'!T11</f>
        <v>0</v>
      </c>
      <c r="U11" s="60">
        <f>'DCWW Glascoed (in store)'!U11</f>
        <v>0</v>
      </c>
      <c r="V11" s="60">
        <f>'DCWW Glascoed (in store)'!V11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1" t="s">
        <v>6</v>
      </c>
      <c r="B12" s="121"/>
      <c r="C12" s="60">
        <f>'DCWW Glascoed (in store)'!C12</f>
        <v>4</v>
      </c>
      <c r="D12" s="60">
        <f>'DCWW Glascoed (in store)'!D12</f>
        <v>3</v>
      </c>
      <c r="E12" s="60">
        <f>'DCWW Glascoed (in store)'!E12</f>
        <v>2</v>
      </c>
      <c r="F12" s="60">
        <f>'DCWW Glascoed (in store)'!F12</f>
        <v>3</v>
      </c>
      <c r="G12" s="60">
        <f>'DCWW Glascoed (in store)'!G12</f>
        <v>2</v>
      </c>
      <c r="H12" s="60">
        <f>'DCWW Glascoed (in store)'!H12</f>
        <v>2</v>
      </c>
      <c r="I12" s="60">
        <f>'DCWW Glascoed (in store)'!I12</f>
        <v>3</v>
      </c>
      <c r="J12" s="60">
        <f>'DCWW Glascoed (in store)'!J12</f>
        <v>3</v>
      </c>
      <c r="K12" s="60">
        <f>'DCWW Glascoed (in store)'!K12</f>
        <v>3</v>
      </c>
      <c r="L12" s="60">
        <f>'DCWW Glascoed (in store)'!L12</f>
        <v>2</v>
      </c>
      <c r="M12" s="60">
        <f>'DCWW Glascoed (in store)'!M12</f>
        <v>3</v>
      </c>
      <c r="N12" s="60">
        <f>'DCWW Glascoed (in store)'!N12</f>
        <v>0</v>
      </c>
      <c r="O12" s="60">
        <f>'DCWW Glascoed (in store)'!O12</f>
        <v>0</v>
      </c>
      <c r="P12" s="60">
        <f>'DCWW Glascoed (in store)'!P12</f>
        <v>0</v>
      </c>
      <c r="Q12" s="60">
        <f>'DCWW Glascoed (in store)'!Q12</f>
        <v>0</v>
      </c>
      <c r="R12" s="60">
        <f>'DCWW Glascoed (in store)'!R12</f>
        <v>0</v>
      </c>
      <c r="S12" s="60">
        <f>'DCWW Glascoed (in store)'!S12</f>
        <v>0</v>
      </c>
      <c r="T12" s="60">
        <f>'DCWW Glascoed (in store)'!T12</f>
        <v>0</v>
      </c>
      <c r="U12" s="60">
        <f>'DCWW Glascoed (in store)'!U12</f>
        <v>0</v>
      </c>
      <c r="V12" s="60">
        <f>'DCWW Glascoed (in store)'!V12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1" t="s">
        <v>7</v>
      </c>
      <c r="B13" s="121"/>
      <c r="C13" s="60">
        <f>'DCWW Glascoed (in store)'!C13</f>
        <v>4</v>
      </c>
      <c r="D13" s="60">
        <f>'DCWW Glascoed (in store)'!D13</f>
        <v>3</v>
      </c>
      <c r="E13" s="60">
        <f>'DCWW Glascoed (in store)'!E13</f>
        <v>5</v>
      </c>
      <c r="F13" s="60">
        <f>'DCWW Glascoed (in store)'!F13</f>
        <v>5</v>
      </c>
      <c r="G13" s="60">
        <f>'DCWW Glascoed (in store)'!G13</f>
        <v>4</v>
      </c>
      <c r="H13" s="60">
        <f>'DCWW Glascoed (in store)'!H13</f>
        <v>5</v>
      </c>
      <c r="I13" s="60">
        <f>'DCWW Glascoed (in store)'!I13</f>
        <v>4</v>
      </c>
      <c r="J13" s="60">
        <f>'DCWW Glascoed (in store)'!J13</f>
        <v>3</v>
      </c>
      <c r="K13" s="60">
        <f>'DCWW Glascoed (in store)'!K13</f>
        <v>4</v>
      </c>
      <c r="L13" s="60">
        <f>'DCWW Glascoed (in store)'!L13</f>
        <v>4</v>
      </c>
      <c r="M13" s="60">
        <f>'DCWW Glascoed (in store)'!M13</f>
        <v>5</v>
      </c>
      <c r="N13" s="60">
        <f>'DCWW Glascoed (in store)'!N13</f>
        <v>0</v>
      </c>
      <c r="O13" s="60">
        <f>'DCWW Glascoed (in store)'!O13</f>
        <v>0</v>
      </c>
      <c r="P13" s="60">
        <f>'DCWW Glascoed (in store)'!P13</f>
        <v>0</v>
      </c>
      <c r="Q13" s="60">
        <f>'DCWW Glascoed (in store)'!Q13</f>
        <v>0</v>
      </c>
      <c r="R13" s="60">
        <f>'DCWW Glascoed (in store)'!R13</f>
        <v>0</v>
      </c>
      <c r="S13" s="60">
        <f>'DCWW Glascoed (in store)'!S13</f>
        <v>0</v>
      </c>
      <c r="T13" s="60">
        <f>'DCWW Glascoed (in store)'!T13</f>
        <v>0</v>
      </c>
      <c r="U13" s="60">
        <f>'DCWW Glascoed (in store)'!U13</f>
        <v>0</v>
      </c>
      <c r="V13" s="60">
        <f>'DCWW Glascoed (in store)'!V13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3" t="s">
        <v>8</v>
      </c>
      <c r="B14" s="133"/>
      <c r="C14" s="102" t="str">
        <f>'DCWW Glascoed (in store)'!C14</f>
        <v>Spring wheat/barley</v>
      </c>
      <c r="D14" s="102" t="str">
        <f>'DCWW Glascoed (in store)'!D14</f>
        <v>Spring wheat/barley</v>
      </c>
      <c r="E14" s="102" t="str">
        <f>'DCWW Glascoed (in store)'!E14</f>
        <v>Spring wheat/barley</v>
      </c>
      <c r="F14" s="102" t="str">
        <f>'DCWW Glascoed (in store)'!F14</f>
        <v>Spring wheat/barley</v>
      </c>
      <c r="G14" s="102" t="str">
        <f>'DCWW Glascoed (in store)'!G14</f>
        <v xml:space="preserve">Winter wheat- grain only </v>
      </c>
      <c r="H14" s="102" t="str">
        <f>'DCWW Glascoed (in store)'!H14</f>
        <v>Spring wheat/barley</v>
      </c>
      <c r="I14" s="102" t="str">
        <f>'DCWW Glascoed (in store)'!I14</f>
        <v>Spring wheat/barley</v>
      </c>
      <c r="J14" s="102" t="str">
        <f>'DCWW Glascoed (in store)'!J14</f>
        <v xml:space="preserve">Winter wheat- grain only </v>
      </c>
      <c r="K14" s="102" t="str">
        <f>'DCWW Glascoed (in store)'!K14</f>
        <v>Spring wheat/barley</v>
      </c>
      <c r="L14" s="102" t="str">
        <f>'DCWW Glascoed (in store)'!L14</f>
        <v>Winter barley/triticale/rye</v>
      </c>
      <c r="M14" s="102" t="str">
        <f>'DCWW Glascoed (in store)'!M14</f>
        <v xml:space="preserve">Grass Silage (25% DM) </v>
      </c>
      <c r="N14" s="102">
        <f>'DCWW Glascoed (in store)'!N14</f>
        <v>0</v>
      </c>
      <c r="O14" s="102">
        <f>'DCWW Glascoed (in store)'!O14</f>
        <v>0</v>
      </c>
      <c r="P14" s="102">
        <f>'DCWW Glascoed (in store)'!P14</f>
        <v>0</v>
      </c>
      <c r="Q14" s="102">
        <f>'DCWW Glascoed (in store)'!Q14</f>
        <v>0</v>
      </c>
      <c r="R14" s="102">
        <f>'DCWW Glascoed (in store)'!R14</f>
        <v>0</v>
      </c>
      <c r="S14" s="102">
        <f>'DCWW Glascoed (in store)'!S14</f>
        <v>0</v>
      </c>
      <c r="T14" s="102">
        <f>'DCWW Glascoed (in store)'!T14</f>
        <v>0</v>
      </c>
      <c r="U14" s="102">
        <f>'DCWW Glascoed (in store)'!U14</f>
        <v>0</v>
      </c>
      <c r="V14" s="102">
        <f>'DCWW Glascoed (in store)'!V14</f>
        <v>0</v>
      </c>
      <c r="AD14" s="30" t="s">
        <v>138</v>
      </c>
      <c r="AE14" s="30">
        <v>6</v>
      </c>
      <c r="AI14" s="53" t="s">
        <v>119</v>
      </c>
      <c r="AJ14" s="54">
        <v>0.8</v>
      </c>
      <c r="AK14" s="55">
        <v>1.7</v>
      </c>
      <c r="AL14" s="11">
        <v>12</v>
      </c>
      <c r="AM14" s="11">
        <v>6.7</v>
      </c>
      <c r="AN14" s="11" t="s">
        <v>135</v>
      </c>
    </row>
    <row r="15" spans="1:41" x14ac:dyDescent="0.2">
      <c r="A15" s="132" t="s">
        <v>9</v>
      </c>
      <c r="B15" s="132"/>
      <c r="C15" s="60">
        <f>'DCWW Glascoed (in store)'!C15</f>
        <v>5.5</v>
      </c>
      <c r="D15" s="60">
        <f>'DCWW Glascoed (in store)'!D15</f>
        <v>5.5</v>
      </c>
      <c r="E15" s="60">
        <f>'DCWW Glascoed (in store)'!E15</f>
        <v>5.5</v>
      </c>
      <c r="F15" s="60">
        <f>'DCWW Glascoed (in store)'!F15</f>
        <v>5.5</v>
      </c>
      <c r="G15" s="60">
        <f>'DCWW Glascoed (in store)'!G15</f>
        <v>8</v>
      </c>
      <c r="H15" s="60">
        <f>'DCWW Glascoed (in store)'!H15</f>
        <v>5.5</v>
      </c>
      <c r="I15" s="60">
        <f>'DCWW Glascoed (in store)'!I15</f>
        <v>5.5</v>
      </c>
      <c r="J15" s="60">
        <f>'DCWW Glascoed (in store)'!J15</f>
        <v>8</v>
      </c>
      <c r="K15" s="60">
        <f>'DCWW Glascoed (in store)'!K15</f>
        <v>5.5</v>
      </c>
      <c r="L15" s="60">
        <f>'DCWW Glascoed (in store)'!L15</f>
        <v>6.5</v>
      </c>
      <c r="M15" s="60">
        <f>'DCWW Glascoed (in store)'!M15</f>
        <v>45</v>
      </c>
      <c r="N15" s="60">
        <f>'DCWW Glascoed (in store)'!N15</f>
        <v>0</v>
      </c>
      <c r="O15" s="60">
        <f>'DCWW Glascoed (in store)'!O15</f>
        <v>0</v>
      </c>
      <c r="P15" s="60">
        <f>'DCWW Glascoed (in store)'!P15</f>
        <v>0</v>
      </c>
      <c r="Q15" s="60">
        <f>'DCWW Glascoed (in store)'!Q15</f>
        <v>0</v>
      </c>
      <c r="R15" s="60">
        <f>'DCWW Glascoed (in store)'!R15</f>
        <v>0</v>
      </c>
      <c r="S15" s="60">
        <f>'DCWW Glascoed (in store)'!S15</f>
        <v>0</v>
      </c>
      <c r="T15" s="60">
        <f>'DCWW Glascoed (in store)'!T15</f>
        <v>0</v>
      </c>
      <c r="U15" s="60">
        <f>'DCWW Glascoed (in store)'!U15</f>
        <v>0</v>
      </c>
      <c r="V15" s="60">
        <f>'DCWW Glascoed (in store)'!V15</f>
        <v>0</v>
      </c>
      <c r="AD15" s="30" t="s">
        <v>144</v>
      </c>
      <c r="AE15" s="30">
        <v>7</v>
      </c>
      <c r="AI15" s="53" t="s">
        <v>101</v>
      </c>
      <c r="AJ15" s="62">
        <v>1.8</v>
      </c>
      <c r="AK15" s="55">
        <v>5.4</v>
      </c>
      <c r="AL15" s="11">
        <v>13</v>
      </c>
      <c r="AM15" s="11">
        <v>6.7</v>
      </c>
      <c r="AN15" s="11" t="s">
        <v>135</v>
      </c>
    </row>
    <row r="16" spans="1:41" ht="13.5" thickBot="1" x14ac:dyDescent="0.25">
      <c r="A16" s="134" t="s">
        <v>44</v>
      </c>
      <c r="B16" s="134"/>
      <c r="C16" s="103" t="str">
        <f>'DCWW Glascoed (in store)'!C16</f>
        <v>Medium/Clay</v>
      </c>
      <c r="D16" s="103" t="str">
        <f>'DCWW Glascoed (in store)'!D16</f>
        <v>Medium/Clay</v>
      </c>
      <c r="E16" s="103" t="str">
        <f>'DCWW Glascoed (in store)'!E16</f>
        <v>Medium/Clay</v>
      </c>
      <c r="F16" s="103" t="str">
        <f>'DCWW Glascoed (in store)'!F16</f>
        <v>Medium/Clay</v>
      </c>
      <c r="G16" s="103" t="str">
        <f>'DCWW Glascoed (in store)'!G16</f>
        <v>Medium/Clay</v>
      </c>
      <c r="H16" s="103" t="str">
        <f>'DCWW Glascoed (in store)'!H16</f>
        <v>Medium/Clay</v>
      </c>
      <c r="I16" s="103" t="str">
        <f>'DCWW Glascoed (in store)'!I16</f>
        <v>Medium/Clay</v>
      </c>
      <c r="J16" s="103" t="str">
        <f>'DCWW Glascoed (in store)'!J16</f>
        <v>Medium/Clay</v>
      </c>
      <c r="K16" s="103" t="str">
        <f>'DCWW Glascoed (in store)'!K16</f>
        <v>Medium/Clay</v>
      </c>
      <c r="L16" s="103" t="str">
        <f>'DCWW Glascoed (in store)'!L16</f>
        <v>Medium/Clay</v>
      </c>
      <c r="M16" s="103" t="str">
        <f>'DCWW Glascoed (in store)'!M16</f>
        <v>Medium/Clay</v>
      </c>
      <c r="N16" s="103">
        <f>'DCWW Glascoed (in store)'!N16</f>
        <v>0</v>
      </c>
      <c r="O16" s="103">
        <f>'DCWW Glascoed (in store)'!O16</f>
        <v>0</v>
      </c>
      <c r="P16" s="103">
        <f>'DCWW Glascoed (in store)'!P16</f>
        <v>0</v>
      </c>
      <c r="Q16" s="103">
        <f>'DCWW Glascoed (in store)'!Q16</f>
        <v>0</v>
      </c>
      <c r="R16" s="103">
        <f>'DCWW Glascoed (in store)'!R16</f>
        <v>0</v>
      </c>
      <c r="S16" s="103">
        <f>'DCWW Glascoed (in store)'!S16</f>
        <v>0</v>
      </c>
      <c r="T16" s="103">
        <f>'DCWW Glascoed (in store)'!T16</f>
        <v>0</v>
      </c>
      <c r="U16" s="103">
        <f>'DCWW Glascoed (in store)'!U16</f>
        <v>0</v>
      </c>
      <c r="V16" s="103">
        <f>'DCWW Glascoed (in store)'!V16</f>
        <v>0</v>
      </c>
      <c r="AD16" s="52" t="s">
        <v>145</v>
      </c>
      <c r="AE16" s="30">
        <v>8</v>
      </c>
      <c r="AI16" s="53" t="s">
        <v>118</v>
      </c>
      <c r="AJ16" s="54">
        <v>8</v>
      </c>
      <c r="AK16" s="55">
        <v>5.5</v>
      </c>
      <c r="AL16" s="12">
        <v>14</v>
      </c>
      <c r="AM16" s="11">
        <v>6.7</v>
      </c>
      <c r="AN16" s="11" t="s">
        <v>135</v>
      </c>
    </row>
    <row r="17" spans="1:40" x14ac:dyDescent="0.2">
      <c r="A17" s="124" t="s">
        <v>69</v>
      </c>
      <c r="B17" s="125"/>
      <c r="C17" s="28">
        <f>(VLOOKUP(C$14,$AI2:$AK26,2,FALSE))*C$15</f>
        <v>46.75</v>
      </c>
      <c r="D17" s="28">
        <f t="shared" ref="D17:V17" si="0">(VLOOKUP(D$14,$AI2:$AK26,2,FALSE))*D$15</f>
        <v>46.75</v>
      </c>
      <c r="E17" s="28">
        <f t="shared" si="0"/>
        <v>46.75</v>
      </c>
      <c r="F17" s="28">
        <f t="shared" si="0"/>
        <v>46.75</v>
      </c>
      <c r="G17" s="28">
        <f t="shared" si="0"/>
        <v>52</v>
      </c>
      <c r="H17" s="28">
        <f t="shared" si="0"/>
        <v>46.75</v>
      </c>
      <c r="I17" s="28">
        <f t="shared" si="0"/>
        <v>46.75</v>
      </c>
      <c r="J17" s="28">
        <f t="shared" si="0"/>
        <v>52</v>
      </c>
      <c r="K17" s="28">
        <f t="shared" si="0"/>
        <v>46.75</v>
      </c>
      <c r="L17" s="28">
        <f t="shared" si="0"/>
        <v>55.25</v>
      </c>
      <c r="M17" s="28">
        <f t="shared" si="0"/>
        <v>76.5</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6" t="s">
        <v>23</v>
      </c>
      <c r="B18" s="127"/>
      <c r="C18" s="16">
        <f>$D31</f>
        <v>45.55919256</v>
      </c>
      <c r="D18" s="16">
        <f>$D32</f>
        <v>45.55919256</v>
      </c>
      <c r="E18" s="16">
        <f>$D33</f>
        <v>45.55919256</v>
      </c>
      <c r="F18" s="16">
        <f>$D34</f>
        <v>45.55919256</v>
      </c>
      <c r="G18" s="16">
        <f>$D35</f>
        <v>45.55919256</v>
      </c>
      <c r="H18" s="16">
        <f>$D36</f>
        <v>45.55919256</v>
      </c>
      <c r="I18" s="16">
        <f>$D37</f>
        <v>45.55919256</v>
      </c>
      <c r="J18" s="16">
        <f>$D38</f>
        <v>45.55919256</v>
      </c>
      <c r="K18" s="16">
        <f>$D39</f>
        <v>45.55919256</v>
      </c>
      <c r="L18" s="16">
        <f>$D40</f>
        <v>45.55919256</v>
      </c>
      <c r="M18" s="16">
        <f>$D41</f>
        <v>45.55919256</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6" t="s">
        <v>90</v>
      </c>
      <c r="B19" s="127"/>
      <c r="C19" s="16">
        <f>C18-C17</f>
        <v>-1.1908074400000004</v>
      </c>
      <c r="D19" s="16">
        <f t="shared" ref="D19:V19" si="1">D18-D17</f>
        <v>-1.1908074400000004</v>
      </c>
      <c r="E19" s="16">
        <f t="shared" si="1"/>
        <v>-1.1908074400000004</v>
      </c>
      <c r="F19" s="16">
        <f t="shared" si="1"/>
        <v>-1.1908074400000004</v>
      </c>
      <c r="G19" s="16">
        <f t="shared" si="1"/>
        <v>-6.4408074400000004</v>
      </c>
      <c r="H19" s="16">
        <f t="shared" si="1"/>
        <v>-1.1908074400000004</v>
      </c>
      <c r="I19" s="16">
        <f t="shared" si="1"/>
        <v>-1.1908074400000004</v>
      </c>
      <c r="J19" s="16">
        <f t="shared" si="1"/>
        <v>-6.4408074400000004</v>
      </c>
      <c r="K19" s="16">
        <f t="shared" si="1"/>
        <v>-1.1908074400000004</v>
      </c>
      <c r="L19" s="16">
        <f t="shared" si="1"/>
        <v>-9.6908074400000004</v>
      </c>
      <c r="M19" s="16">
        <f t="shared" si="1"/>
        <v>-30.94080744</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8" t="s">
        <v>91</v>
      </c>
      <c r="B20" s="129"/>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4" t="s">
        <v>88</v>
      </c>
      <c r="B21" s="125"/>
      <c r="C21" s="28">
        <f>(VLOOKUP(C$14,$AI2:$AK26,3,FALSE))*C$15</f>
        <v>66</v>
      </c>
      <c r="D21" s="28">
        <f t="shared" ref="D21:V21" si="2">(VLOOKUP(D$14,$AI2:$AK26,3,FALSE))*D$15</f>
        <v>66</v>
      </c>
      <c r="E21" s="28">
        <f t="shared" si="2"/>
        <v>66</v>
      </c>
      <c r="F21" s="28">
        <f t="shared" si="2"/>
        <v>66</v>
      </c>
      <c r="G21" s="28">
        <f t="shared" si="2"/>
        <v>44</v>
      </c>
      <c r="H21" s="28">
        <f t="shared" si="2"/>
        <v>66</v>
      </c>
      <c r="I21" s="28">
        <f t="shared" si="2"/>
        <v>66</v>
      </c>
      <c r="J21" s="28">
        <f t="shared" si="2"/>
        <v>44</v>
      </c>
      <c r="K21" s="28">
        <f t="shared" si="2"/>
        <v>66</v>
      </c>
      <c r="L21" s="28">
        <f t="shared" si="2"/>
        <v>68.25</v>
      </c>
      <c r="M21" s="28">
        <f t="shared" si="2"/>
        <v>270</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6" t="s">
        <v>89</v>
      </c>
      <c r="B22" s="127"/>
      <c r="C22" s="16">
        <f>$E31</f>
        <v>2.1517636800000002</v>
      </c>
      <c r="D22" s="16">
        <f>$E32</f>
        <v>2.1517636800000002</v>
      </c>
      <c r="E22" s="16">
        <f>$E33</f>
        <v>2.1517636800000002</v>
      </c>
      <c r="F22" s="16">
        <f>$E34</f>
        <v>2.1517636800000002</v>
      </c>
      <c r="G22" s="16">
        <f>$E35</f>
        <v>2.1517636800000002</v>
      </c>
      <c r="H22" s="16">
        <f>$E36</f>
        <v>2.1517636800000002</v>
      </c>
      <c r="I22" s="16">
        <f>$E37</f>
        <v>2.1517636800000002</v>
      </c>
      <c r="J22" s="16">
        <f>$E38</f>
        <v>2.1517636800000002</v>
      </c>
      <c r="K22" s="16">
        <f>$E39</f>
        <v>2.1517636800000002</v>
      </c>
      <c r="L22" s="16">
        <f>$E40</f>
        <v>2.1517636800000002</v>
      </c>
      <c r="M22" s="16">
        <f>$E41</f>
        <v>2.1517636800000002</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6" t="s">
        <v>92</v>
      </c>
      <c r="B23" s="127"/>
      <c r="C23" s="16">
        <f>C22-C21</f>
        <v>-63.848236319999998</v>
      </c>
      <c r="D23" s="16">
        <f t="shared" ref="D23:V23" si="3">D22-D21</f>
        <v>-63.848236319999998</v>
      </c>
      <c r="E23" s="16">
        <f t="shared" si="3"/>
        <v>-63.848236319999998</v>
      </c>
      <c r="F23" s="16">
        <f t="shared" si="3"/>
        <v>-63.848236319999998</v>
      </c>
      <c r="G23" s="16">
        <f t="shared" si="3"/>
        <v>-41.848236319999998</v>
      </c>
      <c r="H23" s="16">
        <f t="shared" si="3"/>
        <v>-63.848236319999998</v>
      </c>
      <c r="I23" s="16">
        <f t="shared" si="3"/>
        <v>-63.848236319999998</v>
      </c>
      <c r="J23" s="16">
        <f t="shared" si="3"/>
        <v>-41.848236319999998</v>
      </c>
      <c r="K23" s="16">
        <f t="shared" si="3"/>
        <v>-63.848236319999998</v>
      </c>
      <c r="L23" s="16">
        <f t="shared" si="3"/>
        <v>-66.098236319999998</v>
      </c>
      <c r="M23" s="16">
        <f t="shared" si="3"/>
        <v>-267.84823632000001</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8" t="s">
        <v>93</v>
      </c>
      <c r="B24" s="129"/>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25">
      <c r="A28" s="108"/>
      <c r="B28" s="24">
        <v>17.8</v>
      </c>
      <c r="C28" s="15">
        <v>0.97599999999999998</v>
      </c>
      <c r="D28" s="15">
        <v>0.14699999999999999</v>
      </c>
      <c r="E28" s="15">
        <v>1.32E-2</v>
      </c>
      <c r="F28" s="15">
        <v>516</v>
      </c>
      <c r="G28" s="15">
        <v>12</v>
      </c>
      <c r="H28" s="15">
        <v>119</v>
      </c>
      <c r="I28" s="15">
        <v>27.4</v>
      </c>
      <c r="J28" s="15">
        <v>0.19</v>
      </c>
      <c r="K28" s="23">
        <v>0.28999999999999998</v>
      </c>
      <c r="L28" s="15">
        <v>30.7</v>
      </c>
      <c r="M28" s="15">
        <v>7.67</v>
      </c>
      <c r="N28" s="15">
        <v>1750</v>
      </c>
      <c r="O28" s="15">
        <v>471000</v>
      </c>
      <c r="P28" s="15"/>
      <c r="Q28" s="15">
        <v>4440</v>
      </c>
      <c r="R28" s="15"/>
      <c r="S28" s="15">
        <v>9.6999999999999993</v>
      </c>
      <c r="T28" s="15"/>
      <c r="U28" s="15"/>
    </row>
    <row r="29" spans="1:40" s="7" customFormat="1" ht="27" x14ac:dyDescent="0.25">
      <c r="A29" s="13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9482</v>
      </c>
      <c r="B31" s="15">
        <v>76</v>
      </c>
      <c r="C31" s="77">
        <f>IF(C$27="%w/w SAR",((C$28*10)*$B31),IF(C$27="%w/w DM",(((C$28*10)*($B$28/100))*$B31),IF(C$27="kg/t SAR",(C$28*$B31),IF(C$27="kg/t DM",((C$28*($B$28/100))*$B31),IF(C$27="mg/kg SAR",((C$28*0.001)*$B31),IF(C$27="mg/kg DM",(((C$28*0.001)*($B$28/100))*$B31),0))))))</f>
        <v>132.03328000000002</v>
      </c>
      <c r="D31" s="77">
        <f>(IF(D$27="%w/w SAR",((D$28*10)*$B31),IF(D$27="%w/w DM",(((D$28*10)*($B$28/100))*$B31),IF(D$27="kg/t SAR",(D$28*$B31),IF(D$27="kg/t DM",((D$28*($B$28/100))*$B31),IF(D$27="mg/kg SAR",((D$28*0.001)*$B31),IF(D$27="mg/kg DM",(((D$28*0.001)*($B$28/100))*$B31),"0")))))))*2.291</f>
        <v>45.55919256</v>
      </c>
      <c r="E31" s="77">
        <f>(IF(E$27="%w/w SAR",((E$28*10)*$B31),IF(E$27="%w/w DM",(((E$28*10)*($B$28/100))*$B31),IF(E$27="kg/t SAR",(E$28*$B31),IF(E$27="kg/t DM",((E$28*($B$28/100))*$B31),IF(E$27="mg/kg SAR",((E$28*0.001)*$B31),IF(E$27="mg/kg DM",(((E$28*0.001)*($B$28/100))*$B31),"0")))))))*1.205</f>
        <v>2.1517636800000002</v>
      </c>
      <c r="F31" s="77">
        <f>(IF(F$27="%w/w SAR",((F$28*10)*$B31),IF(F$27="%w/w DM",(((F$28*10)*($B$28/100))*$B31),IF(F$27="kg/t SAR",(F$28*$B31),IF(F$27="kg/t DM",((F$28*($B$28/100))*$B31),IF(F$27="mg/kg SAR",((F$28*0.001)*$B31),IF(F$27="mg/kg DM",(((F$28*0.001)*($B$28/100))*$B31),"0")))))))*1.658</f>
        <v>11.573582784000001</v>
      </c>
      <c r="G31" s="77">
        <f t="shared" ref="G31:P46" si="5">IF(G$27="%w/w SAR",((G$28*10)*$B31),IF(G$27="%w/w DM",(((G$28*10)*($B$28/100))*$B31),IF(G$27="kg/t SAR",(G$28*$B31),IF(G$27="kg/t DM",((G$28*($B$28/100))*$B31),IF(G$27="mg/kg SAR",((G$28*0.001)*$B31),IF(G$27="mg/kg DM",(((G$28*0.001)*($B$28/100))*$B31),0))))))</f>
        <v>0.16233600000000004</v>
      </c>
      <c r="H31" s="77">
        <f t="shared" si="5"/>
        <v>1.6098320000000002</v>
      </c>
      <c r="I31" s="77">
        <f t="shared" si="5"/>
        <v>0.37066720000000009</v>
      </c>
      <c r="J31" s="77">
        <f t="shared" si="5"/>
        <v>2.5703200000000005E-3</v>
      </c>
      <c r="K31" s="77">
        <f t="shared" si="5"/>
        <v>3.9231200000000004E-3</v>
      </c>
      <c r="L31" s="77">
        <f t="shared" si="5"/>
        <v>0.41530960000000006</v>
      </c>
      <c r="M31" s="77">
        <f t="shared" si="5"/>
        <v>0.10375976000000001</v>
      </c>
      <c r="N31" s="77">
        <f t="shared" si="5"/>
        <v>23.674000000000003</v>
      </c>
      <c r="O31" s="77">
        <f t="shared" si="5"/>
        <v>6371.688000000001</v>
      </c>
      <c r="P31" s="77">
        <f t="shared" si="5"/>
        <v>0</v>
      </c>
      <c r="Q31" s="77">
        <f>(IF(Q$27="%w/w SAR",((Q$28*10)*$B31),IF(Q$27="%w/w DM",(((Q$28*10)*($B$28/100))*$B31),IF(Q$27="kg/t SAR",(Q$28*$B31),IF(Q$27="kg/t DM",((Q$28*($B$28/100))*$B31),IF(Q$27="mg/kg SAR",((Q$28*0.001)*$B31),IF(Q$27="mg/kg DM",(((Q$28*0.001)*($B$28/100))*$B31),0)))))))*2.5</f>
        <v>150.16080000000002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0.13122160000000002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1489</v>
      </c>
      <c r="B32" s="15">
        <v>76</v>
      </c>
      <c r="C32" s="77">
        <f t="shared" ref="C32:C50" si="6">IF(C$27="%w/w SAR",((C$28*10)*$B32),IF(C$27="%w/w DM",(((C$28*10)*($B$28/100))*$B32),IF(C$27="kg/t SAR",(C$28*$B32),IF(C$27="kg/t DM",((C$28*($B$28/100))*$B32),IF(C$27="mg/kg SAR",((C$28*0.001)*$B32),IF(C$27="mg/kg DM",(((C$28*0.001)*($B$28/100))*$B32),0))))))</f>
        <v>132.03328000000002</v>
      </c>
      <c r="D32" s="77">
        <f t="shared" ref="D32:D50" si="7">(IF(D$27="%w/w SAR",((D$28*10)*$B32),IF(D$27="%w/w DM",(((D$28*10)*($B$28/100))*$B32),IF(D$27="kg/t SAR",(D$28*$B32),IF(D$27="kg/t DM",((D$28*($B$28/100))*$B32),IF(D$27="mg/kg SAR",((D$28*0.001)*$B32),IF(D$27="mg/kg DM",(((D$28*0.001)*($B$28/100))*$B32),"0")))))))*2.291</f>
        <v>45.55919256</v>
      </c>
      <c r="E32" s="77">
        <f t="shared" ref="E32:E50" si="8">(IF(E$27="%w/w SAR",((E$28*10)*$B32),IF(E$27="%w/w DM",(((E$28*10)*($B$28/100))*$B32),IF(E$27="kg/t SAR",(E$28*$B32),IF(E$27="kg/t DM",((E$28*($B$28/100))*$B32),IF(E$27="mg/kg SAR",((E$28*0.001)*$B32),IF(E$27="mg/kg DM",(((E$28*0.001)*($B$28/100))*$B32),"0")))))))*1.205</f>
        <v>2.1517636800000002</v>
      </c>
      <c r="F32" s="77">
        <f t="shared" ref="F32:F50" si="9">(IF(F$27="%w/w SAR",((F$28*10)*$B32),IF(F$27="%w/w DM",(((F$28*10)*($B$28/100))*$B32),IF(F$27="kg/t SAR",(F$28*$B32),IF(F$27="kg/t DM",((F$28*($B$28/100))*$B32),IF(F$27="mg/kg SAR",((F$28*0.001)*$B32),IF(F$27="mg/kg DM",(((F$28*0.001)*($B$28/100))*$B32),"0")))))))*1.658</f>
        <v>11.573582784000001</v>
      </c>
      <c r="G32" s="77">
        <f t="shared" si="5"/>
        <v>0.16233600000000004</v>
      </c>
      <c r="H32" s="77">
        <f t="shared" si="5"/>
        <v>1.6098320000000002</v>
      </c>
      <c r="I32" s="77">
        <f t="shared" si="5"/>
        <v>0.37066720000000009</v>
      </c>
      <c r="J32" s="77">
        <f t="shared" si="5"/>
        <v>2.5703200000000005E-3</v>
      </c>
      <c r="K32" s="77">
        <f t="shared" si="5"/>
        <v>3.9231200000000004E-3</v>
      </c>
      <c r="L32" s="77">
        <f t="shared" si="5"/>
        <v>0.41530960000000006</v>
      </c>
      <c r="M32" s="77">
        <f t="shared" si="5"/>
        <v>0.10375976000000001</v>
      </c>
      <c r="N32" s="77">
        <f t="shared" si="5"/>
        <v>23.674000000000003</v>
      </c>
      <c r="O32" s="77">
        <f t="shared" si="5"/>
        <v>6371.688000000001</v>
      </c>
      <c r="P32" s="77">
        <f t="shared" si="5"/>
        <v>0</v>
      </c>
      <c r="Q32" s="77">
        <f t="shared" ref="Q32:Q50" si="10">(IF(Q$27="%w/w SAR",((Q$28*10)*$B32),IF(Q$27="%w/w DM",(((Q$28*10)*($B$28/100))*$B32),IF(Q$27="kg/t SAR",(Q$28*$B32),IF(Q$27="kg/t DM",((Q$28*($B$28/100))*$B32),IF(Q$27="mg/kg SAR",((Q$28*0.001)*$B32),IF(Q$27="mg/kg DM",(((Q$28*0.001)*($B$28/100))*$B32),0)))))))*2.5</f>
        <v>150.16080000000002</v>
      </c>
      <c r="R32" s="77">
        <f t="shared" ref="R32:U50" si="11">IF(R$27="%w/w SAR",((R$28*10)*$B32),IF(R$27="%w/w DM",(((R$28*10)*($B$28/100))*$B32),IF(R$27="kg/t SAR",(R$28*$B32),IF(R$27="kg/t DM",((R$28*($B$28/100))*$B32),IF(R$27="mg/kg SAR",((R$28*0.001)*$B32),IF(R$27="mg/kg DM",(((R$28*0.001)*($B$28/100))*$B32),0))))))</f>
        <v>0</v>
      </c>
      <c r="S32" s="77">
        <f t="shared" si="11"/>
        <v>0.13122160000000002</v>
      </c>
      <c r="T32" s="77">
        <f t="shared" si="11"/>
        <v>0</v>
      </c>
      <c r="U32" s="77">
        <f t="shared" si="11"/>
        <v>0</v>
      </c>
      <c r="AB32" s="59"/>
      <c r="AC32" s="59"/>
      <c r="AD32" s="59"/>
      <c r="AE32" s="59"/>
      <c r="AF32" s="59"/>
      <c r="AG32" s="59"/>
      <c r="AH32" s="59"/>
      <c r="AI32" s="59"/>
    </row>
    <row r="33" spans="1:35" s="72" customFormat="1" x14ac:dyDescent="0.25">
      <c r="A33" s="13">
        <f>E8</f>
        <v>3483</v>
      </c>
      <c r="B33" s="15">
        <v>76</v>
      </c>
      <c r="C33" s="77">
        <f t="shared" si="6"/>
        <v>132.03328000000002</v>
      </c>
      <c r="D33" s="77">
        <f t="shared" si="7"/>
        <v>45.55919256</v>
      </c>
      <c r="E33" s="77">
        <f t="shared" si="8"/>
        <v>2.1517636800000002</v>
      </c>
      <c r="F33" s="77">
        <f t="shared" si="9"/>
        <v>11.573582784000001</v>
      </c>
      <c r="G33" s="77">
        <f t="shared" si="5"/>
        <v>0.16233600000000004</v>
      </c>
      <c r="H33" s="77">
        <f t="shared" si="5"/>
        <v>1.6098320000000002</v>
      </c>
      <c r="I33" s="77">
        <f t="shared" si="5"/>
        <v>0.37066720000000009</v>
      </c>
      <c r="J33" s="77">
        <f t="shared" si="5"/>
        <v>2.5703200000000005E-3</v>
      </c>
      <c r="K33" s="77">
        <f t="shared" si="5"/>
        <v>3.9231200000000004E-3</v>
      </c>
      <c r="L33" s="77">
        <f t="shared" si="5"/>
        <v>0.41530960000000006</v>
      </c>
      <c r="M33" s="77">
        <f t="shared" si="5"/>
        <v>0.10375976000000001</v>
      </c>
      <c r="N33" s="77">
        <f t="shared" si="5"/>
        <v>23.674000000000003</v>
      </c>
      <c r="O33" s="77">
        <f t="shared" si="5"/>
        <v>6371.688000000001</v>
      </c>
      <c r="P33" s="77">
        <f t="shared" si="5"/>
        <v>0</v>
      </c>
      <c r="Q33" s="77">
        <f t="shared" si="10"/>
        <v>150.16080000000002</v>
      </c>
      <c r="R33" s="77">
        <f t="shared" si="11"/>
        <v>0</v>
      </c>
      <c r="S33" s="77">
        <f t="shared" si="11"/>
        <v>0.13122160000000002</v>
      </c>
      <c r="T33" s="77">
        <f t="shared" si="11"/>
        <v>0</v>
      </c>
      <c r="U33" s="77">
        <f t="shared" si="11"/>
        <v>0</v>
      </c>
      <c r="AB33" s="59"/>
      <c r="AC33" s="59"/>
      <c r="AD33" s="59"/>
      <c r="AE33" s="59"/>
      <c r="AF33" s="59"/>
      <c r="AG33" s="59"/>
      <c r="AH33" s="59"/>
      <c r="AI33" s="59"/>
    </row>
    <row r="34" spans="1:35" s="72" customFormat="1" x14ac:dyDescent="0.25">
      <c r="A34" s="13">
        <f>F8</f>
        <v>4169</v>
      </c>
      <c r="B34" s="15">
        <v>76</v>
      </c>
      <c r="C34" s="77">
        <f t="shared" si="6"/>
        <v>132.03328000000002</v>
      </c>
      <c r="D34" s="77">
        <f t="shared" si="7"/>
        <v>45.55919256</v>
      </c>
      <c r="E34" s="77">
        <f t="shared" si="8"/>
        <v>2.1517636800000002</v>
      </c>
      <c r="F34" s="77">
        <f t="shared" si="9"/>
        <v>11.573582784000001</v>
      </c>
      <c r="G34" s="77">
        <f t="shared" si="5"/>
        <v>0.16233600000000004</v>
      </c>
      <c r="H34" s="77">
        <f t="shared" si="5"/>
        <v>1.6098320000000002</v>
      </c>
      <c r="I34" s="77">
        <f t="shared" si="5"/>
        <v>0.37066720000000009</v>
      </c>
      <c r="J34" s="77">
        <f t="shared" si="5"/>
        <v>2.5703200000000005E-3</v>
      </c>
      <c r="K34" s="77">
        <f t="shared" si="5"/>
        <v>3.9231200000000004E-3</v>
      </c>
      <c r="L34" s="77">
        <f t="shared" si="5"/>
        <v>0.41530960000000006</v>
      </c>
      <c r="M34" s="77">
        <f t="shared" si="5"/>
        <v>0.10375976000000001</v>
      </c>
      <c r="N34" s="77">
        <f t="shared" si="5"/>
        <v>23.674000000000003</v>
      </c>
      <c r="O34" s="77">
        <f t="shared" si="5"/>
        <v>6371.688000000001</v>
      </c>
      <c r="P34" s="77">
        <f t="shared" si="5"/>
        <v>0</v>
      </c>
      <c r="Q34" s="77">
        <f t="shared" si="10"/>
        <v>150.16080000000002</v>
      </c>
      <c r="R34" s="77">
        <f t="shared" si="11"/>
        <v>0</v>
      </c>
      <c r="S34" s="77">
        <f t="shared" si="11"/>
        <v>0.13122160000000002</v>
      </c>
      <c r="T34" s="77">
        <f t="shared" si="11"/>
        <v>0</v>
      </c>
      <c r="U34" s="77">
        <f t="shared" si="11"/>
        <v>0</v>
      </c>
      <c r="AB34" s="59"/>
      <c r="AC34" s="59"/>
      <c r="AD34" s="59"/>
      <c r="AE34" s="59"/>
      <c r="AF34" s="59"/>
      <c r="AG34" s="59"/>
      <c r="AH34" s="59"/>
      <c r="AI34" s="59"/>
    </row>
    <row r="35" spans="1:35" s="72" customFormat="1" x14ac:dyDescent="0.25">
      <c r="A35" s="13">
        <f>G8</f>
        <v>5392</v>
      </c>
      <c r="B35" s="15">
        <v>76</v>
      </c>
      <c r="C35" s="77">
        <f t="shared" si="6"/>
        <v>132.03328000000002</v>
      </c>
      <c r="D35" s="77">
        <f t="shared" si="7"/>
        <v>45.55919256</v>
      </c>
      <c r="E35" s="77">
        <f t="shared" si="8"/>
        <v>2.1517636800000002</v>
      </c>
      <c r="F35" s="77">
        <f t="shared" si="9"/>
        <v>11.573582784000001</v>
      </c>
      <c r="G35" s="77">
        <f t="shared" si="5"/>
        <v>0.16233600000000004</v>
      </c>
      <c r="H35" s="77">
        <f t="shared" si="5"/>
        <v>1.6098320000000002</v>
      </c>
      <c r="I35" s="77">
        <f t="shared" si="5"/>
        <v>0.37066720000000009</v>
      </c>
      <c r="J35" s="77">
        <f t="shared" si="5"/>
        <v>2.5703200000000005E-3</v>
      </c>
      <c r="K35" s="77">
        <f t="shared" si="5"/>
        <v>3.9231200000000004E-3</v>
      </c>
      <c r="L35" s="77">
        <f t="shared" si="5"/>
        <v>0.41530960000000006</v>
      </c>
      <c r="M35" s="77">
        <f t="shared" si="5"/>
        <v>0.10375976000000001</v>
      </c>
      <c r="N35" s="77">
        <f t="shared" si="5"/>
        <v>23.674000000000003</v>
      </c>
      <c r="O35" s="77">
        <f t="shared" si="5"/>
        <v>6371.688000000001</v>
      </c>
      <c r="P35" s="77">
        <f t="shared" si="5"/>
        <v>0</v>
      </c>
      <c r="Q35" s="77">
        <f t="shared" si="10"/>
        <v>150.16080000000002</v>
      </c>
      <c r="R35" s="77">
        <f t="shared" si="11"/>
        <v>0</v>
      </c>
      <c r="S35" s="77">
        <f t="shared" si="11"/>
        <v>0.13122160000000002</v>
      </c>
      <c r="T35" s="77">
        <f t="shared" si="11"/>
        <v>0</v>
      </c>
      <c r="U35" s="77">
        <f t="shared" si="11"/>
        <v>0</v>
      </c>
      <c r="AB35" s="59"/>
      <c r="AC35" s="59"/>
      <c r="AD35" s="59"/>
      <c r="AE35" s="59"/>
      <c r="AF35" s="59"/>
      <c r="AG35" s="59"/>
      <c r="AH35" s="59"/>
      <c r="AI35" s="59"/>
    </row>
    <row r="36" spans="1:35" s="72" customFormat="1" x14ac:dyDescent="0.25">
      <c r="A36" s="13">
        <f>H8</f>
        <v>2908</v>
      </c>
      <c r="B36" s="15">
        <v>76</v>
      </c>
      <c r="C36" s="77">
        <f t="shared" si="6"/>
        <v>132.03328000000002</v>
      </c>
      <c r="D36" s="77">
        <f t="shared" si="7"/>
        <v>45.55919256</v>
      </c>
      <c r="E36" s="77">
        <f t="shared" si="8"/>
        <v>2.1517636800000002</v>
      </c>
      <c r="F36" s="77">
        <f t="shared" si="9"/>
        <v>11.573582784000001</v>
      </c>
      <c r="G36" s="77">
        <f t="shared" si="5"/>
        <v>0.16233600000000004</v>
      </c>
      <c r="H36" s="77">
        <f t="shared" si="5"/>
        <v>1.6098320000000002</v>
      </c>
      <c r="I36" s="77">
        <f t="shared" si="5"/>
        <v>0.37066720000000009</v>
      </c>
      <c r="J36" s="77">
        <f t="shared" si="5"/>
        <v>2.5703200000000005E-3</v>
      </c>
      <c r="K36" s="77">
        <f t="shared" si="5"/>
        <v>3.9231200000000004E-3</v>
      </c>
      <c r="L36" s="77">
        <f t="shared" si="5"/>
        <v>0.41530960000000006</v>
      </c>
      <c r="M36" s="77">
        <f t="shared" si="5"/>
        <v>0.10375976000000001</v>
      </c>
      <c r="N36" s="77">
        <f t="shared" si="5"/>
        <v>23.674000000000003</v>
      </c>
      <c r="O36" s="77">
        <f t="shared" si="5"/>
        <v>6371.688000000001</v>
      </c>
      <c r="P36" s="77">
        <f t="shared" si="5"/>
        <v>0</v>
      </c>
      <c r="Q36" s="77">
        <f t="shared" si="10"/>
        <v>150.16080000000002</v>
      </c>
      <c r="R36" s="77">
        <f t="shared" si="11"/>
        <v>0</v>
      </c>
      <c r="S36" s="77">
        <f t="shared" si="11"/>
        <v>0.13122160000000002</v>
      </c>
      <c r="T36" s="77">
        <f t="shared" si="11"/>
        <v>0</v>
      </c>
      <c r="U36" s="77">
        <f t="shared" si="11"/>
        <v>0</v>
      </c>
      <c r="AB36" s="59"/>
      <c r="AC36" s="59"/>
      <c r="AD36" s="59"/>
      <c r="AE36" s="59"/>
      <c r="AF36" s="59"/>
      <c r="AG36" s="59"/>
      <c r="AH36" s="59"/>
      <c r="AI36" s="59"/>
    </row>
    <row r="37" spans="1:35" s="72" customFormat="1" x14ac:dyDescent="0.25">
      <c r="A37" s="13">
        <f>I8</f>
        <v>4826</v>
      </c>
      <c r="B37" s="15">
        <v>76</v>
      </c>
      <c r="C37" s="77">
        <f t="shared" si="6"/>
        <v>132.03328000000002</v>
      </c>
      <c r="D37" s="77">
        <f t="shared" si="7"/>
        <v>45.55919256</v>
      </c>
      <c r="E37" s="77">
        <f t="shared" si="8"/>
        <v>2.1517636800000002</v>
      </c>
      <c r="F37" s="77">
        <f t="shared" si="9"/>
        <v>11.573582784000001</v>
      </c>
      <c r="G37" s="77">
        <f t="shared" si="5"/>
        <v>0.16233600000000004</v>
      </c>
      <c r="H37" s="77">
        <f t="shared" si="5"/>
        <v>1.6098320000000002</v>
      </c>
      <c r="I37" s="77">
        <f t="shared" si="5"/>
        <v>0.37066720000000009</v>
      </c>
      <c r="J37" s="77">
        <f t="shared" si="5"/>
        <v>2.5703200000000005E-3</v>
      </c>
      <c r="K37" s="77">
        <f t="shared" si="5"/>
        <v>3.9231200000000004E-3</v>
      </c>
      <c r="L37" s="77">
        <f t="shared" si="5"/>
        <v>0.41530960000000006</v>
      </c>
      <c r="M37" s="77">
        <f t="shared" si="5"/>
        <v>0.10375976000000001</v>
      </c>
      <c r="N37" s="77">
        <f t="shared" si="5"/>
        <v>23.674000000000003</v>
      </c>
      <c r="O37" s="77">
        <f t="shared" si="5"/>
        <v>6371.688000000001</v>
      </c>
      <c r="P37" s="77">
        <f t="shared" si="5"/>
        <v>0</v>
      </c>
      <c r="Q37" s="77">
        <f t="shared" si="10"/>
        <v>150.16080000000002</v>
      </c>
      <c r="R37" s="77">
        <f t="shared" si="11"/>
        <v>0</v>
      </c>
      <c r="S37" s="77">
        <f t="shared" si="11"/>
        <v>0.13122160000000002</v>
      </c>
      <c r="T37" s="77">
        <f t="shared" si="11"/>
        <v>0</v>
      </c>
      <c r="U37" s="77">
        <f t="shared" si="11"/>
        <v>0</v>
      </c>
      <c r="AB37" s="59"/>
      <c r="AC37" s="59"/>
      <c r="AD37" s="59"/>
      <c r="AE37" s="59"/>
      <c r="AF37" s="59"/>
      <c r="AG37" s="59"/>
      <c r="AH37" s="59"/>
      <c r="AI37" s="59"/>
    </row>
    <row r="38" spans="1:35" s="72" customFormat="1" x14ac:dyDescent="0.25">
      <c r="A38" s="13">
        <f>J8</f>
        <v>6909</v>
      </c>
      <c r="B38" s="15">
        <v>76</v>
      </c>
      <c r="C38" s="77">
        <f t="shared" si="6"/>
        <v>132.03328000000002</v>
      </c>
      <c r="D38" s="77">
        <f t="shared" si="7"/>
        <v>45.55919256</v>
      </c>
      <c r="E38" s="77">
        <f t="shared" si="8"/>
        <v>2.1517636800000002</v>
      </c>
      <c r="F38" s="77">
        <f t="shared" si="9"/>
        <v>11.573582784000001</v>
      </c>
      <c r="G38" s="77">
        <f t="shared" si="5"/>
        <v>0.16233600000000004</v>
      </c>
      <c r="H38" s="77">
        <f t="shared" si="5"/>
        <v>1.6098320000000002</v>
      </c>
      <c r="I38" s="77">
        <f t="shared" si="5"/>
        <v>0.37066720000000009</v>
      </c>
      <c r="J38" s="77">
        <f t="shared" si="5"/>
        <v>2.5703200000000005E-3</v>
      </c>
      <c r="K38" s="77">
        <f t="shared" si="5"/>
        <v>3.9231200000000004E-3</v>
      </c>
      <c r="L38" s="77">
        <f t="shared" si="5"/>
        <v>0.41530960000000006</v>
      </c>
      <c r="M38" s="77">
        <f t="shared" si="5"/>
        <v>0.10375976000000001</v>
      </c>
      <c r="N38" s="77">
        <f t="shared" si="5"/>
        <v>23.674000000000003</v>
      </c>
      <c r="O38" s="77">
        <f t="shared" si="5"/>
        <v>6371.688000000001</v>
      </c>
      <c r="P38" s="77">
        <f t="shared" si="5"/>
        <v>0</v>
      </c>
      <c r="Q38" s="77">
        <f t="shared" si="10"/>
        <v>150.16080000000002</v>
      </c>
      <c r="R38" s="77">
        <f t="shared" si="11"/>
        <v>0</v>
      </c>
      <c r="S38" s="77">
        <f t="shared" si="11"/>
        <v>0.13122160000000002</v>
      </c>
      <c r="T38" s="77">
        <f t="shared" si="11"/>
        <v>0</v>
      </c>
      <c r="U38" s="77">
        <f t="shared" si="11"/>
        <v>0</v>
      </c>
      <c r="AB38" s="59"/>
      <c r="AC38" s="59"/>
      <c r="AD38" s="59"/>
      <c r="AE38" s="59"/>
      <c r="AF38" s="59"/>
      <c r="AG38" s="59"/>
      <c r="AH38" s="59"/>
      <c r="AI38" s="59"/>
    </row>
    <row r="39" spans="1:35" s="72" customFormat="1" x14ac:dyDescent="0.25">
      <c r="A39" s="13">
        <f>K8</f>
        <v>9973</v>
      </c>
      <c r="B39" s="15">
        <v>76</v>
      </c>
      <c r="C39" s="77">
        <f t="shared" si="6"/>
        <v>132.03328000000002</v>
      </c>
      <c r="D39" s="77">
        <f t="shared" si="7"/>
        <v>45.55919256</v>
      </c>
      <c r="E39" s="77">
        <f t="shared" si="8"/>
        <v>2.1517636800000002</v>
      </c>
      <c r="F39" s="77">
        <f t="shared" si="9"/>
        <v>11.573582784000001</v>
      </c>
      <c r="G39" s="77">
        <f t="shared" si="5"/>
        <v>0.16233600000000004</v>
      </c>
      <c r="H39" s="77">
        <f t="shared" si="5"/>
        <v>1.6098320000000002</v>
      </c>
      <c r="I39" s="77">
        <f t="shared" si="5"/>
        <v>0.37066720000000009</v>
      </c>
      <c r="J39" s="77">
        <f t="shared" si="5"/>
        <v>2.5703200000000005E-3</v>
      </c>
      <c r="K39" s="77">
        <f t="shared" si="5"/>
        <v>3.9231200000000004E-3</v>
      </c>
      <c r="L39" s="77">
        <f t="shared" si="5"/>
        <v>0.41530960000000006</v>
      </c>
      <c r="M39" s="77">
        <f t="shared" si="5"/>
        <v>0.10375976000000001</v>
      </c>
      <c r="N39" s="77">
        <f t="shared" si="5"/>
        <v>23.674000000000003</v>
      </c>
      <c r="O39" s="77">
        <f t="shared" si="5"/>
        <v>6371.688000000001</v>
      </c>
      <c r="P39" s="77">
        <f t="shared" si="5"/>
        <v>0</v>
      </c>
      <c r="Q39" s="77">
        <f t="shared" si="10"/>
        <v>150.16080000000002</v>
      </c>
      <c r="R39" s="77">
        <f t="shared" si="11"/>
        <v>0</v>
      </c>
      <c r="S39" s="77">
        <f t="shared" si="11"/>
        <v>0.13122160000000002</v>
      </c>
      <c r="T39" s="77">
        <f t="shared" si="11"/>
        <v>0</v>
      </c>
      <c r="U39" s="77">
        <f t="shared" si="11"/>
        <v>0</v>
      </c>
      <c r="AB39" s="59"/>
      <c r="AC39" s="59"/>
      <c r="AD39" s="59"/>
      <c r="AE39" s="59"/>
      <c r="AF39" s="59"/>
      <c r="AG39" s="59"/>
      <c r="AH39" s="59"/>
      <c r="AI39" s="59"/>
    </row>
    <row r="40" spans="1:35" s="72" customFormat="1" x14ac:dyDescent="0.25">
      <c r="A40" s="13">
        <f>L8</f>
        <v>7740</v>
      </c>
      <c r="B40" s="15">
        <v>76</v>
      </c>
      <c r="C40" s="77">
        <f t="shared" si="6"/>
        <v>132.03328000000002</v>
      </c>
      <c r="D40" s="77">
        <f t="shared" si="7"/>
        <v>45.55919256</v>
      </c>
      <c r="E40" s="77">
        <f t="shared" si="8"/>
        <v>2.1517636800000002</v>
      </c>
      <c r="F40" s="77">
        <f t="shared" si="9"/>
        <v>11.573582784000001</v>
      </c>
      <c r="G40" s="77">
        <f t="shared" si="5"/>
        <v>0.16233600000000004</v>
      </c>
      <c r="H40" s="77">
        <f t="shared" si="5"/>
        <v>1.6098320000000002</v>
      </c>
      <c r="I40" s="77">
        <f t="shared" si="5"/>
        <v>0.37066720000000009</v>
      </c>
      <c r="J40" s="77">
        <f t="shared" si="5"/>
        <v>2.5703200000000005E-3</v>
      </c>
      <c r="K40" s="77">
        <f t="shared" si="5"/>
        <v>3.9231200000000004E-3</v>
      </c>
      <c r="L40" s="77">
        <f t="shared" si="5"/>
        <v>0.41530960000000006</v>
      </c>
      <c r="M40" s="77">
        <f t="shared" si="5"/>
        <v>0.10375976000000001</v>
      </c>
      <c r="N40" s="77">
        <f t="shared" si="5"/>
        <v>23.674000000000003</v>
      </c>
      <c r="O40" s="77">
        <f t="shared" si="5"/>
        <v>6371.688000000001</v>
      </c>
      <c r="P40" s="77">
        <f t="shared" si="5"/>
        <v>0</v>
      </c>
      <c r="Q40" s="77">
        <f t="shared" si="10"/>
        <v>150.16080000000002</v>
      </c>
      <c r="R40" s="77">
        <f t="shared" si="11"/>
        <v>0</v>
      </c>
      <c r="S40" s="77">
        <f t="shared" si="11"/>
        <v>0.13122160000000002</v>
      </c>
      <c r="T40" s="77">
        <f t="shared" si="11"/>
        <v>0</v>
      </c>
      <c r="U40" s="77">
        <f t="shared" si="11"/>
        <v>0</v>
      </c>
      <c r="AB40" s="59"/>
      <c r="AC40" s="59"/>
      <c r="AD40" s="59"/>
      <c r="AE40" s="59"/>
      <c r="AF40" s="59"/>
      <c r="AG40" s="59"/>
      <c r="AH40" s="59"/>
      <c r="AI40" s="59"/>
    </row>
    <row r="41" spans="1:35" s="72" customFormat="1" x14ac:dyDescent="0.25">
      <c r="A41" s="13">
        <f>M8</f>
        <v>7730</v>
      </c>
      <c r="B41" s="15">
        <v>76</v>
      </c>
      <c r="C41" s="77">
        <f t="shared" si="6"/>
        <v>132.03328000000002</v>
      </c>
      <c r="D41" s="77">
        <f t="shared" si="7"/>
        <v>45.55919256</v>
      </c>
      <c r="E41" s="77">
        <f t="shared" si="8"/>
        <v>2.1517636800000002</v>
      </c>
      <c r="F41" s="77">
        <f t="shared" si="9"/>
        <v>11.573582784000001</v>
      </c>
      <c r="G41" s="77">
        <f t="shared" si="5"/>
        <v>0.16233600000000004</v>
      </c>
      <c r="H41" s="77">
        <f t="shared" si="5"/>
        <v>1.6098320000000002</v>
      </c>
      <c r="I41" s="77">
        <f t="shared" si="5"/>
        <v>0.37066720000000009</v>
      </c>
      <c r="J41" s="77">
        <f t="shared" si="5"/>
        <v>2.5703200000000005E-3</v>
      </c>
      <c r="K41" s="77">
        <f t="shared" si="5"/>
        <v>3.9231200000000004E-3</v>
      </c>
      <c r="L41" s="77">
        <f t="shared" si="5"/>
        <v>0.41530960000000006</v>
      </c>
      <c r="M41" s="77">
        <f t="shared" si="5"/>
        <v>0.10375976000000001</v>
      </c>
      <c r="N41" s="77">
        <f t="shared" si="5"/>
        <v>23.674000000000003</v>
      </c>
      <c r="O41" s="77">
        <f t="shared" si="5"/>
        <v>6371.688000000001</v>
      </c>
      <c r="P41" s="77">
        <f t="shared" si="5"/>
        <v>0</v>
      </c>
      <c r="Q41" s="77">
        <f t="shared" si="10"/>
        <v>150.16080000000002</v>
      </c>
      <c r="R41" s="77">
        <f t="shared" si="11"/>
        <v>0</v>
      </c>
      <c r="S41" s="77">
        <f t="shared" si="11"/>
        <v>0.13122160000000002</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9482</v>
      </c>
      <c r="C57" s="8">
        <f t="shared" ref="C57:U57" si="13">D8</f>
        <v>1489</v>
      </c>
      <c r="D57" s="8">
        <f t="shared" si="13"/>
        <v>3483</v>
      </c>
      <c r="E57" s="8">
        <f t="shared" si="13"/>
        <v>4169</v>
      </c>
      <c r="F57" s="8">
        <f t="shared" si="13"/>
        <v>5392</v>
      </c>
      <c r="G57" s="8">
        <f t="shared" si="13"/>
        <v>2908</v>
      </c>
      <c r="H57" s="8">
        <f t="shared" si="13"/>
        <v>4826</v>
      </c>
      <c r="I57" s="8">
        <f t="shared" si="13"/>
        <v>6909</v>
      </c>
      <c r="J57" s="8">
        <f t="shared" si="13"/>
        <v>9973</v>
      </c>
      <c r="K57" s="8">
        <f t="shared" si="13"/>
        <v>7740</v>
      </c>
      <c r="L57" s="8">
        <f t="shared" si="13"/>
        <v>7730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"&amp;(VLOOKUP(C14,Table245[],6,FALSE))</f>
        <v>Medium/Clay I Arable</v>
      </c>
      <c r="C58" s="13" t="str">
        <f>D16&amp;" I "&amp;(VLOOKUP(D14,Table245[],6,FALSE))</f>
        <v>Medium/Clay I Arable</v>
      </c>
      <c r="D58" s="13" t="str">
        <f>E16&amp;" I "&amp;(VLOOKUP(E14,Table245[],6,FALSE))</f>
        <v>Medium/Clay I Arable</v>
      </c>
      <c r="E58" s="13" t="str">
        <f>F16&amp;" I "&amp;(VLOOKUP(F14,Table245[],6,FALSE))</f>
        <v>Medium/Clay I Arable</v>
      </c>
      <c r="F58" s="13" t="str">
        <f>G16&amp;" I "&amp;(VLOOKUP(G14,Table245[],6,FALSE))</f>
        <v>Medium/Clay I Arable</v>
      </c>
      <c r="G58" s="13" t="str">
        <f>H16&amp;" I "&amp;(VLOOKUP(H14,Table245[],6,FALSE))</f>
        <v>Medium/Clay I Arable</v>
      </c>
      <c r="H58" s="13" t="str">
        <f>I16&amp;" I "&amp;(VLOOKUP(I14,Table245[],6,FALSE))</f>
        <v>Medium/Clay I Arable</v>
      </c>
      <c r="I58" s="13" t="str">
        <f>J16&amp;" I "&amp;(VLOOKUP(J14,Table245[],6,FALSE))</f>
        <v>Medium/Clay I Arable</v>
      </c>
      <c r="J58" s="13" t="str">
        <f>K16&amp;" I "&amp;(VLOOKUP(K14,Table245[],6,FALSE))</f>
        <v>Medium/Clay I Arable</v>
      </c>
      <c r="K58" s="13" t="str">
        <f>L16&amp;" I "&amp;(VLOOKUP(L14,Table245[],6,FALSE))</f>
        <v>Medium/Clay I Arable</v>
      </c>
      <c r="L58" s="13" t="str">
        <f>M16&amp;" I "&amp;(VLOOKUP(M14,Table245[],6,FALSE))</f>
        <v>Medium/Clay I Grass</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
      <c r="A59" s="111" t="s">
        <v>132</v>
      </c>
      <c r="B59" s="76">
        <f>VLOOKUP(C$14,Table245[],5,FALSE)</f>
        <v>6.7</v>
      </c>
      <c r="C59" s="76">
        <f>VLOOKUP(D$14,Table245[],5,FALSE)</f>
        <v>6.7</v>
      </c>
      <c r="D59" s="76">
        <f>VLOOKUP(E$14,Table245[],5,FALSE)</f>
        <v>6.7</v>
      </c>
      <c r="E59" s="76">
        <f>VLOOKUP(F$14,Table245[],5,FALSE)</f>
        <v>6.7</v>
      </c>
      <c r="F59" s="76">
        <f>VLOOKUP(G$14,Table245[],5,FALSE)</f>
        <v>6.7</v>
      </c>
      <c r="G59" s="76">
        <f>VLOOKUP(H$14,Table245[],5,FALSE)</f>
        <v>6.7</v>
      </c>
      <c r="H59" s="76">
        <f>VLOOKUP(I$14,Table245[],5,FALSE)</f>
        <v>6.7</v>
      </c>
      <c r="I59" s="76">
        <f>VLOOKUP(J$14,Table245[],5,FALSE)</f>
        <v>6.7</v>
      </c>
      <c r="J59" s="76">
        <f>VLOOKUP(K$14,Table245[],5,FALSE)</f>
        <v>6.7</v>
      </c>
      <c r="K59" s="76">
        <f>VLOOKUP(L$14,Table245[],5,FALSE)</f>
        <v>6.7</v>
      </c>
      <c r="L59" s="76">
        <f>VLOOKUP(M$14,Table245[],5,FALSE)</f>
        <v>6.2</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x14ac:dyDescent="0.2">
      <c r="A60" s="111" t="s">
        <v>4</v>
      </c>
      <c r="B60" s="76">
        <f>C10</f>
        <v>7.4</v>
      </c>
      <c r="C60" s="76">
        <f t="shared" ref="C60:U60" si="14">D10</f>
        <v>6.9</v>
      </c>
      <c r="D60" s="76">
        <f t="shared" si="14"/>
        <v>5.4</v>
      </c>
      <c r="E60" s="76">
        <f t="shared" si="14"/>
        <v>5.7</v>
      </c>
      <c r="F60" s="76">
        <f t="shared" si="14"/>
        <v>6.6</v>
      </c>
      <c r="G60" s="76">
        <f t="shared" si="14"/>
        <v>7.2</v>
      </c>
      <c r="H60" s="76">
        <f t="shared" si="14"/>
        <v>6.1</v>
      </c>
      <c r="I60" s="76">
        <f t="shared" si="14"/>
        <v>6.9</v>
      </c>
      <c r="J60" s="76">
        <f t="shared" si="14"/>
        <v>7.2</v>
      </c>
      <c r="K60" s="76">
        <f t="shared" si="14"/>
        <v>6.3</v>
      </c>
      <c r="L60" s="76">
        <f t="shared" si="14"/>
        <v>6.4</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8</v>
      </c>
      <c r="D61" s="76">
        <f t="shared" si="15"/>
        <v>8</v>
      </c>
      <c r="E61" s="76">
        <f t="shared" si="15"/>
        <v>8</v>
      </c>
      <c r="F61" s="76">
        <f t="shared" si="15"/>
        <v>8</v>
      </c>
      <c r="G61" s="76">
        <f t="shared" si="15"/>
        <v>8</v>
      </c>
      <c r="H61" s="76">
        <f t="shared" si="15"/>
        <v>8</v>
      </c>
      <c r="I61" s="76">
        <f t="shared" si="15"/>
        <v>8</v>
      </c>
      <c r="J61" s="76">
        <f t="shared" si="15"/>
        <v>8</v>
      </c>
      <c r="K61" s="76">
        <f t="shared" si="15"/>
        <v>8</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76</v>
      </c>
      <c r="C62" s="77">
        <f>B32</f>
        <v>76</v>
      </c>
      <c r="D62" s="77">
        <f>B33</f>
        <v>76</v>
      </c>
      <c r="E62" s="77">
        <f>B34</f>
        <v>76</v>
      </c>
      <c r="F62" s="77">
        <f>B35</f>
        <v>76</v>
      </c>
      <c r="G62" s="77">
        <f>B36</f>
        <v>76</v>
      </c>
      <c r="H62" s="77">
        <f>B37</f>
        <v>76</v>
      </c>
      <c r="I62" s="77">
        <f>B38</f>
        <v>76</v>
      </c>
      <c r="J62" s="77">
        <f>B39</f>
        <v>76</v>
      </c>
      <c r="K62" s="77">
        <f>B40</f>
        <v>76</v>
      </c>
      <c r="L62" s="77">
        <f>B41</f>
        <v>76</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-5.6000000000000014</v>
      </c>
      <c r="C64" s="77">
        <f t="shared" ref="C64:U64" si="17">(C59-C60)*C61</f>
        <v>-1.6000000000000014</v>
      </c>
      <c r="D64" s="77">
        <f t="shared" si="17"/>
        <v>10.399999999999999</v>
      </c>
      <c r="E64" s="77">
        <f t="shared" si="17"/>
        <v>8</v>
      </c>
      <c r="F64" s="77">
        <f t="shared" si="17"/>
        <v>0.80000000000000426</v>
      </c>
      <c r="G64" s="77">
        <f t="shared" si="17"/>
        <v>-4</v>
      </c>
      <c r="H64" s="77">
        <f t="shared" si="17"/>
        <v>4.8000000000000043</v>
      </c>
      <c r="I64" s="77">
        <f t="shared" si="17"/>
        <v>-1.6000000000000014</v>
      </c>
      <c r="J64" s="77">
        <f t="shared" si="17"/>
        <v>-4</v>
      </c>
      <c r="K64" s="77">
        <f t="shared" si="17"/>
        <v>3.2000000000000028</v>
      </c>
      <c r="L64" s="77">
        <f t="shared" si="17"/>
        <v>-1.2000000000000011</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5.6000000000000014</v>
      </c>
      <c r="C65" s="77">
        <f t="shared" ref="C65:U65" si="18">C63-C64</f>
        <v>1.6000000000000014</v>
      </c>
      <c r="D65" s="77">
        <f t="shared" si="18"/>
        <v>-10.399999999999999</v>
      </c>
      <c r="E65" s="77">
        <f t="shared" si="18"/>
        <v>-8</v>
      </c>
      <c r="F65" s="77">
        <f t="shared" si="18"/>
        <v>-0.80000000000000426</v>
      </c>
      <c r="G65" s="77">
        <f t="shared" si="18"/>
        <v>4</v>
      </c>
      <c r="H65" s="77">
        <f t="shared" si="18"/>
        <v>-4.8000000000000043</v>
      </c>
      <c r="I65" s="77">
        <f t="shared" si="18"/>
        <v>1.6000000000000014</v>
      </c>
      <c r="J65" s="77">
        <f t="shared" si="18"/>
        <v>4</v>
      </c>
      <c r="K65" s="77">
        <f t="shared" si="18"/>
        <v>-3.2000000000000028</v>
      </c>
      <c r="L65" s="77">
        <f t="shared" si="18"/>
        <v>1.2000000000000011</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UNDER</v>
      </c>
      <c r="E66" s="78" t="str">
        <f t="shared" si="19"/>
        <v>UNDER</v>
      </c>
      <c r="F66" s="78" t="str">
        <f t="shared" si="19"/>
        <v>UNDER</v>
      </c>
      <c r="G66" s="78" t="str">
        <f t="shared" si="19"/>
        <v>OVER</v>
      </c>
      <c r="H66" s="78" t="str">
        <f t="shared" si="19"/>
        <v>UNDER</v>
      </c>
      <c r="I66" s="78" t="str">
        <f t="shared" si="19"/>
        <v>OVER</v>
      </c>
      <c r="J66" s="78" t="str">
        <f t="shared" si="19"/>
        <v>OVER</v>
      </c>
      <c r="K66" s="78" t="str">
        <f t="shared" si="19"/>
        <v>UNDER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77" priority="37" operator="equal">
      <formula>"DECREASE"</formula>
    </cfRule>
    <cfRule type="cellIs" dxfId="376" priority="38" operator="equal">
      <formula>"INCREASE"</formula>
    </cfRule>
  </conditionalFormatting>
  <conditionalFormatting sqref="B62:U66 B31:B50">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A43" sqref="A4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1" t="s">
        <v>41</v>
      </c>
      <c r="B1" s="121"/>
      <c r="C1" s="142" t="str">
        <f>'DCWW Glascoed (in store)'!C1:D1</f>
        <v>PAN-017959</v>
      </c>
      <c r="D1" s="143"/>
      <c r="E1" s="93" t="s">
        <v>45</v>
      </c>
      <c r="F1" s="39">
        <f>'DCWW Glascoed (in store)'!F1</f>
        <v>48.43</v>
      </c>
      <c r="G1" s="122" t="s">
        <v>43</v>
      </c>
      <c r="H1" s="123"/>
      <c r="I1" s="118">
        <v>6.6</v>
      </c>
      <c r="J1" s="121" t="s">
        <v>153</v>
      </c>
      <c r="K1" s="121"/>
      <c r="L1" s="97">
        <v>417</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1" t="s">
        <v>87</v>
      </c>
      <c r="B2" s="121"/>
      <c r="C2" s="144" t="str">
        <f>'DCWW Glascoed (in store)'!C2:D2</f>
        <v>GP3792SK</v>
      </c>
      <c r="D2" s="145"/>
      <c r="E2" s="93" t="s">
        <v>109</v>
      </c>
      <c r="F2" s="96" t="s">
        <v>176</v>
      </c>
      <c r="G2" s="140" t="s">
        <v>110</v>
      </c>
      <c r="H2" s="141"/>
      <c r="I2" s="118">
        <v>0</v>
      </c>
      <c r="J2" s="121" t="s">
        <v>158</v>
      </c>
      <c r="K2" s="121"/>
      <c r="L2" s="97">
        <v>1.1599999999999999</v>
      </c>
      <c r="AB2" s="30" t="s">
        <v>56</v>
      </c>
      <c r="AC2" s="17"/>
      <c r="AD2" s="30" t="s">
        <v>70</v>
      </c>
      <c r="AE2" s="17"/>
      <c r="AF2" s="17"/>
      <c r="AG2" s="44" t="s">
        <v>76</v>
      </c>
      <c r="AH2" s="18"/>
      <c r="AI2" s="45" t="s">
        <v>126</v>
      </c>
      <c r="AJ2" s="46">
        <v>0</v>
      </c>
      <c r="AK2" s="47">
        <v>0</v>
      </c>
      <c r="AL2" s="10">
        <v>0</v>
      </c>
      <c r="AM2" s="11">
        <v>0</v>
      </c>
      <c r="AN2" s="11">
        <v>0</v>
      </c>
    </row>
    <row r="3" spans="1:41" x14ac:dyDescent="0.2">
      <c r="A3" s="122" t="s">
        <v>42</v>
      </c>
      <c r="B3" s="123"/>
      <c r="C3" s="144" t="str">
        <f>'DCWW Glascoed (in store)'!C3:D3</f>
        <v xml:space="preserve">ByProduct Recovery Limited </v>
      </c>
      <c r="D3" s="145"/>
      <c r="E3" s="93" t="s">
        <v>108</v>
      </c>
      <c r="F3" s="31" t="s">
        <v>78</v>
      </c>
      <c r="G3" s="121" t="s">
        <v>159</v>
      </c>
      <c r="H3" s="121"/>
      <c r="I3" s="118">
        <v>0</v>
      </c>
      <c r="J3" s="122" t="s">
        <v>154</v>
      </c>
      <c r="K3" s="123"/>
      <c r="L3" s="97">
        <f>(L1/(L2*10000))*100</f>
        <v>3.5948275862068968</v>
      </c>
      <c r="AB3" s="30" t="s">
        <v>57</v>
      </c>
      <c r="AC3" s="17"/>
      <c r="AD3" s="30" t="s">
        <v>71</v>
      </c>
      <c r="AE3" s="17"/>
      <c r="AF3" s="17"/>
      <c r="AG3" s="44" t="s">
        <v>77</v>
      </c>
      <c r="AH3" s="18"/>
      <c r="AI3" s="48" t="s">
        <v>113</v>
      </c>
      <c r="AJ3" s="49">
        <v>1.7</v>
      </c>
      <c r="AK3" s="50">
        <v>6</v>
      </c>
      <c r="AL3" s="51">
        <v>1</v>
      </c>
      <c r="AM3" s="11">
        <v>6.2</v>
      </c>
      <c r="AN3" s="11" t="s">
        <v>112</v>
      </c>
    </row>
    <row r="4" spans="1:41" x14ac:dyDescent="0.2">
      <c r="A4" s="121" t="s">
        <v>0</v>
      </c>
      <c r="B4" s="121"/>
      <c r="C4" s="142" t="str">
        <f>'DCWW Glascoed (in store)'!C4:D4</f>
        <v>Bryn Carrog Farm, Bodelwyddan Road, Rhuddlan, Rhyl, LL18 5UH</v>
      </c>
      <c r="D4" s="143"/>
      <c r="E4" s="94" t="s">
        <v>1</v>
      </c>
      <c r="F4" s="96" t="s">
        <v>167</v>
      </c>
      <c r="G4" s="122"/>
      <c r="H4" s="123"/>
      <c r="I4" s="39"/>
      <c r="J4" s="122"/>
      <c r="K4" s="123"/>
      <c r="L4" s="96"/>
      <c r="AB4" s="30" t="s">
        <v>52</v>
      </c>
      <c r="AC4" s="17"/>
      <c r="AD4" s="52" t="s">
        <v>72</v>
      </c>
      <c r="AE4" s="17"/>
      <c r="AF4" s="17"/>
      <c r="AG4" s="44" t="s">
        <v>78</v>
      </c>
      <c r="AH4" s="18"/>
      <c r="AI4" s="53" t="s">
        <v>124</v>
      </c>
      <c r="AJ4" s="54">
        <v>7</v>
      </c>
      <c r="AK4" s="55">
        <v>10.5</v>
      </c>
      <c r="AL4" s="11">
        <v>2</v>
      </c>
      <c r="AM4" s="11">
        <v>6.7</v>
      </c>
      <c r="AN4" s="11" t="s">
        <v>135</v>
      </c>
    </row>
    <row r="5" spans="1:41" x14ac:dyDescent="0.2">
      <c r="A5" s="121" t="s">
        <v>47</v>
      </c>
      <c r="B5" s="121"/>
      <c r="C5" s="142" t="str">
        <f>'DCWW Glascoed (in store)'!C5:D5</f>
        <v>Louise Bailey</v>
      </c>
      <c r="D5" s="143"/>
      <c r="E5" s="93"/>
      <c r="F5" s="39"/>
      <c r="G5" s="122"/>
      <c r="H5" s="123"/>
      <c r="I5" s="39"/>
      <c r="J5" s="122"/>
      <c r="K5" s="123"/>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7" t="s">
        <v>63</v>
      </c>
      <c r="B7" s="12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1" t="s">
        <v>2</v>
      </c>
      <c r="B8" s="121"/>
      <c r="C8" s="60">
        <f>'DCWW Glascoed (in store)'!C8</f>
        <v>9482</v>
      </c>
      <c r="D8" s="60">
        <f>'DCWW Glascoed (in store)'!D8</f>
        <v>1489</v>
      </c>
      <c r="E8" s="60">
        <f>'DCWW Glascoed (in store)'!E8</f>
        <v>3483</v>
      </c>
      <c r="F8" s="60">
        <f>'DCWW Glascoed (in store)'!F8</f>
        <v>4169</v>
      </c>
      <c r="G8" s="60">
        <f>'DCWW Glascoed (in store)'!G8</f>
        <v>5392</v>
      </c>
      <c r="H8" s="60">
        <f>'DCWW Glascoed (in store)'!H8</f>
        <v>2908</v>
      </c>
      <c r="I8" s="60">
        <f>'DCWW Glascoed (in store)'!I8</f>
        <v>4826</v>
      </c>
      <c r="J8" s="60">
        <f>'DCWW Glascoed (in store)'!J8</f>
        <v>6909</v>
      </c>
      <c r="K8" s="60">
        <f>'DCWW Glascoed (in store)'!K8</f>
        <v>9973</v>
      </c>
      <c r="L8" s="60">
        <f>'DCWW Glascoed (in store)'!L8</f>
        <v>7740</v>
      </c>
      <c r="M8" s="60">
        <f>'DCWW Glascoed (in store)'!M8</f>
        <v>7730</v>
      </c>
      <c r="N8" s="60">
        <f>'DCWW Glascoed (in store)'!N8</f>
        <v>0</v>
      </c>
      <c r="O8" s="60">
        <f>'DCWW Glascoed (in store)'!O8</f>
        <v>0</v>
      </c>
      <c r="P8" s="60">
        <f>'DCWW Glascoed (in store)'!P8</f>
        <v>0</v>
      </c>
      <c r="Q8" s="60">
        <f>'DCWW Glascoed (in store)'!Q8</f>
        <v>0</v>
      </c>
      <c r="R8" s="60">
        <f>'DCWW Glascoed (in store)'!R8</f>
        <v>0</v>
      </c>
      <c r="S8" s="60">
        <f>'DCWW Glascoed (in store)'!S8</f>
        <v>0</v>
      </c>
      <c r="T8" s="60">
        <f>'DCWW Glascoed (in store)'!T8</f>
        <v>0</v>
      </c>
      <c r="U8" s="60">
        <f>'DCWW Glascoed (in store)'!U8</f>
        <v>0</v>
      </c>
      <c r="V8" s="60">
        <f>'DCWW Glascoed (in store)'!V8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1" t="s">
        <v>3</v>
      </c>
      <c r="B9" s="121"/>
      <c r="C9" s="60">
        <f>'DCWW Glascoed (in store)'!C9</f>
        <v>1</v>
      </c>
      <c r="D9" s="60">
        <f>'DCWW Glascoed (in store)'!D9</f>
        <v>1</v>
      </c>
      <c r="E9" s="60">
        <f>'DCWW Glascoed (in store)'!E9</f>
        <v>1</v>
      </c>
      <c r="F9" s="60">
        <f>'DCWW Glascoed (in store)'!F9</f>
        <v>1</v>
      </c>
      <c r="G9" s="60">
        <f>'DCWW Glascoed (in store)'!G9</f>
        <v>1</v>
      </c>
      <c r="H9" s="60">
        <f>'DCWW Glascoed (in store)'!H9</f>
        <v>1</v>
      </c>
      <c r="I9" s="60">
        <f>'DCWW Glascoed (in store)'!I9</f>
        <v>1</v>
      </c>
      <c r="J9" s="60">
        <f>'DCWW Glascoed (in store)'!J9</f>
        <v>1</v>
      </c>
      <c r="K9" s="60">
        <f>'DCWW Glascoed (in store)'!K9</f>
        <v>1</v>
      </c>
      <c r="L9" s="60">
        <f>'DCWW Glascoed (in store)'!L9</f>
        <v>1</v>
      </c>
      <c r="M9" s="60" t="str">
        <f>'DCWW Glascoed (in store)'!M9</f>
        <v>Mod</v>
      </c>
      <c r="N9" s="60">
        <f>'DCWW Glascoed (in store)'!N9</f>
        <v>0</v>
      </c>
      <c r="O9" s="60">
        <f>'DCWW Glascoed (in store)'!O9</f>
        <v>0</v>
      </c>
      <c r="P9" s="60">
        <f>'DCWW Glascoed (in store)'!P9</f>
        <v>0</v>
      </c>
      <c r="Q9" s="60">
        <f>'DCWW Glascoed (in store)'!Q9</f>
        <v>0</v>
      </c>
      <c r="R9" s="60">
        <f>'DCWW Glascoed (in store)'!R9</f>
        <v>0</v>
      </c>
      <c r="S9" s="60">
        <f>'DCWW Glascoed (in store)'!S9</f>
        <v>0</v>
      </c>
      <c r="T9" s="60">
        <f>'DCWW Glascoed (in store)'!T9</f>
        <v>0</v>
      </c>
      <c r="U9" s="60">
        <f>'DCWW Glascoed (in store)'!U9</f>
        <v>0</v>
      </c>
      <c r="V9" s="60">
        <f>'DCWW Glascoed (in store)'!V9</f>
        <v>0</v>
      </c>
      <c r="AB9" s="17"/>
      <c r="AC9" s="17"/>
      <c r="AD9" s="30" t="s">
        <v>137</v>
      </c>
      <c r="AE9" s="30">
        <v>4.5</v>
      </c>
      <c r="AF9" s="17"/>
      <c r="AG9" s="18"/>
      <c r="AH9" s="18"/>
      <c r="AI9" s="63" t="s">
        <v>103</v>
      </c>
      <c r="AJ9" s="64">
        <v>0.7</v>
      </c>
      <c r="AK9" s="65">
        <v>4</v>
      </c>
      <c r="AL9" s="29">
        <v>7</v>
      </c>
      <c r="AM9" s="11">
        <v>6.7</v>
      </c>
      <c r="AN9" s="11" t="s">
        <v>135</v>
      </c>
      <c r="AO9" s="99"/>
    </row>
    <row r="10" spans="1:41" x14ac:dyDescent="0.2">
      <c r="A10" s="121" t="s">
        <v>4</v>
      </c>
      <c r="B10" s="121"/>
      <c r="C10" s="60">
        <f>'DCWW Glascoed (in store)'!C10</f>
        <v>7.4</v>
      </c>
      <c r="D10" s="60">
        <f>'DCWW Glascoed (in store)'!D10</f>
        <v>6.9</v>
      </c>
      <c r="E10" s="60">
        <f>'DCWW Glascoed (in store)'!E10</f>
        <v>5.4</v>
      </c>
      <c r="F10" s="60">
        <f>'DCWW Glascoed (in store)'!F10</f>
        <v>5.7</v>
      </c>
      <c r="G10" s="60">
        <f>'DCWW Glascoed (in store)'!G10</f>
        <v>6.6</v>
      </c>
      <c r="H10" s="60">
        <f>'DCWW Glascoed (in store)'!H10</f>
        <v>7.2</v>
      </c>
      <c r="I10" s="60">
        <f>'DCWW Glascoed (in store)'!I10</f>
        <v>6.1</v>
      </c>
      <c r="J10" s="60">
        <f>'DCWW Glascoed (in store)'!J10</f>
        <v>6.9</v>
      </c>
      <c r="K10" s="60">
        <f>'DCWW Glascoed (in store)'!K10</f>
        <v>7.2</v>
      </c>
      <c r="L10" s="60">
        <f>'DCWW Glascoed (in store)'!L10</f>
        <v>6.3</v>
      </c>
      <c r="M10" s="60">
        <f>'DCWW Glascoed (in store)'!M10</f>
        <v>6.4</v>
      </c>
      <c r="N10" s="60">
        <f>'DCWW Glascoed (in store)'!N10</f>
        <v>0</v>
      </c>
      <c r="O10" s="60">
        <f>'DCWW Glascoed (in store)'!O10</f>
        <v>0</v>
      </c>
      <c r="P10" s="60">
        <f>'DCWW Glascoed (in store)'!P10</f>
        <v>0</v>
      </c>
      <c r="Q10" s="60">
        <f>'DCWW Glascoed (in store)'!Q10</f>
        <v>0</v>
      </c>
      <c r="R10" s="60">
        <f>'DCWW Glascoed (in store)'!R10</f>
        <v>0</v>
      </c>
      <c r="S10" s="60">
        <f>'DCWW Glascoed (in store)'!S10</f>
        <v>0</v>
      </c>
      <c r="T10" s="60">
        <f>'DCWW Glascoed (in store)'!T10</f>
        <v>0</v>
      </c>
      <c r="U10" s="60">
        <f>'DCWW Glascoed (in store)'!U10</f>
        <v>0</v>
      </c>
      <c r="V10" s="60">
        <f>'DCWW Glascoed (in store)'!V10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1" t="s">
        <v>5</v>
      </c>
      <c r="B11" s="121"/>
      <c r="C11" s="60">
        <f>'DCWW Glascoed (in store)'!C11</f>
        <v>4</v>
      </c>
      <c r="D11" s="60">
        <f>'DCWW Glascoed (in store)'!D11</f>
        <v>3</v>
      </c>
      <c r="E11" s="60">
        <f>'DCWW Glascoed (in store)'!E11</f>
        <v>2</v>
      </c>
      <c r="F11" s="60">
        <f>'DCWW Glascoed (in store)'!F11</f>
        <v>1</v>
      </c>
      <c r="G11" s="60">
        <f>'DCWW Glascoed (in store)'!G11</f>
        <v>1</v>
      </c>
      <c r="H11" s="60">
        <f>'DCWW Glascoed (in store)'!H11</f>
        <v>3</v>
      </c>
      <c r="I11" s="60">
        <f>'DCWW Glascoed (in store)'!I11</f>
        <v>1</v>
      </c>
      <c r="J11" s="60">
        <f>'DCWW Glascoed (in store)'!J11</f>
        <v>1</v>
      </c>
      <c r="K11" s="60">
        <f>'DCWW Glascoed (in store)'!K11</f>
        <v>3</v>
      </c>
      <c r="L11" s="60">
        <f>'DCWW Glascoed (in store)'!L11</f>
        <v>1</v>
      </c>
      <c r="M11" s="60">
        <f>'DCWW Glascoed (in store)'!M11</f>
        <v>1</v>
      </c>
      <c r="N11" s="60">
        <f>'DCWW Glascoed (in store)'!N11</f>
        <v>0</v>
      </c>
      <c r="O11" s="60">
        <f>'DCWW Glascoed (in store)'!O11</f>
        <v>0</v>
      </c>
      <c r="P11" s="60">
        <f>'DCWW Glascoed (in store)'!P11</f>
        <v>0</v>
      </c>
      <c r="Q11" s="60">
        <f>'DCWW Glascoed (in store)'!Q11</f>
        <v>0</v>
      </c>
      <c r="R11" s="60">
        <f>'DCWW Glascoed (in store)'!R11</f>
        <v>0</v>
      </c>
      <c r="S11" s="60">
        <f>'DCWW Glascoed (in store)'!S11</f>
        <v>0</v>
      </c>
      <c r="T11" s="60">
        <f>'DCWW Glascoed (in store)'!T11</f>
        <v>0</v>
      </c>
      <c r="U11" s="60">
        <f>'DCWW Glascoed (in store)'!U11</f>
        <v>0</v>
      </c>
      <c r="V11" s="60">
        <f>'DCWW Glascoed (in store)'!V11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1" t="s">
        <v>6</v>
      </c>
      <c r="B12" s="121"/>
      <c r="C12" s="60">
        <f>'DCWW Glascoed (in store)'!C12</f>
        <v>4</v>
      </c>
      <c r="D12" s="60">
        <f>'DCWW Glascoed (in store)'!D12</f>
        <v>3</v>
      </c>
      <c r="E12" s="60">
        <f>'DCWW Glascoed (in store)'!E12</f>
        <v>2</v>
      </c>
      <c r="F12" s="60">
        <f>'DCWW Glascoed (in store)'!F12</f>
        <v>3</v>
      </c>
      <c r="G12" s="60">
        <f>'DCWW Glascoed (in store)'!G12</f>
        <v>2</v>
      </c>
      <c r="H12" s="60">
        <f>'DCWW Glascoed (in store)'!H12</f>
        <v>2</v>
      </c>
      <c r="I12" s="60">
        <f>'DCWW Glascoed (in store)'!I12</f>
        <v>3</v>
      </c>
      <c r="J12" s="60">
        <f>'DCWW Glascoed (in store)'!J12</f>
        <v>3</v>
      </c>
      <c r="K12" s="60">
        <f>'DCWW Glascoed (in store)'!K12</f>
        <v>3</v>
      </c>
      <c r="L12" s="60">
        <f>'DCWW Glascoed (in store)'!L12</f>
        <v>2</v>
      </c>
      <c r="M12" s="60">
        <f>'DCWW Glascoed (in store)'!M12</f>
        <v>3</v>
      </c>
      <c r="N12" s="60">
        <f>'DCWW Glascoed (in store)'!N12</f>
        <v>0</v>
      </c>
      <c r="O12" s="60">
        <f>'DCWW Glascoed (in store)'!O12</f>
        <v>0</v>
      </c>
      <c r="P12" s="60">
        <f>'DCWW Glascoed (in store)'!P12</f>
        <v>0</v>
      </c>
      <c r="Q12" s="60">
        <f>'DCWW Glascoed (in store)'!Q12</f>
        <v>0</v>
      </c>
      <c r="R12" s="60">
        <f>'DCWW Glascoed (in store)'!R12</f>
        <v>0</v>
      </c>
      <c r="S12" s="60">
        <f>'DCWW Glascoed (in store)'!S12</f>
        <v>0</v>
      </c>
      <c r="T12" s="60">
        <f>'DCWW Glascoed (in store)'!T12</f>
        <v>0</v>
      </c>
      <c r="U12" s="60">
        <f>'DCWW Glascoed (in store)'!U12</f>
        <v>0</v>
      </c>
      <c r="V12" s="60">
        <f>'DCWW Glascoed (in store)'!V12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1" t="s">
        <v>7</v>
      </c>
      <c r="B13" s="121"/>
      <c r="C13" s="60">
        <f>'DCWW Glascoed (in store)'!C13</f>
        <v>4</v>
      </c>
      <c r="D13" s="60">
        <f>'DCWW Glascoed (in store)'!D13</f>
        <v>3</v>
      </c>
      <c r="E13" s="60">
        <f>'DCWW Glascoed (in store)'!E13</f>
        <v>5</v>
      </c>
      <c r="F13" s="60">
        <f>'DCWW Glascoed (in store)'!F13</f>
        <v>5</v>
      </c>
      <c r="G13" s="60">
        <f>'DCWW Glascoed (in store)'!G13</f>
        <v>4</v>
      </c>
      <c r="H13" s="60">
        <f>'DCWW Glascoed (in store)'!H13</f>
        <v>5</v>
      </c>
      <c r="I13" s="60">
        <f>'DCWW Glascoed (in store)'!I13</f>
        <v>4</v>
      </c>
      <c r="J13" s="60">
        <f>'DCWW Glascoed (in store)'!J13</f>
        <v>3</v>
      </c>
      <c r="K13" s="60">
        <f>'DCWW Glascoed (in store)'!K13</f>
        <v>4</v>
      </c>
      <c r="L13" s="60">
        <f>'DCWW Glascoed (in store)'!L13</f>
        <v>4</v>
      </c>
      <c r="M13" s="60">
        <f>'DCWW Glascoed (in store)'!M13</f>
        <v>5</v>
      </c>
      <c r="N13" s="60">
        <f>'DCWW Glascoed (in store)'!N13</f>
        <v>0</v>
      </c>
      <c r="O13" s="60">
        <f>'DCWW Glascoed (in store)'!O13</f>
        <v>0</v>
      </c>
      <c r="P13" s="60">
        <f>'DCWW Glascoed (in store)'!P13</f>
        <v>0</v>
      </c>
      <c r="Q13" s="60">
        <f>'DCWW Glascoed (in store)'!Q13</f>
        <v>0</v>
      </c>
      <c r="R13" s="60">
        <f>'DCWW Glascoed (in store)'!R13</f>
        <v>0</v>
      </c>
      <c r="S13" s="60">
        <f>'DCWW Glascoed (in store)'!S13</f>
        <v>0</v>
      </c>
      <c r="T13" s="60">
        <f>'DCWW Glascoed (in store)'!T13</f>
        <v>0</v>
      </c>
      <c r="U13" s="60">
        <f>'DCWW Glascoed (in store)'!U13</f>
        <v>0</v>
      </c>
      <c r="V13" s="60">
        <f>'DCWW Glascoed (in store)'!V13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3" t="s">
        <v>8</v>
      </c>
      <c r="B14" s="133"/>
      <c r="C14" s="102" t="str">
        <f>'DCWW Glascoed (in store)'!C14</f>
        <v>Spring wheat/barley</v>
      </c>
      <c r="D14" s="102" t="str">
        <f>'DCWW Glascoed (in store)'!D14</f>
        <v>Spring wheat/barley</v>
      </c>
      <c r="E14" s="102" t="str">
        <f>'DCWW Glascoed (in store)'!E14</f>
        <v>Spring wheat/barley</v>
      </c>
      <c r="F14" s="102" t="str">
        <f>'DCWW Glascoed (in store)'!F14</f>
        <v>Spring wheat/barley</v>
      </c>
      <c r="G14" s="102" t="str">
        <f>'DCWW Glascoed (in store)'!G14</f>
        <v xml:space="preserve">Winter wheat- grain only </v>
      </c>
      <c r="H14" s="102" t="str">
        <f>'DCWW Glascoed (in store)'!H14</f>
        <v>Spring wheat/barley</v>
      </c>
      <c r="I14" s="102" t="str">
        <f>'DCWW Glascoed (in store)'!I14</f>
        <v>Spring wheat/barley</v>
      </c>
      <c r="J14" s="102" t="str">
        <f>'DCWW Glascoed (in store)'!J14</f>
        <v xml:space="preserve">Winter wheat- grain only </v>
      </c>
      <c r="K14" s="102" t="str">
        <f>'DCWW Glascoed (in store)'!K14</f>
        <v>Spring wheat/barley</v>
      </c>
      <c r="L14" s="102" t="str">
        <f>'DCWW Glascoed (in store)'!L14</f>
        <v>Winter barley/triticale/rye</v>
      </c>
      <c r="M14" s="102" t="str">
        <f>'DCWW Glascoed (in store)'!M14</f>
        <v xml:space="preserve">Grass Silage (25% DM) </v>
      </c>
      <c r="N14" s="102">
        <f>'DCWW Glascoed (in store)'!N14</f>
        <v>0</v>
      </c>
      <c r="O14" s="102">
        <f>'DCWW Glascoed (in store)'!O14</f>
        <v>0</v>
      </c>
      <c r="P14" s="102">
        <f>'DCWW Glascoed (in store)'!P14</f>
        <v>0</v>
      </c>
      <c r="Q14" s="102">
        <f>'DCWW Glascoed (in store)'!Q14</f>
        <v>0</v>
      </c>
      <c r="R14" s="102">
        <f>'DCWW Glascoed (in store)'!R14</f>
        <v>0</v>
      </c>
      <c r="S14" s="102">
        <f>'DCWW Glascoed (in store)'!S14</f>
        <v>0</v>
      </c>
      <c r="T14" s="102">
        <f>'DCWW Glascoed (in store)'!T14</f>
        <v>0</v>
      </c>
      <c r="U14" s="102">
        <f>'DCWW Glascoed (in store)'!U14</f>
        <v>0</v>
      </c>
      <c r="V14" s="102">
        <f>'DCWW Glascoed (in store)'!V14</f>
        <v>0</v>
      </c>
      <c r="AD14" s="30" t="s">
        <v>138</v>
      </c>
      <c r="AE14" s="30">
        <v>6</v>
      </c>
      <c r="AI14" s="53" t="s">
        <v>119</v>
      </c>
      <c r="AJ14" s="54">
        <v>0.8</v>
      </c>
      <c r="AK14" s="55">
        <v>1.7</v>
      </c>
      <c r="AL14" s="11">
        <v>12</v>
      </c>
      <c r="AM14" s="11">
        <v>6.7</v>
      </c>
      <c r="AN14" s="11" t="s">
        <v>135</v>
      </c>
    </row>
    <row r="15" spans="1:41" x14ac:dyDescent="0.2">
      <c r="A15" s="132" t="s">
        <v>9</v>
      </c>
      <c r="B15" s="132"/>
      <c r="C15" s="60">
        <f>'DCWW Glascoed (in store)'!C15</f>
        <v>5.5</v>
      </c>
      <c r="D15" s="60">
        <f>'DCWW Glascoed (in store)'!D15</f>
        <v>5.5</v>
      </c>
      <c r="E15" s="60">
        <f>'DCWW Glascoed (in store)'!E15</f>
        <v>5.5</v>
      </c>
      <c r="F15" s="60">
        <f>'DCWW Glascoed (in store)'!F15</f>
        <v>5.5</v>
      </c>
      <c r="G15" s="60">
        <f>'DCWW Glascoed (in store)'!G15</f>
        <v>8</v>
      </c>
      <c r="H15" s="60">
        <f>'DCWW Glascoed (in store)'!H15</f>
        <v>5.5</v>
      </c>
      <c r="I15" s="60">
        <f>'DCWW Glascoed (in store)'!I15</f>
        <v>5.5</v>
      </c>
      <c r="J15" s="60">
        <f>'DCWW Glascoed (in store)'!J15</f>
        <v>8</v>
      </c>
      <c r="K15" s="60">
        <f>'DCWW Glascoed (in store)'!K15</f>
        <v>5.5</v>
      </c>
      <c r="L15" s="60">
        <f>'DCWW Glascoed (in store)'!L15</f>
        <v>6.5</v>
      </c>
      <c r="M15" s="60">
        <f>'DCWW Glascoed (in store)'!M15</f>
        <v>45</v>
      </c>
      <c r="N15" s="60">
        <f>'DCWW Glascoed (in store)'!N15</f>
        <v>0</v>
      </c>
      <c r="O15" s="60">
        <f>'DCWW Glascoed (in store)'!O15</f>
        <v>0</v>
      </c>
      <c r="P15" s="60">
        <f>'DCWW Glascoed (in store)'!P15</f>
        <v>0</v>
      </c>
      <c r="Q15" s="60">
        <f>'DCWW Glascoed (in store)'!Q15</f>
        <v>0</v>
      </c>
      <c r="R15" s="60">
        <f>'DCWW Glascoed (in store)'!R15</f>
        <v>0</v>
      </c>
      <c r="S15" s="60">
        <f>'DCWW Glascoed (in store)'!S15</f>
        <v>0</v>
      </c>
      <c r="T15" s="60">
        <f>'DCWW Glascoed (in store)'!T15</f>
        <v>0</v>
      </c>
      <c r="U15" s="60">
        <f>'DCWW Glascoed (in store)'!U15</f>
        <v>0</v>
      </c>
      <c r="V15" s="60">
        <f>'DCWW Glascoed (in store)'!V15</f>
        <v>0</v>
      </c>
      <c r="AD15" s="30" t="s">
        <v>144</v>
      </c>
      <c r="AE15" s="30">
        <v>7</v>
      </c>
      <c r="AI15" s="53" t="s">
        <v>101</v>
      </c>
      <c r="AJ15" s="62">
        <v>1.8</v>
      </c>
      <c r="AK15" s="55">
        <v>5.4</v>
      </c>
      <c r="AL15" s="11">
        <v>13</v>
      </c>
      <c r="AM15" s="11">
        <v>6.7</v>
      </c>
      <c r="AN15" s="11" t="s">
        <v>135</v>
      </c>
    </row>
    <row r="16" spans="1:41" ht="13.5" thickBot="1" x14ac:dyDescent="0.25">
      <c r="A16" s="134" t="s">
        <v>44</v>
      </c>
      <c r="B16" s="134"/>
      <c r="C16" s="103" t="str">
        <f>'DCWW Glascoed (in store)'!C16</f>
        <v>Medium/Clay</v>
      </c>
      <c r="D16" s="103" t="str">
        <f>'DCWW Glascoed (in store)'!D16</f>
        <v>Medium/Clay</v>
      </c>
      <c r="E16" s="103" t="str">
        <f>'DCWW Glascoed (in store)'!E16</f>
        <v>Medium/Clay</v>
      </c>
      <c r="F16" s="103" t="str">
        <f>'DCWW Glascoed (in store)'!F16</f>
        <v>Medium/Clay</v>
      </c>
      <c r="G16" s="103" t="str">
        <f>'DCWW Glascoed (in store)'!G16</f>
        <v>Medium/Clay</v>
      </c>
      <c r="H16" s="103" t="str">
        <f>'DCWW Glascoed (in store)'!H16</f>
        <v>Medium/Clay</v>
      </c>
      <c r="I16" s="103" t="str">
        <f>'DCWW Glascoed (in store)'!I16</f>
        <v>Medium/Clay</v>
      </c>
      <c r="J16" s="103" t="str">
        <f>'DCWW Glascoed (in store)'!J16</f>
        <v>Medium/Clay</v>
      </c>
      <c r="K16" s="103" t="str">
        <f>'DCWW Glascoed (in store)'!K16</f>
        <v>Medium/Clay</v>
      </c>
      <c r="L16" s="103" t="str">
        <f>'DCWW Glascoed (in store)'!L16</f>
        <v>Medium/Clay</v>
      </c>
      <c r="M16" s="103" t="str">
        <f>'DCWW Glascoed (in store)'!M16</f>
        <v>Medium/Clay</v>
      </c>
      <c r="N16" s="103">
        <f>'DCWW Glascoed (in store)'!N16</f>
        <v>0</v>
      </c>
      <c r="O16" s="103">
        <f>'DCWW Glascoed (in store)'!O16</f>
        <v>0</v>
      </c>
      <c r="P16" s="103">
        <f>'DCWW Glascoed (in store)'!P16</f>
        <v>0</v>
      </c>
      <c r="Q16" s="103">
        <f>'DCWW Glascoed (in store)'!Q16</f>
        <v>0</v>
      </c>
      <c r="R16" s="103">
        <f>'DCWW Glascoed (in store)'!R16</f>
        <v>0</v>
      </c>
      <c r="S16" s="103">
        <f>'DCWW Glascoed (in store)'!S16</f>
        <v>0</v>
      </c>
      <c r="T16" s="103">
        <f>'DCWW Glascoed (in store)'!T16</f>
        <v>0</v>
      </c>
      <c r="U16" s="103">
        <f>'DCWW Glascoed (in store)'!U16</f>
        <v>0</v>
      </c>
      <c r="V16" s="103">
        <f>'DCWW Glascoed (in store)'!V16</f>
        <v>0</v>
      </c>
      <c r="AD16" s="52" t="s">
        <v>145</v>
      </c>
      <c r="AE16" s="30">
        <v>8</v>
      </c>
      <c r="AI16" s="53" t="s">
        <v>118</v>
      </c>
      <c r="AJ16" s="54">
        <v>8</v>
      </c>
      <c r="AK16" s="55">
        <v>5.5</v>
      </c>
      <c r="AL16" s="12">
        <v>14</v>
      </c>
      <c r="AM16" s="11">
        <v>6.7</v>
      </c>
      <c r="AN16" s="11" t="s">
        <v>135</v>
      </c>
    </row>
    <row r="17" spans="1:40" x14ac:dyDescent="0.2">
      <c r="A17" s="124" t="s">
        <v>69</v>
      </c>
      <c r="B17" s="125"/>
      <c r="C17" s="28">
        <f>(VLOOKUP(C$14,$AI2:$AK26,2,FALSE))*C$15</f>
        <v>46.75</v>
      </c>
      <c r="D17" s="28">
        <f t="shared" ref="D17:V17" si="0">(VLOOKUP(D$14,$AI2:$AK26,2,FALSE))*D$15</f>
        <v>46.75</v>
      </c>
      <c r="E17" s="28">
        <f t="shared" si="0"/>
        <v>46.75</v>
      </c>
      <c r="F17" s="28">
        <f t="shared" si="0"/>
        <v>46.75</v>
      </c>
      <c r="G17" s="28">
        <f t="shared" si="0"/>
        <v>52</v>
      </c>
      <c r="H17" s="28">
        <f t="shared" si="0"/>
        <v>46.75</v>
      </c>
      <c r="I17" s="28">
        <f t="shared" si="0"/>
        <v>46.75</v>
      </c>
      <c r="J17" s="28">
        <f t="shared" si="0"/>
        <v>52</v>
      </c>
      <c r="K17" s="28">
        <f t="shared" si="0"/>
        <v>46.75</v>
      </c>
      <c r="L17" s="28">
        <f t="shared" si="0"/>
        <v>55.25</v>
      </c>
      <c r="M17" s="28">
        <f t="shared" si="0"/>
        <v>76.5</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6" t="s">
        <v>23</v>
      </c>
      <c r="B18" s="127"/>
      <c r="C18" s="16">
        <f>$D31</f>
        <v>12.088461499999999</v>
      </c>
      <c r="D18" s="16">
        <f>$D32</f>
        <v>12.088461499999999</v>
      </c>
      <c r="E18" s="16">
        <f>$D33</f>
        <v>12.088461499999999</v>
      </c>
      <c r="F18" s="16">
        <f>$D34</f>
        <v>12.088461499999999</v>
      </c>
      <c r="G18" s="16">
        <f>$D35</f>
        <v>12.088461499999999</v>
      </c>
      <c r="H18" s="16">
        <f>$D36</f>
        <v>12.088461499999999</v>
      </c>
      <c r="I18" s="16">
        <f>$D37</f>
        <v>12.088461499999999</v>
      </c>
      <c r="J18" s="16">
        <f>$D38</f>
        <v>12.088461499999999</v>
      </c>
      <c r="K18" s="16">
        <f>$D39</f>
        <v>12.088461499999999</v>
      </c>
      <c r="L18" s="16">
        <f>$D40</f>
        <v>12.088461499999999</v>
      </c>
      <c r="M18" s="16">
        <f>$D41</f>
        <v>12.088461499999999</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6" t="s">
        <v>90</v>
      </c>
      <c r="B19" s="127"/>
      <c r="C19" s="16">
        <f>C18-C17</f>
        <v>-34.661538499999999</v>
      </c>
      <c r="D19" s="16">
        <f t="shared" ref="D19:V19" si="1">D18-D17</f>
        <v>-34.661538499999999</v>
      </c>
      <c r="E19" s="16">
        <f t="shared" si="1"/>
        <v>-34.661538499999999</v>
      </c>
      <c r="F19" s="16">
        <f t="shared" si="1"/>
        <v>-34.661538499999999</v>
      </c>
      <c r="G19" s="16">
        <f t="shared" si="1"/>
        <v>-39.911538499999999</v>
      </c>
      <c r="H19" s="16">
        <f t="shared" si="1"/>
        <v>-34.661538499999999</v>
      </c>
      <c r="I19" s="16">
        <f t="shared" si="1"/>
        <v>-34.661538499999999</v>
      </c>
      <c r="J19" s="16">
        <f t="shared" si="1"/>
        <v>-39.911538499999999</v>
      </c>
      <c r="K19" s="16">
        <f t="shared" si="1"/>
        <v>-34.661538499999999</v>
      </c>
      <c r="L19" s="16">
        <f t="shared" si="1"/>
        <v>-43.161538499999999</v>
      </c>
      <c r="M19" s="16">
        <f t="shared" si="1"/>
        <v>-64.411538500000006</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8" t="s">
        <v>91</v>
      </c>
      <c r="B20" s="129"/>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4" t="s">
        <v>88</v>
      </c>
      <c r="B21" s="125"/>
      <c r="C21" s="28">
        <f>(VLOOKUP(C$14,$AI2:$AK26,3,FALSE))*C$15</f>
        <v>66</v>
      </c>
      <c r="D21" s="28">
        <f t="shared" ref="D21:V21" si="2">(VLOOKUP(D$14,$AI2:$AK24,3,FALSE))*D$15</f>
        <v>66</v>
      </c>
      <c r="E21" s="28">
        <f t="shared" si="2"/>
        <v>66</v>
      </c>
      <c r="F21" s="28">
        <f t="shared" si="2"/>
        <v>66</v>
      </c>
      <c r="G21" s="28">
        <f t="shared" si="2"/>
        <v>44</v>
      </c>
      <c r="H21" s="28">
        <f t="shared" si="2"/>
        <v>66</v>
      </c>
      <c r="I21" s="28">
        <f t="shared" si="2"/>
        <v>66</v>
      </c>
      <c r="J21" s="28">
        <f t="shared" si="2"/>
        <v>44</v>
      </c>
      <c r="K21" s="28">
        <f t="shared" si="2"/>
        <v>66</v>
      </c>
      <c r="L21" s="28">
        <f t="shared" si="2"/>
        <v>68.25</v>
      </c>
      <c r="M21" s="28">
        <f t="shared" si="2"/>
        <v>270</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6" t="s">
        <v>89</v>
      </c>
      <c r="B22" s="127"/>
      <c r="C22" s="16">
        <f>$E31</f>
        <v>2.1680359999999999</v>
      </c>
      <c r="D22" s="16">
        <f>$E32</f>
        <v>2.1680359999999999</v>
      </c>
      <c r="E22" s="16">
        <f>$E33</f>
        <v>2.1680359999999999</v>
      </c>
      <c r="F22" s="16">
        <f>$E34</f>
        <v>2.1680359999999999</v>
      </c>
      <c r="G22" s="16">
        <f>$E35</f>
        <v>2.1680359999999999</v>
      </c>
      <c r="H22" s="16">
        <f>$E36</f>
        <v>2.1680359999999999</v>
      </c>
      <c r="I22" s="16">
        <f>$E37</f>
        <v>2.1680359999999999</v>
      </c>
      <c r="J22" s="16">
        <f>$E38</f>
        <v>2.1680359999999999</v>
      </c>
      <c r="K22" s="16">
        <f>$E39</f>
        <v>2.1680359999999999</v>
      </c>
      <c r="L22" s="16">
        <f>$E40</f>
        <v>2.1680359999999999</v>
      </c>
      <c r="M22" s="16">
        <f>$E41</f>
        <v>2.1680359999999999</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6" t="s">
        <v>92</v>
      </c>
      <c r="B23" s="127"/>
      <c r="C23" s="16">
        <f>C22-C21</f>
        <v>-63.831963999999999</v>
      </c>
      <c r="D23" s="16">
        <f t="shared" ref="D23:V23" si="3">D22-D21</f>
        <v>-63.831963999999999</v>
      </c>
      <c r="E23" s="16">
        <f t="shared" si="3"/>
        <v>-63.831963999999999</v>
      </c>
      <c r="F23" s="16">
        <f t="shared" si="3"/>
        <v>-63.831963999999999</v>
      </c>
      <c r="G23" s="16">
        <f t="shared" si="3"/>
        <v>-41.831963999999999</v>
      </c>
      <c r="H23" s="16">
        <f t="shared" si="3"/>
        <v>-63.831963999999999</v>
      </c>
      <c r="I23" s="16">
        <f t="shared" si="3"/>
        <v>-63.831963999999999</v>
      </c>
      <c r="J23" s="16">
        <f t="shared" si="3"/>
        <v>-41.831963999999999</v>
      </c>
      <c r="K23" s="16">
        <f t="shared" si="3"/>
        <v>-63.831963999999999</v>
      </c>
      <c r="L23" s="16">
        <f t="shared" si="3"/>
        <v>-66.081963999999999</v>
      </c>
      <c r="M23" s="16">
        <f t="shared" si="3"/>
        <v>-267.83196400000003</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8" t="s">
        <v>93</v>
      </c>
      <c r="B24" s="129"/>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25">
      <c r="A28" s="108"/>
      <c r="B28" s="24">
        <v>3.46</v>
      </c>
      <c r="C28" s="15">
        <v>1.1599999999999999</v>
      </c>
      <c r="D28" s="15">
        <v>6.0999999999999999E-2</v>
      </c>
      <c r="E28" s="15">
        <v>2.0799999999999999E-2</v>
      </c>
      <c r="F28" s="15">
        <v>1720</v>
      </c>
      <c r="G28" s="15">
        <v>19.5</v>
      </c>
      <c r="H28" s="15">
        <v>365</v>
      </c>
      <c r="I28" s="15">
        <v>3.77</v>
      </c>
      <c r="J28" s="15">
        <v>1.18</v>
      </c>
      <c r="K28" s="23">
        <v>0.57999999999999996</v>
      </c>
      <c r="L28" s="15">
        <v>2.5</v>
      </c>
      <c r="M28" s="15">
        <v>14</v>
      </c>
      <c r="N28" s="15">
        <v>161000</v>
      </c>
      <c r="O28" s="15">
        <v>3890</v>
      </c>
      <c r="P28" s="15"/>
      <c r="Q28" s="15">
        <v>7430</v>
      </c>
      <c r="R28" s="15"/>
      <c r="S28" s="15">
        <v>8.6999999999999993</v>
      </c>
      <c r="T28" s="15"/>
      <c r="U28" s="15"/>
    </row>
    <row r="29" spans="1:40" s="7" customFormat="1" ht="27" x14ac:dyDescent="0.25">
      <c r="A29" s="13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9482</v>
      </c>
      <c r="B31" s="15">
        <v>250</v>
      </c>
      <c r="C31" s="77">
        <f>IF(C$27="%w/w SAR",((C$28*10)*$B31),IF(C$27="%w/w DM",(((C$28*10)*($B$28/100))*$B31),IF(C$27="kg/t SAR",(C$28*$B31),IF(C$27="kg/t DM",((C$28*($B$28/100))*$B31),IF(C$27="mg/kg SAR",((C$28*0.001)*$B31),IF(C$27="mg/kg DM",(((C$28*0.001)*($B$28/100))*$B31),0))))))</f>
        <v>100.34</v>
      </c>
      <c r="D31" s="77">
        <f>(IF(D$27="%w/w SAR",((D$28*10)*$B31),IF(D$27="%w/w DM",(((D$28*10)*($B$28/100))*$B31),IF(D$27="kg/t SAR",(D$28*$B31),IF(D$27="kg/t DM",((D$28*($B$28/100))*$B31),IF(D$27="mg/kg SAR",((D$28*0.001)*$B31),IF(D$27="mg/kg DM",(((D$28*0.001)*($B$28/100))*$B31),"0")))))))*2.291</f>
        <v>12.088461499999999</v>
      </c>
      <c r="E31" s="77">
        <f>(IF(E$27="%w/w SAR",((E$28*10)*$B31),IF(E$27="%w/w DM",(((E$28*10)*($B$28/100))*$B31),IF(E$27="kg/t SAR",(E$28*$B31),IF(E$27="kg/t DM",((E$28*($B$28/100))*$B31),IF(E$27="mg/kg SAR",((E$28*0.001)*$B31),IF(E$27="mg/kg DM",(((E$28*0.001)*($B$28/100))*$B31),"0")))))))*1.205</f>
        <v>2.1680359999999999</v>
      </c>
      <c r="F31" s="77">
        <f>(IF(F$27="%w/w SAR",((F$28*10)*$B31),IF(F$27="%w/w DM",(((F$28*10)*($B$28/100))*$B31),IF(F$27="kg/t SAR",(F$28*$B31),IF(F$27="kg/t DM",((F$28*($B$28/100))*$B31),IF(F$27="mg/kg SAR",((F$28*0.001)*$B31),IF(F$27="mg/kg DM",(((F$28*0.001)*($B$28/100))*$B31),"0")))))))*1.658</f>
        <v>24.667723999999996</v>
      </c>
      <c r="G31" s="77">
        <f t="shared" ref="G31:P46" si="5">IF(G$27="%w/w SAR",((G$28*10)*$B31),IF(G$27="%w/w DM",(((G$28*10)*($B$28/100))*$B31),IF(G$27="kg/t SAR",(G$28*$B31),IF(G$27="kg/t DM",((G$28*($B$28/100))*$B31),IF(G$27="mg/kg SAR",((G$28*0.001)*$B31),IF(G$27="mg/kg DM",(((G$28*0.001)*($B$28/100))*$B31),0))))))</f>
        <v>0.16867499999999999</v>
      </c>
      <c r="H31" s="77">
        <f t="shared" si="5"/>
        <v>3.1572499999999999</v>
      </c>
      <c r="I31" s="77">
        <f t="shared" si="5"/>
        <v>3.2610499999999994E-2</v>
      </c>
      <c r="J31" s="77">
        <f t="shared" si="5"/>
        <v>1.0207000000000001E-2</v>
      </c>
      <c r="K31" s="77">
        <f t="shared" si="5"/>
        <v>5.0169999999999998E-3</v>
      </c>
      <c r="L31" s="77">
        <f t="shared" si="5"/>
        <v>2.1625000000000002E-2</v>
      </c>
      <c r="M31" s="77">
        <f t="shared" si="5"/>
        <v>0.1211</v>
      </c>
      <c r="N31" s="77">
        <f t="shared" si="5"/>
        <v>1392.6499999999999</v>
      </c>
      <c r="O31" s="77">
        <f t="shared" si="5"/>
        <v>33.648499999999999</v>
      </c>
      <c r="P31" s="77">
        <f t="shared" si="5"/>
        <v>0</v>
      </c>
      <c r="Q31" s="77">
        <f>(IF(Q$27="%w/w SAR",((Q$28*10)*$B31),IF(Q$27="%w/w DM",(((Q$28*10)*($B$28/100))*$B31),IF(Q$27="kg/t SAR",(Q$28*$B31),IF(Q$27="kg/t DM",((Q$28*($B$28/100))*$B31),IF(Q$27="mg/kg SAR",((Q$28*0.001)*$B31),IF(Q$27="mg/kg DM",(((Q$28*0.001)*($B$28/100))*$B31),0)))))))*2.5</f>
        <v>160.67374999999998</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7.5255000000000002E-2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1489</v>
      </c>
      <c r="B32" s="15">
        <v>250</v>
      </c>
      <c r="C32" s="77">
        <f t="shared" ref="C32:C50" si="6">IF(C$27="%w/w SAR",((C$28*10)*$B32),IF(C$27="%w/w DM",(((C$28*10)*($B$28/100))*$B32),IF(C$27="kg/t SAR",(C$28*$B32),IF(C$27="kg/t DM",((C$28*($B$28/100))*$B32),IF(C$27="mg/kg SAR",((C$28*0.001)*$B32),IF(C$27="mg/kg DM",(((C$28*0.001)*($B$28/100))*$B32),0))))))</f>
        <v>100.34</v>
      </c>
      <c r="D32" s="77">
        <f t="shared" ref="D32:D50" si="7">(IF(D$27="%w/w SAR",((D$28*10)*$B32),IF(D$27="%w/w DM",(((D$28*10)*($B$28/100))*$B32),IF(D$27="kg/t SAR",(D$28*$B32),IF(D$27="kg/t DM",((D$28*($B$28/100))*$B32),IF(D$27="mg/kg SAR",((D$28*0.001)*$B32),IF(D$27="mg/kg DM",(((D$28*0.001)*($B$28/100))*$B32),"0")))))))*2.291</f>
        <v>12.088461499999999</v>
      </c>
      <c r="E32" s="77">
        <f t="shared" ref="E32:E50" si="8">(IF(E$27="%w/w SAR",((E$28*10)*$B32),IF(E$27="%w/w DM",(((E$28*10)*($B$28/100))*$B32),IF(E$27="kg/t SAR",(E$28*$B32),IF(E$27="kg/t DM",((E$28*($B$28/100))*$B32),IF(E$27="mg/kg SAR",((E$28*0.001)*$B32),IF(E$27="mg/kg DM",(((E$28*0.001)*($B$28/100))*$B32),"0")))))))*1.205</f>
        <v>2.1680359999999999</v>
      </c>
      <c r="F32" s="77">
        <f t="shared" ref="F32:F50" si="9">(IF(F$27="%w/w SAR",((F$28*10)*$B32),IF(F$27="%w/w DM",(((F$28*10)*($B$28/100))*$B32),IF(F$27="kg/t SAR",(F$28*$B32),IF(F$27="kg/t DM",((F$28*($B$28/100))*$B32),IF(F$27="mg/kg SAR",((F$28*0.001)*$B32),IF(F$27="mg/kg DM",(((F$28*0.001)*($B$28/100))*$B32),"0")))))))*1.658</f>
        <v>24.667723999999996</v>
      </c>
      <c r="G32" s="77">
        <f t="shared" si="5"/>
        <v>0.16867499999999999</v>
      </c>
      <c r="H32" s="77">
        <f t="shared" si="5"/>
        <v>3.1572499999999999</v>
      </c>
      <c r="I32" s="77">
        <f t="shared" si="5"/>
        <v>3.2610499999999994E-2</v>
      </c>
      <c r="J32" s="77">
        <f t="shared" si="5"/>
        <v>1.0207000000000001E-2</v>
      </c>
      <c r="K32" s="77">
        <f t="shared" si="5"/>
        <v>5.0169999999999998E-3</v>
      </c>
      <c r="L32" s="77">
        <f t="shared" si="5"/>
        <v>2.1625000000000002E-2</v>
      </c>
      <c r="M32" s="77">
        <f t="shared" si="5"/>
        <v>0.1211</v>
      </c>
      <c r="N32" s="77">
        <f t="shared" si="5"/>
        <v>1392.6499999999999</v>
      </c>
      <c r="O32" s="77">
        <f t="shared" si="5"/>
        <v>33.648499999999999</v>
      </c>
      <c r="P32" s="77">
        <f t="shared" si="5"/>
        <v>0</v>
      </c>
      <c r="Q32" s="77">
        <f t="shared" ref="Q32:Q50" si="10">(IF(Q$27="%w/w SAR",((Q$28*10)*$B32),IF(Q$27="%w/w DM",(((Q$28*10)*($B$28/100))*$B32),IF(Q$27="kg/t SAR",(Q$28*$B32),IF(Q$27="kg/t DM",((Q$28*($B$28/100))*$B32),IF(Q$27="mg/kg SAR",((Q$28*0.001)*$B32),IF(Q$27="mg/kg DM",(((Q$28*0.001)*($B$28/100))*$B32),0)))))))*2.5</f>
        <v>160.67374999999998</v>
      </c>
      <c r="R32" s="77">
        <f t="shared" ref="R32:U50" si="11">IF(R$27="%w/w SAR",((R$28*10)*$B32),IF(R$27="%w/w DM",(((R$28*10)*($B$28/100))*$B32),IF(R$27="kg/t SAR",(R$28*$B32),IF(R$27="kg/t DM",((R$28*($B$28/100))*$B32),IF(R$27="mg/kg SAR",((R$28*0.001)*$B32),IF(R$27="mg/kg DM",(((R$28*0.001)*($B$28/100))*$B32),0))))))</f>
        <v>0</v>
      </c>
      <c r="S32" s="77">
        <f t="shared" si="11"/>
        <v>7.5255000000000002E-2</v>
      </c>
      <c r="T32" s="77">
        <f t="shared" si="11"/>
        <v>0</v>
      </c>
      <c r="U32" s="77">
        <f t="shared" si="11"/>
        <v>0</v>
      </c>
      <c r="AB32" s="59"/>
      <c r="AC32" s="59"/>
      <c r="AD32" s="59"/>
      <c r="AE32" s="59"/>
      <c r="AF32" s="59"/>
      <c r="AG32" s="59"/>
      <c r="AH32" s="59"/>
      <c r="AI32" s="59"/>
    </row>
    <row r="33" spans="1:35" s="72" customFormat="1" x14ac:dyDescent="0.25">
      <c r="A33" s="13">
        <f>E8</f>
        <v>3483</v>
      </c>
      <c r="B33" s="15">
        <v>250</v>
      </c>
      <c r="C33" s="77">
        <f t="shared" si="6"/>
        <v>100.34</v>
      </c>
      <c r="D33" s="77">
        <f t="shared" si="7"/>
        <v>12.088461499999999</v>
      </c>
      <c r="E33" s="77">
        <f t="shared" si="8"/>
        <v>2.1680359999999999</v>
      </c>
      <c r="F33" s="77">
        <f t="shared" si="9"/>
        <v>24.667723999999996</v>
      </c>
      <c r="G33" s="77">
        <f t="shared" si="5"/>
        <v>0.16867499999999999</v>
      </c>
      <c r="H33" s="77">
        <f t="shared" si="5"/>
        <v>3.1572499999999999</v>
      </c>
      <c r="I33" s="77">
        <f t="shared" si="5"/>
        <v>3.2610499999999994E-2</v>
      </c>
      <c r="J33" s="77">
        <f t="shared" si="5"/>
        <v>1.0207000000000001E-2</v>
      </c>
      <c r="K33" s="77">
        <f t="shared" si="5"/>
        <v>5.0169999999999998E-3</v>
      </c>
      <c r="L33" s="77">
        <f t="shared" si="5"/>
        <v>2.1625000000000002E-2</v>
      </c>
      <c r="M33" s="77">
        <f t="shared" si="5"/>
        <v>0.1211</v>
      </c>
      <c r="N33" s="77">
        <f t="shared" si="5"/>
        <v>1392.6499999999999</v>
      </c>
      <c r="O33" s="77">
        <f t="shared" si="5"/>
        <v>33.648499999999999</v>
      </c>
      <c r="P33" s="77">
        <f t="shared" si="5"/>
        <v>0</v>
      </c>
      <c r="Q33" s="77">
        <f t="shared" si="10"/>
        <v>160.67374999999998</v>
      </c>
      <c r="R33" s="77">
        <f t="shared" si="11"/>
        <v>0</v>
      </c>
      <c r="S33" s="77">
        <f t="shared" si="11"/>
        <v>7.5255000000000002E-2</v>
      </c>
      <c r="T33" s="77">
        <f t="shared" si="11"/>
        <v>0</v>
      </c>
      <c r="U33" s="77">
        <f t="shared" si="11"/>
        <v>0</v>
      </c>
      <c r="AB33" s="59"/>
      <c r="AC33" s="59"/>
      <c r="AD33" s="59"/>
      <c r="AE33" s="59"/>
      <c r="AF33" s="59"/>
      <c r="AG33" s="59"/>
      <c r="AH33" s="59"/>
      <c r="AI33" s="59"/>
    </row>
    <row r="34" spans="1:35" s="72" customFormat="1" x14ac:dyDescent="0.25">
      <c r="A34" s="13">
        <f>F8</f>
        <v>4169</v>
      </c>
      <c r="B34" s="15">
        <v>250</v>
      </c>
      <c r="C34" s="77">
        <f t="shared" si="6"/>
        <v>100.34</v>
      </c>
      <c r="D34" s="77">
        <f t="shared" si="7"/>
        <v>12.088461499999999</v>
      </c>
      <c r="E34" s="77">
        <f t="shared" si="8"/>
        <v>2.1680359999999999</v>
      </c>
      <c r="F34" s="77">
        <f t="shared" si="9"/>
        <v>24.667723999999996</v>
      </c>
      <c r="G34" s="77">
        <f t="shared" si="5"/>
        <v>0.16867499999999999</v>
      </c>
      <c r="H34" s="77">
        <f t="shared" si="5"/>
        <v>3.1572499999999999</v>
      </c>
      <c r="I34" s="77">
        <f t="shared" si="5"/>
        <v>3.2610499999999994E-2</v>
      </c>
      <c r="J34" s="77">
        <f t="shared" si="5"/>
        <v>1.0207000000000001E-2</v>
      </c>
      <c r="K34" s="77">
        <f t="shared" si="5"/>
        <v>5.0169999999999998E-3</v>
      </c>
      <c r="L34" s="77">
        <f t="shared" si="5"/>
        <v>2.1625000000000002E-2</v>
      </c>
      <c r="M34" s="77">
        <f t="shared" si="5"/>
        <v>0.1211</v>
      </c>
      <c r="N34" s="77">
        <f t="shared" si="5"/>
        <v>1392.6499999999999</v>
      </c>
      <c r="O34" s="77">
        <f t="shared" si="5"/>
        <v>33.648499999999999</v>
      </c>
      <c r="P34" s="77">
        <f t="shared" si="5"/>
        <v>0</v>
      </c>
      <c r="Q34" s="77">
        <f t="shared" si="10"/>
        <v>160.67374999999998</v>
      </c>
      <c r="R34" s="77">
        <f t="shared" si="11"/>
        <v>0</v>
      </c>
      <c r="S34" s="77">
        <f t="shared" si="11"/>
        <v>7.5255000000000002E-2</v>
      </c>
      <c r="T34" s="77">
        <f t="shared" si="11"/>
        <v>0</v>
      </c>
      <c r="U34" s="77">
        <f t="shared" si="11"/>
        <v>0</v>
      </c>
      <c r="AB34" s="59"/>
      <c r="AC34" s="59"/>
      <c r="AD34" s="59"/>
      <c r="AE34" s="59"/>
      <c r="AF34" s="59"/>
      <c r="AG34" s="59"/>
      <c r="AH34" s="59"/>
      <c r="AI34" s="59"/>
    </row>
    <row r="35" spans="1:35" s="72" customFormat="1" x14ac:dyDescent="0.25">
      <c r="A35" s="13">
        <f>G8</f>
        <v>5392</v>
      </c>
      <c r="B35" s="15">
        <v>250</v>
      </c>
      <c r="C35" s="77">
        <f t="shared" si="6"/>
        <v>100.34</v>
      </c>
      <c r="D35" s="77">
        <f t="shared" si="7"/>
        <v>12.088461499999999</v>
      </c>
      <c r="E35" s="77">
        <f t="shared" si="8"/>
        <v>2.1680359999999999</v>
      </c>
      <c r="F35" s="77">
        <f t="shared" si="9"/>
        <v>24.667723999999996</v>
      </c>
      <c r="G35" s="77">
        <f t="shared" si="5"/>
        <v>0.16867499999999999</v>
      </c>
      <c r="H35" s="77">
        <f t="shared" si="5"/>
        <v>3.1572499999999999</v>
      </c>
      <c r="I35" s="77">
        <f t="shared" si="5"/>
        <v>3.2610499999999994E-2</v>
      </c>
      <c r="J35" s="77">
        <f t="shared" si="5"/>
        <v>1.0207000000000001E-2</v>
      </c>
      <c r="K35" s="77">
        <f t="shared" si="5"/>
        <v>5.0169999999999998E-3</v>
      </c>
      <c r="L35" s="77">
        <f t="shared" si="5"/>
        <v>2.1625000000000002E-2</v>
      </c>
      <c r="M35" s="77">
        <f t="shared" si="5"/>
        <v>0.1211</v>
      </c>
      <c r="N35" s="77">
        <f t="shared" si="5"/>
        <v>1392.6499999999999</v>
      </c>
      <c r="O35" s="77">
        <f t="shared" si="5"/>
        <v>33.648499999999999</v>
      </c>
      <c r="P35" s="77">
        <f t="shared" si="5"/>
        <v>0</v>
      </c>
      <c r="Q35" s="77">
        <f t="shared" si="10"/>
        <v>160.67374999999998</v>
      </c>
      <c r="R35" s="77">
        <f t="shared" si="11"/>
        <v>0</v>
      </c>
      <c r="S35" s="77">
        <f t="shared" si="11"/>
        <v>7.5255000000000002E-2</v>
      </c>
      <c r="T35" s="77">
        <f t="shared" si="11"/>
        <v>0</v>
      </c>
      <c r="U35" s="77">
        <f t="shared" si="11"/>
        <v>0</v>
      </c>
      <c r="AB35" s="59"/>
      <c r="AC35" s="59"/>
      <c r="AD35" s="59"/>
      <c r="AE35" s="59"/>
      <c r="AF35" s="59"/>
      <c r="AG35" s="59"/>
      <c r="AH35" s="59"/>
      <c r="AI35" s="59"/>
    </row>
    <row r="36" spans="1:35" s="72" customFormat="1" x14ac:dyDescent="0.25">
      <c r="A36" s="13">
        <f>H8</f>
        <v>2908</v>
      </c>
      <c r="B36" s="15">
        <v>250</v>
      </c>
      <c r="C36" s="77">
        <f t="shared" si="6"/>
        <v>100.34</v>
      </c>
      <c r="D36" s="77">
        <f t="shared" si="7"/>
        <v>12.088461499999999</v>
      </c>
      <c r="E36" s="77">
        <f t="shared" si="8"/>
        <v>2.1680359999999999</v>
      </c>
      <c r="F36" s="77">
        <f t="shared" si="9"/>
        <v>24.667723999999996</v>
      </c>
      <c r="G36" s="77">
        <f t="shared" si="5"/>
        <v>0.16867499999999999</v>
      </c>
      <c r="H36" s="77">
        <f t="shared" si="5"/>
        <v>3.1572499999999999</v>
      </c>
      <c r="I36" s="77">
        <f t="shared" si="5"/>
        <v>3.2610499999999994E-2</v>
      </c>
      <c r="J36" s="77">
        <f t="shared" si="5"/>
        <v>1.0207000000000001E-2</v>
      </c>
      <c r="K36" s="77">
        <f t="shared" si="5"/>
        <v>5.0169999999999998E-3</v>
      </c>
      <c r="L36" s="77">
        <f t="shared" si="5"/>
        <v>2.1625000000000002E-2</v>
      </c>
      <c r="M36" s="77">
        <f t="shared" si="5"/>
        <v>0.1211</v>
      </c>
      <c r="N36" s="77">
        <f t="shared" si="5"/>
        <v>1392.6499999999999</v>
      </c>
      <c r="O36" s="77">
        <f t="shared" si="5"/>
        <v>33.648499999999999</v>
      </c>
      <c r="P36" s="77">
        <f t="shared" si="5"/>
        <v>0</v>
      </c>
      <c r="Q36" s="77">
        <f t="shared" si="10"/>
        <v>160.67374999999998</v>
      </c>
      <c r="R36" s="77">
        <f t="shared" si="11"/>
        <v>0</v>
      </c>
      <c r="S36" s="77">
        <f t="shared" si="11"/>
        <v>7.5255000000000002E-2</v>
      </c>
      <c r="T36" s="77">
        <f t="shared" si="11"/>
        <v>0</v>
      </c>
      <c r="U36" s="77">
        <f t="shared" si="11"/>
        <v>0</v>
      </c>
      <c r="AB36" s="59"/>
      <c r="AC36" s="59"/>
      <c r="AD36" s="59"/>
      <c r="AE36" s="59"/>
      <c r="AF36" s="59"/>
      <c r="AG36" s="59"/>
      <c r="AH36" s="59"/>
      <c r="AI36" s="59"/>
    </row>
    <row r="37" spans="1:35" s="72" customFormat="1" x14ac:dyDescent="0.25">
      <c r="A37" s="13">
        <f>I8</f>
        <v>4826</v>
      </c>
      <c r="B37" s="15">
        <v>250</v>
      </c>
      <c r="C37" s="77">
        <f t="shared" si="6"/>
        <v>100.34</v>
      </c>
      <c r="D37" s="77">
        <f t="shared" si="7"/>
        <v>12.088461499999999</v>
      </c>
      <c r="E37" s="77">
        <f t="shared" si="8"/>
        <v>2.1680359999999999</v>
      </c>
      <c r="F37" s="77">
        <f t="shared" si="9"/>
        <v>24.667723999999996</v>
      </c>
      <c r="G37" s="77">
        <f t="shared" si="5"/>
        <v>0.16867499999999999</v>
      </c>
      <c r="H37" s="77">
        <f t="shared" si="5"/>
        <v>3.1572499999999999</v>
      </c>
      <c r="I37" s="77">
        <f t="shared" si="5"/>
        <v>3.2610499999999994E-2</v>
      </c>
      <c r="J37" s="77">
        <f t="shared" si="5"/>
        <v>1.0207000000000001E-2</v>
      </c>
      <c r="K37" s="77">
        <f t="shared" si="5"/>
        <v>5.0169999999999998E-3</v>
      </c>
      <c r="L37" s="77">
        <f t="shared" si="5"/>
        <v>2.1625000000000002E-2</v>
      </c>
      <c r="M37" s="77">
        <f t="shared" si="5"/>
        <v>0.1211</v>
      </c>
      <c r="N37" s="77">
        <f t="shared" si="5"/>
        <v>1392.6499999999999</v>
      </c>
      <c r="O37" s="77">
        <f t="shared" si="5"/>
        <v>33.648499999999999</v>
      </c>
      <c r="P37" s="77">
        <f t="shared" si="5"/>
        <v>0</v>
      </c>
      <c r="Q37" s="77">
        <f t="shared" si="10"/>
        <v>160.67374999999998</v>
      </c>
      <c r="R37" s="77">
        <f t="shared" si="11"/>
        <v>0</v>
      </c>
      <c r="S37" s="77">
        <f t="shared" si="11"/>
        <v>7.5255000000000002E-2</v>
      </c>
      <c r="T37" s="77">
        <f t="shared" si="11"/>
        <v>0</v>
      </c>
      <c r="U37" s="77">
        <f t="shared" si="11"/>
        <v>0</v>
      </c>
      <c r="AB37" s="59"/>
      <c r="AC37" s="59"/>
      <c r="AD37" s="59"/>
      <c r="AE37" s="59"/>
      <c r="AF37" s="59"/>
      <c r="AG37" s="59"/>
      <c r="AH37" s="59"/>
      <c r="AI37" s="59"/>
    </row>
    <row r="38" spans="1:35" s="72" customFormat="1" x14ac:dyDescent="0.25">
      <c r="A38" s="13">
        <f>J8</f>
        <v>6909</v>
      </c>
      <c r="B38" s="15">
        <v>250</v>
      </c>
      <c r="C38" s="77">
        <f t="shared" si="6"/>
        <v>100.34</v>
      </c>
      <c r="D38" s="77">
        <f t="shared" si="7"/>
        <v>12.088461499999999</v>
      </c>
      <c r="E38" s="77">
        <f t="shared" si="8"/>
        <v>2.1680359999999999</v>
      </c>
      <c r="F38" s="77">
        <f t="shared" si="9"/>
        <v>24.667723999999996</v>
      </c>
      <c r="G38" s="77">
        <f t="shared" si="5"/>
        <v>0.16867499999999999</v>
      </c>
      <c r="H38" s="77">
        <f t="shared" si="5"/>
        <v>3.1572499999999999</v>
      </c>
      <c r="I38" s="77">
        <f t="shared" si="5"/>
        <v>3.2610499999999994E-2</v>
      </c>
      <c r="J38" s="77">
        <f t="shared" si="5"/>
        <v>1.0207000000000001E-2</v>
      </c>
      <c r="K38" s="77">
        <f t="shared" si="5"/>
        <v>5.0169999999999998E-3</v>
      </c>
      <c r="L38" s="77">
        <f t="shared" si="5"/>
        <v>2.1625000000000002E-2</v>
      </c>
      <c r="M38" s="77">
        <f t="shared" si="5"/>
        <v>0.1211</v>
      </c>
      <c r="N38" s="77">
        <f t="shared" si="5"/>
        <v>1392.6499999999999</v>
      </c>
      <c r="O38" s="77">
        <f t="shared" si="5"/>
        <v>33.648499999999999</v>
      </c>
      <c r="P38" s="77">
        <f t="shared" si="5"/>
        <v>0</v>
      </c>
      <c r="Q38" s="77">
        <f t="shared" si="10"/>
        <v>160.67374999999998</v>
      </c>
      <c r="R38" s="77">
        <f t="shared" si="11"/>
        <v>0</v>
      </c>
      <c r="S38" s="77">
        <f t="shared" si="11"/>
        <v>7.5255000000000002E-2</v>
      </c>
      <c r="T38" s="77">
        <f t="shared" si="11"/>
        <v>0</v>
      </c>
      <c r="U38" s="77">
        <f t="shared" si="11"/>
        <v>0</v>
      </c>
      <c r="AB38" s="59"/>
      <c r="AC38" s="59"/>
      <c r="AD38" s="59"/>
      <c r="AE38" s="59"/>
      <c r="AF38" s="59"/>
      <c r="AG38" s="59"/>
      <c r="AH38" s="59"/>
      <c r="AI38" s="59"/>
    </row>
    <row r="39" spans="1:35" s="72" customFormat="1" x14ac:dyDescent="0.25">
      <c r="A39" s="13">
        <f>K8</f>
        <v>9973</v>
      </c>
      <c r="B39" s="15">
        <v>250</v>
      </c>
      <c r="C39" s="77">
        <f t="shared" si="6"/>
        <v>100.34</v>
      </c>
      <c r="D39" s="77">
        <f t="shared" si="7"/>
        <v>12.088461499999999</v>
      </c>
      <c r="E39" s="77">
        <f t="shared" si="8"/>
        <v>2.1680359999999999</v>
      </c>
      <c r="F39" s="77">
        <f t="shared" si="9"/>
        <v>24.667723999999996</v>
      </c>
      <c r="G39" s="77">
        <f t="shared" si="5"/>
        <v>0.16867499999999999</v>
      </c>
      <c r="H39" s="77">
        <f t="shared" si="5"/>
        <v>3.1572499999999999</v>
      </c>
      <c r="I39" s="77">
        <f t="shared" si="5"/>
        <v>3.2610499999999994E-2</v>
      </c>
      <c r="J39" s="77">
        <f t="shared" si="5"/>
        <v>1.0207000000000001E-2</v>
      </c>
      <c r="K39" s="77">
        <f t="shared" si="5"/>
        <v>5.0169999999999998E-3</v>
      </c>
      <c r="L39" s="77">
        <f t="shared" si="5"/>
        <v>2.1625000000000002E-2</v>
      </c>
      <c r="M39" s="77">
        <f t="shared" si="5"/>
        <v>0.1211</v>
      </c>
      <c r="N39" s="77">
        <f t="shared" si="5"/>
        <v>1392.6499999999999</v>
      </c>
      <c r="O39" s="77">
        <f t="shared" si="5"/>
        <v>33.648499999999999</v>
      </c>
      <c r="P39" s="77">
        <f t="shared" si="5"/>
        <v>0</v>
      </c>
      <c r="Q39" s="77">
        <f t="shared" si="10"/>
        <v>160.67374999999998</v>
      </c>
      <c r="R39" s="77">
        <f t="shared" si="11"/>
        <v>0</v>
      </c>
      <c r="S39" s="77">
        <f t="shared" si="11"/>
        <v>7.5255000000000002E-2</v>
      </c>
      <c r="T39" s="77">
        <f t="shared" si="11"/>
        <v>0</v>
      </c>
      <c r="U39" s="77">
        <f t="shared" si="11"/>
        <v>0</v>
      </c>
      <c r="AB39" s="59"/>
      <c r="AC39" s="59"/>
      <c r="AD39" s="59"/>
      <c r="AE39" s="59"/>
      <c r="AF39" s="59"/>
      <c r="AG39" s="59"/>
      <c r="AH39" s="59"/>
      <c r="AI39" s="59"/>
    </row>
    <row r="40" spans="1:35" s="72" customFormat="1" x14ac:dyDescent="0.25">
      <c r="A40" s="13">
        <f>L8</f>
        <v>7740</v>
      </c>
      <c r="B40" s="15">
        <v>250</v>
      </c>
      <c r="C40" s="77">
        <f t="shared" si="6"/>
        <v>100.34</v>
      </c>
      <c r="D40" s="77">
        <f t="shared" si="7"/>
        <v>12.088461499999999</v>
      </c>
      <c r="E40" s="77">
        <f t="shared" si="8"/>
        <v>2.1680359999999999</v>
      </c>
      <c r="F40" s="77">
        <f t="shared" si="9"/>
        <v>24.667723999999996</v>
      </c>
      <c r="G40" s="77">
        <f t="shared" si="5"/>
        <v>0.16867499999999999</v>
      </c>
      <c r="H40" s="77">
        <f t="shared" si="5"/>
        <v>3.1572499999999999</v>
      </c>
      <c r="I40" s="77">
        <f t="shared" si="5"/>
        <v>3.2610499999999994E-2</v>
      </c>
      <c r="J40" s="77">
        <f t="shared" si="5"/>
        <v>1.0207000000000001E-2</v>
      </c>
      <c r="K40" s="77">
        <f t="shared" si="5"/>
        <v>5.0169999999999998E-3</v>
      </c>
      <c r="L40" s="77">
        <f t="shared" si="5"/>
        <v>2.1625000000000002E-2</v>
      </c>
      <c r="M40" s="77">
        <f t="shared" si="5"/>
        <v>0.1211</v>
      </c>
      <c r="N40" s="77">
        <f t="shared" si="5"/>
        <v>1392.6499999999999</v>
      </c>
      <c r="O40" s="77">
        <f t="shared" si="5"/>
        <v>33.648499999999999</v>
      </c>
      <c r="P40" s="77">
        <f t="shared" si="5"/>
        <v>0</v>
      </c>
      <c r="Q40" s="77">
        <f t="shared" si="10"/>
        <v>160.67374999999998</v>
      </c>
      <c r="R40" s="77">
        <f t="shared" si="11"/>
        <v>0</v>
      </c>
      <c r="S40" s="77">
        <f t="shared" si="11"/>
        <v>7.5255000000000002E-2</v>
      </c>
      <c r="T40" s="77">
        <f t="shared" si="11"/>
        <v>0</v>
      </c>
      <c r="U40" s="77">
        <f t="shared" si="11"/>
        <v>0</v>
      </c>
      <c r="AB40" s="59"/>
      <c r="AC40" s="59"/>
      <c r="AD40" s="59"/>
      <c r="AE40" s="59"/>
      <c r="AF40" s="59"/>
      <c r="AG40" s="59"/>
      <c r="AH40" s="59"/>
      <c r="AI40" s="59"/>
    </row>
    <row r="41" spans="1:35" s="72" customFormat="1" x14ac:dyDescent="0.25">
      <c r="A41" s="13">
        <f>M8</f>
        <v>7730</v>
      </c>
      <c r="B41" s="15">
        <v>250</v>
      </c>
      <c r="C41" s="77">
        <f t="shared" si="6"/>
        <v>100.34</v>
      </c>
      <c r="D41" s="77">
        <f t="shared" si="7"/>
        <v>12.088461499999999</v>
      </c>
      <c r="E41" s="77">
        <f t="shared" si="8"/>
        <v>2.1680359999999999</v>
      </c>
      <c r="F41" s="77">
        <f t="shared" si="9"/>
        <v>24.667723999999996</v>
      </c>
      <c r="G41" s="77">
        <f t="shared" si="5"/>
        <v>0.16867499999999999</v>
      </c>
      <c r="H41" s="77">
        <f t="shared" si="5"/>
        <v>3.1572499999999999</v>
      </c>
      <c r="I41" s="77">
        <f t="shared" si="5"/>
        <v>3.2610499999999994E-2</v>
      </c>
      <c r="J41" s="77">
        <f t="shared" si="5"/>
        <v>1.0207000000000001E-2</v>
      </c>
      <c r="K41" s="77">
        <f t="shared" si="5"/>
        <v>5.0169999999999998E-3</v>
      </c>
      <c r="L41" s="77">
        <f t="shared" si="5"/>
        <v>2.1625000000000002E-2</v>
      </c>
      <c r="M41" s="77">
        <f t="shared" si="5"/>
        <v>0.1211</v>
      </c>
      <c r="N41" s="77">
        <f t="shared" si="5"/>
        <v>1392.6499999999999</v>
      </c>
      <c r="O41" s="77">
        <f t="shared" si="5"/>
        <v>33.648499999999999</v>
      </c>
      <c r="P41" s="77">
        <f t="shared" si="5"/>
        <v>0</v>
      </c>
      <c r="Q41" s="77">
        <f t="shared" si="10"/>
        <v>160.67374999999998</v>
      </c>
      <c r="R41" s="77">
        <f t="shared" si="11"/>
        <v>0</v>
      </c>
      <c r="S41" s="77">
        <f t="shared" si="11"/>
        <v>7.5255000000000002E-2</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9482</v>
      </c>
      <c r="C57" s="8">
        <f t="shared" ref="C57:U57" si="13">D8</f>
        <v>1489</v>
      </c>
      <c r="D57" s="8">
        <f t="shared" si="13"/>
        <v>3483</v>
      </c>
      <c r="E57" s="8">
        <f t="shared" si="13"/>
        <v>4169</v>
      </c>
      <c r="F57" s="8">
        <f t="shared" si="13"/>
        <v>5392</v>
      </c>
      <c r="G57" s="8">
        <f t="shared" si="13"/>
        <v>2908</v>
      </c>
      <c r="H57" s="8">
        <f t="shared" si="13"/>
        <v>4826</v>
      </c>
      <c r="I57" s="8">
        <f t="shared" si="13"/>
        <v>6909</v>
      </c>
      <c r="J57" s="8">
        <f t="shared" si="13"/>
        <v>9973</v>
      </c>
      <c r="K57" s="8">
        <f t="shared" si="13"/>
        <v>7740</v>
      </c>
      <c r="L57" s="8">
        <f t="shared" si="13"/>
        <v>7730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"&amp;(VLOOKUP(C14,Table245811[],6,FALSE))</f>
        <v>Medium/Clay I Arable</v>
      </c>
      <c r="C58" s="13" t="str">
        <f>D16&amp;" I "&amp;(VLOOKUP(D14,Table245811[],6,FALSE))</f>
        <v>Medium/Clay I Arable</v>
      </c>
      <c r="D58" s="13" t="str">
        <f>E16&amp;" I "&amp;(VLOOKUP(E14,Table245811[],6,FALSE))</f>
        <v>Medium/Clay I Arable</v>
      </c>
      <c r="E58" s="13" t="str">
        <f>F16&amp;" I "&amp;(VLOOKUP(F14,Table245811[],6,FALSE))</f>
        <v>Medium/Clay I Arable</v>
      </c>
      <c r="F58" s="13" t="str">
        <f>G16&amp;" I "&amp;(VLOOKUP(G14,Table245811[],6,FALSE))</f>
        <v>Medium/Clay I Arable</v>
      </c>
      <c r="G58" s="13" t="str">
        <f>H16&amp;" I "&amp;(VLOOKUP(H14,Table245811[],6,FALSE))</f>
        <v>Medium/Clay I Arable</v>
      </c>
      <c r="H58" s="13" t="str">
        <f>I16&amp;" I "&amp;(VLOOKUP(I14,Table245811[],6,FALSE))</f>
        <v>Medium/Clay I Arable</v>
      </c>
      <c r="I58" s="13" t="str">
        <f>J16&amp;" I "&amp;(VLOOKUP(J14,Table245811[],6,FALSE))</f>
        <v>Medium/Clay I Arable</v>
      </c>
      <c r="J58" s="13" t="str">
        <f>K16&amp;" I "&amp;(VLOOKUP(K14,Table245811[],6,FALSE))</f>
        <v>Medium/Clay I Arable</v>
      </c>
      <c r="K58" s="13" t="str">
        <f>L16&amp;" I "&amp;(VLOOKUP(L14,Table245811[],6,FALSE))</f>
        <v>Medium/Clay I Arable</v>
      </c>
      <c r="L58" s="13" t="str">
        <f>M16&amp;" I "&amp;(VLOOKUP(M14,Table245811[],6,FALSE))</f>
        <v>Medium/Clay I Grass</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
      <c r="A59" s="111" t="s">
        <v>132</v>
      </c>
      <c r="B59" s="76">
        <f>VLOOKUP(C$14,Table245811[],5,FALSE)</f>
        <v>6.7</v>
      </c>
      <c r="C59" s="76">
        <f>VLOOKUP(D$14,Table245811[],5,FALSE)</f>
        <v>6.7</v>
      </c>
      <c r="D59" s="76">
        <f>VLOOKUP(E$14,Table245811[],5,FALSE)</f>
        <v>6.7</v>
      </c>
      <c r="E59" s="76">
        <f>VLOOKUP(F$14,Table245811[],5,FALSE)</f>
        <v>6.7</v>
      </c>
      <c r="F59" s="76">
        <f>VLOOKUP(G$14,Table245811[],5,FALSE)</f>
        <v>6.7</v>
      </c>
      <c r="G59" s="76">
        <f>VLOOKUP(H$14,Table245811[],5,FALSE)</f>
        <v>6.7</v>
      </c>
      <c r="H59" s="76">
        <f>VLOOKUP(I$14,Table245811[],5,FALSE)</f>
        <v>6.7</v>
      </c>
      <c r="I59" s="76">
        <f>VLOOKUP(J$14,Table245811[],5,FALSE)</f>
        <v>6.7</v>
      </c>
      <c r="J59" s="76">
        <f>VLOOKUP(K$14,Table245811[],5,FALSE)</f>
        <v>6.7</v>
      </c>
      <c r="K59" s="76">
        <f>VLOOKUP(L$14,Table245811[],5,FALSE)</f>
        <v>6.7</v>
      </c>
      <c r="L59" s="76">
        <f>VLOOKUP(M$14,Table245811[],5,FALSE)</f>
        <v>6.2</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x14ac:dyDescent="0.2">
      <c r="A60" s="111" t="s">
        <v>4</v>
      </c>
      <c r="B60" s="76">
        <f>C10</f>
        <v>7.4</v>
      </c>
      <c r="C60" s="76">
        <f t="shared" ref="C60:U60" si="14">D10</f>
        <v>6.9</v>
      </c>
      <c r="D60" s="76">
        <f t="shared" si="14"/>
        <v>5.4</v>
      </c>
      <c r="E60" s="76">
        <f t="shared" si="14"/>
        <v>5.7</v>
      </c>
      <c r="F60" s="76">
        <f t="shared" si="14"/>
        <v>6.6</v>
      </c>
      <c r="G60" s="76">
        <f t="shared" si="14"/>
        <v>7.2</v>
      </c>
      <c r="H60" s="76">
        <f t="shared" si="14"/>
        <v>6.1</v>
      </c>
      <c r="I60" s="76">
        <f t="shared" si="14"/>
        <v>6.9</v>
      </c>
      <c r="J60" s="76">
        <f t="shared" si="14"/>
        <v>7.2</v>
      </c>
      <c r="K60" s="76">
        <f t="shared" si="14"/>
        <v>6.3</v>
      </c>
      <c r="L60" s="76">
        <f t="shared" si="14"/>
        <v>6.4</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8</v>
      </c>
      <c r="D61" s="76">
        <f t="shared" si="15"/>
        <v>8</v>
      </c>
      <c r="E61" s="76">
        <f t="shared" si="15"/>
        <v>8</v>
      </c>
      <c r="F61" s="76">
        <f t="shared" si="15"/>
        <v>8</v>
      </c>
      <c r="G61" s="76">
        <f t="shared" si="15"/>
        <v>8</v>
      </c>
      <c r="H61" s="76">
        <f t="shared" si="15"/>
        <v>8</v>
      </c>
      <c r="I61" s="76">
        <f t="shared" si="15"/>
        <v>8</v>
      </c>
      <c r="J61" s="76">
        <f t="shared" si="15"/>
        <v>8</v>
      </c>
      <c r="K61" s="76">
        <f t="shared" si="15"/>
        <v>8</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-5.6000000000000014</v>
      </c>
      <c r="C64" s="77">
        <f t="shared" ref="C64:U64" si="17">(C59-C60)*C61</f>
        <v>-1.6000000000000014</v>
      </c>
      <c r="D64" s="77">
        <f t="shared" si="17"/>
        <v>10.399999999999999</v>
      </c>
      <c r="E64" s="77">
        <f t="shared" si="17"/>
        <v>8</v>
      </c>
      <c r="F64" s="77">
        <f t="shared" si="17"/>
        <v>0.80000000000000426</v>
      </c>
      <c r="G64" s="77">
        <f t="shared" si="17"/>
        <v>-4</v>
      </c>
      <c r="H64" s="77">
        <f t="shared" si="17"/>
        <v>4.8000000000000043</v>
      </c>
      <c r="I64" s="77">
        <f t="shared" si="17"/>
        <v>-1.6000000000000014</v>
      </c>
      <c r="J64" s="77">
        <f t="shared" si="17"/>
        <v>-4</v>
      </c>
      <c r="K64" s="77">
        <f t="shared" si="17"/>
        <v>3.2000000000000028</v>
      </c>
      <c r="L64" s="77">
        <f t="shared" si="17"/>
        <v>-1.2000000000000011</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5.6000000000000014</v>
      </c>
      <c r="C65" s="77">
        <f t="shared" ref="C65:U65" si="18">C63-C64</f>
        <v>1.6000000000000014</v>
      </c>
      <c r="D65" s="77">
        <f t="shared" si="18"/>
        <v>-10.399999999999999</v>
      </c>
      <c r="E65" s="77">
        <f t="shared" si="18"/>
        <v>-8</v>
      </c>
      <c r="F65" s="77">
        <f t="shared" si="18"/>
        <v>-0.80000000000000426</v>
      </c>
      <c r="G65" s="77">
        <f t="shared" si="18"/>
        <v>4</v>
      </c>
      <c r="H65" s="77">
        <f t="shared" si="18"/>
        <v>-4.8000000000000043</v>
      </c>
      <c r="I65" s="77">
        <f t="shared" si="18"/>
        <v>1.6000000000000014</v>
      </c>
      <c r="J65" s="77">
        <f t="shared" si="18"/>
        <v>4</v>
      </c>
      <c r="K65" s="77">
        <f t="shared" si="18"/>
        <v>-3.2000000000000028</v>
      </c>
      <c r="L65" s="77">
        <f t="shared" si="18"/>
        <v>1.2000000000000011</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UNDER</v>
      </c>
      <c r="E66" s="78" t="str">
        <f t="shared" si="19"/>
        <v>UNDER</v>
      </c>
      <c r="F66" s="78" t="str">
        <f t="shared" si="19"/>
        <v>UNDER</v>
      </c>
      <c r="G66" s="78" t="str">
        <f t="shared" si="19"/>
        <v>OVER</v>
      </c>
      <c r="H66" s="78" t="str">
        <f t="shared" si="19"/>
        <v>UNDER</v>
      </c>
      <c r="I66" s="78" t="str">
        <f t="shared" si="19"/>
        <v>OVER</v>
      </c>
      <c r="J66" s="78" t="str">
        <f t="shared" si="19"/>
        <v>OVER</v>
      </c>
      <c r="K66" s="78" t="str">
        <f t="shared" si="19"/>
        <v>UNDER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35" priority="37" operator="equal">
      <formula>"DECREASE"</formula>
    </cfRule>
    <cfRule type="cellIs" dxfId="334" priority="38" operator="equal">
      <formula>"INCREASE"</formula>
    </cfRule>
  </conditionalFormatting>
  <conditionalFormatting sqref="B62:U66 B31:B50">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39" sqref="A39"/>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1" t="s">
        <v>41</v>
      </c>
      <c r="B1" s="121"/>
      <c r="C1" s="142" t="str">
        <f>'DCWW Glascoed (in store)'!C1:D1</f>
        <v>PAN-017959</v>
      </c>
      <c r="D1" s="143"/>
      <c r="E1" s="93" t="s">
        <v>45</v>
      </c>
      <c r="F1" s="39">
        <f>'DCWW Glascoed (in store)'!F1</f>
        <v>48.43</v>
      </c>
      <c r="G1" s="122" t="s">
        <v>43</v>
      </c>
      <c r="H1" s="123"/>
      <c r="I1" s="118">
        <v>4.08</v>
      </c>
      <c r="J1" s="121" t="s">
        <v>153</v>
      </c>
      <c r="K1" s="121"/>
      <c r="L1" s="97">
        <v>92</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1" t="s">
        <v>87</v>
      </c>
      <c r="B2" s="121"/>
      <c r="C2" s="144" t="str">
        <f>'DCWW Glascoed (in store)'!C2:D2</f>
        <v>GP3792SK</v>
      </c>
      <c r="D2" s="145"/>
      <c r="E2" s="93" t="s">
        <v>109</v>
      </c>
      <c r="F2" s="96" t="s">
        <v>175</v>
      </c>
      <c r="G2" s="140" t="s">
        <v>110</v>
      </c>
      <c r="H2" s="141"/>
      <c r="I2" s="118">
        <v>715</v>
      </c>
      <c r="J2" s="121" t="s">
        <v>158</v>
      </c>
      <c r="K2" s="121"/>
      <c r="L2" s="97">
        <v>0.56999999999999995</v>
      </c>
      <c r="AB2" s="30" t="s">
        <v>56</v>
      </c>
      <c r="AC2" s="17"/>
      <c r="AD2" s="30" t="s">
        <v>70</v>
      </c>
      <c r="AE2" s="17"/>
      <c r="AF2" s="17"/>
      <c r="AG2" s="44" t="s">
        <v>76</v>
      </c>
      <c r="AH2" s="18"/>
      <c r="AI2" s="45" t="s">
        <v>126</v>
      </c>
      <c r="AJ2" s="46">
        <v>0</v>
      </c>
      <c r="AK2" s="47">
        <v>0</v>
      </c>
      <c r="AL2" s="10">
        <v>0</v>
      </c>
      <c r="AM2" s="11">
        <v>0</v>
      </c>
      <c r="AN2" s="11">
        <v>0</v>
      </c>
    </row>
    <row r="3" spans="1:41" x14ac:dyDescent="0.2">
      <c r="A3" s="122" t="s">
        <v>42</v>
      </c>
      <c r="B3" s="123"/>
      <c r="C3" s="144" t="str">
        <f>'DCWW Glascoed (in store)'!C3:D3</f>
        <v xml:space="preserve">ByProduct Recovery Limited </v>
      </c>
      <c r="D3" s="145"/>
      <c r="E3" s="93" t="s">
        <v>108</v>
      </c>
      <c r="F3" s="31" t="s">
        <v>78</v>
      </c>
      <c r="G3" s="121" t="s">
        <v>159</v>
      </c>
      <c r="H3" s="121"/>
      <c r="I3" s="118"/>
      <c r="J3" s="122" t="s">
        <v>154</v>
      </c>
      <c r="K3" s="123"/>
      <c r="L3" s="97">
        <f>(L1/(L2*10000))*100</f>
        <v>1.6140350877192986</v>
      </c>
      <c r="AB3" s="30" t="s">
        <v>57</v>
      </c>
      <c r="AC3" s="17"/>
      <c r="AD3" s="30" t="s">
        <v>71</v>
      </c>
      <c r="AE3" s="17"/>
      <c r="AF3" s="17"/>
      <c r="AG3" s="44" t="s">
        <v>77</v>
      </c>
      <c r="AH3" s="18"/>
      <c r="AI3" s="48" t="s">
        <v>113</v>
      </c>
      <c r="AJ3" s="49">
        <v>1.7</v>
      </c>
      <c r="AK3" s="50">
        <v>6</v>
      </c>
      <c r="AL3" s="51">
        <v>1</v>
      </c>
      <c r="AM3" s="11">
        <v>6.2</v>
      </c>
      <c r="AN3" s="11" t="s">
        <v>112</v>
      </c>
    </row>
    <row r="4" spans="1:41" x14ac:dyDescent="0.2">
      <c r="A4" s="121" t="s">
        <v>0</v>
      </c>
      <c r="B4" s="121"/>
      <c r="C4" s="142" t="str">
        <f>'DCWW Glascoed (in store)'!C4:D4</f>
        <v>Bryn Carrog Farm, Bodelwyddan Road, Rhuddlan, Rhyl, LL18 5UH</v>
      </c>
      <c r="D4" s="143"/>
      <c r="E4" s="94" t="s">
        <v>1</v>
      </c>
      <c r="F4" s="96" t="s">
        <v>168</v>
      </c>
      <c r="G4" s="122"/>
      <c r="H4" s="123"/>
      <c r="I4" s="39"/>
      <c r="J4" s="122"/>
      <c r="K4" s="123"/>
      <c r="L4" s="96"/>
      <c r="AB4" s="30" t="s">
        <v>52</v>
      </c>
      <c r="AC4" s="17"/>
      <c r="AD4" s="52" t="s">
        <v>72</v>
      </c>
      <c r="AE4" s="17"/>
      <c r="AF4" s="17"/>
      <c r="AG4" s="44" t="s">
        <v>78</v>
      </c>
      <c r="AH4" s="18"/>
      <c r="AI4" s="53" t="s">
        <v>124</v>
      </c>
      <c r="AJ4" s="54">
        <v>7</v>
      </c>
      <c r="AK4" s="55">
        <v>10.5</v>
      </c>
      <c r="AL4" s="11">
        <v>2</v>
      </c>
      <c r="AM4" s="11">
        <v>6.7</v>
      </c>
      <c r="AN4" s="11" t="s">
        <v>135</v>
      </c>
    </row>
    <row r="5" spans="1:41" x14ac:dyDescent="0.2">
      <c r="A5" s="121" t="s">
        <v>47</v>
      </c>
      <c r="B5" s="121"/>
      <c r="C5" s="142" t="str">
        <f>'DCWW Glascoed (in store)'!C5:D5</f>
        <v>Louise Bailey</v>
      </c>
      <c r="D5" s="143"/>
      <c r="E5" s="93"/>
      <c r="F5" s="39"/>
      <c r="G5" s="122"/>
      <c r="H5" s="123"/>
      <c r="I5" s="39"/>
      <c r="J5" s="122"/>
      <c r="K5" s="123"/>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7" t="s">
        <v>63</v>
      </c>
      <c r="B7" s="12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1" t="s">
        <v>2</v>
      </c>
      <c r="B8" s="121"/>
      <c r="C8" s="60">
        <f>'DCWW Glascoed (in store)'!C8</f>
        <v>9482</v>
      </c>
      <c r="D8" s="60">
        <f>'DCWW Glascoed (in store)'!D8</f>
        <v>1489</v>
      </c>
      <c r="E8" s="60">
        <f>'DCWW Glascoed (in store)'!E8</f>
        <v>3483</v>
      </c>
      <c r="F8" s="60">
        <f>'DCWW Glascoed (in store)'!F8</f>
        <v>4169</v>
      </c>
      <c r="G8" s="60">
        <f>'DCWW Glascoed (in store)'!G8</f>
        <v>5392</v>
      </c>
      <c r="H8" s="60">
        <f>'DCWW Glascoed (in store)'!H8</f>
        <v>2908</v>
      </c>
      <c r="I8" s="60">
        <f>'DCWW Glascoed (in store)'!I8</f>
        <v>4826</v>
      </c>
      <c r="J8" s="60">
        <f>'DCWW Glascoed (in store)'!J8</f>
        <v>6909</v>
      </c>
      <c r="K8" s="60">
        <f>'DCWW Glascoed (in store)'!K8</f>
        <v>9973</v>
      </c>
      <c r="L8" s="60">
        <f>'DCWW Glascoed (in store)'!L8</f>
        <v>7740</v>
      </c>
      <c r="M8" s="60">
        <f>'DCWW Glascoed (in store)'!M8</f>
        <v>7730</v>
      </c>
      <c r="N8" s="60">
        <f>'DCWW Glascoed (in store)'!N8</f>
        <v>0</v>
      </c>
      <c r="O8" s="60">
        <f>'DCWW Glascoed (in store)'!O8</f>
        <v>0</v>
      </c>
      <c r="P8" s="60">
        <f>'DCWW Glascoed (in store)'!P8</f>
        <v>0</v>
      </c>
      <c r="Q8" s="60">
        <f>'DCWW Glascoed (in store)'!Q8</f>
        <v>0</v>
      </c>
      <c r="R8" s="60">
        <f>'DCWW Glascoed (in store)'!R8</f>
        <v>0</v>
      </c>
      <c r="S8" s="60">
        <f>'DCWW Glascoed (in store)'!S8</f>
        <v>0</v>
      </c>
      <c r="T8" s="60">
        <f>'DCWW Glascoed (in store)'!T8</f>
        <v>0</v>
      </c>
      <c r="U8" s="60">
        <f>'DCWW Glascoed (in store)'!U8</f>
        <v>0</v>
      </c>
      <c r="V8" s="60">
        <f>'DCWW Glascoed (in store)'!V8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1" t="s">
        <v>3</v>
      </c>
      <c r="B9" s="121"/>
      <c r="C9" s="60">
        <f>'DCWW Glascoed (in store)'!C9</f>
        <v>1</v>
      </c>
      <c r="D9" s="60">
        <f>'DCWW Glascoed (in store)'!D9</f>
        <v>1</v>
      </c>
      <c r="E9" s="60">
        <f>'DCWW Glascoed (in store)'!E9</f>
        <v>1</v>
      </c>
      <c r="F9" s="60">
        <f>'DCWW Glascoed (in store)'!F9</f>
        <v>1</v>
      </c>
      <c r="G9" s="60">
        <f>'DCWW Glascoed (in store)'!G9</f>
        <v>1</v>
      </c>
      <c r="H9" s="60">
        <f>'DCWW Glascoed (in store)'!H9</f>
        <v>1</v>
      </c>
      <c r="I9" s="60">
        <f>'DCWW Glascoed (in store)'!I9</f>
        <v>1</v>
      </c>
      <c r="J9" s="60">
        <f>'DCWW Glascoed (in store)'!J9</f>
        <v>1</v>
      </c>
      <c r="K9" s="60">
        <f>'DCWW Glascoed (in store)'!K9</f>
        <v>1</v>
      </c>
      <c r="L9" s="60">
        <f>'DCWW Glascoed (in store)'!L9</f>
        <v>1</v>
      </c>
      <c r="M9" s="60" t="str">
        <f>'DCWW Glascoed (in store)'!M9</f>
        <v>Mod</v>
      </c>
      <c r="N9" s="60">
        <f>'DCWW Glascoed (in store)'!N9</f>
        <v>0</v>
      </c>
      <c r="O9" s="60">
        <f>'DCWW Glascoed (in store)'!O9</f>
        <v>0</v>
      </c>
      <c r="P9" s="60">
        <f>'DCWW Glascoed (in store)'!P9</f>
        <v>0</v>
      </c>
      <c r="Q9" s="60">
        <f>'DCWW Glascoed (in store)'!Q9</f>
        <v>0</v>
      </c>
      <c r="R9" s="60">
        <f>'DCWW Glascoed (in store)'!R9</f>
        <v>0</v>
      </c>
      <c r="S9" s="60">
        <f>'DCWW Glascoed (in store)'!S9</f>
        <v>0</v>
      </c>
      <c r="T9" s="60">
        <f>'DCWW Glascoed (in store)'!T9</f>
        <v>0</v>
      </c>
      <c r="U9" s="60">
        <f>'DCWW Glascoed (in store)'!U9</f>
        <v>0</v>
      </c>
      <c r="V9" s="60">
        <f>'DCWW Glascoed (in store)'!V9</f>
        <v>0</v>
      </c>
      <c r="AB9" s="17"/>
      <c r="AC9" s="17"/>
      <c r="AD9" s="30" t="s">
        <v>137</v>
      </c>
      <c r="AE9" s="30">
        <v>4.5</v>
      </c>
      <c r="AF9" s="17"/>
      <c r="AG9" s="18"/>
      <c r="AH9" s="18"/>
      <c r="AI9" s="63" t="s">
        <v>103</v>
      </c>
      <c r="AJ9" s="64">
        <v>0.7</v>
      </c>
      <c r="AK9" s="65">
        <v>4</v>
      </c>
      <c r="AL9" s="29">
        <v>7</v>
      </c>
      <c r="AM9" s="11">
        <v>6.7</v>
      </c>
      <c r="AN9" s="11" t="s">
        <v>135</v>
      </c>
      <c r="AO9" s="99"/>
    </row>
    <row r="10" spans="1:41" x14ac:dyDescent="0.2">
      <c r="A10" s="121" t="s">
        <v>4</v>
      </c>
      <c r="B10" s="121"/>
      <c r="C10" s="60">
        <f>'DCWW Glascoed (in store)'!C10</f>
        <v>7.4</v>
      </c>
      <c r="D10" s="60">
        <f>'DCWW Glascoed (in store)'!D10</f>
        <v>6.9</v>
      </c>
      <c r="E10" s="60">
        <f>'DCWW Glascoed (in store)'!E10</f>
        <v>5.4</v>
      </c>
      <c r="F10" s="60">
        <f>'DCWW Glascoed (in store)'!F10</f>
        <v>5.7</v>
      </c>
      <c r="G10" s="60">
        <f>'DCWW Glascoed (in store)'!G10</f>
        <v>6.6</v>
      </c>
      <c r="H10" s="60">
        <f>'DCWW Glascoed (in store)'!H10</f>
        <v>7.2</v>
      </c>
      <c r="I10" s="60">
        <f>'DCWW Glascoed (in store)'!I10</f>
        <v>6.1</v>
      </c>
      <c r="J10" s="60">
        <f>'DCWW Glascoed (in store)'!J10</f>
        <v>6.9</v>
      </c>
      <c r="K10" s="60">
        <f>'DCWW Glascoed (in store)'!K10</f>
        <v>7.2</v>
      </c>
      <c r="L10" s="60">
        <f>'DCWW Glascoed (in store)'!L10</f>
        <v>6.3</v>
      </c>
      <c r="M10" s="60">
        <f>'DCWW Glascoed (in store)'!M10</f>
        <v>6.4</v>
      </c>
      <c r="N10" s="60">
        <f>'DCWW Glascoed (in store)'!N10</f>
        <v>0</v>
      </c>
      <c r="O10" s="60">
        <f>'DCWW Glascoed (in store)'!O10</f>
        <v>0</v>
      </c>
      <c r="P10" s="60">
        <f>'DCWW Glascoed (in store)'!P10</f>
        <v>0</v>
      </c>
      <c r="Q10" s="60">
        <f>'DCWW Glascoed (in store)'!Q10</f>
        <v>0</v>
      </c>
      <c r="R10" s="60">
        <f>'DCWW Glascoed (in store)'!R10</f>
        <v>0</v>
      </c>
      <c r="S10" s="60">
        <f>'DCWW Glascoed (in store)'!S10</f>
        <v>0</v>
      </c>
      <c r="T10" s="60">
        <f>'DCWW Glascoed (in store)'!T10</f>
        <v>0</v>
      </c>
      <c r="U10" s="60">
        <f>'DCWW Glascoed (in store)'!U10</f>
        <v>0</v>
      </c>
      <c r="V10" s="60">
        <f>'DCWW Glascoed (in store)'!V10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1" t="s">
        <v>5</v>
      </c>
      <c r="B11" s="121"/>
      <c r="C11" s="60">
        <f>'DCWW Glascoed (in store)'!C11</f>
        <v>4</v>
      </c>
      <c r="D11" s="60">
        <f>'DCWW Glascoed (in store)'!D11</f>
        <v>3</v>
      </c>
      <c r="E11" s="60">
        <f>'DCWW Glascoed (in store)'!E11</f>
        <v>2</v>
      </c>
      <c r="F11" s="60">
        <f>'DCWW Glascoed (in store)'!F11</f>
        <v>1</v>
      </c>
      <c r="G11" s="60">
        <f>'DCWW Glascoed (in store)'!G11</f>
        <v>1</v>
      </c>
      <c r="H11" s="60">
        <f>'DCWW Glascoed (in store)'!H11</f>
        <v>3</v>
      </c>
      <c r="I11" s="60">
        <f>'DCWW Glascoed (in store)'!I11</f>
        <v>1</v>
      </c>
      <c r="J11" s="60">
        <f>'DCWW Glascoed (in store)'!J11</f>
        <v>1</v>
      </c>
      <c r="K11" s="60">
        <f>'DCWW Glascoed (in store)'!K11</f>
        <v>3</v>
      </c>
      <c r="L11" s="60">
        <f>'DCWW Glascoed (in store)'!L11</f>
        <v>1</v>
      </c>
      <c r="M11" s="60">
        <f>'DCWW Glascoed (in store)'!M11</f>
        <v>1</v>
      </c>
      <c r="N11" s="60">
        <f>'DCWW Glascoed (in store)'!N11</f>
        <v>0</v>
      </c>
      <c r="O11" s="60">
        <f>'DCWW Glascoed (in store)'!O11</f>
        <v>0</v>
      </c>
      <c r="P11" s="60">
        <f>'DCWW Glascoed (in store)'!P11</f>
        <v>0</v>
      </c>
      <c r="Q11" s="60">
        <f>'DCWW Glascoed (in store)'!Q11</f>
        <v>0</v>
      </c>
      <c r="R11" s="60">
        <f>'DCWW Glascoed (in store)'!R11</f>
        <v>0</v>
      </c>
      <c r="S11" s="60">
        <f>'DCWW Glascoed (in store)'!S11</f>
        <v>0</v>
      </c>
      <c r="T11" s="60">
        <f>'DCWW Glascoed (in store)'!T11</f>
        <v>0</v>
      </c>
      <c r="U11" s="60">
        <f>'DCWW Glascoed (in store)'!U11</f>
        <v>0</v>
      </c>
      <c r="V11" s="60">
        <f>'DCWW Glascoed (in store)'!V11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1" t="s">
        <v>6</v>
      </c>
      <c r="B12" s="121"/>
      <c r="C12" s="60">
        <f>'DCWW Glascoed (in store)'!C12</f>
        <v>4</v>
      </c>
      <c r="D12" s="60">
        <f>'DCWW Glascoed (in store)'!D12</f>
        <v>3</v>
      </c>
      <c r="E12" s="60">
        <f>'DCWW Glascoed (in store)'!E12</f>
        <v>2</v>
      </c>
      <c r="F12" s="60">
        <f>'DCWW Glascoed (in store)'!F12</f>
        <v>3</v>
      </c>
      <c r="G12" s="60">
        <f>'DCWW Glascoed (in store)'!G12</f>
        <v>2</v>
      </c>
      <c r="H12" s="60">
        <f>'DCWW Glascoed (in store)'!H12</f>
        <v>2</v>
      </c>
      <c r="I12" s="60">
        <f>'DCWW Glascoed (in store)'!I12</f>
        <v>3</v>
      </c>
      <c r="J12" s="60">
        <f>'DCWW Glascoed (in store)'!J12</f>
        <v>3</v>
      </c>
      <c r="K12" s="60">
        <f>'DCWW Glascoed (in store)'!K12</f>
        <v>3</v>
      </c>
      <c r="L12" s="60">
        <f>'DCWW Glascoed (in store)'!L12</f>
        <v>2</v>
      </c>
      <c r="M12" s="60">
        <f>'DCWW Glascoed (in store)'!M12</f>
        <v>3</v>
      </c>
      <c r="N12" s="60">
        <f>'DCWW Glascoed (in store)'!N12</f>
        <v>0</v>
      </c>
      <c r="O12" s="60">
        <f>'DCWW Glascoed (in store)'!O12</f>
        <v>0</v>
      </c>
      <c r="P12" s="60">
        <f>'DCWW Glascoed (in store)'!P12</f>
        <v>0</v>
      </c>
      <c r="Q12" s="60">
        <f>'DCWW Glascoed (in store)'!Q12</f>
        <v>0</v>
      </c>
      <c r="R12" s="60">
        <f>'DCWW Glascoed (in store)'!R12</f>
        <v>0</v>
      </c>
      <c r="S12" s="60">
        <f>'DCWW Glascoed (in store)'!S12</f>
        <v>0</v>
      </c>
      <c r="T12" s="60">
        <f>'DCWW Glascoed (in store)'!T12</f>
        <v>0</v>
      </c>
      <c r="U12" s="60">
        <f>'DCWW Glascoed (in store)'!U12</f>
        <v>0</v>
      </c>
      <c r="V12" s="60">
        <f>'DCWW Glascoed (in store)'!V12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1" t="s">
        <v>7</v>
      </c>
      <c r="B13" s="121"/>
      <c r="C13" s="60">
        <f>'DCWW Glascoed (in store)'!C13</f>
        <v>4</v>
      </c>
      <c r="D13" s="60">
        <f>'DCWW Glascoed (in store)'!D13</f>
        <v>3</v>
      </c>
      <c r="E13" s="60">
        <f>'DCWW Glascoed (in store)'!E13</f>
        <v>5</v>
      </c>
      <c r="F13" s="60">
        <f>'DCWW Glascoed (in store)'!F13</f>
        <v>5</v>
      </c>
      <c r="G13" s="60">
        <f>'DCWW Glascoed (in store)'!G13</f>
        <v>4</v>
      </c>
      <c r="H13" s="60">
        <f>'DCWW Glascoed (in store)'!H13</f>
        <v>5</v>
      </c>
      <c r="I13" s="60">
        <f>'DCWW Glascoed (in store)'!I13</f>
        <v>4</v>
      </c>
      <c r="J13" s="60">
        <f>'DCWW Glascoed (in store)'!J13</f>
        <v>3</v>
      </c>
      <c r="K13" s="60">
        <f>'DCWW Glascoed (in store)'!K13</f>
        <v>4</v>
      </c>
      <c r="L13" s="60">
        <f>'DCWW Glascoed (in store)'!L13</f>
        <v>4</v>
      </c>
      <c r="M13" s="60">
        <f>'DCWW Glascoed (in store)'!M13</f>
        <v>5</v>
      </c>
      <c r="N13" s="60">
        <f>'DCWW Glascoed (in store)'!N13</f>
        <v>0</v>
      </c>
      <c r="O13" s="60">
        <f>'DCWW Glascoed (in store)'!O13</f>
        <v>0</v>
      </c>
      <c r="P13" s="60">
        <f>'DCWW Glascoed (in store)'!P13</f>
        <v>0</v>
      </c>
      <c r="Q13" s="60">
        <f>'DCWW Glascoed (in store)'!Q13</f>
        <v>0</v>
      </c>
      <c r="R13" s="60">
        <f>'DCWW Glascoed (in store)'!R13</f>
        <v>0</v>
      </c>
      <c r="S13" s="60">
        <f>'DCWW Glascoed (in store)'!S13</f>
        <v>0</v>
      </c>
      <c r="T13" s="60">
        <f>'DCWW Glascoed (in store)'!T13</f>
        <v>0</v>
      </c>
      <c r="U13" s="60">
        <f>'DCWW Glascoed (in store)'!U13</f>
        <v>0</v>
      </c>
      <c r="V13" s="60">
        <f>'DCWW Glascoed (in store)'!V13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3" t="s">
        <v>8</v>
      </c>
      <c r="B14" s="133"/>
      <c r="C14" s="102" t="str">
        <f>'DCWW Glascoed (in store)'!C14</f>
        <v>Spring wheat/barley</v>
      </c>
      <c r="D14" s="102" t="str">
        <f>'DCWW Glascoed (in store)'!D14</f>
        <v>Spring wheat/barley</v>
      </c>
      <c r="E14" s="102" t="str">
        <f>'DCWW Glascoed (in store)'!E14</f>
        <v>Spring wheat/barley</v>
      </c>
      <c r="F14" s="102" t="str">
        <f>'DCWW Glascoed (in store)'!F14</f>
        <v>Spring wheat/barley</v>
      </c>
      <c r="G14" s="102" t="str">
        <f>'DCWW Glascoed (in store)'!G14</f>
        <v xml:space="preserve">Winter wheat- grain only </v>
      </c>
      <c r="H14" s="102" t="str">
        <f>'DCWW Glascoed (in store)'!H14</f>
        <v>Spring wheat/barley</v>
      </c>
      <c r="I14" s="102" t="str">
        <f>'DCWW Glascoed (in store)'!I14</f>
        <v>Spring wheat/barley</v>
      </c>
      <c r="J14" s="102" t="str">
        <f>'DCWW Glascoed (in store)'!J14</f>
        <v xml:space="preserve">Winter wheat- grain only </v>
      </c>
      <c r="K14" s="102" t="str">
        <f>'DCWW Glascoed (in store)'!K14</f>
        <v>Spring wheat/barley</v>
      </c>
      <c r="L14" s="102" t="str">
        <f>'DCWW Glascoed (in store)'!L14</f>
        <v>Winter barley/triticale/rye</v>
      </c>
      <c r="M14" s="102" t="str">
        <f>'DCWW Glascoed (in store)'!M14</f>
        <v xml:space="preserve">Grass Silage (25% DM) </v>
      </c>
      <c r="N14" s="102">
        <f>'DCWW Glascoed (in store)'!N14</f>
        <v>0</v>
      </c>
      <c r="O14" s="102">
        <f>'DCWW Glascoed (in store)'!O14</f>
        <v>0</v>
      </c>
      <c r="P14" s="102">
        <f>'DCWW Glascoed (in store)'!P14</f>
        <v>0</v>
      </c>
      <c r="Q14" s="102">
        <f>'DCWW Glascoed (in store)'!Q14</f>
        <v>0</v>
      </c>
      <c r="R14" s="102">
        <f>'DCWW Glascoed (in store)'!R14</f>
        <v>0</v>
      </c>
      <c r="S14" s="102">
        <f>'DCWW Glascoed (in store)'!S14</f>
        <v>0</v>
      </c>
      <c r="T14" s="102">
        <f>'DCWW Glascoed (in store)'!T14</f>
        <v>0</v>
      </c>
      <c r="U14" s="102">
        <f>'DCWW Glascoed (in store)'!U14</f>
        <v>0</v>
      </c>
      <c r="V14" s="102">
        <f>'DCWW Glascoed (in store)'!V14</f>
        <v>0</v>
      </c>
      <c r="AD14" s="30" t="s">
        <v>138</v>
      </c>
      <c r="AE14" s="30">
        <v>6</v>
      </c>
      <c r="AI14" s="53" t="s">
        <v>119</v>
      </c>
      <c r="AJ14" s="54">
        <v>0.8</v>
      </c>
      <c r="AK14" s="55">
        <v>1.7</v>
      </c>
      <c r="AL14" s="11">
        <v>12</v>
      </c>
      <c r="AM14" s="11">
        <v>6.7</v>
      </c>
      <c r="AN14" s="11" t="s">
        <v>135</v>
      </c>
    </row>
    <row r="15" spans="1:41" x14ac:dyDescent="0.2">
      <c r="A15" s="132" t="s">
        <v>9</v>
      </c>
      <c r="B15" s="132"/>
      <c r="C15" s="60">
        <f>'DCWW Glascoed (in store)'!C15</f>
        <v>5.5</v>
      </c>
      <c r="D15" s="60">
        <f>'DCWW Glascoed (in store)'!D15</f>
        <v>5.5</v>
      </c>
      <c r="E15" s="60">
        <f>'DCWW Glascoed (in store)'!E15</f>
        <v>5.5</v>
      </c>
      <c r="F15" s="60">
        <f>'DCWW Glascoed (in store)'!F15</f>
        <v>5.5</v>
      </c>
      <c r="G15" s="60">
        <f>'DCWW Glascoed (in store)'!G15</f>
        <v>8</v>
      </c>
      <c r="H15" s="60">
        <f>'DCWW Glascoed (in store)'!H15</f>
        <v>5.5</v>
      </c>
      <c r="I15" s="60">
        <f>'DCWW Glascoed (in store)'!I15</f>
        <v>5.5</v>
      </c>
      <c r="J15" s="60">
        <f>'DCWW Glascoed (in store)'!J15</f>
        <v>8</v>
      </c>
      <c r="K15" s="60">
        <f>'DCWW Glascoed (in store)'!K15</f>
        <v>5.5</v>
      </c>
      <c r="L15" s="60">
        <f>'DCWW Glascoed (in store)'!L15</f>
        <v>6.5</v>
      </c>
      <c r="M15" s="60">
        <f>'DCWW Glascoed (in store)'!M15</f>
        <v>45</v>
      </c>
      <c r="N15" s="60">
        <f>'DCWW Glascoed (in store)'!N15</f>
        <v>0</v>
      </c>
      <c r="O15" s="60">
        <f>'DCWW Glascoed (in store)'!O15</f>
        <v>0</v>
      </c>
      <c r="P15" s="60">
        <f>'DCWW Glascoed (in store)'!P15</f>
        <v>0</v>
      </c>
      <c r="Q15" s="60">
        <f>'DCWW Glascoed (in store)'!Q15</f>
        <v>0</v>
      </c>
      <c r="R15" s="60">
        <f>'DCWW Glascoed (in store)'!R15</f>
        <v>0</v>
      </c>
      <c r="S15" s="60">
        <f>'DCWW Glascoed (in store)'!S15</f>
        <v>0</v>
      </c>
      <c r="T15" s="60">
        <f>'DCWW Glascoed (in store)'!T15</f>
        <v>0</v>
      </c>
      <c r="U15" s="60">
        <f>'DCWW Glascoed (in store)'!U15</f>
        <v>0</v>
      </c>
      <c r="V15" s="60">
        <f>'DCWW Glascoed (in store)'!V15</f>
        <v>0</v>
      </c>
      <c r="AD15" s="30" t="s">
        <v>144</v>
      </c>
      <c r="AE15" s="30">
        <v>7</v>
      </c>
      <c r="AI15" s="53" t="s">
        <v>101</v>
      </c>
      <c r="AJ15" s="62">
        <v>1.8</v>
      </c>
      <c r="AK15" s="55">
        <v>5.4</v>
      </c>
      <c r="AL15" s="11">
        <v>13</v>
      </c>
      <c r="AM15" s="11">
        <v>6.7</v>
      </c>
      <c r="AN15" s="11" t="s">
        <v>135</v>
      </c>
    </row>
    <row r="16" spans="1:41" ht="13.5" thickBot="1" x14ac:dyDescent="0.25">
      <c r="A16" s="134" t="s">
        <v>44</v>
      </c>
      <c r="B16" s="134"/>
      <c r="C16" s="103" t="str">
        <f>'DCWW Glascoed (in store)'!C16</f>
        <v>Medium/Clay</v>
      </c>
      <c r="D16" s="103" t="str">
        <f>'DCWW Glascoed (in store)'!D16</f>
        <v>Medium/Clay</v>
      </c>
      <c r="E16" s="103" t="str">
        <f>'DCWW Glascoed (in store)'!E16</f>
        <v>Medium/Clay</v>
      </c>
      <c r="F16" s="103" t="str">
        <f>'DCWW Glascoed (in store)'!F16</f>
        <v>Medium/Clay</v>
      </c>
      <c r="G16" s="103" t="str">
        <f>'DCWW Glascoed (in store)'!G16</f>
        <v>Medium/Clay</v>
      </c>
      <c r="H16" s="103" t="str">
        <f>'DCWW Glascoed (in store)'!H16</f>
        <v>Medium/Clay</v>
      </c>
      <c r="I16" s="103" t="str">
        <f>'DCWW Glascoed (in store)'!I16</f>
        <v>Medium/Clay</v>
      </c>
      <c r="J16" s="103" t="str">
        <f>'DCWW Glascoed (in store)'!J16</f>
        <v>Medium/Clay</v>
      </c>
      <c r="K16" s="103" t="str">
        <f>'DCWW Glascoed (in store)'!K16</f>
        <v>Medium/Clay</v>
      </c>
      <c r="L16" s="103" t="str">
        <f>'DCWW Glascoed (in store)'!L16</f>
        <v>Medium/Clay</v>
      </c>
      <c r="M16" s="103" t="str">
        <f>'DCWW Glascoed (in store)'!M16</f>
        <v>Medium/Clay</v>
      </c>
      <c r="N16" s="103">
        <f>'DCWW Glascoed (in store)'!N16</f>
        <v>0</v>
      </c>
      <c r="O16" s="103">
        <f>'DCWW Glascoed (in store)'!O16</f>
        <v>0</v>
      </c>
      <c r="P16" s="103">
        <f>'DCWW Glascoed (in store)'!P16</f>
        <v>0</v>
      </c>
      <c r="Q16" s="103">
        <f>'DCWW Glascoed (in store)'!Q16</f>
        <v>0</v>
      </c>
      <c r="R16" s="103">
        <f>'DCWW Glascoed (in store)'!R16</f>
        <v>0</v>
      </c>
      <c r="S16" s="103">
        <f>'DCWW Glascoed (in store)'!S16</f>
        <v>0</v>
      </c>
      <c r="T16" s="103">
        <f>'DCWW Glascoed (in store)'!T16</f>
        <v>0</v>
      </c>
      <c r="U16" s="103">
        <f>'DCWW Glascoed (in store)'!U16</f>
        <v>0</v>
      </c>
      <c r="V16" s="103">
        <f>'DCWW Glascoed (in store)'!V16</f>
        <v>0</v>
      </c>
      <c r="AD16" s="52" t="s">
        <v>145</v>
      </c>
      <c r="AE16" s="30">
        <v>8</v>
      </c>
      <c r="AI16" s="53" t="s">
        <v>118</v>
      </c>
      <c r="AJ16" s="54">
        <v>8</v>
      </c>
      <c r="AK16" s="55">
        <v>5.5</v>
      </c>
      <c r="AL16" s="12">
        <v>14</v>
      </c>
      <c r="AM16" s="11">
        <v>6.7</v>
      </c>
      <c r="AN16" s="11" t="s">
        <v>135</v>
      </c>
    </row>
    <row r="17" spans="1:40" x14ac:dyDescent="0.2">
      <c r="A17" s="124" t="s">
        <v>69</v>
      </c>
      <c r="B17" s="125"/>
      <c r="C17" s="28">
        <f>(VLOOKUP(C$14,$AI2:$AK26,2,FALSE))*C$15</f>
        <v>46.75</v>
      </c>
      <c r="D17" s="28">
        <f t="shared" ref="D17:V17" si="0">(VLOOKUP(D$14,$AI2:$AK26,2,FALSE))*D$15</f>
        <v>46.75</v>
      </c>
      <c r="E17" s="28">
        <f t="shared" si="0"/>
        <v>46.75</v>
      </c>
      <c r="F17" s="28">
        <f t="shared" si="0"/>
        <v>46.75</v>
      </c>
      <c r="G17" s="28">
        <f t="shared" si="0"/>
        <v>52</v>
      </c>
      <c r="H17" s="28">
        <f t="shared" si="0"/>
        <v>46.75</v>
      </c>
      <c r="I17" s="28">
        <f t="shared" si="0"/>
        <v>46.75</v>
      </c>
      <c r="J17" s="28">
        <f t="shared" si="0"/>
        <v>52</v>
      </c>
      <c r="K17" s="28">
        <f t="shared" si="0"/>
        <v>46.75</v>
      </c>
      <c r="L17" s="28">
        <f t="shared" si="0"/>
        <v>55.25</v>
      </c>
      <c r="M17" s="28">
        <f t="shared" si="0"/>
        <v>76.5</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6" t="s">
        <v>23</v>
      </c>
      <c r="B18" s="127"/>
      <c r="C18" s="16">
        <f>$D31</f>
        <v>45.712322999999998</v>
      </c>
      <c r="D18" s="16">
        <f>$D32</f>
        <v>45.712322999999998</v>
      </c>
      <c r="E18" s="16">
        <f>$D33</f>
        <v>45.712322999999998</v>
      </c>
      <c r="F18" s="16">
        <f>$D34</f>
        <v>45.712322999999998</v>
      </c>
      <c r="G18" s="16">
        <f>$D35</f>
        <v>45.712322999999998</v>
      </c>
      <c r="H18" s="16">
        <f>$D36</f>
        <v>45.712322999999998</v>
      </c>
      <c r="I18" s="16">
        <f>$D37</f>
        <v>45.712322999999998</v>
      </c>
      <c r="J18" s="16">
        <f>$D38</f>
        <v>45.712322999999998</v>
      </c>
      <c r="K18" s="16">
        <f>$D39</f>
        <v>45.712322999999998</v>
      </c>
      <c r="L18" s="16">
        <f>$D40</f>
        <v>45.712322999999998</v>
      </c>
      <c r="M18" s="16">
        <f>$D41</f>
        <v>45.712322999999998</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6" t="s">
        <v>90</v>
      </c>
      <c r="B19" s="127"/>
      <c r="C19" s="16">
        <f>C18-C17</f>
        <v>-1.0376770000000022</v>
      </c>
      <c r="D19" s="16">
        <f t="shared" ref="D19:V19" si="1">D18-D17</f>
        <v>-1.0376770000000022</v>
      </c>
      <c r="E19" s="16">
        <f t="shared" si="1"/>
        <v>-1.0376770000000022</v>
      </c>
      <c r="F19" s="16">
        <f t="shared" si="1"/>
        <v>-1.0376770000000022</v>
      </c>
      <c r="G19" s="16">
        <f t="shared" si="1"/>
        <v>-6.2876770000000022</v>
      </c>
      <c r="H19" s="16">
        <f t="shared" si="1"/>
        <v>-1.0376770000000022</v>
      </c>
      <c r="I19" s="16">
        <f t="shared" si="1"/>
        <v>-1.0376770000000022</v>
      </c>
      <c r="J19" s="16">
        <f t="shared" si="1"/>
        <v>-6.2876770000000022</v>
      </c>
      <c r="K19" s="16">
        <f t="shared" si="1"/>
        <v>-1.0376770000000022</v>
      </c>
      <c r="L19" s="16">
        <f t="shared" si="1"/>
        <v>-9.5376770000000022</v>
      </c>
      <c r="M19" s="16">
        <f t="shared" si="1"/>
        <v>-30.787677000000002</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8" t="s">
        <v>91</v>
      </c>
      <c r="B20" s="129"/>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4" t="s">
        <v>88</v>
      </c>
      <c r="B21" s="125"/>
      <c r="C21" s="28">
        <f>(VLOOKUP(C$14,$AI2:$AK26,3,FALSE))*C$15</f>
        <v>66</v>
      </c>
      <c r="D21" s="28">
        <f t="shared" ref="D21:V21" si="2">(VLOOKUP(D$14,$AI2:$AK26,3,FALSE))*D$15</f>
        <v>66</v>
      </c>
      <c r="E21" s="28">
        <f t="shared" si="2"/>
        <v>66</v>
      </c>
      <c r="F21" s="28">
        <f t="shared" si="2"/>
        <v>66</v>
      </c>
      <c r="G21" s="28">
        <f t="shared" si="2"/>
        <v>44</v>
      </c>
      <c r="H21" s="28">
        <f t="shared" si="2"/>
        <v>66</v>
      </c>
      <c r="I21" s="28">
        <f t="shared" si="2"/>
        <v>66</v>
      </c>
      <c r="J21" s="28">
        <f t="shared" si="2"/>
        <v>44</v>
      </c>
      <c r="K21" s="28">
        <f t="shared" si="2"/>
        <v>66</v>
      </c>
      <c r="L21" s="28">
        <f t="shared" si="2"/>
        <v>68.25</v>
      </c>
      <c r="M21" s="28">
        <f t="shared" si="2"/>
        <v>270</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6" t="s">
        <v>89</v>
      </c>
      <c r="B22" s="127"/>
      <c r="C22" s="16">
        <f>$E31</f>
        <v>29.704455000000003</v>
      </c>
      <c r="D22" s="16">
        <f>$E32</f>
        <v>29.704455000000003</v>
      </c>
      <c r="E22" s="16">
        <f>$E33</f>
        <v>29.704455000000003</v>
      </c>
      <c r="F22" s="16">
        <f>$E34</f>
        <v>29.704455000000003</v>
      </c>
      <c r="G22" s="16">
        <f>$E35</f>
        <v>29.704455000000003</v>
      </c>
      <c r="H22" s="16">
        <f>$E36</f>
        <v>29.704455000000003</v>
      </c>
      <c r="I22" s="16">
        <f>$E37</f>
        <v>29.704455000000003</v>
      </c>
      <c r="J22" s="16">
        <f>$E38</f>
        <v>29.704455000000003</v>
      </c>
      <c r="K22" s="16">
        <f>$E39</f>
        <v>29.704455000000003</v>
      </c>
      <c r="L22" s="16">
        <f>$E40</f>
        <v>29.704455000000003</v>
      </c>
      <c r="M22" s="16">
        <f>$E41</f>
        <v>29.704455000000003</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6" t="s">
        <v>92</v>
      </c>
      <c r="B23" s="127"/>
      <c r="C23" s="16">
        <f>C22-C21</f>
        <v>-36.295544999999997</v>
      </c>
      <c r="D23" s="16">
        <f t="shared" ref="D23:V23" si="3">D22-D21</f>
        <v>-36.295544999999997</v>
      </c>
      <c r="E23" s="16">
        <f t="shared" si="3"/>
        <v>-36.295544999999997</v>
      </c>
      <c r="F23" s="16">
        <f t="shared" si="3"/>
        <v>-36.295544999999997</v>
      </c>
      <c r="G23" s="16">
        <f t="shared" si="3"/>
        <v>-14.295544999999997</v>
      </c>
      <c r="H23" s="16">
        <f t="shared" si="3"/>
        <v>-36.295544999999997</v>
      </c>
      <c r="I23" s="16">
        <f t="shared" si="3"/>
        <v>-36.295544999999997</v>
      </c>
      <c r="J23" s="16">
        <f t="shared" si="3"/>
        <v>-14.295544999999997</v>
      </c>
      <c r="K23" s="16">
        <f t="shared" si="3"/>
        <v>-36.295544999999997</v>
      </c>
      <c r="L23" s="16">
        <f t="shared" si="3"/>
        <v>-38.545544999999997</v>
      </c>
      <c r="M23" s="16">
        <f t="shared" si="3"/>
        <v>-240.295545</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8" t="s">
        <v>93</v>
      </c>
      <c r="B24" s="129"/>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t="s">
        <v>54</v>
      </c>
      <c r="S27" s="107" t="s">
        <v>54</v>
      </c>
      <c r="T27" s="107" t="s">
        <v>54</v>
      </c>
      <c r="U27" s="107" t="s">
        <v>54</v>
      </c>
    </row>
    <row r="28" spans="1:40" s="57" customFormat="1" x14ac:dyDescent="0.25">
      <c r="A28" s="108"/>
      <c r="B28" s="24">
        <v>6.62</v>
      </c>
      <c r="C28" s="15">
        <v>0.56999999999999995</v>
      </c>
      <c r="D28" s="15">
        <v>739</v>
      </c>
      <c r="E28" s="15">
        <v>913</v>
      </c>
      <c r="F28" s="15">
        <v>119</v>
      </c>
      <c r="G28" s="15">
        <v>80.7</v>
      </c>
      <c r="H28" s="15">
        <v>1.34</v>
      </c>
      <c r="I28" s="15">
        <v>0.5</v>
      </c>
      <c r="J28" s="15">
        <v>0.01</v>
      </c>
      <c r="K28" s="23">
        <v>0.05</v>
      </c>
      <c r="L28" s="15">
        <v>0.2</v>
      </c>
      <c r="M28" s="15">
        <v>0.2</v>
      </c>
      <c r="N28" s="15"/>
      <c r="O28" s="15"/>
      <c r="P28" s="15">
        <v>34.1</v>
      </c>
      <c r="Q28" s="15">
        <v>350</v>
      </c>
      <c r="R28" s="15">
        <v>0.02</v>
      </c>
      <c r="S28" s="15">
        <v>0.05</v>
      </c>
      <c r="T28" s="15">
        <v>0.05</v>
      </c>
      <c r="U28" s="15">
        <v>10</v>
      </c>
    </row>
    <row r="29" spans="1:40" s="7" customFormat="1" ht="27" x14ac:dyDescent="0.25">
      <c r="A29" s="13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9482</v>
      </c>
      <c r="B31" s="15">
        <v>27</v>
      </c>
      <c r="C31" s="77">
        <f>IF(C$27="%w/w SAR",((C$28*10)*$B31),IF(C$27="%w/w DM",(((C$28*10)*($B$28/100))*$B31),IF(C$27="kg/t SAR",(C$28*$B31),IF(C$27="kg/t DM",((C$28*($B$28/100))*$B31),IF(C$27="mg/kg SAR",((C$28*0.001)*$B31),IF(C$27="mg/kg DM",(((C$28*0.001)*($B$28/100))*$B31),0))))))</f>
        <v>153.89999999999998</v>
      </c>
      <c r="D31" s="77">
        <f>(IF(D$27="%w/w SAR",((D$28*10)*$B31),IF(D$27="%w/w DM",(((D$28*10)*($B$28/100))*$B31),IF(D$27="kg/t SAR",(D$28*$B31),IF(D$27="kg/t DM",((D$28*($B$28/100))*$B31),IF(D$27="mg/kg SAR",((D$28*0.001)*$B31),IF(D$27="mg/kg DM",(((D$28*0.001)*($B$28/100))*$B31),"0")))))))*2.291</f>
        <v>45.712322999999998</v>
      </c>
      <c r="E31" s="77">
        <f>(IF(E$27="%w/w SAR",((E$28*10)*$B31),IF(E$27="%w/w DM",(((E$28*10)*($B$28/100))*$B31),IF(E$27="kg/t SAR",(E$28*$B31),IF(E$27="kg/t DM",((E$28*($B$28/100))*$B31),IF(E$27="mg/kg SAR",((E$28*0.001)*$B31),IF(E$27="mg/kg DM",(((E$28*0.001)*($B$28/100))*$B31),"0")))))))*1.205</f>
        <v>29.704455000000003</v>
      </c>
      <c r="F31" s="77">
        <f>(IF(F$27="%w/w SAR",((F$28*10)*$B31),IF(F$27="%w/w DM",(((F$28*10)*($B$28/100))*$B31),IF(F$27="kg/t SAR",(F$28*$B31),IF(F$27="kg/t DM",((F$28*($B$28/100))*$B31),IF(F$27="mg/kg SAR",((F$28*0.001)*$B31),IF(F$27="mg/kg DM",(((F$28*0.001)*($B$28/100))*$B31),"0")))))))*1.658</f>
        <v>5.3271540000000002</v>
      </c>
      <c r="G31" s="77">
        <f t="shared" ref="G31:P46" si="5">IF(G$27="%w/w SAR",((G$28*10)*$B31),IF(G$27="%w/w DM",(((G$28*10)*($B$28/100))*$B31),IF(G$27="kg/t SAR",(G$28*$B31),IF(G$27="kg/t DM",((G$28*($B$28/100))*$B31),IF(G$27="mg/kg SAR",((G$28*0.001)*$B31),IF(G$27="mg/kg DM",(((G$28*0.001)*($B$28/100))*$B31),0))))))</f>
        <v>2.1789000000000001</v>
      </c>
      <c r="H31" s="77">
        <f t="shared" si="5"/>
        <v>3.6180000000000004E-2</v>
      </c>
      <c r="I31" s="77">
        <f t="shared" si="5"/>
        <v>1.35E-2</v>
      </c>
      <c r="J31" s="77">
        <f t="shared" si="5"/>
        <v>2.7E-4</v>
      </c>
      <c r="K31" s="77">
        <f t="shared" si="5"/>
        <v>1.3500000000000001E-3</v>
      </c>
      <c r="L31" s="77">
        <f t="shared" si="5"/>
        <v>5.4000000000000003E-3</v>
      </c>
      <c r="M31" s="77">
        <f t="shared" si="5"/>
        <v>5.4000000000000003E-3</v>
      </c>
      <c r="N31" s="77">
        <f t="shared" si="5"/>
        <v>0</v>
      </c>
      <c r="O31" s="77">
        <f t="shared" si="5"/>
        <v>0</v>
      </c>
      <c r="P31" s="77">
        <f t="shared" si="5"/>
        <v>0.92070000000000018</v>
      </c>
      <c r="Q31" s="77">
        <f>(IF(Q$27="%w/w SAR",((Q$28*10)*$B31),IF(Q$27="%w/w DM",(((Q$28*10)*($B$28/100))*$B31),IF(Q$27="kg/t SAR",(Q$28*$B31),IF(Q$27="kg/t DM",((Q$28*($B$28/100))*$B31),IF(Q$27="mg/kg SAR",((Q$28*0.001)*$B31),IF(Q$27="mg/kg DM",(((Q$28*0.001)*($B$28/100))*$B31),0)))))))*2.5</f>
        <v>23.625000000000004</v>
      </c>
      <c r="R31" s="77">
        <f>IF(R$27="%w/w SAR",((R$28*10)*$B31),IF(R$27="%w/w DM",(((R$28*10)*($B$28/100))*$B31),IF(R$27="kg/t SAR",(R$28*$B31),IF(R$27="kg/t DM",((R$28*($B$28/100))*$B31),IF(R$27="mg/kg SAR",((R$28*0.001)*$B31),IF(R$27="mg/kg DM",(((R$28*0.001)*($B$28/100))*$B31),0))))))</f>
        <v>5.4000000000000001E-4</v>
      </c>
      <c r="S31" s="77">
        <f>IF(S$27="%w/w SAR",((S$28*10)*$B31),IF(S$27="%w/w DM",(((S$28*10)*($B$28/100))*$B31),IF(S$27="kg/t SAR",(S$28*$B31),IF(S$27="kg/t DM",((S$28*($B$28/100))*$B31),IF(S$27="mg/kg SAR",((S$28*0.001)*$B31),IF(S$27="mg/kg DM",(((S$28*0.001)*($B$28/100))*$B31),0))))))</f>
        <v>1.3500000000000001E-3</v>
      </c>
      <c r="T31" s="77">
        <f>IF(T$27="%w/w SAR",((T$28*10)*$B31),IF(T$27="%w/w DM",(((T$28*10)*($B$28/100))*$B31),IF(T$27="kg/t SAR",(T$28*$B31),IF(T$27="kg/t DM",((T$28*($B$28/100))*$B31),IF(T$27="mg/kg SAR",((T$28*0.001)*$B31),IF(T$27="mg/kg DM",(((T$28*0.001)*($B$28/100))*$B31),0))))))</f>
        <v>1.3500000000000001E-3</v>
      </c>
      <c r="U31" s="77">
        <f>IF(U$27="%w/w SAR",((U$28*10)*$B31),IF(U$27="%w/w DM",(((U$28*10)*($B$28/100))*$B31),IF(U$27="kg/t SAR",(U$28*$B31),IF(U$27="kg/t DM",((U$28*($B$28/100))*$B31),IF(U$27="mg/kg SAR",((U$28*0.001)*$B31),IF(U$27="mg/kg DM",(((U$28*0.001)*($B$28/100))*$B31),0))))))</f>
        <v>0.27</v>
      </c>
      <c r="AB31" s="59"/>
      <c r="AC31" s="59"/>
      <c r="AD31" s="59"/>
      <c r="AE31" s="59"/>
      <c r="AF31" s="59"/>
      <c r="AG31" s="59"/>
      <c r="AH31" s="59"/>
      <c r="AI31" s="59"/>
    </row>
    <row r="32" spans="1:40" s="72" customFormat="1" x14ac:dyDescent="0.25">
      <c r="A32" s="13">
        <f>D8</f>
        <v>1489</v>
      </c>
      <c r="B32" s="15">
        <v>27</v>
      </c>
      <c r="C32" s="77">
        <f t="shared" ref="C32:C50" si="6">IF(C$27="%w/w SAR",((C$28*10)*$B32),IF(C$27="%w/w DM",(((C$28*10)*($B$28/100))*$B32),IF(C$27="kg/t SAR",(C$28*$B32),IF(C$27="kg/t DM",((C$28*($B$28/100))*$B32),IF(C$27="mg/kg SAR",((C$28*0.001)*$B32),IF(C$27="mg/kg DM",(((C$28*0.001)*($B$28/100))*$B32),0))))))</f>
        <v>153.89999999999998</v>
      </c>
      <c r="D32" s="77">
        <f t="shared" ref="D32:D50" si="7">(IF(D$27="%w/w SAR",((D$28*10)*$B32),IF(D$27="%w/w DM",(((D$28*10)*($B$28/100))*$B32),IF(D$27="kg/t SAR",(D$28*$B32),IF(D$27="kg/t DM",((D$28*($B$28/100))*$B32),IF(D$27="mg/kg SAR",((D$28*0.001)*$B32),IF(D$27="mg/kg DM",(((D$28*0.001)*($B$28/100))*$B32),"0")))))))*2.291</f>
        <v>45.712322999999998</v>
      </c>
      <c r="E32" s="77">
        <f t="shared" ref="E32:E50" si="8">(IF(E$27="%w/w SAR",((E$28*10)*$B32),IF(E$27="%w/w DM",(((E$28*10)*($B$28/100))*$B32),IF(E$27="kg/t SAR",(E$28*$B32),IF(E$27="kg/t DM",((E$28*($B$28/100))*$B32),IF(E$27="mg/kg SAR",((E$28*0.001)*$B32),IF(E$27="mg/kg DM",(((E$28*0.001)*($B$28/100))*$B32),"0")))))))*1.205</f>
        <v>29.704455000000003</v>
      </c>
      <c r="F32" s="77">
        <f t="shared" ref="F32:F50" si="9">(IF(F$27="%w/w SAR",((F$28*10)*$B32),IF(F$27="%w/w DM",(((F$28*10)*($B$28/100))*$B32),IF(F$27="kg/t SAR",(F$28*$B32),IF(F$27="kg/t DM",((F$28*($B$28/100))*$B32),IF(F$27="mg/kg SAR",((F$28*0.001)*$B32),IF(F$27="mg/kg DM",(((F$28*0.001)*($B$28/100))*$B32),"0")))))))*1.658</f>
        <v>5.3271540000000002</v>
      </c>
      <c r="G32" s="77">
        <f t="shared" si="5"/>
        <v>2.1789000000000001</v>
      </c>
      <c r="H32" s="77">
        <f t="shared" si="5"/>
        <v>3.6180000000000004E-2</v>
      </c>
      <c r="I32" s="77">
        <f t="shared" si="5"/>
        <v>1.35E-2</v>
      </c>
      <c r="J32" s="77">
        <f t="shared" si="5"/>
        <v>2.7E-4</v>
      </c>
      <c r="K32" s="77">
        <f t="shared" si="5"/>
        <v>1.3500000000000001E-3</v>
      </c>
      <c r="L32" s="77">
        <f t="shared" si="5"/>
        <v>5.4000000000000003E-3</v>
      </c>
      <c r="M32" s="77">
        <f t="shared" si="5"/>
        <v>5.4000000000000003E-3</v>
      </c>
      <c r="N32" s="77">
        <f t="shared" si="5"/>
        <v>0</v>
      </c>
      <c r="O32" s="77">
        <f t="shared" si="5"/>
        <v>0</v>
      </c>
      <c r="P32" s="77">
        <f t="shared" si="5"/>
        <v>0.92070000000000018</v>
      </c>
      <c r="Q32" s="77">
        <f t="shared" ref="Q32:Q50" si="10">(IF(Q$27="%w/w SAR",((Q$28*10)*$B32),IF(Q$27="%w/w DM",(((Q$28*10)*($B$28/100))*$B32),IF(Q$27="kg/t SAR",(Q$28*$B32),IF(Q$27="kg/t DM",((Q$28*($B$28/100))*$B32),IF(Q$27="mg/kg SAR",((Q$28*0.001)*$B32),IF(Q$27="mg/kg DM",(((Q$28*0.001)*($B$28/100))*$B32),0)))))))*2.5</f>
        <v>23.625000000000004</v>
      </c>
      <c r="R32" s="77">
        <f t="shared" ref="R32:U50" si="11">IF(R$27="%w/w SAR",((R$28*10)*$B32),IF(R$27="%w/w DM",(((R$28*10)*($B$28/100))*$B32),IF(R$27="kg/t SAR",(R$28*$B32),IF(R$27="kg/t DM",((R$28*($B$28/100))*$B32),IF(R$27="mg/kg SAR",((R$28*0.001)*$B32),IF(R$27="mg/kg DM",(((R$28*0.001)*($B$28/100))*$B32),0))))))</f>
        <v>5.4000000000000001E-4</v>
      </c>
      <c r="S32" s="77">
        <f t="shared" si="11"/>
        <v>1.3500000000000001E-3</v>
      </c>
      <c r="T32" s="77">
        <f t="shared" si="11"/>
        <v>1.3500000000000001E-3</v>
      </c>
      <c r="U32" s="77">
        <f t="shared" si="11"/>
        <v>0.27</v>
      </c>
      <c r="AB32" s="59"/>
      <c r="AC32" s="59"/>
      <c r="AD32" s="59"/>
      <c r="AE32" s="59"/>
      <c r="AF32" s="59"/>
      <c r="AG32" s="59"/>
      <c r="AH32" s="59"/>
      <c r="AI32" s="59"/>
    </row>
    <row r="33" spans="1:35" s="72" customFormat="1" x14ac:dyDescent="0.25">
      <c r="A33" s="13">
        <f>E8</f>
        <v>3483</v>
      </c>
      <c r="B33" s="15">
        <v>27</v>
      </c>
      <c r="C33" s="77">
        <f t="shared" si="6"/>
        <v>153.89999999999998</v>
      </c>
      <c r="D33" s="77">
        <f t="shared" si="7"/>
        <v>45.712322999999998</v>
      </c>
      <c r="E33" s="77">
        <f t="shared" si="8"/>
        <v>29.704455000000003</v>
      </c>
      <c r="F33" s="77">
        <f t="shared" si="9"/>
        <v>5.3271540000000002</v>
      </c>
      <c r="G33" s="77">
        <f t="shared" si="5"/>
        <v>2.1789000000000001</v>
      </c>
      <c r="H33" s="77">
        <f t="shared" si="5"/>
        <v>3.6180000000000004E-2</v>
      </c>
      <c r="I33" s="77">
        <f t="shared" si="5"/>
        <v>1.35E-2</v>
      </c>
      <c r="J33" s="77">
        <f t="shared" si="5"/>
        <v>2.7E-4</v>
      </c>
      <c r="K33" s="77">
        <f t="shared" si="5"/>
        <v>1.3500000000000001E-3</v>
      </c>
      <c r="L33" s="77">
        <f t="shared" si="5"/>
        <v>5.4000000000000003E-3</v>
      </c>
      <c r="M33" s="77">
        <f t="shared" si="5"/>
        <v>5.4000000000000003E-3</v>
      </c>
      <c r="N33" s="77">
        <f t="shared" si="5"/>
        <v>0</v>
      </c>
      <c r="O33" s="77">
        <f t="shared" si="5"/>
        <v>0</v>
      </c>
      <c r="P33" s="77">
        <f t="shared" si="5"/>
        <v>0.92070000000000018</v>
      </c>
      <c r="Q33" s="77">
        <f t="shared" si="10"/>
        <v>23.625000000000004</v>
      </c>
      <c r="R33" s="77">
        <f t="shared" si="11"/>
        <v>5.4000000000000001E-4</v>
      </c>
      <c r="S33" s="77">
        <f t="shared" si="11"/>
        <v>1.3500000000000001E-3</v>
      </c>
      <c r="T33" s="77">
        <f t="shared" si="11"/>
        <v>1.3500000000000001E-3</v>
      </c>
      <c r="U33" s="77">
        <f t="shared" si="11"/>
        <v>0.27</v>
      </c>
      <c r="AB33" s="59"/>
      <c r="AC33" s="59"/>
      <c r="AD33" s="59"/>
      <c r="AE33" s="59"/>
      <c r="AF33" s="59"/>
      <c r="AG33" s="59"/>
      <c r="AH33" s="59"/>
      <c r="AI33" s="59"/>
    </row>
    <row r="34" spans="1:35" s="72" customFormat="1" x14ac:dyDescent="0.25">
      <c r="A34" s="13">
        <f>F8</f>
        <v>4169</v>
      </c>
      <c r="B34" s="15">
        <v>27</v>
      </c>
      <c r="C34" s="77">
        <f t="shared" si="6"/>
        <v>153.89999999999998</v>
      </c>
      <c r="D34" s="77">
        <f t="shared" si="7"/>
        <v>45.712322999999998</v>
      </c>
      <c r="E34" s="77">
        <f t="shared" si="8"/>
        <v>29.704455000000003</v>
      </c>
      <c r="F34" s="77">
        <f t="shared" si="9"/>
        <v>5.3271540000000002</v>
      </c>
      <c r="G34" s="77">
        <f t="shared" si="5"/>
        <v>2.1789000000000001</v>
      </c>
      <c r="H34" s="77">
        <f t="shared" si="5"/>
        <v>3.6180000000000004E-2</v>
      </c>
      <c r="I34" s="77">
        <f t="shared" si="5"/>
        <v>1.35E-2</v>
      </c>
      <c r="J34" s="77">
        <f t="shared" si="5"/>
        <v>2.7E-4</v>
      </c>
      <c r="K34" s="77">
        <f t="shared" si="5"/>
        <v>1.3500000000000001E-3</v>
      </c>
      <c r="L34" s="77">
        <f t="shared" si="5"/>
        <v>5.4000000000000003E-3</v>
      </c>
      <c r="M34" s="77">
        <f t="shared" si="5"/>
        <v>5.4000000000000003E-3</v>
      </c>
      <c r="N34" s="77">
        <f t="shared" si="5"/>
        <v>0</v>
      </c>
      <c r="O34" s="77">
        <f t="shared" si="5"/>
        <v>0</v>
      </c>
      <c r="P34" s="77">
        <f t="shared" si="5"/>
        <v>0.92070000000000018</v>
      </c>
      <c r="Q34" s="77">
        <f t="shared" si="10"/>
        <v>23.625000000000004</v>
      </c>
      <c r="R34" s="77">
        <f t="shared" si="11"/>
        <v>5.4000000000000001E-4</v>
      </c>
      <c r="S34" s="77">
        <f t="shared" si="11"/>
        <v>1.3500000000000001E-3</v>
      </c>
      <c r="T34" s="77">
        <f t="shared" si="11"/>
        <v>1.3500000000000001E-3</v>
      </c>
      <c r="U34" s="77">
        <f t="shared" si="11"/>
        <v>0.27</v>
      </c>
      <c r="AB34" s="59"/>
      <c r="AC34" s="59"/>
      <c r="AD34" s="59"/>
      <c r="AE34" s="59"/>
      <c r="AF34" s="59"/>
      <c r="AG34" s="59"/>
      <c r="AH34" s="59"/>
      <c r="AI34" s="59"/>
    </row>
    <row r="35" spans="1:35" s="72" customFormat="1" x14ac:dyDescent="0.25">
      <c r="A35" s="13">
        <f>G8</f>
        <v>5392</v>
      </c>
      <c r="B35" s="15">
        <v>27</v>
      </c>
      <c r="C35" s="77">
        <f t="shared" si="6"/>
        <v>153.89999999999998</v>
      </c>
      <c r="D35" s="77">
        <f t="shared" si="7"/>
        <v>45.712322999999998</v>
      </c>
      <c r="E35" s="77">
        <f t="shared" si="8"/>
        <v>29.704455000000003</v>
      </c>
      <c r="F35" s="77">
        <f t="shared" si="9"/>
        <v>5.3271540000000002</v>
      </c>
      <c r="G35" s="77">
        <f t="shared" si="5"/>
        <v>2.1789000000000001</v>
      </c>
      <c r="H35" s="77">
        <f t="shared" si="5"/>
        <v>3.6180000000000004E-2</v>
      </c>
      <c r="I35" s="77">
        <f t="shared" si="5"/>
        <v>1.35E-2</v>
      </c>
      <c r="J35" s="77">
        <f t="shared" si="5"/>
        <v>2.7E-4</v>
      </c>
      <c r="K35" s="77">
        <f t="shared" si="5"/>
        <v>1.3500000000000001E-3</v>
      </c>
      <c r="L35" s="77">
        <f t="shared" si="5"/>
        <v>5.4000000000000003E-3</v>
      </c>
      <c r="M35" s="77">
        <f t="shared" si="5"/>
        <v>5.4000000000000003E-3</v>
      </c>
      <c r="N35" s="77">
        <f t="shared" si="5"/>
        <v>0</v>
      </c>
      <c r="O35" s="77">
        <f t="shared" si="5"/>
        <v>0</v>
      </c>
      <c r="P35" s="77">
        <f t="shared" si="5"/>
        <v>0.92070000000000018</v>
      </c>
      <c r="Q35" s="77">
        <f t="shared" si="10"/>
        <v>23.625000000000004</v>
      </c>
      <c r="R35" s="77">
        <f t="shared" si="11"/>
        <v>5.4000000000000001E-4</v>
      </c>
      <c r="S35" s="77">
        <f t="shared" si="11"/>
        <v>1.3500000000000001E-3</v>
      </c>
      <c r="T35" s="77">
        <f t="shared" si="11"/>
        <v>1.3500000000000001E-3</v>
      </c>
      <c r="U35" s="77">
        <f t="shared" si="11"/>
        <v>0.27</v>
      </c>
      <c r="AB35" s="59"/>
      <c r="AC35" s="59"/>
      <c r="AD35" s="59"/>
      <c r="AE35" s="59"/>
      <c r="AF35" s="59"/>
      <c r="AG35" s="59"/>
      <c r="AH35" s="59"/>
      <c r="AI35" s="59"/>
    </row>
    <row r="36" spans="1:35" s="72" customFormat="1" x14ac:dyDescent="0.25">
      <c r="A36" s="13">
        <f>H8</f>
        <v>2908</v>
      </c>
      <c r="B36" s="15">
        <v>27</v>
      </c>
      <c r="C36" s="77">
        <f t="shared" si="6"/>
        <v>153.89999999999998</v>
      </c>
      <c r="D36" s="77">
        <f t="shared" si="7"/>
        <v>45.712322999999998</v>
      </c>
      <c r="E36" s="77">
        <f t="shared" si="8"/>
        <v>29.704455000000003</v>
      </c>
      <c r="F36" s="77">
        <f t="shared" si="9"/>
        <v>5.3271540000000002</v>
      </c>
      <c r="G36" s="77">
        <f t="shared" si="5"/>
        <v>2.1789000000000001</v>
      </c>
      <c r="H36" s="77">
        <f t="shared" si="5"/>
        <v>3.6180000000000004E-2</v>
      </c>
      <c r="I36" s="77">
        <f t="shared" si="5"/>
        <v>1.35E-2</v>
      </c>
      <c r="J36" s="77">
        <f t="shared" si="5"/>
        <v>2.7E-4</v>
      </c>
      <c r="K36" s="77">
        <f t="shared" si="5"/>
        <v>1.3500000000000001E-3</v>
      </c>
      <c r="L36" s="77">
        <f t="shared" si="5"/>
        <v>5.4000000000000003E-3</v>
      </c>
      <c r="M36" s="77">
        <f t="shared" si="5"/>
        <v>5.4000000000000003E-3</v>
      </c>
      <c r="N36" s="77">
        <f t="shared" si="5"/>
        <v>0</v>
      </c>
      <c r="O36" s="77">
        <f t="shared" si="5"/>
        <v>0</v>
      </c>
      <c r="P36" s="77">
        <f t="shared" si="5"/>
        <v>0.92070000000000018</v>
      </c>
      <c r="Q36" s="77">
        <f t="shared" si="10"/>
        <v>23.625000000000004</v>
      </c>
      <c r="R36" s="77">
        <f t="shared" si="11"/>
        <v>5.4000000000000001E-4</v>
      </c>
      <c r="S36" s="77">
        <f t="shared" si="11"/>
        <v>1.3500000000000001E-3</v>
      </c>
      <c r="T36" s="77">
        <f t="shared" si="11"/>
        <v>1.3500000000000001E-3</v>
      </c>
      <c r="U36" s="77">
        <f t="shared" si="11"/>
        <v>0.27</v>
      </c>
      <c r="AB36" s="59"/>
      <c r="AC36" s="59"/>
      <c r="AD36" s="59"/>
      <c r="AE36" s="59"/>
      <c r="AF36" s="59"/>
      <c r="AG36" s="59"/>
      <c r="AH36" s="59"/>
      <c r="AI36" s="59"/>
    </row>
    <row r="37" spans="1:35" s="72" customFormat="1" x14ac:dyDescent="0.25">
      <c r="A37" s="13">
        <f>I8</f>
        <v>4826</v>
      </c>
      <c r="B37" s="15">
        <v>27</v>
      </c>
      <c r="C37" s="77">
        <f t="shared" si="6"/>
        <v>153.89999999999998</v>
      </c>
      <c r="D37" s="77">
        <f t="shared" si="7"/>
        <v>45.712322999999998</v>
      </c>
      <c r="E37" s="77">
        <f t="shared" si="8"/>
        <v>29.704455000000003</v>
      </c>
      <c r="F37" s="77">
        <f t="shared" si="9"/>
        <v>5.3271540000000002</v>
      </c>
      <c r="G37" s="77">
        <f t="shared" si="5"/>
        <v>2.1789000000000001</v>
      </c>
      <c r="H37" s="77">
        <f t="shared" si="5"/>
        <v>3.6180000000000004E-2</v>
      </c>
      <c r="I37" s="77">
        <f t="shared" si="5"/>
        <v>1.35E-2</v>
      </c>
      <c r="J37" s="77">
        <f t="shared" si="5"/>
        <v>2.7E-4</v>
      </c>
      <c r="K37" s="77">
        <f t="shared" si="5"/>
        <v>1.3500000000000001E-3</v>
      </c>
      <c r="L37" s="77">
        <f t="shared" si="5"/>
        <v>5.4000000000000003E-3</v>
      </c>
      <c r="M37" s="77">
        <f t="shared" si="5"/>
        <v>5.4000000000000003E-3</v>
      </c>
      <c r="N37" s="77">
        <f t="shared" si="5"/>
        <v>0</v>
      </c>
      <c r="O37" s="77">
        <f t="shared" si="5"/>
        <v>0</v>
      </c>
      <c r="P37" s="77">
        <f t="shared" si="5"/>
        <v>0.92070000000000018</v>
      </c>
      <c r="Q37" s="77">
        <f t="shared" si="10"/>
        <v>23.625000000000004</v>
      </c>
      <c r="R37" s="77">
        <f t="shared" si="11"/>
        <v>5.4000000000000001E-4</v>
      </c>
      <c r="S37" s="77">
        <f t="shared" si="11"/>
        <v>1.3500000000000001E-3</v>
      </c>
      <c r="T37" s="77">
        <f t="shared" si="11"/>
        <v>1.3500000000000001E-3</v>
      </c>
      <c r="U37" s="77">
        <f t="shared" si="11"/>
        <v>0.27</v>
      </c>
      <c r="AB37" s="59"/>
      <c r="AC37" s="59"/>
      <c r="AD37" s="59"/>
      <c r="AE37" s="59"/>
      <c r="AF37" s="59"/>
      <c r="AG37" s="59"/>
      <c r="AH37" s="59"/>
      <c r="AI37" s="59"/>
    </row>
    <row r="38" spans="1:35" s="72" customFormat="1" x14ac:dyDescent="0.25">
      <c r="A38" s="13">
        <f>J8</f>
        <v>6909</v>
      </c>
      <c r="B38" s="15">
        <v>27</v>
      </c>
      <c r="C38" s="77">
        <f t="shared" si="6"/>
        <v>153.89999999999998</v>
      </c>
      <c r="D38" s="77">
        <f t="shared" si="7"/>
        <v>45.712322999999998</v>
      </c>
      <c r="E38" s="77">
        <f t="shared" si="8"/>
        <v>29.704455000000003</v>
      </c>
      <c r="F38" s="77">
        <f t="shared" si="9"/>
        <v>5.3271540000000002</v>
      </c>
      <c r="G38" s="77">
        <f t="shared" si="5"/>
        <v>2.1789000000000001</v>
      </c>
      <c r="H38" s="77">
        <f t="shared" si="5"/>
        <v>3.6180000000000004E-2</v>
      </c>
      <c r="I38" s="77">
        <f t="shared" si="5"/>
        <v>1.35E-2</v>
      </c>
      <c r="J38" s="77">
        <f t="shared" si="5"/>
        <v>2.7E-4</v>
      </c>
      <c r="K38" s="77">
        <f t="shared" si="5"/>
        <v>1.3500000000000001E-3</v>
      </c>
      <c r="L38" s="77">
        <f t="shared" si="5"/>
        <v>5.4000000000000003E-3</v>
      </c>
      <c r="M38" s="77">
        <f t="shared" si="5"/>
        <v>5.4000000000000003E-3</v>
      </c>
      <c r="N38" s="77">
        <f t="shared" si="5"/>
        <v>0</v>
      </c>
      <c r="O38" s="77">
        <f t="shared" si="5"/>
        <v>0</v>
      </c>
      <c r="P38" s="77">
        <f t="shared" si="5"/>
        <v>0.92070000000000018</v>
      </c>
      <c r="Q38" s="77">
        <f t="shared" si="10"/>
        <v>23.625000000000004</v>
      </c>
      <c r="R38" s="77">
        <f t="shared" si="11"/>
        <v>5.4000000000000001E-4</v>
      </c>
      <c r="S38" s="77">
        <f t="shared" si="11"/>
        <v>1.3500000000000001E-3</v>
      </c>
      <c r="T38" s="77">
        <f t="shared" si="11"/>
        <v>1.3500000000000001E-3</v>
      </c>
      <c r="U38" s="77">
        <f t="shared" si="11"/>
        <v>0.27</v>
      </c>
      <c r="AB38" s="59"/>
      <c r="AC38" s="59"/>
      <c r="AD38" s="59"/>
      <c r="AE38" s="59"/>
      <c r="AF38" s="59"/>
      <c r="AG38" s="59"/>
      <c r="AH38" s="59"/>
      <c r="AI38" s="59"/>
    </row>
    <row r="39" spans="1:35" s="72" customFormat="1" x14ac:dyDescent="0.25">
      <c r="A39" s="13">
        <f>K8</f>
        <v>9973</v>
      </c>
      <c r="B39" s="15">
        <v>27</v>
      </c>
      <c r="C39" s="77">
        <f t="shared" si="6"/>
        <v>153.89999999999998</v>
      </c>
      <c r="D39" s="77">
        <f t="shared" si="7"/>
        <v>45.712322999999998</v>
      </c>
      <c r="E39" s="77">
        <f t="shared" si="8"/>
        <v>29.704455000000003</v>
      </c>
      <c r="F39" s="77">
        <f t="shared" si="9"/>
        <v>5.3271540000000002</v>
      </c>
      <c r="G39" s="77">
        <f t="shared" si="5"/>
        <v>2.1789000000000001</v>
      </c>
      <c r="H39" s="77">
        <f t="shared" si="5"/>
        <v>3.6180000000000004E-2</v>
      </c>
      <c r="I39" s="77">
        <f t="shared" si="5"/>
        <v>1.35E-2</v>
      </c>
      <c r="J39" s="77">
        <f t="shared" si="5"/>
        <v>2.7E-4</v>
      </c>
      <c r="K39" s="77">
        <f t="shared" si="5"/>
        <v>1.3500000000000001E-3</v>
      </c>
      <c r="L39" s="77">
        <f t="shared" si="5"/>
        <v>5.4000000000000003E-3</v>
      </c>
      <c r="M39" s="77">
        <f t="shared" si="5"/>
        <v>5.4000000000000003E-3</v>
      </c>
      <c r="N39" s="77">
        <f t="shared" si="5"/>
        <v>0</v>
      </c>
      <c r="O39" s="77">
        <f t="shared" si="5"/>
        <v>0</v>
      </c>
      <c r="P39" s="77">
        <f t="shared" si="5"/>
        <v>0.92070000000000018</v>
      </c>
      <c r="Q39" s="77">
        <f t="shared" si="10"/>
        <v>23.625000000000004</v>
      </c>
      <c r="R39" s="77">
        <f t="shared" si="11"/>
        <v>5.4000000000000001E-4</v>
      </c>
      <c r="S39" s="77">
        <f t="shared" si="11"/>
        <v>1.3500000000000001E-3</v>
      </c>
      <c r="T39" s="77">
        <f t="shared" si="11"/>
        <v>1.3500000000000001E-3</v>
      </c>
      <c r="U39" s="77">
        <f t="shared" si="11"/>
        <v>0.27</v>
      </c>
      <c r="AB39" s="59"/>
      <c r="AC39" s="59"/>
      <c r="AD39" s="59"/>
      <c r="AE39" s="59"/>
      <c r="AF39" s="59"/>
      <c r="AG39" s="59"/>
      <c r="AH39" s="59"/>
      <c r="AI39" s="59"/>
    </row>
    <row r="40" spans="1:35" s="72" customFormat="1" x14ac:dyDescent="0.25">
      <c r="A40" s="13">
        <f>L8</f>
        <v>7740</v>
      </c>
      <c r="B40" s="15">
        <v>27</v>
      </c>
      <c r="C40" s="77">
        <f t="shared" si="6"/>
        <v>153.89999999999998</v>
      </c>
      <c r="D40" s="77">
        <f t="shared" si="7"/>
        <v>45.712322999999998</v>
      </c>
      <c r="E40" s="77">
        <f t="shared" si="8"/>
        <v>29.704455000000003</v>
      </c>
      <c r="F40" s="77">
        <f t="shared" si="9"/>
        <v>5.3271540000000002</v>
      </c>
      <c r="G40" s="77">
        <f t="shared" si="5"/>
        <v>2.1789000000000001</v>
      </c>
      <c r="H40" s="77">
        <f t="shared" si="5"/>
        <v>3.6180000000000004E-2</v>
      </c>
      <c r="I40" s="77">
        <f t="shared" si="5"/>
        <v>1.35E-2</v>
      </c>
      <c r="J40" s="77">
        <f t="shared" si="5"/>
        <v>2.7E-4</v>
      </c>
      <c r="K40" s="77">
        <f t="shared" si="5"/>
        <v>1.3500000000000001E-3</v>
      </c>
      <c r="L40" s="77">
        <f t="shared" si="5"/>
        <v>5.4000000000000003E-3</v>
      </c>
      <c r="M40" s="77">
        <f t="shared" si="5"/>
        <v>5.4000000000000003E-3</v>
      </c>
      <c r="N40" s="77">
        <f t="shared" si="5"/>
        <v>0</v>
      </c>
      <c r="O40" s="77">
        <f t="shared" si="5"/>
        <v>0</v>
      </c>
      <c r="P40" s="77">
        <f t="shared" si="5"/>
        <v>0.92070000000000018</v>
      </c>
      <c r="Q40" s="77">
        <f t="shared" si="10"/>
        <v>23.625000000000004</v>
      </c>
      <c r="R40" s="77">
        <f t="shared" si="11"/>
        <v>5.4000000000000001E-4</v>
      </c>
      <c r="S40" s="77">
        <f t="shared" si="11"/>
        <v>1.3500000000000001E-3</v>
      </c>
      <c r="T40" s="77">
        <f t="shared" si="11"/>
        <v>1.3500000000000001E-3</v>
      </c>
      <c r="U40" s="77">
        <f t="shared" si="11"/>
        <v>0.27</v>
      </c>
      <c r="AB40" s="59"/>
      <c r="AC40" s="59"/>
      <c r="AD40" s="59"/>
      <c r="AE40" s="59"/>
      <c r="AF40" s="59"/>
      <c r="AG40" s="59"/>
      <c r="AH40" s="59"/>
      <c r="AI40" s="59"/>
    </row>
    <row r="41" spans="1:35" s="72" customFormat="1" x14ac:dyDescent="0.25">
      <c r="A41" s="13">
        <f>M8</f>
        <v>7730</v>
      </c>
      <c r="B41" s="15">
        <v>27</v>
      </c>
      <c r="C41" s="77">
        <f t="shared" si="6"/>
        <v>153.89999999999998</v>
      </c>
      <c r="D41" s="77">
        <f t="shared" si="7"/>
        <v>45.712322999999998</v>
      </c>
      <c r="E41" s="77">
        <f t="shared" si="8"/>
        <v>29.704455000000003</v>
      </c>
      <c r="F41" s="77">
        <f t="shared" si="9"/>
        <v>5.3271540000000002</v>
      </c>
      <c r="G41" s="77">
        <f t="shared" si="5"/>
        <v>2.1789000000000001</v>
      </c>
      <c r="H41" s="77">
        <f t="shared" si="5"/>
        <v>3.6180000000000004E-2</v>
      </c>
      <c r="I41" s="77">
        <f t="shared" si="5"/>
        <v>1.35E-2</v>
      </c>
      <c r="J41" s="77">
        <f t="shared" si="5"/>
        <v>2.7E-4</v>
      </c>
      <c r="K41" s="77">
        <f t="shared" si="5"/>
        <v>1.3500000000000001E-3</v>
      </c>
      <c r="L41" s="77">
        <f t="shared" si="5"/>
        <v>5.4000000000000003E-3</v>
      </c>
      <c r="M41" s="77">
        <f t="shared" si="5"/>
        <v>5.4000000000000003E-3</v>
      </c>
      <c r="N41" s="77">
        <f t="shared" si="5"/>
        <v>0</v>
      </c>
      <c r="O41" s="77">
        <f t="shared" si="5"/>
        <v>0</v>
      </c>
      <c r="P41" s="77">
        <f t="shared" si="5"/>
        <v>0.92070000000000018</v>
      </c>
      <c r="Q41" s="77">
        <f t="shared" si="10"/>
        <v>23.625000000000004</v>
      </c>
      <c r="R41" s="77">
        <f t="shared" si="11"/>
        <v>5.4000000000000001E-4</v>
      </c>
      <c r="S41" s="77">
        <f t="shared" si="11"/>
        <v>1.3500000000000001E-3</v>
      </c>
      <c r="T41" s="77">
        <f t="shared" si="11"/>
        <v>1.3500000000000001E-3</v>
      </c>
      <c r="U41" s="77">
        <f t="shared" si="11"/>
        <v>0.27</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9482</v>
      </c>
      <c r="C57" s="8">
        <f t="shared" ref="C57:U57" si="13">D8</f>
        <v>1489</v>
      </c>
      <c r="D57" s="8">
        <f t="shared" si="13"/>
        <v>3483</v>
      </c>
      <c r="E57" s="8">
        <f t="shared" si="13"/>
        <v>4169</v>
      </c>
      <c r="F57" s="8">
        <f t="shared" si="13"/>
        <v>5392</v>
      </c>
      <c r="G57" s="8">
        <f t="shared" si="13"/>
        <v>2908</v>
      </c>
      <c r="H57" s="8">
        <f t="shared" si="13"/>
        <v>4826</v>
      </c>
      <c r="I57" s="8">
        <f t="shared" si="13"/>
        <v>6909</v>
      </c>
      <c r="J57" s="8">
        <f t="shared" si="13"/>
        <v>9973</v>
      </c>
      <c r="K57" s="8">
        <f t="shared" si="13"/>
        <v>7740</v>
      </c>
      <c r="L57" s="8">
        <f t="shared" si="13"/>
        <v>7730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"&amp;(VLOOKUP(C14,Table24581112[],6,FALSE))</f>
        <v>Medium/Clay I Arable</v>
      </c>
      <c r="C58" s="13" t="str">
        <f>D16&amp;" I "&amp;(VLOOKUP(D14,Table24581112[],6,FALSE))</f>
        <v>Medium/Clay I Arable</v>
      </c>
      <c r="D58" s="13" t="str">
        <f>E16&amp;" I "&amp;(VLOOKUP(E14,Table24581112[],6,FALSE))</f>
        <v>Medium/Clay I Arable</v>
      </c>
      <c r="E58" s="13" t="str">
        <f>F16&amp;" I "&amp;(VLOOKUP(F14,Table24581112[],6,FALSE))</f>
        <v>Medium/Clay I Arable</v>
      </c>
      <c r="F58" s="13" t="str">
        <f>G16&amp;" I "&amp;(VLOOKUP(G14,Table24581112[],6,FALSE))</f>
        <v>Medium/Clay I Arable</v>
      </c>
      <c r="G58" s="13" t="str">
        <f>H16&amp;" I "&amp;(VLOOKUP(H14,Table24581112[],6,FALSE))</f>
        <v>Medium/Clay I Arable</v>
      </c>
      <c r="H58" s="13" t="str">
        <f>I16&amp;" I "&amp;(VLOOKUP(I14,Table24581112[],6,FALSE))</f>
        <v>Medium/Clay I Arable</v>
      </c>
      <c r="I58" s="13" t="str">
        <f>J16&amp;" I "&amp;(VLOOKUP(J14,Table24581112[],6,FALSE))</f>
        <v>Medium/Clay I Arable</v>
      </c>
      <c r="J58" s="13" t="str">
        <f>K16&amp;" I "&amp;(VLOOKUP(K14,Table24581112[],6,FALSE))</f>
        <v>Medium/Clay I Arable</v>
      </c>
      <c r="K58" s="13" t="str">
        <f>L16&amp;" I "&amp;(VLOOKUP(L14,Table24581112[],6,FALSE))</f>
        <v>Medium/Clay I Arable</v>
      </c>
      <c r="L58" s="13" t="str">
        <f>M16&amp;" I "&amp;(VLOOKUP(M14,Table24581112[],6,FALSE))</f>
        <v>Medium/Clay I Grass</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x14ac:dyDescent="0.2">
      <c r="A59" s="111" t="s">
        <v>132</v>
      </c>
      <c r="B59" s="76">
        <f>VLOOKUP(C$14,Table24581112[],5,FALSE)</f>
        <v>6.7</v>
      </c>
      <c r="C59" s="76">
        <f>VLOOKUP(D$14,Table24581112[],5,FALSE)</f>
        <v>6.7</v>
      </c>
      <c r="D59" s="76">
        <f>VLOOKUP(E$14,Table24581112[],5,FALSE)</f>
        <v>6.7</v>
      </c>
      <c r="E59" s="76">
        <f>VLOOKUP(F$14,Table24581112[],5,FALSE)</f>
        <v>6.7</v>
      </c>
      <c r="F59" s="76">
        <f>VLOOKUP(G$14,Table24581112[],5,FALSE)</f>
        <v>6.7</v>
      </c>
      <c r="G59" s="76">
        <f>VLOOKUP(H$14,Table24581112[],5,FALSE)</f>
        <v>6.7</v>
      </c>
      <c r="H59" s="76">
        <f>VLOOKUP(I$14,Table24581112[],5,FALSE)</f>
        <v>6.7</v>
      </c>
      <c r="I59" s="76">
        <f>VLOOKUP(J$14,Table24581112[],5,FALSE)</f>
        <v>6.7</v>
      </c>
      <c r="J59" s="76">
        <f>VLOOKUP(K$14,Table24581112[],5,FALSE)</f>
        <v>6.7</v>
      </c>
      <c r="K59" s="76">
        <f>VLOOKUP(L$14,Table24581112[],5,FALSE)</f>
        <v>6.7</v>
      </c>
      <c r="L59" s="76">
        <f>VLOOKUP(M$14,Table24581112[],5,FALSE)</f>
        <v>6.2</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x14ac:dyDescent="0.2">
      <c r="A60" s="111" t="s">
        <v>4</v>
      </c>
      <c r="B60" s="76">
        <f>C10</f>
        <v>7.4</v>
      </c>
      <c r="C60" s="76">
        <f t="shared" ref="C60:U60" si="14">D10</f>
        <v>6.9</v>
      </c>
      <c r="D60" s="76">
        <f t="shared" si="14"/>
        <v>5.4</v>
      </c>
      <c r="E60" s="76">
        <f t="shared" si="14"/>
        <v>5.7</v>
      </c>
      <c r="F60" s="76">
        <f t="shared" si="14"/>
        <v>6.6</v>
      </c>
      <c r="G60" s="76">
        <f t="shared" si="14"/>
        <v>7.2</v>
      </c>
      <c r="H60" s="76">
        <f t="shared" si="14"/>
        <v>6.1</v>
      </c>
      <c r="I60" s="76">
        <f t="shared" si="14"/>
        <v>6.9</v>
      </c>
      <c r="J60" s="76">
        <f t="shared" si="14"/>
        <v>7.2</v>
      </c>
      <c r="K60" s="76">
        <f t="shared" si="14"/>
        <v>6.3</v>
      </c>
      <c r="L60" s="76">
        <f t="shared" si="14"/>
        <v>6.4</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8</v>
      </c>
      <c r="D61" s="76">
        <f t="shared" si="15"/>
        <v>8</v>
      </c>
      <c r="E61" s="76">
        <f t="shared" si="15"/>
        <v>8</v>
      </c>
      <c r="F61" s="76">
        <f t="shared" si="15"/>
        <v>8</v>
      </c>
      <c r="G61" s="76">
        <f t="shared" si="15"/>
        <v>8</v>
      </c>
      <c r="H61" s="76">
        <f t="shared" si="15"/>
        <v>8</v>
      </c>
      <c r="I61" s="76">
        <f t="shared" si="15"/>
        <v>8</v>
      </c>
      <c r="J61" s="76">
        <f t="shared" si="15"/>
        <v>8</v>
      </c>
      <c r="K61" s="76">
        <f t="shared" si="15"/>
        <v>8</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27</v>
      </c>
      <c r="C62" s="77">
        <f>B32</f>
        <v>27</v>
      </c>
      <c r="D62" s="77">
        <f>B33</f>
        <v>27</v>
      </c>
      <c r="E62" s="77">
        <f>B34</f>
        <v>27</v>
      </c>
      <c r="F62" s="77">
        <f>B35</f>
        <v>27</v>
      </c>
      <c r="G62" s="77">
        <f>B36</f>
        <v>27</v>
      </c>
      <c r="H62" s="77">
        <f>B37</f>
        <v>27</v>
      </c>
      <c r="I62" s="77">
        <f>B38</f>
        <v>27</v>
      </c>
      <c r="J62" s="77">
        <f>B39</f>
        <v>27</v>
      </c>
      <c r="K62" s="77">
        <f>B40</f>
        <v>27</v>
      </c>
      <c r="L62" s="77">
        <f>B41</f>
        <v>27</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-5.6000000000000014</v>
      </c>
      <c r="C64" s="77">
        <f t="shared" ref="C64:U64" si="17">(C59-C60)*C61</f>
        <v>-1.6000000000000014</v>
      </c>
      <c r="D64" s="77">
        <f t="shared" si="17"/>
        <v>10.399999999999999</v>
      </c>
      <c r="E64" s="77">
        <f t="shared" si="17"/>
        <v>8</v>
      </c>
      <c r="F64" s="77">
        <f t="shared" si="17"/>
        <v>0.80000000000000426</v>
      </c>
      <c r="G64" s="77">
        <f t="shared" si="17"/>
        <v>-4</v>
      </c>
      <c r="H64" s="77">
        <f t="shared" si="17"/>
        <v>4.8000000000000043</v>
      </c>
      <c r="I64" s="77">
        <f t="shared" si="17"/>
        <v>-1.6000000000000014</v>
      </c>
      <c r="J64" s="77">
        <f t="shared" si="17"/>
        <v>-4</v>
      </c>
      <c r="K64" s="77">
        <f t="shared" si="17"/>
        <v>3.2000000000000028</v>
      </c>
      <c r="L64" s="77">
        <f t="shared" si="17"/>
        <v>-1.2000000000000011</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5.6000000000000014</v>
      </c>
      <c r="C65" s="77">
        <f t="shared" ref="C65:U65" si="18">C63-C64</f>
        <v>1.6000000000000014</v>
      </c>
      <c r="D65" s="77">
        <f t="shared" si="18"/>
        <v>-10.399999999999999</v>
      </c>
      <c r="E65" s="77">
        <f t="shared" si="18"/>
        <v>-8</v>
      </c>
      <c r="F65" s="77">
        <f t="shared" si="18"/>
        <v>-0.80000000000000426</v>
      </c>
      <c r="G65" s="77">
        <f t="shared" si="18"/>
        <v>4</v>
      </c>
      <c r="H65" s="77">
        <f t="shared" si="18"/>
        <v>-4.8000000000000043</v>
      </c>
      <c r="I65" s="77">
        <f t="shared" si="18"/>
        <v>1.6000000000000014</v>
      </c>
      <c r="J65" s="77">
        <f t="shared" si="18"/>
        <v>4</v>
      </c>
      <c r="K65" s="77">
        <f t="shared" si="18"/>
        <v>-3.2000000000000028</v>
      </c>
      <c r="L65" s="77">
        <f t="shared" si="18"/>
        <v>1.2000000000000011</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UNDER</v>
      </c>
      <c r="E66" s="78" t="str">
        <f t="shared" si="19"/>
        <v>UNDER</v>
      </c>
      <c r="F66" s="78" t="str">
        <f t="shared" si="19"/>
        <v>UNDER</v>
      </c>
      <c r="G66" s="78" t="str">
        <f t="shared" si="19"/>
        <v>OVER</v>
      </c>
      <c r="H66" s="78" t="str">
        <f t="shared" si="19"/>
        <v>UNDER</v>
      </c>
      <c r="I66" s="78" t="str">
        <f t="shared" si="19"/>
        <v>OVER</v>
      </c>
      <c r="J66" s="78" t="str">
        <f t="shared" si="19"/>
        <v>OVER</v>
      </c>
      <c r="K66" s="78" t="str">
        <f t="shared" si="19"/>
        <v>UNDER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7" operator="equal">
      <formula>"DECREASE"</formula>
    </cfRule>
    <cfRule type="cellIs" dxfId="292" priority="38" operator="equal">
      <formula>"INCREASE"</formula>
    </cfRule>
  </conditionalFormatting>
  <conditionalFormatting sqref="B62:U66 B31:B50">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43" sqref="A4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42" width="0" style="11" hidden="1" customWidth="1"/>
    <col min="43" max="16384" width="13.140625" style="11"/>
  </cols>
  <sheetData>
    <row r="1" spans="1:41" x14ac:dyDescent="0.2">
      <c r="A1" s="121" t="s">
        <v>41</v>
      </c>
      <c r="B1" s="121"/>
      <c r="C1" s="142" t="str">
        <f>'DCWW Glascoed (in store)'!C1:D1</f>
        <v>PAN-017959</v>
      </c>
      <c r="D1" s="143"/>
      <c r="E1" s="93" t="s">
        <v>45</v>
      </c>
      <c r="F1" s="39">
        <f>'DCWW Glascoed (in store)'!F1</f>
        <v>48.43</v>
      </c>
      <c r="G1" s="122" t="s">
        <v>43</v>
      </c>
      <c r="H1" s="123"/>
      <c r="I1" s="118">
        <v>7.2</v>
      </c>
      <c r="J1" s="121" t="s">
        <v>153</v>
      </c>
      <c r="K1" s="121"/>
      <c r="L1" s="97">
        <v>1240</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1" t="s">
        <v>87</v>
      </c>
      <c r="B2" s="121"/>
      <c r="C2" s="144" t="str">
        <f>'DCWW Glascoed (in store)'!C2:D2</f>
        <v>GP3792SK</v>
      </c>
      <c r="D2" s="145"/>
      <c r="E2" s="93" t="s">
        <v>109</v>
      </c>
      <c r="F2" s="96" t="s">
        <v>176</v>
      </c>
      <c r="G2" s="140" t="s">
        <v>110</v>
      </c>
      <c r="H2" s="141"/>
      <c r="I2" s="118"/>
      <c r="J2" s="121" t="s">
        <v>158</v>
      </c>
      <c r="K2" s="121"/>
      <c r="L2" s="97">
        <v>1.76</v>
      </c>
      <c r="AB2" s="30" t="s">
        <v>56</v>
      </c>
      <c r="AC2" s="17"/>
      <c r="AD2" s="30" t="s">
        <v>70</v>
      </c>
      <c r="AE2" s="17"/>
      <c r="AF2" s="17"/>
      <c r="AG2" s="44" t="s">
        <v>76</v>
      </c>
      <c r="AH2" s="18"/>
      <c r="AI2" s="45" t="s">
        <v>126</v>
      </c>
      <c r="AJ2" s="46">
        <v>0</v>
      </c>
      <c r="AK2" s="47">
        <v>0</v>
      </c>
      <c r="AL2" s="10">
        <v>0</v>
      </c>
      <c r="AM2" s="11">
        <v>0</v>
      </c>
      <c r="AN2" s="11">
        <v>0</v>
      </c>
    </row>
    <row r="3" spans="1:41" x14ac:dyDescent="0.2">
      <c r="A3" s="122" t="s">
        <v>42</v>
      </c>
      <c r="B3" s="123"/>
      <c r="C3" s="144" t="str">
        <f>'DCWW Glascoed (in store)'!C3:D3</f>
        <v xml:space="preserve">ByProduct Recovery Limited </v>
      </c>
      <c r="D3" s="145"/>
      <c r="E3" s="93" t="s">
        <v>108</v>
      </c>
      <c r="F3" s="31" t="s">
        <v>78</v>
      </c>
      <c r="G3" s="121" t="s">
        <v>159</v>
      </c>
      <c r="H3" s="121"/>
      <c r="I3" s="118"/>
      <c r="J3" s="122" t="s">
        <v>154</v>
      </c>
      <c r="K3" s="123"/>
      <c r="L3" s="97">
        <f>(L1/(L2*10000))*100</f>
        <v>7.045454545454545</v>
      </c>
      <c r="AB3" s="30" t="s">
        <v>57</v>
      </c>
      <c r="AC3" s="17"/>
      <c r="AD3" s="30" t="s">
        <v>71</v>
      </c>
      <c r="AE3" s="17"/>
      <c r="AF3" s="17"/>
      <c r="AG3" s="44" t="s">
        <v>77</v>
      </c>
      <c r="AH3" s="18"/>
      <c r="AI3" s="48" t="s">
        <v>113</v>
      </c>
      <c r="AJ3" s="49">
        <v>1.7</v>
      </c>
      <c r="AK3" s="50">
        <v>6</v>
      </c>
      <c r="AL3" s="51">
        <v>1</v>
      </c>
      <c r="AM3" s="11">
        <v>6.2</v>
      </c>
      <c r="AN3" s="11" t="s">
        <v>112</v>
      </c>
    </row>
    <row r="4" spans="1:41" x14ac:dyDescent="0.2">
      <c r="A4" s="121" t="s">
        <v>0</v>
      </c>
      <c r="B4" s="121"/>
      <c r="C4" s="142" t="str">
        <f>'DCWW Glascoed (in store)'!C4:D4</f>
        <v>Bryn Carrog Farm, Bodelwyddan Road, Rhuddlan, Rhyl, LL18 5UH</v>
      </c>
      <c r="D4" s="143"/>
      <c r="E4" s="94" t="s">
        <v>1</v>
      </c>
      <c r="F4" s="119" t="s">
        <v>169</v>
      </c>
      <c r="G4" s="122"/>
      <c r="H4" s="123"/>
      <c r="I4" s="39"/>
      <c r="J4" s="122"/>
      <c r="K4" s="123"/>
      <c r="L4" s="96"/>
      <c r="AB4" s="30" t="s">
        <v>52</v>
      </c>
      <c r="AC4" s="17"/>
      <c r="AD4" s="52" t="s">
        <v>72</v>
      </c>
      <c r="AE4" s="17"/>
      <c r="AF4" s="17"/>
      <c r="AG4" s="44" t="s">
        <v>78</v>
      </c>
      <c r="AH4" s="18"/>
      <c r="AI4" s="53" t="s">
        <v>124</v>
      </c>
      <c r="AJ4" s="54">
        <v>7</v>
      </c>
      <c r="AK4" s="55">
        <v>10.5</v>
      </c>
      <c r="AL4" s="11">
        <v>2</v>
      </c>
      <c r="AM4" s="11">
        <v>6.7</v>
      </c>
      <c r="AN4" s="11" t="s">
        <v>135</v>
      </c>
    </row>
    <row r="5" spans="1:41" x14ac:dyDescent="0.2">
      <c r="A5" s="121" t="s">
        <v>47</v>
      </c>
      <c r="B5" s="121"/>
      <c r="C5" s="142" t="str">
        <f>'DCWW Glascoed (in store)'!C5:D5</f>
        <v>Louise Bailey</v>
      </c>
      <c r="D5" s="143"/>
      <c r="E5" s="93"/>
      <c r="F5" s="39"/>
      <c r="G5" s="122"/>
      <c r="H5" s="123"/>
      <c r="I5" s="39"/>
      <c r="J5" s="122"/>
      <c r="K5" s="123"/>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7" t="s">
        <v>63</v>
      </c>
      <c r="B7" s="12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1" t="s">
        <v>2</v>
      </c>
      <c r="B8" s="121"/>
      <c r="C8" s="60">
        <f>'DCWW Glascoed (in store)'!C8</f>
        <v>9482</v>
      </c>
      <c r="D8" s="60">
        <f>'DCWW Glascoed (in store)'!D8</f>
        <v>1489</v>
      </c>
      <c r="E8" s="60">
        <f>'DCWW Glascoed (in store)'!E8</f>
        <v>3483</v>
      </c>
      <c r="F8" s="60">
        <f>'DCWW Glascoed (in store)'!F8</f>
        <v>4169</v>
      </c>
      <c r="G8" s="60">
        <f>'DCWW Glascoed (in store)'!G8</f>
        <v>5392</v>
      </c>
      <c r="H8" s="60">
        <f>'DCWW Glascoed (in store)'!H8</f>
        <v>2908</v>
      </c>
      <c r="I8" s="60">
        <f>'DCWW Glascoed (in store)'!I8</f>
        <v>4826</v>
      </c>
      <c r="J8" s="60">
        <f>'DCWW Glascoed (in store)'!J8</f>
        <v>6909</v>
      </c>
      <c r="K8" s="60">
        <f>'DCWW Glascoed (in store)'!K8</f>
        <v>9973</v>
      </c>
      <c r="L8" s="60">
        <f>'DCWW Glascoed (in store)'!L8</f>
        <v>7740</v>
      </c>
      <c r="M8" s="60">
        <f>'DCWW Glascoed (in store)'!M8</f>
        <v>7730</v>
      </c>
      <c r="N8" s="60">
        <f>'DCWW Glascoed (in store)'!N8</f>
        <v>0</v>
      </c>
      <c r="O8" s="60">
        <f>'DCWW Glascoed (in store)'!O8</f>
        <v>0</v>
      </c>
      <c r="P8" s="60">
        <f>'DCWW Glascoed (in store)'!P8</f>
        <v>0</v>
      </c>
      <c r="Q8" s="60">
        <f>'DCWW Glascoed (in store)'!Q8</f>
        <v>0</v>
      </c>
      <c r="R8" s="60">
        <f>'DCWW Glascoed (in store)'!R8</f>
        <v>0</v>
      </c>
      <c r="S8" s="60">
        <f>'DCWW Glascoed (in store)'!S8</f>
        <v>0</v>
      </c>
      <c r="T8" s="60">
        <f>'DCWW Glascoed (in store)'!T8</f>
        <v>0</v>
      </c>
      <c r="U8" s="60">
        <f>'DCWW Glascoed (in store)'!U8</f>
        <v>0</v>
      </c>
      <c r="V8" s="60">
        <f>'DCWW Glascoed (in store)'!V8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1" t="s">
        <v>3</v>
      </c>
      <c r="B9" s="121"/>
      <c r="C9" s="60">
        <f>'DCWW Glascoed (in store)'!C9</f>
        <v>1</v>
      </c>
      <c r="D9" s="60">
        <f>'DCWW Glascoed (in store)'!D9</f>
        <v>1</v>
      </c>
      <c r="E9" s="60">
        <f>'DCWW Glascoed (in store)'!E9</f>
        <v>1</v>
      </c>
      <c r="F9" s="60">
        <f>'DCWW Glascoed (in store)'!F9</f>
        <v>1</v>
      </c>
      <c r="G9" s="60">
        <f>'DCWW Glascoed (in store)'!G9</f>
        <v>1</v>
      </c>
      <c r="H9" s="60">
        <f>'DCWW Glascoed (in store)'!H9</f>
        <v>1</v>
      </c>
      <c r="I9" s="60">
        <f>'DCWW Glascoed (in store)'!I9</f>
        <v>1</v>
      </c>
      <c r="J9" s="60">
        <f>'DCWW Glascoed (in store)'!J9</f>
        <v>1</v>
      </c>
      <c r="K9" s="60">
        <f>'DCWW Glascoed (in store)'!K9</f>
        <v>1</v>
      </c>
      <c r="L9" s="60">
        <f>'DCWW Glascoed (in store)'!L9</f>
        <v>1</v>
      </c>
      <c r="M9" s="60" t="str">
        <f>'DCWW Glascoed (in store)'!M9</f>
        <v>Mod</v>
      </c>
      <c r="N9" s="60">
        <f>'DCWW Glascoed (in store)'!N9</f>
        <v>0</v>
      </c>
      <c r="O9" s="60">
        <f>'DCWW Glascoed (in store)'!O9</f>
        <v>0</v>
      </c>
      <c r="P9" s="60">
        <f>'DCWW Glascoed (in store)'!P9</f>
        <v>0</v>
      </c>
      <c r="Q9" s="60">
        <f>'DCWW Glascoed (in store)'!Q9</f>
        <v>0</v>
      </c>
      <c r="R9" s="60">
        <f>'DCWW Glascoed (in store)'!R9</f>
        <v>0</v>
      </c>
      <c r="S9" s="60">
        <f>'DCWW Glascoed (in store)'!S9</f>
        <v>0</v>
      </c>
      <c r="T9" s="60">
        <f>'DCWW Glascoed (in store)'!T9</f>
        <v>0</v>
      </c>
      <c r="U9" s="60">
        <f>'DCWW Glascoed (in store)'!U9</f>
        <v>0</v>
      </c>
      <c r="V9" s="60">
        <f>'DCWW Glascoed (in store)'!V9</f>
        <v>0</v>
      </c>
      <c r="AB9" s="17"/>
      <c r="AC9" s="17"/>
      <c r="AD9" s="30" t="s">
        <v>137</v>
      </c>
      <c r="AE9" s="30">
        <v>4.5</v>
      </c>
      <c r="AF9" s="17"/>
      <c r="AG9" s="18"/>
      <c r="AH9" s="18"/>
      <c r="AI9" s="63" t="s">
        <v>103</v>
      </c>
      <c r="AJ9" s="64">
        <v>0.7</v>
      </c>
      <c r="AK9" s="65">
        <v>4</v>
      </c>
      <c r="AL9" s="29">
        <v>7</v>
      </c>
      <c r="AM9" s="11">
        <v>6.7</v>
      </c>
      <c r="AN9" s="11" t="s">
        <v>135</v>
      </c>
      <c r="AO9" s="99"/>
    </row>
    <row r="10" spans="1:41" x14ac:dyDescent="0.2">
      <c r="A10" s="121" t="s">
        <v>4</v>
      </c>
      <c r="B10" s="121"/>
      <c r="C10" s="60">
        <f>'DCWW Glascoed (in store)'!C10</f>
        <v>7.4</v>
      </c>
      <c r="D10" s="60">
        <f>'DCWW Glascoed (in store)'!D10</f>
        <v>6.9</v>
      </c>
      <c r="E10" s="60">
        <f>'DCWW Glascoed (in store)'!E10</f>
        <v>5.4</v>
      </c>
      <c r="F10" s="60">
        <f>'DCWW Glascoed (in store)'!F10</f>
        <v>5.7</v>
      </c>
      <c r="G10" s="60">
        <f>'DCWW Glascoed (in store)'!G10</f>
        <v>6.6</v>
      </c>
      <c r="H10" s="60">
        <f>'DCWW Glascoed (in store)'!H10</f>
        <v>7.2</v>
      </c>
      <c r="I10" s="60">
        <f>'DCWW Glascoed (in store)'!I10</f>
        <v>6.1</v>
      </c>
      <c r="J10" s="60">
        <f>'DCWW Glascoed (in store)'!J10</f>
        <v>6.9</v>
      </c>
      <c r="K10" s="60">
        <f>'DCWW Glascoed (in store)'!K10</f>
        <v>7.2</v>
      </c>
      <c r="L10" s="60">
        <f>'DCWW Glascoed (in store)'!L10</f>
        <v>6.3</v>
      </c>
      <c r="M10" s="60">
        <f>'DCWW Glascoed (in store)'!M10</f>
        <v>6.4</v>
      </c>
      <c r="N10" s="60">
        <f>'DCWW Glascoed (in store)'!N10</f>
        <v>0</v>
      </c>
      <c r="O10" s="60">
        <f>'DCWW Glascoed (in store)'!O10</f>
        <v>0</v>
      </c>
      <c r="P10" s="60">
        <f>'DCWW Glascoed (in store)'!P10</f>
        <v>0</v>
      </c>
      <c r="Q10" s="60">
        <f>'DCWW Glascoed (in store)'!Q10</f>
        <v>0</v>
      </c>
      <c r="R10" s="60">
        <f>'DCWW Glascoed (in store)'!R10</f>
        <v>0</v>
      </c>
      <c r="S10" s="60">
        <f>'DCWW Glascoed (in store)'!S10</f>
        <v>0</v>
      </c>
      <c r="T10" s="60">
        <f>'DCWW Glascoed (in store)'!T10</f>
        <v>0</v>
      </c>
      <c r="U10" s="60">
        <f>'DCWW Glascoed (in store)'!U10</f>
        <v>0</v>
      </c>
      <c r="V10" s="60">
        <f>'DCWW Glascoed (in store)'!V10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1" t="s">
        <v>5</v>
      </c>
      <c r="B11" s="121"/>
      <c r="C11" s="60">
        <f>'DCWW Glascoed (in store)'!C11</f>
        <v>4</v>
      </c>
      <c r="D11" s="60">
        <f>'DCWW Glascoed (in store)'!D11</f>
        <v>3</v>
      </c>
      <c r="E11" s="60">
        <f>'DCWW Glascoed (in store)'!E11</f>
        <v>2</v>
      </c>
      <c r="F11" s="60">
        <f>'DCWW Glascoed (in store)'!F11</f>
        <v>1</v>
      </c>
      <c r="G11" s="60">
        <f>'DCWW Glascoed (in store)'!G11</f>
        <v>1</v>
      </c>
      <c r="H11" s="60">
        <f>'DCWW Glascoed (in store)'!H11</f>
        <v>3</v>
      </c>
      <c r="I11" s="60">
        <f>'DCWW Glascoed (in store)'!I11</f>
        <v>1</v>
      </c>
      <c r="J11" s="60">
        <f>'DCWW Glascoed (in store)'!J11</f>
        <v>1</v>
      </c>
      <c r="K11" s="60">
        <f>'DCWW Glascoed (in store)'!K11</f>
        <v>3</v>
      </c>
      <c r="L11" s="60">
        <f>'DCWW Glascoed (in store)'!L11</f>
        <v>1</v>
      </c>
      <c r="M11" s="60">
        <f>'DCWW Glascoed (in store)'!M11</f>
        <v>1</v>
      </c>
      <c r="N11" s="60">
        <f>'DCWW Glascoed (in store)'!N11</f>
        <v>0</v>
      </c>
      <c r="O11" s="60">
        <f>'DCWW Glascoed (in store)'!O11</f>
        <v>0</v>
      </c>
      <c r="P11" s="60">
        <f>'DCWW Glascoed (in store)'!P11</f>
        <v>0</v>
      </c>
      <c r="Q11" s="60">
        <f>'DCWW Glascoed (in store)'!Q11</f>
        <v>0</v>
      </c>
      <c r="R11" s="60">
        <f>'DCWW Glascoed (in store)'!R11</f>
        <v>0</v>
      </c>
      <c r="S11" s="60">
        <f>'DCWW Glascoed (in store)'!S11</f>
        <v>0</v>
      </c>
      <c r="T11" s="60">
        <f>'DCWW Glascoed (in store)'!T11</f>
        <v>0</v>
      </c>
      <c r="U11" s="60">
        <f>'DCWW Glascoed (in store)'!U11</f>
        <v>0</v>
      </c>
      <c r="V11" s="60">
        <f>'DCWW Glascoed (in store)'!V11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1" t="s">
        <v>6</v>
      </c>
      <c r="B12" s="121"/>
      <c r="C12" s="60">
        <f>'DCWW Glascoed (in store)'!C12</f>
        <v>4</v>
      </c>
      <c r="D12" s="60">
        <f>'DCWW Glascoed (in store)'!D12</f>
        <v>3</v>
      </c>
      <c r="E12" s="60">
        <f>'DCWW Glascoed (in store)'!E12</f>
        <v>2</v>
      </c>
      <c r="F12" s="60">
        <f>'DCWW Glascoed (in store)'!F12</f>
        <v>3</v>
      </c>
      <c r="G12" s="60">
        <f>'DCWW Glascoed (in store)'!G12</f>
        <v>2</v>
      </c>
      <c r="H12" s="60">
        <f>'DCWW Glascoed (in store)'!H12</f>
        <v>2</v>
      </c>
      <c r="I12" s="60">
        <f>'DCWW Glascoed (in store)'!I12</f>
        <v>3</v>
      </c>
      <c r="J12" s="60">
        <f>'DCWW Glascoed (in store)'!J12</f>
        <v>3</v>
      </c>
      <c r="K12" s="60">
        <f>'DCWW Glascoed (in store)'!K12</f>
        <v>3</v>
      </c>
      <c r="L12" s="60">
        <f>'DCWW Glascoed (in store)'!L12</f>
        <v>2</v>
      </c>
      <c r="M12" s="60">
        <f>'DCWW Glascoed (in store)'!M12</f>
        <v>3</v>
      </c>
      <c r="N12" s="60">
        <f>'DCWW Glascoed (in store)'!N12</f>
        <v>0</v>
      </c>
      <c r="O12" s="60">
        <f>'DCWW Glascoed (in store)'!O12</f>
        <v>0</v>
      </c>
      <c r="P12" s="60">
        <f>'DCWW Glascoed (in store)'!P12</f>
        <v>0</v>
      </c>
      <c r="Q12" s="60">
        <f>'DCWW Glascoed (in store)'!Q12</f>
        <v>0</v>
      </c>
      <c r="R12" s="60">
        <f>'DCWW Glascoed (in store)'!R12</f>
        <v>0</v>
      </c>
      <c r="S12" s="60">
        <f>'DCWW Glascoed (in store)'!S12</f>
        <v>0</v>
      </c>
      <c r="T12" s="60">
        <f>'DCWW Glascoed (in store)'!T12</f>
        <v>0</v>
      </c>
      <c r="U12" s="60">
        <f>'DCWW Glascoed (in store)'!U12</f>
        <v>0</v>
      </c>
      <c r="V12" s="60">
        <f>'DCWW Glascoed (in store)'!V12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1" t="s">
        <v>7</v>
      </c>
      <c r="B13" s="121"/>
      <c r="C13" s="60">
        <f>'DCWW Glascoed (in store)'!C13</f>
        <v>4</v>
      </c>
      <c r="D13" s="60">
        <f>'DCWW Glascoed (in store)'!D13</f>
        <v>3</v>
      </c>
      <c r="E13" s="60">
        <f>'DCWW Glascoed (in store)'!E13</f>
        <v>5</v>
      </c>
      <c r="F13" s="60">
        <f>'DCWW Glascoed (in store)'!F13</f>
        <v>5</v>
      </c>
      <c r="G13" s="60">
        <f>'DCWW Glascoed (in store)'!G13</f>
        <v>4</v>
      </c>
      <c r="H13" s="60">
        <f>'DCWW Glascoed (in store)'!H13</f>
        <v>5</v>
      </c>
      <c r="I13" s="60">
        <f>'DCWW Glascoed (in store)'!I13</f>
        <v>4</v>
      </c>
      <c r="J13" s="60">
        <f>'DCWW Glascoed (in store)'!J13</f>
        <v>3</v>
      </c>
      <c r="K13" s="60">
        <f>'DCWW Glascoed (in store)'!K13</f>
        <v>4</v>
      </c>
      <c r="L13" s="60">
        <f>'DCWW Glascoed (in store)'!L13</f>
        <v>4</v>
      </c>
      <c r="M13" s="60">
        <f>'DCWW Glascoed (in store)'!M13</f>
        <v>5</v>
      </c>
      <c r="N13" s="60">
        <f>'DCWW Glascoed (in store)'!N13</f>
        <v>0</v>
      </c>
      <c r="O13" s="60">
        <f>'DCWW Glascoed (in store)'!O13</f>
        <v>0</v>
      </c>
      <c r="P13" s="60">
        <f>'DCWW Glascoed (in store)'!P13</f>
        <v>0</v>
      </c>
      <c r="Q13" s="60">
        <f>'DCWW Glascoed (in store)'!Q13</f>
        <v>0</v>
      </c>
      <c r="R13" s="60">
        <f>'DCWW Glascoed (in store)'!R13</f>
        <v>0</v>
      </c>
      <c r="S13" s="60">
        <f>'DCWW Glascoed (in store)'!S13</f>
        <v>0</v>
      </c>
      <c r="T13" s="60">
        <f>'DCWW Glascoed (in store)'!T13</f>
        <v>0</v>
      </c>
      <c r="U13" s="60">
        <f>'DCWW Glascoed (in store)'!U13</f>
        <v>0</v>
      </c>
      <c r="V13" s="60">
        <f>'DCWW Glascoed (in store)'!V13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3" t="s">
        <v>8</v>
      </c>
      <c r="B14" s="133"/>
      <c r="C14" s="102" t="str">
        <f>'DCWW Glascoed (in store)'!C14</f>
        <v>Spring wheat/barley</v>
      </c>
      <c r="D14" s="102" t="str">
        <f>'DCWW Glascoed (in store)'!D14</f>
        <v>Spring wheat/barley</v>
      </c>
      <c r="E14" s="102" t="str">
        <f>'DCWW Glascoed (in store)'!E14</f>
        <v>Spring wheat/barley</v>
      </c>
      <c r="F14" s="102" t="str">
        <f>'DCWW Glascoed (in store)'!F14</f>
        <v>Spring wheat/barley</v>
      </c>
      <c r="G14" s="102" t="str">
        <f>'DCWW Glascoed (in store)'!G14</f>
        <v xml:space="preserve">Winter wheat- grain only </v>
      </c>
      <c r="H14" s="102" t="str">
        <f>'DCWW Glascoed (in store)'!H14</f>
        <v>Spring wheat/barley</v>
      </c>
      <c r="I14" s="102" t="str">
        <f>'DCWW Glascoed (in store)'!I14</f>
        <v>Spring wheat/barley</v>
      </c>
      <c r="J14" s="102" t="str">
        <f>'DCWW Glascoed (in store)'!J14</f>
        <v xml:space="preserve">Winter wheat- grain only </v>
      </c>
      <c r="K14" s="102" t="str">
        <f>'DCWW Glascoed (in store)'!K14</f>
        <v>Spring wheat/barley</v>
      </c>
      <c r="L14" s="102" t="str">
        <f>'DCWW Glascoed (in store)'!L14</f>
        <v>Winter barley/triticale/rye</v>
      </c>
      <c r="M14" s="102" t="str">
        <f>'DCWW Glascoed (in store)'!M14</f>
        <v xml:space="preserve">Grass Silage (25% DM) </v>
      </c>
      <c r="N14" s="102">
        <f>'DCWW Glascoed (in store)'!N14</f>
        <v>0</v>
      </c>
      <c r="O14" s="102">
        <f>'DCWW Glascoed (in store)'!O14</f>
        <v>0</v>
      </c>
      <c r="P14" s="102">
        <f>'DCWW Glascoed (in store)'!P14</f>
        <v>0</v>
      </c>
      <c r="Q14" s="102">
        <f>'DCWW Glascoed (in store)'!Q14</f>
        <v>0</v>
      </c>
      <c r="R14" s="102">
        <f>'DCWW Glascoed (in store)'!R14</f>
        <v>0</v>
      </c>
      <c r="S14" s="102">
        <f>'DCWW Glascoed (in store)'!S14</f>
        <v>0</v>
      </c>
      <c r="T14" s="102">
        <f>'DCWW Glascoed (in store)'!T14</f>
        <v>0</v>
      </c>
      <c r="U14" s="102">
        <f>'DCWW Glascoed (in store)'!U14</f>
        <v>0</v>
      </c>
      <c r="V14" s="102">
        <f>'DCWW Glascoed (in store)'!V14</f>
        <v>0</v>
      </c>
      <c r="AD14" s="30" t="s">
        <v>138</v>
      </c>
      <c r="AE14" s="30">
        <v>6</v>
      </c>
      <c r="AI14" s="53" t="s">
        <v>119</v>
      </c>
      <c r="AJ14" s="54">
        <v>0.8</v>
      </c>
      <c r="AK14" s="55">
        <v>1.7</v>
      </c>
      <c r="AL14" s="11">
        <v>12</v>
      </c>
      <c r="AM14" s="11">
        <v>6.7</v>
      </c>
      <c r="AN14" s="11" t="s">
        <v>135</v>
      </c>
    </row>
    <row r="15" spans="1:41" x14ac:dyDescent="0.2">
      <c r="A15" s="132" t="s">
        <v>9</v>
      </c>
      <c r="B15" s="132"/>
      <c r="C15" s="60">
        <f>'DCWW Glascoed (in store)'!C15</f>
        <v>5.5</v>
      </c>
      <c r="D15" s="60">
        <f>'DCWW Glascoed (in store)'!D15</f>
        <v>5.5</v>
      </c>
      <c r="E15" s="60">
        <f>'DCWW Glascoed (in store)'!E15</f>
        <v>5.5</v>
      </c>
      <c r="F15" s="60">
        <f>'DCWW Glascoed (in store)'!F15</f>
        <v>5.5</v>
      </c>
      <c r="G15" s="60">
        <f>'DCWW Glascoed (in store)'!G15</f>
        <v>8</v>
      </c>
      <c r="H15" s="60">
        <f>'DCWW Glascoed (in store)'!H15</f>
        <v>5.5</v>
      </c>
      <c r="I15" s="60">
        <f>'DCWW Glascoed (in store)'!I15</f>
        <v>5.5</v>
      </c>
      <c r="J15" s="60">
        <f>'DCWW Glascoed (in store)'!J15</f>
        <v>8</v>
      </c>
      <c r="K15" s="60">
        <f>'DCWW Glascoed (in store)'!K15</f>
        <v>5.5</v>
      </c>
      <c r="L15" s="60">
        <f>'DCWW Glascoed (in store)'!L15</f>
        <v>6.5</v>
      </c>
      <c r="M15" s="60">
        <f>'DCWW Glascoed (in store)'!M15</f>
        <v>45</v>
      </c>
      <c r="N15" s="60">
        <f>'DCWW Glascoed (in store)'!N15</f>
        <v>0</v>
      </c>
      <c r="O15" s="60">
        <f>'DCWW Glascoed (in store)'!O15</f>
        <v>0</v>
      </c>
      <c r="P15" s="60">
        <f>'DCWW Glascoed (in store)'!P15</f>
        <v>0</v>
      </c>
      <c r="Q15" s="60">
        <f>'DCWW Glascoed (in store)'!Q15</f>
        <v>0</v>
      </c>
      <c r="R15" s="60">
        <f>'DCWW Glascoed (in store)'!R15</f>
        <v>0</v>
      </c>
      <c r="S15" s="60">
        <f>'DCWW Glascoed (in store)'!S15</f>
        <v>0</v>
      </c>
      <c r="T15" s="60">
        <f>'DCWW Glascoed (in store)'!T15</f>
        <v>0</v>
      </c>
      <c r="U15" s="60">
        <f>'DCWW Glascoed (in store)'!U15</f>
        <v>0</v>
      </c>
      <c r="V15" s="60">
        <f>'DCWW Glascoed (in store)'!V15</f>
        <v>0</v>
      </c>
      <c r="AD15" s="30" t="s">
        <v>144</v>
      </c>
      <c r="AE15" s="30">
        <v>7</v>
      </c>
      <c r="AI15" s="53" t="s">
        <v>101</v>
      </c>
      <c r="AJ15" s="62">
        <v>1.8</v>
      </c>
      <c r="AK15" s="55">
        <v>5.4</v>
      </c>
      <c r="AL15" s="11">
        <v>13</v>
      </c>
      <c r="AM15" s="11">
        <v>6.7</v>
      </c>
      <c r="AN15" s="11" t="s">
        <v>135</v>
      </c>
    </row>
    <row r="16" spans="1:41" ht="13.5" thickBot="1" x14ac:dyDescent="0.25">
      <c r="A16" s="134" t="s">
        <v>44</v>
      </c>
      <c r="B16" s="134"/>
      <c r="C16" s="103" t="str">
        <f>'DCWW Glascoed (in store)'!C16</f>
        <v>Medium/Clay</v>
      </c>
      <c r="D16" s="103" t="str">
        <f>'DCWW Glascoed (in store)'!D16</f>
        <v>Medium/Clay</v>
      </c>
      <c r="E16" s="103" t="str">
        <f>'DCWW Glascoed (in store)'!E16</f>
        <v>Medium/Clay</v>
      </c>
      <c r="F16" s="103" t="str">
        <f>'DCWW Glascoed (in store)'!F16</f>
        <v>Medium/Clay</v>
      </c>
      <c r="G16" s="103" t="str">
        <f>'DCWW Glascoed (in store)'!G16</f>
        <v>Medium/Clay</v>
      </c>
      <c r="H16" s="103" t="str">
        <f>'DCWW Glascoed (in store)'!H16</f>
        <v>Medium/Clay</v>
      </c>
      <c r="I16" s="103" t="str">
        <f>'DCWW Glascoed (in store)'!I16</f>
        <v>Medium/Clay</v>
      </c>
      <c r="J16" s="103" t="str">
        <f>'DCWW Glascoed (in store)'!J16</f>
        <v>Medium/Clay</v>
      </c>
      <c r="K16" s="103" t="str">
        <f>'DCWW Glascoed (in store)'!K16</f>
        <v>Medium/Clay</v>
      </c>
      <c r="L16" s="103" t="str">
        <f>'DCWW Glascoed (in store)'!L16</f>
        <v>Medium/Clay</v>
      </c>
      <c r="M16" s="103" t="str">
        <f>'DCWW Glascoed (in store)'!M16</f>
        <v>Medium/Clay</v>
      </c>
      <c r="N16" s="103">
        <f>'DCWW Glascoed (in store)'!N16</f>
        <v>0</v>
      </c>
      <c r="O16" s="103">
        <f>'DCWW Glascoed (in store)'!O16</f>
        <v>0</v>
      </c>
      <c r="P16" s="103">
        <f>'DCWW Glascoed (in store)'!P16</f>
        <v>0</v>
      </c>
      <c r="Q16" s="103">
        <f>'DCWW Glascoed (in store)'!Q16</f>
        <v>0</v>
      </c>
      <c r="R16" s="103">
        <f>'DCWW Glascoed (in store)'!R16</f>
        <v>0</v>
      </c>
      <c r="S16" s="103">
        <f>'DCWW Glascoed (in store)'!S16</f>
        <v>0</v>
      </c>
      <c r="T16" s="103">
        <f>'DCWW Glascoed (in store)'!T16</f>
        <v>0</v>
      </c>
      <c r="U16" s="103">
        <f>'DCWW Glascoed (in store)'!U16</f>
        <v>0</v>
      </c>
      <c r="V16" s="103">
        <f>'DCWW Glascoed (in store)'!V16</f>
        <v>0</v>
      </c>
      <c r="AD16" s="52" t="s">
        <v>145</v>
      </c>
      <c r="AE16" s="30">
        <v>8</v>
      </c>
      <c r="AI16" s="53" t="s">
        <v>118</v>
      </c>
      <c r="AJ16" s="54">
        <v>8</v>
      </c>
      <c r="AK16" s="55">
        <v>5.5</v>
      </c>
      <c r="AL16" s="12">
        <v>14</v>
      </c>
      <c r="AM16" s="11">
        <v>6.7</v>
      </c>
      <c r="AN16" s="11" t="s">
        <v>135</v>
      </c>
    </row>
    <row r="17" spans="1:40" x14ac:dyDescent="0.2">
      <c r="A17" s="124" t="s">
        <v>69</v>
      </c>
      <c r="B17" s="125"/>
      <c r="C17" s="28">
        <f>(VLOOKUP(C$14,$AI2:$AK26,2,FALSE))*C$15</f>
        <v>46.75</v>
      </c>
      <c r="D17" s="28">
        <f t="shared" ref="D17:V17" si="0">(VLOOKUP(D$14,$AI2:$AK26,2,FALSE))*D$15</f>
        <v>46.75</v>
      </c>
      <c r="E17" s="28">
        <f t="shared" si="0"/>
        <v>46.75</v>
      </c>
      <c r="F17" s="28">
        <f t="shared" si="0"/>
        <v>46.75</v>
      </c>
      <c r="G17" s="28">
        <f t="shared" si="0"/>
        <v>52</v>
      </c>
      <c r="H17" s="28">
        <f t="shared" si="0"/>
        <v>46.75</v>
      </c>
      <c r="I17" s="28">
        <f t="shared" si="0"/>
        <v>46.75</v>
      </c>
      <c r="J17" s="28">
        <f t="shared" si="0"/>
        <v>52</v>
      </c>
      <c r="K17" s="28">
        <f t="shared" si="0"/>
        <v>46.75</v>
      </c>
      <c r="L17" s="28">
        <f t="shared" si="0"/>
        <v>55.25</v>
      </c>
      <c r="M17" s="28">
        <f t="shared" si="0"/>
        <v>76.5</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6" t="s">
        <v>23</v>
      </c>
      <c r="B18" s="127"/>
      <c r="C18" s="16">
        <f>$D31</f>
        <v>46.479349799999994</v>
      </c>
      <c r="D18" s="16">
        <f>$D32</f>
        <v>46.479349799999994</v>
      </c>
      <c r="E18" s="16">
        <f>$D33</f>
        <v>46.479349799999994</v>
      </c>
      <c r="F18" s="16">
        <f>$D34</f>
        <v>46.479349799999994</v>
      </c>
      <c r="G18" s="16">
        <f>$D35</f>
        <v>46.479349799999994</v>
      </c>
      <c r="H18" s="16">
        <f>$D36</f>
        <v>46.479349799999994</v>
      </c>
      <c r="I18" s="16">
        <f>$D37</f>
        <v>46.479349799999994</v>
      </c>
      <c r="J18" s="16">
        <f>$D38</f>
        <v>46.479349799999994</v>
      </c>
      <c r="K18" s="16">
        <f>$D39</f>
        <v>46.479349799999994</v>
      </c>
      <c r="L18" s="16">
        <f>$D40</f>
        <v>46.479349799999994</v>
      </c>
      <c r="M18" s="16">
        <f>$D41</f>
        <v>46.479349799999994</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6" t="s">
        <v>90</v>
      </c>
      <c r="B19" s="127"/>
      <c r="C19" s="16">
        <f>C18-C17</f>
        <v>-0.27065020000000573</v>
      </c>
      <c r="D19" s="16">
        <f t="shared" ref="D19:V19" si="1">D18-D17</f>
        <v>-0.27065020000000573</v>
      </c>
      <c r="E19" s="16">
        <f t="shared" si="1"/>
        <v>-0.27065020000000573</v>
      </c>
      <c r="F19" s="16">
        <f t="shared" si="1"/>
        <v>-0.27065020000000573</v>
      </c>
      <c r="G19" s="16">
        <f t="shared" si="1"/>
        <v>-5.5206502000000057</v>
      </c>
      <c r="H19" s="16">
        <f t="shared" si="1"/>
        <v>-0.27065020000000573</v>
      </c>
      <c r="I19" s="16">
        <f t="shared" si="1"/>
        <v>-0.27065020000000573</v>
      </c>
      <c r="J19" s="16">
        <f t="shared" si="1"/>
        <v>-5.5206502000000057</v>
      </c>
      <c r="K19" s="16">
        <f t="shared" si="1"/>
        <v>-0.27065020000000573</v>
      </c>
      <c r="L19" s="16">
        <f t="shared" si="1"/>
        <v>-8.7706502000000057</v>
      </c>
      <c r="M19" s="16">
        <f t="shared" si="1"/>
        <v>-30.020650200000006</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8" t="s">
        <v>91</v>
      </c>
      <c r="B20" s="129"/>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4" t="s">
        <v>88</v>
      </c>
      <c r="B21" s="125"/>
      <c r="C21" s="28">
        <f>(VLOOKUP(C$14,$AI2:$AK26,3,FALSE))*C$15</f>
        <v>66</v>
      </c>
      <c r="D21" s="28">
        <f t="shared" ref="D21:V21" si="2">(VLOOKUP(D$14,$AI2:$AK26,3,FALSE))*D$15</f>
        <v>66</v>
      </c>
      <c r="E21" s="28">
        <f t="shared" si="2"/>
        <v>66</v>
      </c>
      <c r="F21" s="28">
        <f t="shared" si="2"/>
        <v>66</v>
      </c>
      <c r="G21" s="28">
        <f t="shared" si="2"/>
        <v>44</v>
      </c>
      <c r="H21" s="28">
        <f t="shared" si="2"/>
        <v>66</v>
      </c>
      <c r="I21" s="28">
        <f t="shared" si="2"/>
        <v>66</v>
      </c>
      <c r="J21" s="28">
        <f t="shared" si="2"/>
        <v>44</v>
      </c>
      <c r="K21" s="28">
        <f t="shared" si="2"/>
        <v>66</v>
      </c>
      <c r="L21" s="28">
        <f t="shared" si="2"/>
        <v>68.25</v>
      </c>
      <c r="M21" s="28">
        <f t="shared" si="2"/>
        <v>270</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6" t="s">
        <v>89</v>
      </c>
      <c r="B22" s="127"/>
      <c r="C22" s="16">
        <f>$E31</f>
        <v>3.94983576</v>
      </c>
      <c r="D22" s="16">
        <f>$E32</f>
        <v>3.94983576</v>
      </c>
      <c r="E22" s="16">
        <f>$E33</f>
        <v>3.94983576</v>
      </c>
      <c r="F22" s="16">
        <f>$E34</f>
        <v>3.94983576</v>
      </c>
      <c r="G22" s="16">
        <f>$E35</f>
        <v>3.94983576</v>
      </c>
      <c r="H22" s="16">
        <f>$E36</f>
        <v>3.94983576</v>
      </c>
      <c r="I22" s="16">
        <f>$E37</f>
        <v>3.94983576</v>
      </c>
      <c r="J22" s="16">
        <f>$E38</f>
        <v>3.94983576</v>
      </c>
      <c r="K22" s="16">
        <f>$E39</f>
        <v>3.94983576</v>
      </c>
      <c r="L22" s="16">
        <f>$E40</f>
        <v>3.94983576</v>
      </c>
      <c r="M22" s="16">
        <f>$E41</f>
        <v>3.94983576</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6" t="s">
        <v>92</v>
      </c>
      <c r="B23" s="127"/>
      <c r="C23" s="16">
        <f>C22-C21</f>
        <v>-62.050164240000001</v>
      </c>
      <c r="D23" s="16">
        <f t="shared" ref="D23:V23" si="3">D22-D21</f>
        <v>-62.050164240000001</v>
      </c>
      <c r="E23" s="16">
        <f t="shared" si="3"/>
        <v>-62.050164240000001</v>
      </c>
      <c r="F23" s="16">
        <f t="shared" si="3"/>
        <v>-62.050164240000001</v>
      </c>
      <c r="G23" s="16">
        <f t="shared" si="3"/>
        <v>-40.050164240000001</v>
      </c>
      <c r="H23" s="16">
        <f t="shared" si="3"/>
        <v>-62.050164240000001</v>
      </c>
      <c r="I23" s="16">
        <f t="shared" si="3"/>
        <v>-62.050164240000001</v>
      </c>
      <c r="J23" s="16">
        <f t="shared" si="3"/>
        <v>-40.050164240000001</v>
      </c>
      <c r="K23" s="16">
        <f t="shared" si="3"/>
        <v>-62.050164240000001</v>
      </c>
      <c r="L23" s="16">
        <f t="shared" si="3"/>
        <v>-64.300164240000001</v>
      </c>
      <c r="M23" s="16">
        <f t="shared" si="3"/>
        <v>-266.05016424000002</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8" t="s">
        <v>93</v>
      </c>
      <c r="B24" s="129"/>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25">
      <c r="A28" s="108"/>
      <c r="B28" s="24">
        <v>4.68</v>
      </c>
      <c r="C28" s="15">
        <v>1.76</v>
      </c>
      <c r="D28" s="15">
        <v>0.255</v>
      </c>
      <c r="E28" s="15">
        <v>4.1200000000000001E-2</v>
      </c>
      <c r="F28" s="15">
        <v>725</v>
      </c>
      <c r="G28" s="15">
        <v>23.4</v>
      </c>
      <c r="H28" s="15">
        <v>35.9</v>
      </c>
      <c r="I28" s="15">
        <v>2.76</v>
      </c>
      <c r="J28" s="15">
        <v>0.48</v>
      </c>
      <c r="K28" s="23">
        <v>0.43</v>
      </c>
      <c r="L28" s="15">
        <v>19.7</v>
      </c>
      <c r="M28" s="15">
        <v>4.49</v>
      </c>
      <c r="N28" s="15">
        <v>148000</v>
      </c>
      <c r="O28" s="15">
        <v>9970</v>
      </c>
      <c r="P28" s="15"/>
      <c r="Q28" s="15">
        <v>11000</v>
      </c>
      <c r="R28" s="15"/>
      <c r="S28" s="15">
        <v>26</v>
      </c>
      <c r="T28" s="15"/>
      <c r="U28" s="15"/>
    </row>
    <row r="29" spans="1:40" s="7" customFormat="1" ht="27" x14ac:dyDescent="0.25">
      <c r="A29" s="13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9482</v>
      </c>
      <c r="B31" s="15">
        <v>170</v>
      </c>
      <c r="C31" s="77">
        <f>IF(C$27="%w/w SAR",((C$28*10)*$B31),IF(C$27="%w/w DM",(((C$28*10)*($B$28/100))*$B31),IF(C$27="kg/t SAR",(C$28*$B31),IF(C$27="kg/t DM",((C$28*($B$28/100))*$B31),IF(C$27="mg/kg SAR",((C$28*0.001)*$B31),IF(C$27="mg/kg DM",(((C$28*0.001)*($B$28/100))*$B31),0))))))</f>
        <v>140.0256</v>
      </c>
      <c r="D31" s="77">
        <f>(IF(D$27="%w/w SAR",((D$28*10)*$B31),IF(D$27="%w/w DM",(((D$28*10)*($B$28/100))*$B31),IF(D$27="kg/t SAR",(D$28*$B31),IF(D$27="kg/t DM",((D$28*($B$28/100))*$B31),IF(D$27="mg/kg SAR",((D$28*0.001)*$B31),IF(D$27="mg/kg DM",(((D$28*0.001)*($B$28/100))*$B31),"0")))))))*2.291</f>
        <v>46.479349799999994</v>
      </c>
      <c r="E31" s="77">
        <f>(IF(E$27="%w/w SAR",((E$28*10)*$B31),IF(E$27="%w/w DM",(((E$28*10)*($B$28/100))*$B31),IF(E$27="kg/t SAR",(E$28*$B31),IF(E$27="kg/t DM",((E$28*($B$28/100))*$B31),IF(E$27="mg/kg SAR",((E$28*0.001)*$B31),IF(E$27="mg/kg DM",(((E$28*0.001)*($B$28/100))*$B31),"0")))))))*1.205</f>
        <v>3.94983576</v>
      </c>
      <c r="F31" s="77">
        <f>(IF(F$27="%w/w SAR",((F$28*10)*$B31),IF(F$27="%w/w DM",(((F$28*10)*($B$28/100))*$B31),IF(F$27="kg/t SAR",(F$28*$B31),IF(F$27="kg/t DM",((F$28*($B$28/100))*$B31),IF(F$27="mg/kg SAR",((F$28*0.001)*$B31),IF(F$27="mg/kg DM",(((F$28*0.001)*($B$28/100))*$B31),"0")))))))*1.658</f>
        <v>9.5635097999999985</v>
      </c>
      <c r="G31" s="77">
        <f t="shared" ref="G31:P46" si="5">IF(G$27="%w/w SAR",((G$28*10)*$B31),IF(G$27="%w/w DM",(((G$28*10)*($B$28/100))*$B31),IF(G$27="kg/t SAR",(G$28*$B31),IF(G$27="kg/t DM",((G$28*($B$28/100))*$B31),IF(G$27="mg/kg SAR",((G$28*0.001)*$B31),IF(G$27="mg/kg DM",(((G$28*0.001)*($B$28/100))*$B31),0))))))</f>
        <v>0.18617039999999999</v>
      </c>
      <c r="H31" s="77">
        <f t="shared" si="5"/>
        <v>0.28562039999999994</v>
      </c>
      <c r="I31" s="77">
        <f t="shared" si="5"/>
        <v>2.1958559999999995E-2</v>
      </c>
      <c r="J31" s="77">
        <f t="shared" si="5"/>
        <v>3.8188799999999993E-3</v>
      </c>
      <c r="K31" s="77">
        <f t="shared" si="5"/>
        <v>3.4210799999999991E-3</v>
      </c>
      <c r="L31" s="77">
        <f t="shared" si="5"/>
        <v>0.15673319999999999</v>
      </c>
      <c r="M31" s="77">
        <f t="shared" si="5"/>
        <v>3.5722439999999994E-2</v>
      </c>
      <c r="N31" s="77">
        <f t="shared" si="5"/>
        <v>1177.4879999999998</v>
      </c>
      <c r="O31" s="77">
        <f t="shared" si="5"/>
        <v>79.321319999999986</v>
      </c>
      <c r="P31" s="77">
        <f t="shared" si="5"/>
        <v>0</v>
      </c>
      <c r="Q31" s="77">
        <f>(IF(Q$27="%w/w SAR",((Q$28*10)*$B31),IF(Q$27="%w/w DM",(((Q$28*10)*($B$28/100))*$B31),IF(Q$27="kg/t SAR",(Q$28*$B31),IF(Q$27="kg/t DM",((Q$28*($B$28/100))*$B31),IF(Q$27="mg/kg SAR",((Q$28*0.001)*$B31),IF(Q$27="mg/kg DM",(((Q$28*0.001)*($B$28/100))*$B31),0)))))))*2.5</f>
        <v>218.78999999999996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0.20685599999999998</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1489</v>
      </c>
      <c r="B32" s="15">
        <v>170</v>
      </c>
      <c r="C32" s="77">
        <f t="shared" ref="C32:C50" si="6">IF(C$27="%w/w SAR",((C$28*10)*$B32),IF(C$27="%w/w DM",(((C$28*10)*($B$28/100))*$B32),IF(C$27="kg/t SAR",(C$28*$B32),IF(C$27="kg/t DM",((C$28*($B$28/100))*$B32),IF(C$27="mg/kg SAR",((C$28*0.001)*$B32),IF(C$27="mg/kg DM",(((C$28*0.001)*($B$28/100))*$B32),0))))))</f>
        <v>140.0256</v>
      </c>
      <c r="D32" s="77">
        <f t="shared" ref="D32:D50" si="7">(IF(D$27="%w/w SAR",((D$28*10)*$B32),IF(D$27="%w/w DM",(((D$28*10)*($B$28/100))*$B32),IF(D$27="kg/t SAR",(D$28*$B32),IF(D$27="kg/t DM",((D$28*($B$28/100))*$B32),IF(D$27="mg/kg SAR",((D$28*0.001)*$B32),IF(D$27="mg/kg DM",(((D$28*0.001)*($B$28/100))*$B32),"0")))))))*2.291</f>
        <v>46.479349799999994</v>
      </c>
      <c r="E32" s="77">
        <f t="shared" ref="E32:E50" si="8">(IF(E$27="%w/w SAR",((E$28*10)*$B32),IF(E$27="%w/w DM",(((E$28*10)*($B$28/100))*$B32),IF(E$27="kg/t SAR",(E$28*$B32),IF(E$27="kg/t DM",((E$28*($B$28/100))*$B32),IF(E$27="mg/kg SAR",((E$28*0.001)*$B32),IF(E$27="mg/kg DM",(((E$28*0.001)*($B$28/100))*$B32),"0")))))))*1.205</f>
        <v>3.94983576</v>
      </c>
      <c r="F32" s="77">
        <f t="shared" ref="F32:F50" si="9">(IF(F$27="%w/w SAR",((F$28*10)*$B32),IF(F$27="%w/w DM",(((F$28*10)*($B$28/100))*$B32),IF(F$27="kg/t SAR",(F$28*$B32),IF(F$27="kg/t DM",((F$28*($B$28/100))*$B32),IF(F$27="mg/kg SAR",((F$28*0.001)*$B32),IF(F$27="mg/kg DM",(((F$28*0.001)*($B$28/100))*$B32),"0")))))))*1.658</f>
        <v>9.5635097999999985</v>
      </c>
      <c r="G32" s="77">
        <f t="shared" si="5"/>
        <v>0.18617039999999999</v>
      </c>
      <c r="H32" s="77">
        <f t="shared" si="5"/>
        <v>0.28562039999999994</v>
      </c>
      <c r="I32" s="77">
        <f t="shared" si="5"/>
        <v>2.1958559999999995E-2</v>
      </c>
      <c r="J32" s="77">
        <f t="shared" si="5"/>
        <v>3.8188799999999993E-3</v>
      </c>
      <c r="K32" s="77">
        <f t="shared" si="5"/>
        <v>3.4210799999999991E-3</v>
      </c>
      <c r="L32" s="77">
        <f t="shared" si="5"/>
        <v>0.15673319999999999</v>
      </c>
      <c r="M32" s="77">
        <f t="shared" si="5"/>
        <v>3.5722439999999994E-2</v>
      </c>
      <c r="N32" s="77">
        <f t="shared" si="5"/>
        <v>1177.4879999999998</v>
      </c>
      <c r="O32" s="77">
        <f t="shared" si="5"/>
        <v>79.321319999999986</v>
      </c>
      <c r="P32" s="77">
        <f t="shared" si="5"/>
        <v>0</v>
      </c>
      <c r="Q32" s="77">
        <f t="shared" ref="Q32:Q50" si="10">(IF(Q$27="%w/w SAR",((Q$28*10)*$B32),IF(Q$27="%w/w DM",(((Q$28*10)*($B$28/100))*$B32),IF(Q$27="kg/t SAR",(Q$28*$B32),IF(Q$27="kg/t DM",((Q$28*($B$28/100))*$B32),IF(Q$27="mg/kg SAR",((Q$28*0.001)*$B32),IF(Q$27="mg/kg DM",(((Q$28*0.001)*($B$28/100))*$B32),0)))))))*2.5</f>
        <v>218.78999999999996</v>
      </c>
      <c r="R32" s="77">
        <f t="shared" ref="R32:U50" si="11">IF(R$27="%w/w SAR",((R$28*10)*$B32),IF(R$27="%w/w DM",(((R$28*10)*($B$28/100))*$B32),IF(R$27="kg/t SAR",(R$28*$B32),IF(R$27="kg/t DM",((R$28*($B$28/100))*$B32),IF(R$27="mg/kg SAR",((R$28*0.001)*$B32),IF(R$27="mg/kg DM",(((R$28*0.001)*($B$28/100))*$B32),0))))))</f>
        <v>0</v>
      </c>
      <c r="S32" s="77">
        <f t="shared" si="11"/>
        <v>0.20685599999999998</v>
      </c>
      <c r="T32" s="77">
        <f t="shared" si="11"/>
        <v>0</v>
      </c>
      <c r="U32" s="77">
        <f t="shared" si="11"/>
        <v>0</v>
      </c>
      <c r="AB32" s="59"/>
      <c r="AC32" s="59"/>
      <c r="AD32" s="59"/>
      <c r="AE32" s="59"/>
      <c r="AF32" s="59"/>
      <c r="AG32" s="59"/>
      <c r="AH32" s="59"/>
      <c r="AI32" s="59"/>
    </row>
    <row r="33" spans="1:35" s="72" customFormat="1" x14ac:dyDescent="0.25">
      <c r="A33" s="13">
        <f>E8</f>
        <v>3483</v>
      </c>
      <c r="B33" s="15">
        <v>170</v>
      </c>
      <c r="C33" s="77">
        <f t="shared" si="6"/>
        <v>140.0256</v>
      </c>
      <c r="D33" s="77">
        <f t="shared" si="7"/>
        <v>46.479349799999994</v>
      </c>
      <c r="E33" s="77">
        <f t="shared" si="8"/>
        <v>3.94983576</v>
      </c>
      <c r="F33" s="77">
        <f t="shared" si="9"/>
        <v>9.5635097999999985</v>
      </c>
      <c r="G33" s="77">
        <f t="shared" si="5"/>
        <v>0.18617039999999999</v>
      </c>
      <c r="H33" s="77">
        <f t="shared" si="5"/>
        <v>0.28562039999999994</v>
      </c>
      <c r="I33" s="77">
        <f t="shared" si="5"/>
        <v>2.1958559999999995E-2</v>
      </c>
      <c r="J33" s="77">
        <f t="shared" si="5"/>
        <v>3.8188799999999993E-3</v>
      </c>
      <c r="K33" s="77">
        <f t="shared" si="5"/>
        <v>3.4210799999999991E-3</v>
      </c>
      <c r="L33" s="77">
        <f t="shared" si="5"/>
        <v>0.15673319999999999</v>
      </c>
      <c r="M33" s="77">
        <f t="shared" si="5"/>
        <v>3.5722439999999994E-2</v>
      </c>
      <c r="N33" s="77">
        <f t="shared" si="5"/>
        <v>1177.4879999999998</v>
      </c>
      <c r="O33" s="77">
        <f t="shared" si="5"/>
        <v>79.321319999999986</v>
      </c>
      <c r="P33" s="77">
        <f t="shared" si="5"/>
        <v>0</v>
      </c>
      <c r="Q33" s="77">
        <f t="shared" si="10"/>
        <v>218.78999999999996</v>
      </c>
      <c r="R33" s="77">
        <f t="shared" si="11"/>
        <v>0</v>
      </c>
      <c r="S33" s="77">
        <f t="shared" si="11"/>
        <v>0.20685599999999998</v>
      </c>
      <c r="T33" s="77">
        <f t="shared" si="11"/>
        <v>0</v>
      </c>
      <c r="U33" s="77">
        <f t="shared" si="11"/>
        <v>0</v>
      </c>
      <c r="AB33" s="59"/>
      <c r="AC33" s="59"/>
      <c r="AD33" s="59"/>
      <c r="AE33" s="59"/>
      <c r="AF33" s="59"/>
      <c r="AG33" s="59"/>
      <c r="AH33" s="59"/>
      <c r="AI33" s="59"/>
    </row>
    <row r="34" spans="1:35" s="72" customFormat="1" x14ac:dyDescent="0.25">
      <c r="A34" s="13">
        <f>F8</f>
        <v>4169</v>
      </c>
      <c r="B34" s="15">
        <v>170</v>
      </c>
      <c r="C34" s="77">
        <f t="shared" si="6"/>
        <v>140.0256</v>
      </c>
      <c r="D34" s="77">
        <f t="shared" si="7"/>
        <v>46.479349799999994</v>
      </c>
      <c r="E34" s="77">
        <f t="shared" si="8"/>
        <v>3.94983576</v>
      </c>
      <c r="F34" s="77">
        <f t="shared" si="9"/>
        <v>9.5635097999999985</v>
      </c>
      <c r="G34" s="77">
        <f t="shared" si="5"/>
        <v>0.18617039999999999</v>
      </c>
      <c r="H34" s="77">
        <f t="shared" si="5"/>
        <v>0.28562039999999994</v>
      </c>
      <c r="I34" s="77">
        <f t="shared" si="5"/>
        <v>2.1958559999999995E-2</v>
      </c>
      <c r="J34" s="77">
        <f t="shared" si="5"/>
        <v>3.8188799999999993E-3</v>
      </c>
      <c r="K34" s="77">
        <f t="shared" si="5"/>
        <v>3.4210799999999991E-3</v>
      </c>
      <c r="L34" s="77">
        <f t="shared" si="5"/>
        <v>0.15673319999999999</v>
      </c>
      <c r="M34" s="77">
        <f t="shared" si="5"/>
        <v>3.5722439999999994E-2</v>
      </c>
      <c r="N34" s="77">
        <f t="shared" si="5"/>
        <v>1177.4879999999998</v>
      </c>
      <c r="O34" s="77">
        <f t="shared" si="5"/>
        <v>79.321319999999986</v>
      </c>
      <c r="P34" s="77">
        <f t="shared" si="5"/>
        <v>0</v>
      </c>
      <c r="Q34" s="77">
        <f t="shared" si="10"/>
        <v>218.78999999999996</v>
      </c>
      <c r="R34" s="77">
        <f t="shared" si="11"/>
        <v>0</v>
      </c>
      <c r="S34" s="77">
        <f t="shared" si="11"/>
        <v>0.20685599999999998</v>
      </c>
      <c r="T34" s="77">
        <f t="shared" si="11"/>
        <v>0</v>
      </c>
      <c r="U34" s="77">
        <f t="shared" si="11"/>
        <v>0</v>
      </c>
      <c r="AB34" s="59"/>
      <c r="AC34" s="59"/>
      <c r="AD34" s="59"/>
      <c r="AE34" s="59"/>
      <c r="AF34" s="59"/>
      <c r="AG34" s="59"/>
      <c r="AH34" s="59"/>
      <c r="AI34" s="59"/>
    </row>
    <row r="35" spans="1:35" s="72" customFormat="1" x14ac:dyDescent="0.25">
      <c r="A35" s="13">
        <f>G8</f>
        <v>5392</v>
      </c>
      <c r="B35" s="15">
        <v>170</v>
      </c>
      <c r="C35" s="77">
        <f t="shared" si="6"/>
        <v>140.0256</v>
      </c>
      <c r="D35" s="77">
        <f t="shared" si="7"/>
        <v>46.479349799999994</v>
      </c>
      <c r="E35" s="77">
        <f t="shared" si="8"/>
        <v>3.94983576</v>
      </c>
      <c r="F35" s="77">
        <f t="shared" si="9"/>
        <v>9.5635097999999985</v>
      </c>
      <c r="G35" s="77">
        <f t="shared" si="5"/>
        <v>0.18617039999999999</v>
      </c>
      <c r="H35" s="77">
        <f t="shared" si="5"/>
        <v>0.28562039999999994</v>
      </c>
      <c r="I35" s="77">
        <f t="shared" si="5"/>
        <v>2.1958559999999995E-2</v>
      </c>
      <c r="J35" s="77">
        <f t="shared" si="5"/>
        <v>3.8188799999999993E-3</v>
      </c>
      <c r="K35" s="77">
        <f t="shared" si="5"/>
        <v>3.4210799999999991E-3</v>
      </c>
      <c r="L35" s="77">
        <f t="shared" si="5"/>
        <v>0.15673319999999999</v>
      </c>
      <c r="M35" s="77">
        <f t="shared" si="5"/>
        <v>3.5722439999999994E-2</v>
      </c>
      <c r="N35" s="77">
        <f t="shared" si="5"/>
        <v>1177.4879999999998</v>
      </c>
      <c r="O35" s="77">
        <f t="shared" si="5"/>
        <v>79.321319999999986</v>
      </c>
      <c r="P35" s="77">
        <f t="shared" si="5"/>
        <v>0</v>
      </c>
      <c r="Q35" s="77">
        <f t="shared" si="10"/>
        <v>218.78999999999996</v>
      </c>
      <c r="R35" s="77">
        <f t="shared" si="11"/>
        <v>0</v>
      </c>
      <c r="S35" s="77">
        <f t="shared" si="11"/>
        <v>0.20685599999999998</v>
      </c>
      <c r="T35" s="77">
        <f t="shared" si="11"/>
        <v>0</v>
      </c>
      <c r="U35" s="77">
        <f t="shared" si="11"/>
        <v>0</v>
      </c>
      <c r="AB35" s="59"/>
      <c r="AC35" s="59"/>
      <c r="AD35" s="59"/>
      <c r="AE35" s="59"/>
      <c r="AF35" s="59"/>
      <c r="AG35" s="59"/>
      <c r="AH35" s="59"/>
      <c r="AI35" s="59"/>
    </row>
    <row r="36" spans="1:35" s="72" customFormat="1" x14ac:dyDescent="0.25">
      <c r="A36" s="13">
        <f>H8</f>
        <v>2908</v>
      </c>
      <c r="B36" s="15">
        <v>170</v>
      </c>
      <c r="C36" s="77">
        <f t="shared" si="6"/>
        <v>140.0256</v>
      </c>
      <c r="D36" s="77">
        <f t="shared" si="7"/>
        <v>46.479349799999994</v>
      </c>
      <c r="E36" s="77">
        <f t="shared" si="8"/>
        <v>3.94983576</v>
      </c>
      <c r="F36" s="77">
        <f t="shared" si="9"/>
        <v>9.5635097999999985</v>
      </c>
      <c r="G36" s="77">
        <f t="shared" si="5"/>
        <v>0.18617039999999999</v>
      </c>
      <c r="H36" s="77">
        <f t="shared" si="5"/>
        <v>0.28562039999999994</v>
      </c>
      <c r="I36" s="77">
        <f t="shared" si="5"/>
        <v>2.1958559999999995E-2</v>
      </c>
      <c r="J36" s="77">
        <f t="shared" si="5"/>
        <v>3.8188799999999993E-3</v>
      </c>
      <c r="K36" s="77">
        <f t="shared" si="5"/>
        <v>3.4210799999999991E-3</v>
      </c>
      <c r="L36" s="77">
        <f t="shared" si="5"/>
        <v>0.15673319999999999</v>
      </c>
      <c r="M36" s="77">
        <f t="shared" si="5"/>
        <v>3.5722439999999994E-2</v>
      </c>
      <c r="N36" s="77">
        <f t="shared" si="5"/>
        <v>1177.4879999999998</v>
      </c>
      <c r="O36" s="77">
        <f t="shared" si="5"/>
        <v>79.321319999999986</v>
      </c>
      <c r="P36" s="77">
        <f t="shared" si="5"/>
        <v>0</v>
      </c>
      <c r="Q36" s="77">
        <f t="shared" si="10"/>
        <v>218.78999999999996</v>
      </c>
      <c r="R36" s="77">
        <f t="shared" si="11"/>
        <v>0</v>
      </c>
      <c r="S36" s="77">
        <f t="shared" si="11"/>
        <v>0.20685599999999998</v>
      </c>
      <c r="T36" s="77">
        <f t="shared" si="11"/>
        <v>0</v>
      </c>
      <c r="U36" s="77">
        <f t="shared" si="11"/>
        <v>0</v>
      </c>
      <c r="AB36" s="59"/>
      <c r="AC36" s="59"/>
      <c r="AD36" s="59"/>
      <c r="AE36" s="59"/>
      <c r="AF36" s="59"/>
      <c r="AG36" s="59"/>
      <c r="AH36" s="59"/>
      <c r="AI36" s="59"/>
    </row>
    <row r="37" spans="1:35" s="72" customFormat="1" x14ac:dyDescent="0.25">
      <c r="A37" s="13">
        <f>I8</f>
        <v>4826</v>
      </c>
      <c r="B37" s="15">
        <v>170</v>
      </c>
      <c r="C37" s="77">
        <f t="shared" si="6"/>
        <v>140.0256</v>
      </c>
      <c r="D37" s="77">
        <f t="shared" si="7"/>
        <v>46.479349799999994</v>
      </c>
      <c r="E37" s="77">
        <f t="shared" si="8"/>
        <v>3.94983576</v>
      </c>
      <c r="F37" s="77">
        <f t="shared" si="9"/>
        <v>9.5635097999999985</v>
      </c>
      <c r="G37" s="77">
        <f t="shared" si="5"/>
        <v>0.18617039999999999</v>
      </c>
      <c r="H37" s="77">
        <f t="shared" si="5"/>
        <v>0.28562039999999994</v>
      </c>
      <c r="I37" s="77">
        <f t="shared" si="5"/>
        <v>2.1958559999999995E-2</v>
      </c>
      <c r="J37" s="77">
        <f t="shared" si="5"/>
        <v>3.8188799999999993E-3</v>
      </c>
      <c r="K37" s="77">
        <f t="shared" si="5"/>
        <v>3.4210799999999991E-3</v>
      </c>
      <c r="L37" s="77">
        <f t="shared" si="5"/>
        <v>0.15673319999999999</v>
      </c>
      <c r="M37" s="77">
        <f t="shared" si="5"/>
        <v>3.5722439999999994E-2</v>
      </c>
      <c r="N37" s="77">
        <f t="shared" si="5"/>
        <v>1177.4879999999998</v>
      </c>
      <c r="O37" s="77">
        <f t="shared" si="5"/>
        <v>79.321319999999986</v>
      </c>
      <c r="P37" s="77">
        <f t="shared" si="5"/>
        <v>0</v>
      </c>
      <c r="Q37" s="77">
        <f t="shared" si="10"/>
        <v>218.78999999999996</v>
      </c>
      <c r="R37" s="77">
        <f t="shared" si="11"/>
        <v>0</v>
      </c>
      <c r="S37" s="77">
        <f t="shared" si="11"/>
        <v>0.20685599999999998</v>
      </c>
      <c r="T37" s="77">
        <f t="shared" si="11"/>
        <v>0</v>
      </c>
      <c r="U37" s="77">
        <f t="shared" si="11"/>
        <v>0</v>
      </c>
      <c r="AB37" s="59"/>
      <c r="AC37" s="59"/>
      <c r="AD37" s="59"/>
      <c r="AE37" s="59"/>
      <c r="AF37" s="59"/>
      <c r="AG37" s="59"/>
      <c r="AH37" s="59"/>
      <c r="AI37" s="59"/>
    </row>
    <row r="38" spans="1:35" s="72" customFormat="1" x14ac:dyDescent="0.25">
      <c r="A38" s="13">
        <f>J8</f>
        <v>6909</v>
      </c>
      <c r="B38" s="15">
        <v>170</v>
      </c>
      <c r="C38" s="77">
        <f t="shared" si="6"/>
        <v>140.0256</v>
      </c>
      <c r="D38" s="77">
        <f t="shared" si="7"/>
        <v>46.479349799999994</v>
      </c>
      <c r="E38" s="77">
        <f t="shared" si="8"/>
        <v>3.94983576</v>
      </c>
      <c r="F38" s="77">
        <f t="shared" si="9"/>
        <v>9.5635097999999985</v>
      </c>
      <c r="G38" s="77">
        <f t="shared" si="5"/>
        <v>0.18617039999999999</v>
      </c>
      <c r="H38" s="77">
        <f t="shared" si="5"/>
        <v>0.28562039999999994</v>
      </c>
      <c r="I38" s="77">
        <f t="shared" si="5"/>
        <v>2.1958559999999995E-2</v>
      </c>
      <c r="J38" s="77">
        <f t="shared" si="5"/>
        <v>3.8188799999999993E-3</v>
      </c>
      <c r="K38" s="77">
        <f t="shared" si="5"/>
        <v>3.4210799999999991E-3</v>
      </c>
      <c r="L38" s="77">
        <f t="shared" si="5"/>
        <v>0.15673319999999999</v>
      </c>
      <c r="M38" s="77">
        <f t="shared" si="5"/>
        <v>3.5722439999999994E-2</v>
      </c>
      <c r="N38" s="77">
        <f t="shared" si="5"/>
        <v>1177.4879999999998</v>
      </c>
      <c r="O38" s="77">
        <f t="shared" si="5"/>
        <v>79.321319999999986</v>
      </c>
      <c r="P38" s="77">
        <f t="shared" si="5"/>
        <v>0</v>
      </c>
      <c r="Q38" s="77">
        <f t="shared" si="10"/>
        <v>218.78999999999996</v>
      </c>
      <c r="R38" s="77">
        <f t="shared" si="11"/>
        <v>0</v>
      </c>
      <c r="S38" s="77">
        <f t="shared" si="11"/>
        <v>0.20685599999999998</v>
      </c>
      <c r="T38" s="77">
        <f t="shared" si="11"/>
        <v>0</v>
      </c>
      <c r="U38" s="77">
        <f t="shared" si="11"/>
        <v>0</v>
      </c>
      <c r="AB38" s="59"/>
      <c r="AC38" s="59"/>
      <c r="AD38" s="59"/>
      <c r="AE38" s="59"/>
      <c r="AF38" s="59"/>
      <c r="AG38" s="59"/>
      <c r="AH38" s="59"/>
      <c r="AI38" s="59"/>
    </row>
    <row r="39" spans="1:35" s="72" customFormat="1" x14ac:dyDescent="0.25">
      <c r="A39" s="13">
        <f>K8</f>
        <v>9973</v>
      </c>
      <c r="B39" s="15">
        <v>170</v>
      </c>
      <c r="C39" s="77">
        <f t="shared" si="6"/>
        <v>140.0256</v>
      </c>
      <c r="D39" s="77">
        <f t="shared" si="7"/>
        <v>46.479349799999994</v>
      </c>
      <c r="E39" s="77">
        <f t="shared" si="8"/>
        <v>3.94983576</v>
      </c>
      <c r="F39" s="77">
        <f t="shared" si="9"/>
        <v>9.5635097999999985</v>
      </c>
      <c r="G39" s="77">
        <f t="shared" si="5"/>
        <v>0.18617039999999999</v>
      </c>
      <c r="H39" s="77">
        <f t="shared" si="5"/>
        <v>0.28562039999999994</v>
      </c>
      <c r="I39" s="77">
        <f t="shared" si="5"/>
        <v>2.1958559999999995E-2</v>
      </c>
      <c r="J39" s="77">
        <f t="shared" si="5"/>
        <v>3.8188799999999993E-3</v>
      </c>
      <c r="K39" s="77">
        <f t="shared" si="5"/>
        <v>3.4210799999999991E-3</v>
      </c>
      <c r="L39" s="77">
        <f t="shared" si="5"/>
        <v>0.15673319999999999</v>
      </c>
      <c r="M39" s="77">
        <f t="shared" si="5"/>
        <v>3.5722439999999994E-2</v>
      </c>
      <c r="N39" s="77">
        <f t="shared" si="5"/>
        <v>1177.4879999999998</v>
      </c>
      <c r="O39" s="77">
        <f t="shared" si="5"/>
        <v>79.321319999999986</v>
      </c>
      <c r="P39" s="77">
        <f t="shared" si="5"/>
        <v>0</v>
      </c>
      <c r="Q39" s="77">
        <f t="shared" si="10"/>
        <v>218.78999999999996</v>
      </c>
      <c r="R39" s="77">
        <f t="shared" si="11"/>
        <v>0</v>
      </c>
      <c r="S39" s="77">
        <f t="shared" si="11"/>
        <v>0.20685599999999998</v>
      </c>
      <c r="T39" s="77">
        <f t="shared" si="11"/>
        <v>0</v>
      </c>
      <c r="U39" s="77">
        <f t="shared" si="11"/>
        <v>0</v>
      </c>
      <c r="AB39" s="59"/>
      <c r="AC39" s="59"/>
      <c r="AD39" s="59"/>
      <c r="AE39" s="59"/>
      <c r="AF39" s="59"/>
      <c r="AG39" s="59"/>
      <c r="AH39" s="59"/>
      <c r="AI39" s="59"/>
    </row>
    <row r="40" spans="1:35" s="72" customFormat="1" x14ac:dyDescent="0.25">
      <c r="A40" s="13">
        <f>L8</f>
        <v>7740</v>
      </c>
      <c r="B40" s="15">
        <v>170</v>
      </c>
      <c r="C40" s="77">
        <f t="shared" si="6"/>
        <v>140.0256</v>
      </c>
      <c r="D40" s="77">
        <f t="shared" si="7"/>
        <v>46.479349799999994</v>
      </c>
      <c r="E40" s="77">
        <f t="shared" si="8"/>
        <v>3.94983576</v>
      </c>
      <c r="F40" s="77">
        <f t="shared" si="9"/>
        <v>9.5635097999999985</v>
      </c>
      <c r="G40" s="77">
        <f t="shared" si="5"/>
        <v>0.18617039999999999</v>
      </c>
      <c r="H40" s="77">
        <f t="shared" si="5"/>
        <v>0.28562039999999994</v>
      </c>
      <c r="I40" s="77">
        <f t="shared" si="5"/>
        <v>2.1958559999999995E-2</v>
      </c>
      <c r="J40" s="77">
        <f t="shared" si="5"/>
        <v>3.8188799999999993E-3</v>
      </c>
      <c r="K40" s="77">
        <f t="shared" si="5"/>
        <v>3.4210799999999991E-3</v>
      </c>
      <c r="L40" s="77">
        <f t="shared" si="5"/>
        <v>0.15673319999999999</v>
      </c>
      <c r="M40" s="77">
        <f t="shared" si="5"/>
        <v>3.5722439999999994E-2</v>
      </c>
      <c r="N40" s="77">
        <f t="shared" si="5"/>
        <v>1177.4879999999998</v>
      </c>
      <c r="O40" s="77">
        <f t="shared" si="5"/>
        <v>79.321319999999986</v>
      </c>
      <c r="P40" s="77">
        <f t="shared" si="5"/>
        <v>0</v>
      </c>
      <c r="Q40" s="77">
        <f t="shared" si="10"/>
        <v>218.78999999999996</v>
      </c>
      <c r="R40" s="77">
        <f t="shared" si="11"/>
        <v>0</v>
      </c>
      <c r="S40" s="77">
        <f t="shared" si="11"/>
        <v>0.20685599999999998</v>
      </c>
      <c r="T40" s="77">
        <f t="shared" si="11"/>
        <v>0</v>
      </c>
      <c r="U40" s="77">
        <f t="shared" si="11"/>
        <v>0</v>
      </c>
      <c r="AB40" s="59"/>
      <c r="AC40" s="59"/>
      <c r="AD40" s="59"/>
      <c r="AE40" s="59"/>
      <c r="AF40" s="59"/>
      <c r="AG40" s="59"/>
      <c r="AH40" s="59"/>
      <c r="AI40" s="59"/>
    </row>
    <row r="41" spans="1:35" s="72" customFormat="1" x14ac:dyDescent="0.25">
      <c r="A41" s="13">
        <f>M8</f>
        <v>7730</v>
      </c>
      <c r="B41" s="15">
        <v>170</v>
      </c>
      <c r="C41" s="77">
        <f t="shared" si="6"/>
        <v>140.0256</v>
      </c>
      <c r="D41" s="77">
        <f t="shared" si="7"/>
        <v>46.479349799999994</v>
      </c>
      <c r="E41" s="77">
        <f t="shared" si="8"/>
        <v>3.94983576</v>
      </c>
      <c r="F41" s="77">
        <f t="shared" si="9"/>
        <v>9.5635097999999985</v>
      </c>
      <c r="G41" s="77">
        <f t="shared" si="5"/>
        <v>0.18617039999999999</v>
      </c>
      <c r="H41" s="77">
        <f t="shared" si="5"/>
        <v>0.28562039999999994</v>
      </c>
      <c r="I41" s="77">
        <f t="shared" si="5"/>
        <v>2.1958559999999995E-2</v>
      </c>
      <c r="J41" s="77">
        <f t="shared" si="5"/>
        <v>3.8188799999999993E-3</v>
      </c>
      <c r="K41" s="77">
        <f t="shared" si="5"/>
        <v>3.4210799999999991E-3</v>
      </c>
      <c r="L41" s="77">
        <f t="shared" si="5"/>
        <v>0.15673319999999999</v>
      </c>
      <c r="M41" s="77">
        <f t="shared" si="5"/>
        <v>3.5722439999999994E-2</v>
      </c>
      <c r="N41" s="77">
        <f t="shared" si="5"/>
        <v>1177.4879999999998</v>
      </c>
      <c r="O41" s="77">
        <f t="shared" si="5"/>
        <v>79.321319999999986</v>
      </c>
      <c r="P41" s="77">
        <f t="shared" si="5"/>
        <v>0</v>
      </c>
      <c r="Q41" s="77">
        <f t="shared" si="10"/>
        <v>218.78999999999996</v>
      </c>
      <c r="R41" s="77">
        <f t="shared" si="11"/>
        <v>0</v>
      </c>
      <c r="S41" s="77">
        <f t="shared" si="11"/>
        <v>0.20685599999999998</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9482</v>
      </c>
      <c r="C57" s="8">
        <f t="shared" ref="C57:U57" si="13">D8</f>
        <v>1489</v>
      </c>
      <c r="D57" s="8">
        <f t="shared" si="13"/>
        <v>3483</v>
      </c>
      <c r="E57" s="8">
        <f t="shared" si="13"/>
        <v>4169</v>
      </c>
      <c r="F57" s="8">
        <f t="shared" si="13"/>
        <v>5392</v>
      </c>
      <c r="G57" s="8">
        <f t="shared" si="13"/>
        <v>2908</v>
      </c>
      <c r="H57" s="8">
        <f t="shared" si="13"/>
        <v>4826</v>
      </c>
      <c r="I57" s="8">
        <f t="shared" si="13"/>
        <v>6909</v>
      </c>
      <c r="J57" s="8">
        <f t="shared" si="13"/>
        <v>9973</v>
      </c>
      <c r="K57" s="8">
        <f t="shared" si="13"/>
        <v>7740</v>
      </c>
      <c r="L57" s="8">
        <f t="shared" si="13"/>
        <v>7730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"&amp;(VLOOKUP(C14,Table24581114[],6,FALSE))</f>
        <v>Medium/Clay I Arable</v>
      </c>
      <c r="C58" s="13" t="str">
        <f>D16&amp;" I "&amp;(VLOOKUP(D14,Table24581114[],6,FALSE))</f>
        <v>Medium/Clay I Arable</v>
      </c>
      <c r="D58" s="13" t="str">
        <f>E16&amp;" I "&amp;(VLOOKUP(E14,Table24581114[],6,FALSE))</f>
        <v>Medium/Clay I Arable</v>
      </c>
      <c r="E58" s="13" t="str">
        <f>F16&amp;" I "&amp;(VLOOKUP(F14,Table24581114[],6,FALSE))</f>
        <v>Medium/Clay I Arable</v>
      </c>
      <c r="F58" s="13" t="str">
        <f>G16&amp;" I "&amp;(VLOOKUP(G14,Table24581114[],6,FALSE))</f>
        <v>Medium/Clay I Arable</v>
      </c>
      <c r="G58" s="13" t="str">
        <f>H16&amp;" I "&amp;(VLOOKUP(H14,Table24581114[],6,FALSE))</f>
        <v>Medium/Clay I Arable</v>
      </c>
      <c r="H58" s="13" t="str">
        <f>I16&amp;" I "&amp;(VLOOKUP(I14,Table24581114[],6,FALSE))</f>
        <v>Medium/Clay I Arable</v>
      </c>
      <c r="I58" s="13" t="str">
        <f>J16&amp;" I "&amp;(VLOOKUP(J14,Table24581114[],6,FALSE))</f>
        <v>Medium/Clay I Arable</v>
      </c>
      <c r="J58" s="13" t="str">
        <f>K16&amp;" I "&amp;(VLOOKUP(K14,Table24581114[],6,FALSE))</f>
        <v>Medium/Clay I Arable</v>
      </c>
      <c r="K58" s="13" t="str">
        <f>L16&amp;" I "&amp;(VLOOKUP(L14,Table24581114[],6,FALSE))</f>
        <v>Medium/Clay I Arable</v>
      </c>
      <c r="L58" s="13" t="str">
        <f>M16&amp;" I "&amp;(VLOOKUP(M14,Table24581114[],6,FALSE))</f>
        <v>Medium/Clay I Grass</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x14ac:dyDescent="0.2">
      <c r="A59" s="111" t="s">
        <v>132</v>
      </c>
      <c r="B59" s="76">
        <f>VLOOKUP(C$14,Table24581114[],5,FALSE)</f>
        <v>6.7</v>
      </c>
      <c r="C59" s="76">
        <f>VLOOKUP(D$14,Table24581114[],5,FALSE)</f>
        <v>6.7</v>
      </c>
      <c r="D59" s="76">
        <f>VLOOKUP(E$14,Table24581114[],5,FALSE)</f>
        <v>6.7</v>
      </c>
      <c r="E59" s="76">
        <f>VLOOKUP(F$14,Table24581114[],5,FALSE)</f>
        <v>6.7</v>
      </c>
      <c r="F59" s="76">
        <f>VLOOKUP(G$14,Table24581114[],5,FALSE)</f>
        <v>6.7</v>
      </c>
      <c r="G59" s="76">
        <f>VLOOKUP(H$14,Table24581114[],5,FALSE)</f>
        <v>6.7</v>
      </c>
      <c r="H59" s="76">
        <f>VLOOKUP(I$14,Table24581114[],5,FALSE)</f>
        <v>6.7</v>
      </c>
      <c r="I59" s="76">
        <f>VLOOKUP(J$14,Table24581114[],5,FALSE)</f>
        <v>6.7</v>
      </c>
      <c r="J59" s="76">
        <f>VLOOKUP(K$14,Table24581114[],5,FALSE)</f>
        <v>6.7</v>
      </c>
      <c r="K59" s="76">
        <f>VLOOKUP(L$14,Table24581114[],5,FALSE)</f>
        <v>6.7</v>
      </c>
      <c r="L59" s="76">
        <f>VLOOKUP(M$14,Table24581114[],5,FALSE)</f>
        <v>6.2</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x14ac:dyDescent="0.2">
      <c r="A60" s="111" t="s">
        <v>4</v>
      </c>
      <c r="B60" s="76">
        <f>C10</f>
        <v>7.4</v>
      </c>
      <c r="C60" s="76">
        <f t="shared" ref="C60:U60" si="14">D10</f>
        <v>6.9</v>
      </c>
      <c r="D60" s="76">
        <f t="shared" si="14"/>
        <v>5.4</v>
      </c>
      <c r="E60" s="76">
        <f t="shared" si="14"/>
        <v>5.7</v>
      </c>
      <c r="F60" s="76">
        <f t="shared" si="14"/>
        <v>6.6</v>
      </c>
      <c r="G60" s="76">
        <f t="shared" si="14"/>
        <v>7.2</v>
      </c>
      <c r="H60" s="76">
        <f t="shared" si="14"/>
        <v>6.1</v>
      </c>
      <c r="I60" s="76">
        <f t="shared" si="14"/>
        <v>6.9</v>
      </c>
      <c r="J60" s="76">
        <f t="shared" si="14"/>
        <v>7.2</v>
      </c>
      <c r="K60" s="76">
        <f t="shared" si="14"/>
        <v>6.3</v>
      </c>
      <c r="L60" s="76">
        <f t="shared" si="14"/>
        <v>6.4</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8</v>
      </c>
      <c r="D61" s="76">
        <f t="shared" si="15"/>
        <v>8</v>
      </c>
      <c r="E61" s="76">
        <f t="shared" si="15"/>
        <v>8</v>
      </c>
      <c r="F61" s="76">
        <f t="shared" si="15"/>
        <v>8</v>
      </c>
      <c r="G61" s="76">
        <f t="shared" si="15"/>
        <v>8</v>
      </c>
      <c r="H61" s="76">
        <f t="shared" si="15"/>
        <v>8</v>
      </c>
      <c r="I61" s="76">
        <f t="shared" si="15"/>
        <v>8</v>
      </c>
      <c r="J61" s="76">
        <f t="shared" si="15"/>
        <v>8</v>
      </c>
      <c r="K61" s="76">
        <f t="shared" si="15"/>
        <v>8</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170</v>
      </c>
      <c r="C62" s="77">
        <f>B32</f>
        <v>170</v>
      </c>
      <c r="D62" s="77">
        <f>B33</f>
        <v>170</v>
      </c>
      <c r="E62" s="77">
        <f>B34</f>
        <v>170</v>
      </c>
      <c r="F62" s="77">
        <f>B35</f>
        <v>170</v>
      </c>
      <c r="G62" s="77">
        <f>B36</f>
        <v>170</v>
      </c>
      <c r="H62" s="77">
        <f>B37</f>
        <v>170</v>
      </c>
      <c r="I62" s="77">
        <f>B38</f>
        <v>170</v>
      </c>
      <c r="J62" s="77">
        <f>B39</f>
        <v>170</v>
      </c>
      <c r="K62" s="77">
        <f>B40</f>
        <v>170</v>
      </c>
      <c r="L62" s="77">
        <f>B41</f>
        <v>170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-5.6000000000000014</v>
      </c>
      <c r="C64" s="77">
        <f t="shared" ref="C64:U64" si="17">(C59-C60)*C61</f>
        <v>-1.6000000000000014</v>
      </c>
      <c r="D64" s="77">
        <f t="shared" si="17"/>
        <v>10.399999999999999</v>
      </c>
      <c r="E64" s="77">
        <f t="shared" si="17"/>
        <v>8</v>
      </c>
      <c r="F64" s="77">
        <f t="shared" si="17"/>
        <v>0.80000000000000426</v>
      </c>
      <c r="G64" s="77">
        <f t="shared" si="17"/>
        <v>-4</v>
      </c>
      <c r="H64" s="77">
        <f t="shared" si="17"/>
        <v>4.8000000000000043</v>
      </c>
      <c r="I64" s="77">
        <f t="shared" si="17"/>
        <v>-1.6000000000000014</v>
      </c>
      <c r="J64" s="77">
        <f t="shared" si="17"/>
        <v>-4</v>
      </c>
      <c r="K64" s="77">
        <f t="shared" si="17"/>
        <v>3.2000000000000028</v>
      </c>
      <c r="L64" s="77">
        <f t="shared" si="17"/>
        <v>-1.2000000000000011</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5.6000000000000014</v>
      </c>
      <c r="C65" s="77">
        <f t="shared" ref="C65:U65" si="18">C63-C64</f>
        <v>1.6000000000000014</v>
      </c>
      <c r="D65" s="77">
        <f t="shared" si="18"/>
        <v>-10.399999999999999</v>
      </c>
      <c r="E65" s="77">
        <f t="shared" si="18"/>
        <v>-8</v>
      </c>
      <c r="F65" s="77">
        <f t="shared" si="18"/>
        <v>-0.80000000000000426</v>
      </c>
      <c r="G65" s="77">
        <f t="shared" si="18"/>
        <v>4</v>
      </c>
      <c r="H65" s="77">
        <f t="shared" si="18"/>
        <v>-4.8000000000000043</v>
      </c>
      <c r="I65" s="77">
        <f t="shared" si="18"/>
        <v>1.6000000000000014</v>
      </c>
      <c r="J65" s="77">
        <f t="shared" si="18"/>
        <v>4</v>
      </c>
      <c r="K65" s="77">
        <f t="shared" si="18"/>
        <v>-3.2000000000000028</v>
      </c>
      <c r="L65" s="77">
        <f t="shared" si="18"/>
        <v>1.2000000000000011</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UNDER</v>
      </c>
      <c r="E66" s="78" t="str">
        <f t="shared" si="19"/>
        <v>UNDER</v>
      </c>
      <c r="F66" s="78" t="str">
        <f t="shared" si="19"/>
        <v>UNDER</v>
      </c>
      <c r="G66" s="78" t="str">
        <f t="shared" si="19"/>
        <v>OVER</v>
      </c>
      <c r="H66" s="78" t="str">
        <f t="shared" si="19"/>
        <v>UNDER</v>
      </c>
      <c r="I66" s="78" t="str">
        <f t="shared" si="19"/>
        <v>OVER</v>
      </c>
      <c r="J66" s="78" t="str">
        <f t="shared" si="19"/>
        <v>OVER</v>
      </c>
      <c r="K66" s="78" t="str">
        <f t="shared" si="19"/>
        <v>UNDER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7" operator="equal">
      <formula>"DECREASE"</formula>
    </cfRule>
    <cfRule type="cellIs" dxfId="250" priority="38" operator="equal">
      <formula>"INCREASE"</formula>
    </cfRule>
  </conditionalFormatting>
  <conditionalFormatting sqref="B62:U66 B31:B50">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F36" sqref="F36"/>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1" t="s">
        <v>41</v>
      </c>
      <c r="B1" s="121"/>
      <c r="C1" s="142" t="str">
        <f>'DCWW Glascoed (in store)'!C1:D1</f>
        <v>PAN-017959</v>
      </c>
      <c r="D1" s="143"/>
      <c r="E1" s="93" t="s">
        <v>45</v>
      </c>
      <c r="F1" s="39">
        <f>'DCWW Glascoed (in store)'!F1</f>
        <v>48.43</v>
      </c>
      <c r="G1" s="122" t="s">
        <v>43</v>
      </c>
      <c r="H1" s="123"/>
      <c r="I1" s="118">
        <v>6</v>
      </c>
      <c r="J1" s="121" t="s">
        <v>153</v>
      </c>
      <c r="K1" s="121"/>
      <c r="L1" s="97">
        <v>23.2</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1" t="s">
        <v>87</v>
      </c>
      <c r="B2" s="121"/>
      <c r="C2" s="144" t="str">
        <f>'DCWW Glascoed (in store)'!C2:D2</f>
        <v>GP3792SK</v>
      </c>
      <c r="D2" s="145"/>
      <c r="E2" s="93" t="s">
        <v>109</v>
      </c>
      <c r="F2" s="96" t="s">
        <v>176</v>
      </c>
      <c r="G2" s="140" t="s">
        <v>110</v>
      </c>
      <c r="H2" s="141"/>
      <c r="I2" s="118"/>
      <c r="J2" s="121" t="s">
        <v>158</v>
      </c>
      <c r="K2" s="121"/>
      <c r="L2" s="97">
        <v>0.41799999999999998</v>
      </c>
      <c r="AB2" s="30" t="s">
        <v>56</v>
      </c>
      <c r="AC2" s="17"/>
      <c r="AD2" s="30" t="s">
        <v>70</v>
      </c>
      <c r="AE2" s="17"/>
      <c r="AF2" s="17"/>
      <c r="AG2" s="44" t="s">
        <v>76</v>
      </c>
      <c r="AH2" s="18"/>
      <c r="AI2" s="45" t="s">
        <v>126</v>
      </c>
      <c r="AJ2" s="46">
        <v>0</v>
      </c>
      <c r="AK2" s="47">
        <v>0</v>
      </c>
      <c r="AL2" s="10">
        <v>0</v>
      </c>
      <c r="AM2" s="11">
        <v>0</v>
      </c>
      <c r="AN2" s="11">
        <v>0</v>
      </c>
    </row>
    <row r="3" spans="1:41" x14ac:dyDescent="0.2">
      <c r="A3" s="122" t="s">
        <v>42</v>
      </c>
      <c r="B3" s="123"/>
      <c r="C3" s="144" t="str">
        <f>'DCWW Glascoed (in store)'!C3:D3</f>
        <v xml:space="preserve">ByProduct Recovery Limited </v>
      </c>
      <c r="D3" s="145"/>
      <c r="E3" s="93" t="s">
        <v>108</v>
      </c>
      <c r="F3" s="31" t="s">
        <v>78</v>
      </c>
      <c r="G3" s="121" t="s">
        <v>159</v>
      </c>
      <c r="H3" s="121"/>
      <c r="I3" s="118"/>
      <c r="J3" s="122" t="s">
        <v>154</v>
      </c>
      <c r="K3" s="123"/>
      <c r="L3" s="97">
        <f>(L1/(L2*10000))*100</f>
        <v>0.55502392344497598</v>
      </c>
      <c r="AB3" s="30" t="s">
        <v>57</v>
      </c>
      <c r="AC3" s="17"/>
      <c r="AD3" s="30" t="s">
        <v>71</v>
      </c>
      <c r="AE3" s="17"/>
      <c r="AF3" s="17"/>
      <c r="AG3" s="44" t="s">
        <v>77</v>
      </c>
      <c r="AH3" s="18"/>
      <c r="AI3" s="48" t="s">
        <v>113</v>
      </c>
      <c r="AJ3" s="49">
        <v>1.7</v>
      </c>
      <c r="AK3" s="50">
        <v>6</v>
      </c>
      <c r="AL3" s="51">
        <v>1</v>
      </c>
      <c r="AM3" s="11">
        <v>6.2</v>
      </c>
      <c r="AN3" s="11" t="s">
        <v>112</v>
      </c>
    </row>
    <row r="4" spans="1:41" x14ac:dyDescent="0.2">
      <c r="A4" s="121" t="s">
        <v>0</v>
      </c>
      <c r="B4" s="121"/>
      <c r="C4" s="142" t="str">
        <f>'DCWW Glascoed (in store)'!C4:D4</f>
        <v>Bryn Carrog Farm, Bodelwyddan Road, Rhuddlan, Rhyl, LL18 5UH</v>
      </c>
      <c r="D4" s="143"/>
      <c r="E4" s="94" t="s">
        <v>1</v>
      </c>
      <c r="F4" s="96" t="s">
        <v>170</v>
      </c>
      <c r="G4" s="122"/>
      <c r="H4" s="123"/>
      <c r="I4" s="39"/>
      <c r="J4" s="122"/>
      <c r="K4" s="123"/>
      <c r="L4" s="96"/>
      <c r="AB4" s="30" t="s">
        <v>52</v>
      </c>
      <c r="AC4" s="17"/>
      <c r="AD4" s="52" t="s">
        <v>72</v>
      </c>
      <c r="AE4" s="17"/>
      <c r="AF4" s="17"/>
      <c r="AG4" s="44" t="s">
        <v>78</v>
      </c>
      <c r="AH4" s="18"/>
      <c r="AI4" s="53" t="s">
        <v>124</v>
      </c>
      <c r="AJ4" s="54">
        <v>7</v>
      </c>
      <c r="AK4" s="55">
        <v>10.5</v>
      </c>
      <c r="AL4" s="11">
        <v>2</v>
      </c>
      <c r="AM4" s="11">
        <v>6.7</v>
      </c>
      <c r="AN4" s="11" t="s">
        <v>135</v>
      </c>
    </row>
    <row r="5" spans="1:41" x14ac:dyDescent="0.2">
      <c r="A5" s="121" t="s">
        <v>47</v>
      </c>
      <c r="B5" s="121"/>
      <c r="C5" s="142" t="str">
        <f>'DCWW Glascoed (in store)'!C5:D5</f>
        <v>Louise Bailey</v>
      </c>
      <c r="D5" s="143"/>
      <c r="E5" s="93"/>
      <c r="F5" s="39"/>
      <c r="G5" s="122"/>
      <c r="H5" s="123"/>
      <c r="I5" s="39"/>
      <c r="J5" s="122"/>
      <c r="K5" s="123"/>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7" t="s">
        <v>63</v>
      </c>
      <c r="B7" s="12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1" t="s">
        <v>2</v>
      </c>
      <c r="B8" s="121"/>
      <c r="C8" s="60">
        <f>'DCWW Glascoed (in store)'!C8</f>
        <v>9482</v>
      </c>
      <c r="D8" s="60">
        <f>'DCWW Glascoed (in store)'!D8</f>
        <v>1489</v>
      </c>
      <c r="E8" s="60">
        <f>'DCWW Glascoed (in store)'!E8</f>
        <v>3483</v>
      </c>
      <c r="F8" s="60">
        <f>'DCWW Glascoed (in store)'!F8</f>
        <v>4169</v>
      </c>
      <c r="G8" s="60">
        <f>'DCWW Glascoed (in store)'!G8</f>
        <v>5392</v>
      </c>
      <c r="H8" s="60">
        <f>'DCWW Glascoed (in store)'!H8</f>
        <v>2908</v>
      </c>
      <c r="I8" s="60">
        <f>'DCWW Glascoed (in store)'!I8</f>
        <v>4826</v>
      </c>
      <c r="J8" s="60">
        <f>'DCWW Glascoed (in store)'!J8</f>
        <v>6909</v>
      </c>
      <c r="K8" s="60">
        <f>'DCWW Glascoed (in store)'!K8</f>
        <v>9973</v>
      </c>
      <c r="L8" s="60">
        <f>'DCWW Glascoed (in store)'!L8</f>
        <v>7740</v>
      </c>
      <c r="M8" s="60">
        <f>'DCWW Glascoed (in store)'!M8</f>
        <v>7730</v>
      </c>
      <c r="N8" s="60">
        <f>'DCWW Glascoed (in store)'!N8</f>
        <v>0</v>
      </c>
      <c r="O8" s="60">
        <f>'DCWW Glascoed (in store)'!O8</f>
        <v>0</v>
      </c>
      <c r="P8" s="60">
        <f>'DCWW Glascoed (in store)'!P8</f>
        <v>0</v>
      </c>
      <c r="Q8" s="60">
        <f>'DCWW Glascoed (in store)'!Q8</f>
        <v>0</v>
      </c>
      <c r="R8" s="60">
        <f>'DCWW Glascoed (in store)'!R8</f>
        <v>0</v>
      </c>
      <c r="S8" s="60">
        <f>'DCWW Glascoed (in store)'!S8</f>
        <v>0</v>
      </c>
      <c r="T8" s="60">
        <f>'DCWW Glascoed (in store)'!T8</f>
        <v>0</v>
      </c>
      <c r="U8" s="60">
        <f>'DCWW Glascoed (in store)'!U8</f>
        <v>0</v>
      </c>
      <c r="V8" s="60">
        <f>'DCWW Glascoed (in store)'!V8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1" t="s">
        <v>3</v>
      </c>
      <c r="B9" s="121"/>
      <c r="C9" s="60">
        <f>'DCWW Glascoed (in store)'!C9</f>
        <v>1</v>
      </c>
      <c r="D9" s="60">
        <f>'DCWW Glascoed (in store)'!D9</f>
        <v>1</v>
      </c>
      <c r="E9" s="60">
        <f>'DCWW Glascoed (in store)'!E9</f>
        <v>1</v>
      </c>
      <c r="F9" s="60">
        <f>'DCWW Glascoed (in store)'!F9</f>
        <v>1</v>
      </c>
      <c r="G9" s="60">
        <f>'DCWW Glascoed (in store)'!G9</f>
        <v>1</v>
      </c>
      <c r="H9" s="60">
        <f>'DCWW Glascoed (in store)'!H9</f>
        <v>1</v>
      </c>
      <c r="I9" s="60">
        <f>'DCWW Glascoed (in store)'!I9</f>
        <v>1</v>
      </c>
      <c r="J9" s="60">
        <f>'DCWW Glascoed (in store)'!J9</f>
        <v>1</v>
      </c>
      <c r="K9" s="60">
        <f>'DCWW Glascoed (in store)'!K9</f>
        <v>1</v>
      </c>
      <c r="L9" s="60">
        <f>'DCWW Glascoed (in store)'!L9</f>
        <v>1</v>
      </c>
      <c r="M9" s="60" t="str">
        <f>'DCWW Glascoed (in store)'!M9</f>
        <v>Mod</v>
      </c>
      <c r="N9" s="60">
        <f>'DCWW Glascoed (in store)'!N9</f>
        <v>0</v>
      </c>
      <c r="O9" s="60">
        <f>'DCWW Glascoed (in store)'!O9</f>
        <v>0</v>
      </c>
      <c r="P9" s="60">
        <f>'DCWW Glascoed (in store)'!P9</f>
        <v>0</v>
      </c>
      <c r="Q9" s="60">
        <f>'DCWW Glascoed (in store)'!Q9</f>
        <v>0</v>
      </c>
      <c r="R9" s="60">
        <f>'DCWW Glascoed (in store)'!R9</f>
        <v>0</v>
      </c>
      <c r="S9" s="60">
        <f>'DCWW Glascoed (in store)'!S9</f>
        <v>0</v>
      </c>
      <c r="T9" s="60">
        <f>'DCWW Glascoed (in store)'!T9</f>
        <v>0</v>
      </c>
      <c r="U9" s="60">
        <f>'DCWW Glascoed (in store)'!U9</f>
        <v>0</v>
      </c>
      <c r="V9" s="60">
        <f>'DCWW Glascoed (in store)'!V9</f>
        <v>0</v>
      </c>
      <c r="AB9" s="17"/>
      <c r="AC9" s="17"/>
      <c r="AD9" s="30" t="s">
        <v>137</v>
      </c>
      <c r="AE9" s="30">
        <v>4.5</v>
      </c>
      <c r="AF9" s="17"/>
      <c r="AG9" s="18"/>
      <c r="AH9" s="18"/>
      <c r="AI9" s="63" t="s">
        <v>103</v>
      </c>
      <c r="AJ9" s="64">
        <v>0.7</v>
      </c>
      <c r="AK9" s="65">
        <v>4</v>
      </c>
      <c r="AL9" s="29">
        <v>7</v>
      </c>
      <c r="AM9" s="11">
        <v>6.7</v>
      </c>
      <c r="AN9" s="11" t="s">
        <v>135</v>
      </c>
      <c r="AO9" s="99"/>
    </row>
    <row r="10" spans="1:41" x14ac:dyDescent="0.2">
      <c r="A10" s="121" t="s">
        <v>4</v>
      </c>
      <c r="B10" s="121"/>
      <c r="C10" s="60">
        <f>'DCWW Glascoed (in store)'!C10</f>
        <v>7.4</v>
      </c>
      <c r="D10" s="60">
        <f>'DCWW Glascoed (in store)'!D10</f>
        <v>6.9</v>
      </c>
      <c r="E10" s="60">
        <f>'DCWW Glascoed (in store)'!E10</f>
        <v>5.4</v>
      </c>
      <c r="F10" s="60">
        <f>'DCWW Glascoed (in store)'!F10</f>
        <v>5.7</v>
      </c>
      <c r="G10" s="60">
        <f>'DCWW Glascoed (in store)'!G10</f>
        <v>6.6</v>
      </c>
      <c r="H10" s="60">
        <f>'DCWW Glascoed (in store)'!H10</f>
        <v>7.2</v>
      </c>
      <c r="I10" s="60">
        <f>'DCWW Glascoed (in store)'!I10</f>
        <v>6.1</v>
      </c>
      <c r="J10" s="60">
        <f>'DCWW Glascoed (in store)'!J10</f>
        <v>6.9</v>
      </c>
      <c r="K10" s="60">
        <f>'DCWW Glascoed (in store)'!K10</f>
        <v>7.2</v>
      </c>
      <c r="L10" s="60">
        <f>'DCWW Glascoed (in store)'!L10</f>
        <v>6.3</v>
      </c>
      <c r="M10" s="60">
        <f>'DCWW Glascoed (in store)'!M10</f>
        <v>6.4</v>
      </c>
      <c r="N10" s="60">
        <f>'DCWW Glascoed (in store)'!N10</f>
        <v>0</v>
      </c>
      <c r="O10" s="60">
        <f>'DCWW Glascoed (in store)'!O10</f>
        <v>0</v>
      </c>
      <c r="P10" s="60">
        <f>'DCWW Glascoed (in store)'!P10</f>
        <v>0</v>
      </c>
      <c r="Q10" s="60">
        <f>'DCWW Glascoed (in store)'!Q10</f>
        <v>0</v>
      </c>
      <c r="R10" s="60">
        <f>'DCWW Glascoed (in store)'!R10</f>
        <v>0</v>
      </c>
      <c r="S10" s="60">
        <f>'DCWW Glascoed (in store)'!S10</f>
        <v>0</v>
      </c>
      <c r="T10" s="60">
        <f>'DCWW Glascoed (in store)'!T10</f>
        <v>0</v>
      </c>
      <c r="U10" s="60">
        <f>'DCWW Glascoed (in store)'!U10</f>
        <v>0</v>
      </c>
      <c r="V10" s="60">
        <f>'DCWW Glascoed (in store)'!V10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1" t="s">
        <v>5</v>
      </c>
      <c r="B11" s="121"/>
      <c r="C11" s="60">
        <f>'DCWW Glascoed (in store)'!C11</f>
        <v>4</v>
      </c>
      <c r="D11" s="60">
        <f>'DCWW Glascoed (in store)'!D11</f>
        <v>3</v>
      </c>
      <c r="E11" s="60">
        <f>'DCWW Glascoed (in store)'!E11</f>
        <v>2</v>
      </c>
      <c r="F11" s="60">
        <f>'DCWW Glascoed (in store)'!F11</f>
        <v>1</v>
      </c>
      <c r="G11" s="60">
        <f>'DCWW Glascoed (in store)'!G11</f>
        <v>1</v>
      </c>
      <c r="H11" s="60">
        <f>'DCWW Glascoed (in store)'!H11</f>
        <v>3</v>
      </c>
      <c r="I11" s="60">
        <f>'DCWW Glascoed (in store)'!I11</f>
        <v>1</v>
      </c>
      <c r="J11" s="60">
        <f>'DCWW Glascoed (in store)'!J11</f>
        <v>1</v>
      </c>
      <c r="K11" s="60">
        <f>'DCWW Glascoed (in store)'!K11</f>
        <v>3</v>
      </c>
      <c r="L11" s="60">
        <f>'DCWW Glascoed (in store)'!L11</f>
        <v>1</v>
      </c>
      <c r="M11" s="60">
        <f>'DCWW Glascoed (in store)'!M11</f>
        <v>1</v>
      </c>
      <c r="N11" s="60">
        <f>'DCWW Glascoed (in store)'!N11</f>
        <v>0</v>
      </c>
      <c r="O11" s="60">
        <f>'DCWW Glascoed (in store)'!O11</f>
        <v>0</v>
      </c>
      <c r="P11" s="60">
        <f>'DCWW Glascoed (in store)'!P11</f>
        <v>0</v>
      </c>
      <c r="Q11" s="60">
        <f>'DCWW Glascoed (in store)'!Q11</f>
        <v>0</v>
      </c>
      <c r="R11" s="60">
        <f>'DCWW Glascoed (in store)'!R11</f>
        <v>0</v>
      </c>
      <c r="S11" s="60">
        <f>'DCWW Glascoed (in store)'!S11</f>
        <v>0</v>
      </c>
      <c r="T11" s="60">
        <f>'DCWW Glascoed (in store)'!T11</f>
        <v>0</v>
      </c>
      <c r="U11" s="60">
        <f>'DCWW Glascoed (in store)'!U11</f>
        <v>0</v>
      </c>
      <c r="V11" s="60">
        <f>'DCWW Glascoed (in store)'!V11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1" t="s">
        <v>6</v>
      </c>
      <c r="B12" s="121"/>
      <c r="C12" s="60">
        <f>'DCWW Glascoed (in store)'!C12</f>
        <v>4</v>
      </c>
      <c r="D12" s="60">
        <f>'DCWW Glascoed (in store)'!D12</f>
        <v>3</v>
      </c>
      <c r="E12" s="60">
        <f>'DCWW Glascoed (in store)'!E12</f>
        <v>2</v>
      </c>
      <c r="F12" s="60">
        <f>'DCWW Glascoed (in store)'!F12</f>
        <v>3</v>
      </c>
      <c r="G12" s="60">
        <f>'DCWW Glascoed (in store)'!G12</f>
        <v>2</v>
      </c>
      <c r="H12" s="60">
        <f>'DCWW Glascoed (in store)'!H12</f>
        <v>2</v>
      </c>
      <c r="I12" s="60">
        <f>'DCWW Glascoed (in store)'!I12</f>
        <v>3</v>
      </c>
      <c r="J12" s="60">
        <f>'DCWW Glascoed (in store)'!J12</f>
        <v>3</v>
      </c>
      <c r="K12" s="60">
        <f>'DCWW Glascoed (in store)'!K12</f>
        <v>3</v>
      </c>
      <c r="L12" s="60">
        <f>'DCWW Glascoed (in store)'!L12</f>
        <v>2</v>
      </c>
      <c r="M12" s="60">
        <f>'DCWW Glascoed (in store)'!M12</f>
        <v>3</v>
      </c>
      <c r="N12" s="60">
        <f>'DCWW Glascoed (in store)'!N12</f>
        <v>0</v>
      </c>
      <c r="O12" s="60">
        <f>'DCWW Glascoed (in store)'!O12</f>
        <v>0</v>
      </c>
      <c r="P12" s="60">
        <f>'DCWW Glascoed (in store)'!P12</f>
        <v>0</v>
      </c>
      <c r="Q12" s="60">
        <f>'DCWW Glascoed (in store)'!Q12</f>
        <v>0</v>
      </c>
      <c r="R12" s="60">
        <f>'DCWW Glascoed (in store)'!R12</f>
        <v>0</v>
      </c>
      <c r="S12" s="60">
        <f>'DCWW Glascoed (in store)'!S12</f>
        <v>0</v>
      </c>
      <c r="T12" s="60">
        <f>'DCWW Glascoed (in store)'!T12</f>
        <v>0</v>
      </c>
      <c r="U12" s="60">
        <f>'DCWW Glascoed (in store)'!U12</f>
        <v>0</v>
      </c>
      <c r="V12" s="60">
        <f>'DCWW Glascoed (in store)'!V12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1" t="s">
        <v>7</v>
      </c>
      <c r="B13" s="121"/>
      <c r="C13" s="60">
        <f>'DCWW Glascoed (in store)'!C13</f>
        <v>4</v>
      </c>
      <c r="D13" s="60">
        <f>'DCWW Glascoed (in store)'!D13</f>
        <v>3</v>
      </c>
      <c r="E13" s="60">
        <f>'DCWW Glascoed (in store)'!E13</f>
        <v>5</v>
      </c>
      <c r="F13" s="60">
        <f>'DCWW Glascoed (in store)'!F13</f>
        <v>5</v>
      </c>
      <c r="G13" s="60">
        <f>'DCWW Glascoed (in store)'!G13</f>
        <v>4</v>
      </c>
      <c r="H13" s="60">
        <f>'DCWW Glascoed (in store)'!H13</f>
        <v>5</v>
      </c>
      <c r="I13" s="60">
        <f>'DCWW Glascoed (in store)'!I13</f>
        <v>4</v>
      </c>
      <c r="J13" s="60">
        <f>'DCWW Glascoed (in store)'!J13</f>
        <v>3</v>
      </c>
      <c r="K13" s="60">
        <f>'DCWW Glascoed (in store)'!K13</f>
        <v>4</v>
      </c>
      <c r="L13" s="60">
        <f>'DCWW Glascoed (in store)'!L13</f>
        <v>4</v>
      </c>
      <c r="M13" s="60">
        <f>'DCWW Glascoed (in store)'!M13</f>
        <v>5</v>
      </c>
      <c r="N13" s="60">
        <f>'DCWW Glascoed (in store)'!N13</f>
        <v>0</v>
      </c>
      <c r="O13" s="60">
        <f>'DCWW Glascoed (in store)'!O13</f>
        <v>0</v>
      </c>
      <c r="P13" s="60">
        <f>'DCWW Glascoed (in store)'!P13</f>
        <v>0</v>
      </c>
      <c r="Q13" s="60">
        <f>'DCWW Glascoed (in store)'!Q13</f>
        <v>0</v>
      </c>
      <c r="R13" s="60">
        <f>'DCWW Glascoed (in store)'!R13</f>
        <v>0</v>
      </c>
      <c r="S13" s="60">
        <f>'DCWW Glascoed (in store)'!S13</f>
        <v>0</v>
      </c>
      <c r="T13" s="60">
        <f>'DCWW Glascoed (in store)'!T13</f>
        <v>0</v>
      </c>
      <c r="U13" s="60">
        <f>'DCWW Glascoed (in store)'!U13</f>
        <v>0</v>
      </c>
      <c r="V13" s="60">
        <f>'DCWW Glascoed (in store)'!V13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3" t="s">
        <v>8</v>
      </c>
      <c r="B14" s="133"/>
      <c r="C14" s="102" t="str">
        <f>'DCWW Glascoed (in store)'!C14</f>
        <v>Spring wheat/barley</v>
      </c>
      <c r="D14" s="102" t="str">
        <f>'DCWW Glascoed (in store)'!D14</f>
        <v>Spring wheat/barley</v>
      </c>
      <c r="E14" s="102" t="str">
        <f>'DCWW Glascoed (in store)'!E14</f>
        <v>Spring wheat/barley</v>
      </c>
      <c r="F14" s="102" t="str">
        <f>'DCWW Glascoed (in store)'!F14</f>
        <v>Spring wheat/barley</v>
      </c>
      <c r="G14" s="102" t="str">
        <f>'DCWW Glascoed (in store)'!G14</f>
        <v xml:space="preserve">Winter wheat- grain only </v>
      </c>
      <c r="H14" s="102" t="str">
        <f>'DCWW Glascoed (in store)'!H14</f>
        <v>Spring wheat/barley</v>
      </c>
      <c r="I14" s="102" t="str">
        <f>'DCWW Glascoed (in store)'!I14</f>
        <v>Spring wheat/barley</v>
      </c>
      <c r="J14" s="102" t="str">
        <f>'DCWW Glascoed (in store)'!J14</f>
        <v xml:space="preserve">Winter wheat- grain only </v>
      </c>
      <c r="K14" s="102" t="str">
        <f>'DCWW Glascoed (in store)'!K14</f>
        <v>Spring wheat/barley</v>
      </c>
      <c r="L14" s="102" t="str">
        <f>'DCWW Glascoed (in store)'!L14</f>
        <v>Winter barley/triticale/rye</v>
      </c>
      <c r="M14" s="102" t="str">
        <f>'DCWW Glascoed (in store)'!M14</f>
        <v xml:space="preserve">Grass Silage (25% DM) </v>
      </c>
      <c r="N14" s="102">
        <f>'DCWW Glascoed (in store)'!N14</f>
        <v>0</v>
      </c>
      <c r="O14" s="102">
        <f>'DCWW Glascoed (in store)'!O14</f>
        <v>0</v>
      </c>
      <c r="P14" s="102">
        <f>'DCWW Glascoed (in store)'!P14</f>
        <v>0</v>
      </c>
      <c r="Q14" s="102">
        <f>'DCWW Glascoed (in store)'!Q14</f>
        <v>0</v>
      </c>
      <c r="R14" s="102">
        <f>'DCWW Glascoed (in store)'!R14</f>
        <v>0</v>
      </c>
      <c r="S14" s="102">
        <f>'DCWW Glascoed (in store)'!S14</f>
        <v>0</v>
      </c>
      <c r="T14" s="102">
        <f>'DCWW Glascoed (in store)'!T14</f>
        <v>0</v>
      </c>
      <c r="U14" s="102">
        <f>'DCWW Glascoed (in store)'!U14</f>
        <v>0</v>
      </c>
      <c r="V14" s="102">
        <f>'DCWW Glascoed (in store)'!V14</f>
        <v>0</v>
      </c>
      <c r="AD14" s="30" t="s">
        <v>138</v>
      </c>
      <c r="AE14" s="30">
        <v>6</v>
      </c>
      <c r="AI14" s="53" t="s">
        <v>119</v>
      </c>
      <c r="AJ14" s="54">
        <v>0.8</v>
      </c>
      <c r="AK14" s="55">
        <v>1.7</v>
      </c>
      <c r="AL14" s="11">
        <v>12</v>
      </c>
      <c r="AM14" s="11">
        <v>6.7</v>
      </c>
      <c r="AN14" s="11" t="s">
        <v>135</v>
      </c>
    </row>
    <row r="15" spans="1:41" x14ac:dyDescent="0.2">
      <c r="A15" s="132" t="s">
        <v>9</v>
      </c>
      <c r="B15" s="132"/>
      <c r="C15" s="60">
        <f>'DCWW Glascoed (in store)'!C15</f>
        <v>5.5</v>
      </c>
      <c r="D15" s="60">
        <f>'DCWW Glascoed (in store)'!D15</f>
        <v>5.5</v>
      </c>
      <c r="E15" s="60">
        <f>'DCWW Glascoed (in store)'!E15</f>
        <v>5.5</v>
      </c>
      <c r="F15" s="60">
        <f>'DCWW Glascoed (in store)'!F15</f>
        <v>5.5</v>
      </c>
      <c r="G15" s="60">
        <f>'DCWW Glascoed (in store)'!G15</f>
        <v>8</v>
      </c>
      <c r="H15" s="60">
        <f>'DCWW Glascoed (in store)'!H15</f>
        <v>5.5</v>
      </c>
      <c r="I15" s="60">
        <f>'DCWW Glascoed (in store)'!I15</f>
        <v>5.5</v>
      </c>
      <c r="J15" s="60">
        <f>'DCWW Glascoed (in store)'!J15</f>
        <v>8</v>
      </c>
      <c r="K15" s="60">
        <f>'DCWW Glascoed (in store)'!K15</f>
        <v>5.5</v>
      </c>
      <c r="L15" s="60">
        <f>'DCWW Glascoed (in store)'!L15</f>
        <v>6.5</v>
      </c>
      <c r="M15" s="60">
        <f>'DCWW Glascoed (in store)'!M15</f>
        <v>45</v>
      </c>
      <c r="N15" s="60">
        <f>'DCWW Glascoed (in store)'!N15</f>
        <v>0</v>
      </c>
      <c r="O15" s="60">
        <f>'DCWW Glascoed (in store)'!O15</f>
        <v>0</v>
      </c>
      <c r="P15" s="60">
        <f>'DCWW Glascoed (in store)'!P15</f>
        <v>0</v>
      </c>
      <c r="Q15" s="60">
        <f>'DCWW Glascoed (in store)'!Q15</f>
        <v>0</v>
      </c>
      <c r="R15" s="60">
        <f>'DCWW Glascoed (in store)'!R15</f>
        <v>0</v>
      </c>
      <c r="S15" s="60">
        <f>'DCWW Glascoed (in store)'!S15</f>
        <v>0</v>
      </c>
      <c r="T15" s="60">
        <f>'DCWW Glascoed (in store)'!T15</f>
        <v>0</v>
      </c>
      <c r="U15" s="60">
        <f>'DCWW Glascoed (in store)'!U15</f>
        <v>0</v>
      </c>
      <c r="V15" s="60">
        <f>'DCWW Glascoed (in store)'!V15</f>
        <v>0</v>
      </c>
      <c r="AD15" s="30" t="s">
        <v>144</v>
      </c>
      <c r="AE15" s="30">
        <v>7</v>
      </c>
      <c r="AI15" s="53" t="s">
        <v>101</v>
      </c>
      <c r="AJ15" s="62">
        <v>1.8</v>
      </c>
      <c r="AK15" s="55">
        <v>5.4</v>
      </c>
      <c r="AL15" s="11">
        <v>13</v>
      </c>
      <c r="AM15" s="11">
        <v>6.7</v>
      </c>
      <c r="AN15" s="11" t="s">
        <v>135</v>
      </c>
    </row>
    <row r="16" spans="1:41" ht="13.5" thickBot="1" x14ac:dyDescent="0.25">
      <c r="A16" s="134" t="s">
        <v>44</v>
      </c>
      <c r="B16" s="134"/>
      <c r="C16" s="103" t="str">
        <f>'DCWW Glascoed (in store)'!C16</f>
        <v>Medium/Clay</v>
      </c>
      <c r="D16" s="103" t="str">
        <f>'DCWW Glascoed (in store)'!D16</f>
        <v>Medium/Clay</v>
      </c>
      <c r="E16" s="103" t="str">
        <f>'DCWW Glascoed (in store)'!E16</f>
        <v>Medium/Clay</v>
      </c>
      <c r="F16" s="103" t="str">
        <f>'DCWW Glascoed (in store)'!F16</f>
        <v>Medium/Clay</v>
      </c>
      <c r="G16" s="103" t="str">
        <f>'DCWW Glascoed (in store)'!G16</f>
        <v>Medium/Clay</v>
      </c>
      <c r="H16" s="103" t="str">
        <f>'DCWW Glascoed (in store)'!H16</f>
        <v>Medium/Clay</v>
      </c>
      <c r="I16" s="103" t="str">
        <f>'DCWW Glascoed (in store)'!I16</f>
        <v>Medium/Clay</v>
      </c>
      <c r="J16" s="103" t="str">
        <f>'DCWW Glascoed (in store)'!J16</f>
        <v>Medium/Clay</v>
      </c>
      <c r="K16" s="103" t="str">
        <f>'DCWW Glascoed (in store)'!K16</f>
        <v>Medium/Clay</v>
      </c>
      <c r="L16" s="103" t="str">
        <f>'DCWW Glascoed (in store)'!L16</f>
        <v>Medium/Clay</v>
      </c>
      <c r="M16" s="103" t="str">
        <f>'DCWW Glascoed (in store)'!M16</f>
        <v>Medium/Clay</v>
      </c>
      <c r="N16" s="103">
        <f>'DCWW Glascoed (in store)'!N16</f>
        <v>0</v>
      </c>
      <c r="O16" s="103">
        <f>'DCWW Glascoed (in store)'!O16</f>
        <v>0</v>
      </c>
      <c r="P16" s="103">
        <f>'DCWW Glascoed (in store)'!P16</f>
        <v>0</v>
      </c>
      <c r="Q16" s="103">
        <f>'DCWW Glascoed (in store)'!Q16</f>
        <v>0</v>
      </c>
      <c r="R16" s="103">
        <f>'DCWW Glascoed (in store)'!R16</f>
        <v>0</v>
      </c>
      <c r="S16" s="103">
        <f>'DCWW Glascoed (in store)'!S16</f>
        <v>0</v>
      </c>
      <c r="T16" s="103">
        <f>'DCWW Glascoed (in store)'!T16</f>
        <v>0</v>
      </c>
      <c r="U16" s="103">
        <f>'DCWW Glascoed (in store)'!U16</f>
        <v>0</v>
      </c>
      <c r="V16" s="103">
        <f>'DCWW Glascoed (in store)'!V16</f>
        <v>0</v>
      </c>
      <c r="AD16" s="52" t="s">
        <v>145</v>
      </c>
      <c r="AE16" s="30">
        <v>8</v>
      </c>
      <c r="AI16" s="53" t="s">
        <v>118</v>
      </c>
      <c r="AJ16" s="54">
        <v>8</v>
      </c>
      <c r="AK16" s="55">
        <v>5.5</v>
      </c>
      <c r="AL16" s="12">
        <v>14</v>
      </c>
      <c r="AM16" s="11">
        <v>6.7</v>
      </c>
      <c r="AN16" s="11" t="s">
        <v>135</v>
      </c>
    </row>
    <row r="17" spans="1:40" x14ac:dyDescent="0.2">
      <c r="A17" s="124" t="s">
        <v>69</v>
      </c>
      <c r="B17" s="125"/>
      <c r="C17" s="28">
        <f>(VLOOKUP(C$14,$AI2:$AK26,2,FALSE))*C$15</f>
        <v>46.75</v>
      </c>
      <c r="D17" s="28">
        <f t="shared" ref="D17:V17" si="0">(VLOOKUP(D$14,$AI2:$AK26,2,FALSE))*D$15</f>
        <v>46.75</v>
      </c>
      <c r="E17" s="28">
        <f t="shared" si="0"/>
        <v>46.75</v>
      </c>
      <c r="F17" s="28">
        <f t="shared" si="0"/>
        <v>46.75</v>
      </c>
      <c r="G17" s="28">
        <f t="shared" si="0"/>
        <v>52</v>
      </c>
      <c r="H17" s="28">
        <f t="shared" si="0"/>
        <v>46.75</v>
      </c>
      <c r="I17" s="28">
        <f t="shared" si="0"/>
        <v>46.75</v>
      </c>
      <c r="J17" s="28">
        <f t="shared" si="0"/>
        <v>52</v>
      </c>
      <c r="K17" s="28">
        <f t="shared" si="0"/>
        <v>46.75</v>
      </c>
      <c r="L17" s="28">
        <f t="shared" si="0"/>
        <v>55.25</v>
      </c>
      <c r="M17" s="28">
        <f t="shared" si="0"/>
        <v>76.5</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6" t="s">
        <v>23</v>
      </c>
      <c r="B18" s="127"/>
      <c r="C18" s="16">
        <f>$D31</f>
        <v>11.259577699999998</v>
      </c>
      <c r="D18" s="16">
        <f>$D32</f>
        <v>11.259577699999998</v>
      </c>
      <c r="E18" s="16">
        <f>$D33</f>
        <v>11.259577699999998</v>
      </c>
      <c r="F18" s="16">
        <f>$D34</f>
        <v>11.259577699999998</v>
      </c>
      <c r="G18" s="16">
        <f>$D35</f>
        <v>11.259577699999998</v>
      </c>
      <c r="H18" s="16">
        <f>$D36</f>
        <v>11.259577699999998</v>
      </c>
      <c r="I18" s="16">
        <f>$D37</f>
        <v>11.259577699999998</v>
      </c>
      <c r="J18" s="16">
        <f>$D38</f>
        <v>11.259577699999998</v>
      </c>
      <c r="K18" s="16">
        <f>$D39</f>
        <v>11.259577699999998</v>
      </c>
      <c r="L18" s="16">
        <f>$D40</f>
        <v>11.259577699999998</v>
      </c>
      <c r="M18" s="16">
        <f>$D41</f>
        <v>11.259577699999998</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6" t="s">
        <v>90</v>
      </c>
      <c r="B19" s="127"/>
      <c r="C19" s="16">
        <f>C18-C17</f>
        <v>-35.490422300000006</v>
      </c>
      <c r="D19" s="16">
        <f t="shared" ref="D19:V19" si="1">D18-D17</f>
        <v>-35.490422300000006</v>
      </c>
      <c r="E19" s="16">
        <f t="shared" si="1"/>
        <v>-35.490422300000006</v>
      </c>
      <c r="F19" s="16">
        <f t="shared" si="1"/>
        <v>-35.490422300000006</v>
      </c>
      <c r="G19" s="16">
        <f t="shared" si="1"/>
        <v>-40.740422300000006</v>
      </c>
      <c r="H19" s="16">
        <f t="shared" si="1"/>
        <v>-35.490422300000006</v>
      </c>
      <c r="I19" s="16">
        <f t="shared" si="1"/>
        <v>-35.490422300000006</v>
      </c>
      <c r="J19" s="16">
        <f t="shared" si="1"/>
        <v>-40.740422300000006</v>
      </c>
      <c r="K19" s="16">
        <f t="shared" si="1"/>
        <v>-35.490422300000006</v>
      </c>
      <c r="L19" s="16">
        <f t="shared" si="1"/>
        <v>-43.990422300000006</v>
      </c>
      <c r="M19" s="16">
        <f t="shared" si="1"/>
        <v>-65.240422300000006</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8" t="s">
        <v>91</v>
      </c>
      <c r="B20" s="129"/>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4" t="s">
        <v>88</v>
      </c>
      <c r="B21" s="125"/>
      <c r="C21" s="28">
        <f>(VLOOKUP(C$14,$AI2:$AK26,3,FALSE))*C$15</f>
        <v>66</v>
      </c>
      <c r="D21" s="28">
        <f t="shared" ref="D21:V21" si="2">(VLOOKUP(D$14,$AI2:$AK26,3,FALSE))*D$15</f>
        <v>66</v>
      </c>
      <c r="E21" s="28">
        <f t="shared" si="2"/>
        <v>66</v>
      </c>
      <c r="F21" s="28">
        <f t="shared" si="2"/>
        <v>66</v>
      </c>
      <c r="G21" s="28">
        <f t="shared" si="2"/>
        <v>44</v>
      </c>
      <c r="H21" s="28">
        <f t="shared" si="2"/>
        <v>66</v>
      </c>
      <c r="I21" s="28">
        <f t="shared" si="2"/>
        <v>66</v>
      </c>
      <c r="J21" s="28">
        <f t="shared" si="2"/>
        <v>44</v>
      </c>
      <c r="K21" s="28">
        <f t="shared" si="2"/>
        <v>66</v>
      </c>
      <c r="L21" s="28">
        <f t="shared" si="2"/>
        <v>68.25</v>
      </c>
      <c r="M21" s="28">
        <f t="shared" si="2"/>
        <v>270</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6" t="s">
        <v>89</v>
      </c>
      <c r="B22" s="127"/>
      <c r="C22" s="16">
        <f>$E31</f>
        <v>8.7829437500000012</v>
      </c>
      <c r="D22" s="16">
        <f>$E32</f>
        <v>8.7829437500000012</v>
      </c>
      <c r="E22" s="16">
        <f>$E33</f>
        <v>8.7829437500000012</v>
      </c>
      <c r="F22" s="16">
        <f>$E34</f>
        <v>8.7829437500000012</v>
      </c>
      <c r="G22" s="16">
        <f>$E35</f>
        <v>8.7829437500000012</v>
      </c>
      <c r="H22" s="16">
        <f>$E36</f>
        <v>8.7829437500000012</v>
      </c>
      <c r="I22" s="16">
        <f>$E37</f>
        <v>8.7829437500000012</v>
      </c>
      <c r="J22" s="16">
        <f>$E38</f>
        <v>8.7829437500000012</v>
      </c>
      <c r="K22" s="16">
        <f>$E39</f>
        <v>8.7829437500000012</v>
      </c>
      <c r="L22" s="16">
        <f>$E40</f>
        <v>8.7829437500000012</v>
      </c>
      <c r="M22" s="16">
        <f>$E41</f>
        <v>8.7829437500000012</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6" t="s">
        <v>92</v>
      </c>
      <c r="B23" s="127"/>
      <c r="C23" s="16">
        <f>C22-C21</f>
        <v>-57.217056249999999</v>
      </c>
      <c r="D23" s="16">
        <f t="shared" ref="D23:V23" si="3">D22-D21</f>
        <v>-57.217056249999999</v>
      </c>
      <c r="E23" s="16">
        <f t="shared" si="3"/>
        <v>-57.217056249999999</v>
      </c>
      <c r="F23" s="16">
        <f t="shared" si="3"/>
        <v>-57.217056249999999</v>
      </c>
      <c r="G23" s="16">
        <f t="shared" si="3"/>
        <v>-35.217056249999999</v>
      </c>
      <c r="H23" s="16">
        <f t="shared" si="3"/>
        <v>-57.217056249999999</v>
      </c>
      <c r="I23" s="16">
        <f t="shared" si="3"/>
        <v>-57.217056249999999</v>
      </c>
      <c r="J23" s="16">
        <f t="shared" si="3"/>
        <v>-35.217056249999999</v>
      </c>
      <c r="K23" s="16">
        <f t="shared" si="3"/>
        <v>-57.217056249999999</v>
      </c>
      <c r="L23" s="16">
        <f t="shared" si="3"/>
        <v>-59.467056249999999</v>
      </c>
      <c r="M23" s="16">
        <f t="shared" si="3"/>
        <v>-261.21705624999998</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8" t="s">
        <v>93</v>
      </c>
      <c r="B24" s="129"/>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25">
      <c r="A28" s="108"/>
      <c r="B28" s="24">
        <v>8.33</v>
      </c>
      <c r="C28" s="15">
        <v>0.41799999999999998</v>
      </c>
      <c r="D28" s="15">
        <v>2.3599999999999999E-2</v>
      </c>
      <c r="E28" s="15">
        <v>3.5000000000000003E-2</v>
      </c>
      <c r="F28" s="15">
        <v>1090</v>
      </c>
      <c r="G28" s="15">
        <v>7.8</v>
      </c>
      <c r="H28" s="15">
        <v>120</v>
      </c>
      <c r="I28" s="15">
        <v>15.1</v>
      </c>
      <c r="J28" s="15">
        <v>0.23</v>
      </c>
      <c r="K28" s="23">
        <v>0.25</v>
      </c>
      <c r="L28" s="15">
        <v>18.7</v>
      </c>
      <c r="M28" s="15">
        <v>5.4</v>
      </c>
      <c r="N28" s="15">
        <v>1560</v>
      </c>
      <c r="O28" s="15">
        <v>446000</v>
      </c>
      <c r="P28" s="15"/>
      <c r="Q28" s="15">
        <v>2430</v>
      </c>
      <c r="R28" s="15"/>
      <c r="S28" s="15">
        <v>8</v>
      </c>
      <c r="T28" s="15"/>
      <c r="U28" s="15"/>
    </row>
    <row r="29" spans="1:40" s="7" customFormat="1" ht="27" x14ac:dyDescent="0.25">
      <c r="A29" s="13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9482</v>
      </c>
      <c r="B31" s="15">
        <v>250</v>
      </c>
      <c r="C31" s="77">
        <f>IF(C$27="%w/w SAR",((C$28*10)*$B31),IF(C$27="%w/w DM",(((C$28*10)*($B$28/100))*$B31),IF(C$27="kg/t SAR",(C$28*$B31),IF(C$27="kg/t DM",((C$28*($B$28/100))*$B31),IF(C$27="mg/kg SAR",((C$28*0.001)*$B31),IF(C$27="mg/kg DM",(((C$28*0.001)*($B$28/100))*$B31),0))))))</f>
        <v>87.04849999999999</v>
      </c>
      <c r="D31" s="77">
        <f>(IF(D$27="%w/w SAR",((D$28*10)*$B31),IF(D$27="%w/w DM",(((D$28*10)*($B$28/100))*$B31),IF(D$27="kg/t SAR",(D$28*$B31),IF(D$27="kg/t DM",((D$28*($B$28/100))*$B31),IF(D$27="mg/kg SAR",((D$28*0.001)*$B31),IF(D$27="mg/kg DM",(((D$28*0.001)*($B$28/100))*$B31),"0")))))))*2.291</f>
        <v>11.259577699999998</v>
      </c>
      <c r="E31" s="77">
        <f>(IF(E$27="%w/w SAR",((E$28*10)*$B31),IF(E$27="%w/w DM",(((E$28*10)*($B$28/100))*$B31),IF(E$27="kg/t SAR",(E$28*$B31),IF(E$27="kg/t DM",((E$28*($B$28/100))*$B31),IF(E$27="mg/kg SAR",((E$28*0.001)*$B31),IF(E$27="mg/kg DM",(((E$28*0.001)*($B$28/100))*$B31),"0")))))))*1.205</f>
        <v>8.7829437500000012</v>
      </c>
      <c r="F31" s="77">
        <f>(IF(F$27="%w/w SAR",((F$28*10)*$B31),IF(F$27="%w/w DM",(((F$28*10)*($B$28/100))*$B31),IF(F$27="kg/t SAR",(F$28*$B31),IF(F$27="kg/t DM",((F$28*($B$28/100))*$B31),IF(F$27="mg/kg SAR",((F$28*0.001)*$B31),IF(F$27="mg/kg DM",(((F$28*0.001)*($B$28/100))*$B31),"0")))))))*1.658</f>
        <v>37.6353565</v>
      </c>
      <c r="G31" s="77">
        <f t="shared" ref="G31:P46" si="5">IF(G$27="%w/w SAR",((G$28*10)*$B31),IF(G$27="%w/w DM",(((G$28*10)*($B$28/100))*$B31),IF(G$27="kg/t SAR",(G$28*$B31),IF(G$27="kg/t DM",((G$28*($B$28/100))*$B31),IF(G$27="mg/kg SAR",((G$28*0.001)*$B31),IF(G$27="mg/kg DM",(((G$28*0.001)*($B$28/100))*$B31),0))))))</f>
        <v>0.162435</v>
      </c>
      <c r="H31" s="77">
        <f t="shared" si="5"/>
        <v>2.4990000000000001</v>
      </c>
      <c r="I31" s="77">
        <f t="shared" si="5"/>
        <v>0.3144575</v>
      </c>
      <c r="J31" s="77">
        <f t="shared" si="5"/>
        <v>4.7897500000000006E-3</v>
      </c>
      <c r="K31" s="77">
        <f t="shared" si="5"/>
        <v>5.2062499999999999E-3</v>
      </c>
      <c r="L31" s="77">
        <f t="shared" si="5"/>
        <v>0.38942750000000004</v>
      </c>
      <c r="M31" s="77">
        <f t="shared" si="5"/>
        <v>0.11245500000000001</v>
      </c>
      <c r="N31" s="77">
        <f t="shared" si="5"/>
        <v>32.487000000000002</v>
      </c>
      <c r="O31" s="77">
        <f t="shared" si="5"/>
        <v>9287.9500000000007</v>
      </c>
      <c r="P31" s="77">
        <f t="shared" si="5"/>
        <v>0</v>
      </c>
      <c r="Q31" s="77">
        <f>(IF(Q$27="%w/w SAR",((Q$28*10)*$B31),IF(Q$27="%w/w DM",(((Q$28*10)*($B$28/100))*$B31),IF(Q$27="kg/t SAR",(Q$28*$B31),IF(Q$27="kg/t DM",((Q$28*($B$28/100))*$B31),IF(Q$27="mg/kg SAR",((Q$28*0.001)*$B31),IF(Q$27="mg/kg DM",(((Q$28*0.001)*($B$28/100))*$B31),0)))))))*2.5</f>
        <v>126.511875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0.1666</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1489</v>
      </c>
      <c r="B32" s="15">
        <v>250</v>
      </c>
      <c r="C32" s="77">
        <f t="shared" ref="C32:C50" si="6">IF(C$27="%w/w SAR",((C$28*10)*$B32),IF(C$27="%w/w DM",(((C$28*10)*($B$28/100))*$B32),IF(C$27="kg/t SAR",(C$28*$B32),IF(C$27="kg/t DM",((C$28*($B$28/100))*$B32),IF(C$27="mg/kg SAR",((C$28*0.001)*$B32),IF(C$27="mg/kg DM",(((C$28*0.001)*($B$28/100))*$B32),0))))))</f>
        <v>87.04849999999999</v>
      </c>
      <c r="D32" s="77">
        <f t="shared" ref="D32:D50" si="7">(IF(D$27="%w/w SAR",((D$28*10)*$B32),IF(D$27="%w/w DM",(((D$28*10)*($B$28/100))*$B32),IF(D$27="kg/t SAR",(D$28*$B32),IF(D$27="kg/t DM",((D$28*($B$28/100))*$B32),IF(D$27="mg/kg SAR",((D$28*0.001)*$B32),IF(D$27="mg/kg DM",(((D$28*0.001)*($B$28/100))*$B32),"0")))))))*2.291</f>
        <v>11.259577699999998</v>
      </c>
      <c r="E32" s="77">
        <f t="shared" ref="E32:E50" si="8">(IF(E$27="%w/w SAR",((E$28*10)*$B32),IF(E$27="%w/w DM",(((E$28*10)*($B$28/100))*$B32),IF(E$27="kg/t SAR",(E$28*$B32),IF(E$27="kg/t DM",((E$28*($B$28/100))*$B32),IF(E$27="mg/kg SAR",((E$28*0.001)*$B32),IF(E$27="mg/kg DM",(((E$28*0.001)*($B$28/100))*$B32),"0")))))))*1.205</f>
        <v>8.7829437500000012</v>
      </c>
      <c r="F32" s="77">
        <f t="shared" ref="F32:F50" si="9">(IF(F$27="%w/w SAR",((F$28*10)*$B32),IF(F$27="%w/w DM",(((F$28*10)*($B$28/100))*$B32),IF(F$27="kg/t SAR",(F$28*$B32),IF(F$27="kg/t DM",((F$28*($B$28/100))*$B32),IF(F$27="mg/kg SAR",((F$28*0.001)*$B32),IF(F$27="mg/kg DM",(((F$28*0.001)*($B$28/100))*$B32),"0")))))))*1.658</f>
        <v>37.6353565</v>
      </c>
      <c r="G32" s="77">
        <f t="shared" si="5"/>
        <v>0.162435</v>
      </c>
      <c r="H32" s="77">
        <f t="shared" si="5"/>
        <v>2.4990000000000001</v>
      </c>
      <c r="I32" s="77">
        <f t="shared" si="5"/>
        <v>0.3144575</v>
      </c>
      <c r="J32" s="77">
        <f t="shared" si="5"/>
        <v>4.7897500000000006E-3</v>
      </c>
      <c r="K32" s="77">
        <f t="shared" si="5"/>
        <v>5.2062499999999999E-3</v>
      </c>
      <c r="L32" s="77">
        <f t="shared" si="5"/>
        <v>0.38942750000000004</v>
      </c>
      <c r="M32" s="77">
        <f t="shared" si="5"/>
        <v>0.11245500000000001</v>
      </c>
      <c r="N32" s="77">
        <f t="shared" si="5"/>
        <v>32.487000000000002</v>
      </c>
      <c r="O32" s="77">
        <f t="shared" si="5"/>
        <v>9287.9500000000007</v>
      </c>
      <c r="P32" s="77">
        <f t="shared" si="5"/>
        <v>0</v>
      </c>
      <c r="Q32" s="77">
        <f t="shared" ref="Q32:Q50" si="10">(IF(Q$27="%w/w SAR",((Q$28*10)*$B32),IF(Q$27="%w/w DM",(((Q$28*10)*($B$28/100))*$B32),IF(Q$27="kg/t SAR",(Q$28*$B32),IF(Q$27="kg/t DM",((Q$28*($B$28/100))*$B32),IF(Q$27="mg/kg SAR",((Q$28*0.001)*$B32),IF(Q$27="mg/kg DM",(((Q$28*0.001)*($B$28/100))*$B32),0)))))))*2.5</f>
        <v>126.511875</v>
      </c>
      <c r="R32" s="77">
        <f t="shared" ref="R32:U50" si="11">IF(R$27="%w/w SAR",((R$28*10)*$B32),IF(R$27="%w/w DM",(((R$28*10)*($B$28/100))*$B32),IF(R$27="kg/t SAR",(R$28*$B32),IF(R$27="kg/t DM",((R$28*($B$28/100))*$B32),IF(R$27="mg/kg SAR",((R$28*0.001)*$B32),IF(R$27="mg/kg DM",(((R$28*0.001)*($B$28/100))*$B32),0))))))</f>
        <v>0</v>
      </c>
      <c r="S32" s="77">
        <f t="shared" si="11"/>
        <v>0.1666</v>
      </c>
      <c r="T32" s="77">
        <f t="shared" si="11"/>
        <v>0</v>
      </c>
      <c r="U32" s="77">
        <f t="shared" si="11"/>
        <v>0</v>
      </c>
      <c r="AB32" s="59"/>
      <c r="AC32" s="59"/>
      <c r="AD32" s="59"/>
      <c r="AE32" s="59"/>
      <c r="AF32" s="59"/>
      <c r="AG32" s="59"/>
      <c r="AH32" s="59"/>
      <c r="AI32" s="59"/>
    </row>
    <row r="33" spans="1:35" s="72" customFormat="1" x14ac:dyDescent="0.25">
      <c r="A33" s="13">
        <f>E8</f>
        <v>3483</v>
      </c>
      <c r="B33" s="15">
        <v>250</v>
      </c>
      <c r="C33" s="77">
        <f t="shared" si="6"/>
        <v>87.04849999999999</v>
      </c>
      <c r="D33" s="77">
        <f t="shared" si="7"/>
        <v>11.259577699999998</v>
      </c>
      <c r="E33" s="77">
        <f t="shared" si="8"/>
        <v>8.7829437500000012</v>
      </c>
      <c r="F33" s="77">
        <f t="shared" si="9"/>
        <v>37.6353565</v>
      </c>
      <c r="G33" s="77">
        <f t="shared" si="5"/>
        <v>0.162435</v>
      </c>
      <c r="H33" s="77">
        <f t="shared" si="5"/>
        <v>2.4990000000000001</v>
      </c>
      <c r="I33" s="77">
        <f t="shared" si="5"/>
        <v>0.3144575</v>
      </c>
      <c r="J33" s="77">
        <f t="shared" si="5"/>
        <v>4.7897500000000006E-3</v>
      </c>
      <c r="K33" s="77">
        <f t="shared" si="5"/>
        <v>5.2062499999999999E-3</v>
      </c>
      <c r="L33" s="77">
        <f t="shared" si="5"/>
        <v>0.38942750000000004</v>
      </c>
      <c r="M33" s="77">
        <f t="shared" si="5"/>
        <v>0.11245500000000001</v>
      </c>
      <c r="N33" s="77">
        <f t="shared" si="5"/>
        <v>32.487000000000002</v>
      </c>
      <c r="O33" s="77">
        <f t="shared" si="5"/>
        <v>9287.9500000000007</v>
      </c>
      <c r="P33" s="77">
        <f t="shared" si="5"/>
        <v>0</v>
      </c>
      <c r="Q33" s="77">
        <f t="shared" si="10"/>
        <v>126.511875</v>
      </c>
      <c r="R33" s="77">
        <f t="shared" si="11"/>
        <v>0</v>
      </c>
      <c r="S33" s="77">
        <f t="shared" si="11"/>
        <v>0.1666</v>
      </c>
      <c r="T33" s="77">
        <f t="shared" si="11"/>
        <v>0</v>
      </c>
      <c r="U33" s="77">
        <f t="shared" si="11"/>
        <v>0</v>
      </c>
      <c r="AB33" s="59"/>
      <c r="AC33" s="59"/>
      <c r="AD33" s="59"/>
      <c r="AE33" s="59"/>
      <c r="AF33" s="59"/>
      <c r="AG33" s="59"/>
      <c r="AH33" s="59"/>
      <c r="AI33" s="59"/>
    </row>
    <row r="34" spans="1:35" s="72" customFormat="1" x14ac:dyDescent="0.25">
      <c r="A34" s="13">
        <f>F8</f>
        <v>4169</v>
      </c>
      <c r="B34" s="15">
        <v>250</v>
      </c>
      <c r="C34" s="77">
        <f t="shared" si="6"/>
        <v>87.04849999999999</v>
      </c>
      <c r="D34" s="77">
        <f t="shared" si="7"/>
        <v>11.259577699999998</v>
      </c>
      <c r="E34" s="77">
        <f t="shared" si="8"/>
        <v>8.7829437500000012</v>
      </c>
      <c r="F34" s="77">
        <f t="shared" si="9"/>
        <v>37.6353565</v>
      </c>
      <c r="G34" s="77">
        <f t="shared" si="5"/>
        <v>0.162435</v>
      </c>
      <c r="H34" s="77">
        <f t="shared" si="5"/>
        <v>2.4990000000000001</v>
      </c>
      <c r="I34" s="77">
        <f t="shared" si="5"/>
        <v>0.3144575</v>
      </c>
      <c r="J34" s="77">
        <f t="shared" si="5"/>
        <v>4.7897500000000006E-3</v>
      </c>
      <c r="K34" s="77">
        <f t="shared" si="5"/>
        <v>5.2062499999999999E-3</v>
      </c>
      <c r="L34" s="77">
        <f t="shared" si="5"/>
        <v>0.38942750000000004</v>
      </c>
      <c r="M34" s="77">
        <f t="shared" si="5"/>
        <v>0.11245500000000001</v>
      </c>
      <c r="N34" s="77">
        <f t="shared" si="5"/>
        <v>32.487000000000002</v>
      </c>
      <c r="O34" s="77">
        <f t="shared" si="5"/>
        <v>9287.9500000000007</v>
      </c>
      <c r="P34" s="77">
        <f t="shared" si="5"/>
        <v>0</v>
      </c>
      <c r="Q34" s="77">
        <f t="shared" si="10"/>
        <v>126.511875</v>
      </c>
      <c r="R34" s="77">
        <f t="shared" si="11"/>
        <v>0</v>
      </c>
      <c r="S34" s="77">
        <f t="shared" si="11"/>
        <v>0.1666</v>
      </c>
      <c r="T34" s="77">
        <f t="shared" si="11"/>
        <v>0</v>
      </c>
      <c r="U34" s="77">
        <f t="shared" si="11"/>
        <v>0</v>
      </c>
      <c r="AB34" s="59"/>
      <c r="AC34" s="59"/>
      <c r="AD34" s="59"/>
      <c r="AE34" s="59"/>
      <c r="AF34" s="59"/>
      <c r="AG34" s="59"/>
      <c r="AH34" s="59"/>
      <c r="AI34" s="59"/>
    </row>
    <row r="35" spans="1:35" s="72" customFormat="1" x14ac:dyDescent="0.25">
      <c r="A35" s="13">
        <f>G8</f>
        <v>5392</v>
      </c>
      <c r="B35" s="15">
        <v>250</v>
      </c>
      <c r="C35" s="77">
        <f t="shared" si="6"/>
        <v>87.04849999999999</v>
      </c>
      <c r="D35" s="77">
        <f t="shared" si="7"/>
        <v>11.259577699999998</v>
      </c>
      <c r="E35" s="77">
        <f t="shared" si="8"/>
        <v>8.7829437500000012</v>
      </c>
      <c r="F35" s="77">
        <f t="shared" si="9"/>
        <v>37.6353565</v>
      </c>
      <c r="G35" s="77">
        <f t="shared" si="5"/>
        <v>0.162435</v>
      </c>
      <c r="H35" s="77">
        <f t="shared" si="5"/>
        <v>2.4990000000000001</v>
      </c>
      <c r="I35" s="77">
        <f t="shared" si="5"/>
        <v>0.3144575</v>
      </c>
      <c r="J35" s="77">
        <f t="shared" si="5"/>
        <v>4.7897500000000006E-3</v>
      </c>
      <c r="K35" s="77">
        <f t="shared" si="5"/>
        <v>5.2062499999999999E-3</v>
      </c>
      <c r="L35" s="77">
        <f t="shared" si="5"/>
        <v>0.38942750000000004</v>
      </c>
      <c r="M35" s="77">
        <f t="shared" si="5"/>
        <v>0.11245500000000001</v>
      </c>
      <c r="N35" s="77">
        <f t="shared" si="5"/>
        <v>32.487000000000002</v>
      </c>
      <c r="O35" s="77">
        <f t="shared" si="5"/>
        <v>9287.9500000000007</v>
      </c>
      <c r="P35" s="77">
        <f t="shared" si="5"/>
        <v>0</v>
      </c>
      <c r="Q35" s="77">
        <f t="shared" si="10"/>
        <v>126.511875</v>
      </c>
      <c r="R35" s="77">
        <f t="shared" si="11"/>
        <v>0</v>
      </c>
      <c r="S35" s="77">
        <f t="shared" si="11"/>
        <v>0.1666</v>
      </c>
      <c r="T35" s="77">
        <f t="shared" si="11"/>
        <v>0</v>
      </c>
      <c r="U35" s="77">
        <f t="shared" si="11"/>
        <v>0</v>
      </c>
      <c r="AB35" s="59"/>
      <c r="AC35" s="59"/>
      <c r="AD35" s="59"/>
      <c r="AE35" s="59"/>
      <c r="AF35" s="59"/>
      <c r="AG35" s="59"/>
      <c r="AH35" s="59"/>
      <c r="AI35" s="59"/>
    </row>
    <row r="36" spans="1:35" s="72" customFormat="1" x14ac:dyDescent="0.25">
      <c r="A36" s="13">
        <f>H8</f>
        <v>2908</v>
      </c>
      <c r="B36" s="15">
        <v>250</v>
      </c>
      <c r="C36" s="77">
        <f t="shared" si="6"/>
        <v>87.04849999999999</v>
      </c>
      <c r="D36" s="77">
        <f t="shared" si="7"/>
        <v>11.259577699999998</v>
      </c>
      <c r="E36" s="77">
        <f t="shared" si="8"/>
        <v>8.7829437500000012</v>
      </c>
      <c r="F36" s="77">
        <f t="shared" si="9"/>
        <v>37.6353565</v>
      </c>
      <c r="G36" s="77">
        <f t="shared" si="5"/>
        <v>0.162435</v>
      </c>
      <c r="H36" s="77">
        <f t="shared" si="5"/>
        <v>2.4990000000000001</v>
      </c>
      <c r="I36" s="77">
        <f t="shared" si="5"/>
        <v>0.3144575</v>
      </c>
      <c r="J36" s="77">
        <f t="shared" si="5"/>
        <v>4.7897500000000006E-3</v>
      </c>
      <c r="K36" s="77">
        <f t="shared" si="5"/>
        <v>5.2062499999999999E-3</v>
      </c>
      <c r="L36" s="77">
        <f t="shared" si="5"/>
        <v>0.38942750000000004</v>
      </c>
      <c r="M36" s="77">
        <f t="shared" si="5"/>
        <v>0.11245500000000001</v>
      </c>
      <c r="N36" s="77">
        <f t="shared" si="5"/>
        <v>32.487000000000002</v>
      </c>
      <c r="O36" s="77">
        <f t="shared" si="5"/>
        <v>9287.9500000000007</v>
      </c>
      <c r="P36" s="77">
        <f t="shared" si="5"/>
        <v>0</v>
      </c>
      <c r="Q36" s="77">
        <f t="shared" si="10"/>
        <v>126.511875</v>
      </c>
      <c r="R36" s="77">
        <f t="shared" si="11"/>
        <v>0</v>
      </c>
      <c r="S36" s="77">
        <f t="shared" si="11"/>
        <v>0.1666</v>
      </c>
      <c r="T36" s="77">
        <f t="shared" si="11"/>
        <v>0</v>
      </c>
      <c r="U36" s="77">
        <f t="shared" si="11"/>
        <v>0</v>
      </c>
      <c r="AB36" s="59"/>
      <c r="AC36" s="59"/>
      <c r="AD36" s="59"/>
      <c r="AE36" s="59"/>
      <c r="AF36" s="59"/>
      <c r="AG36" s="59"/>
      <c r="AH36" s="59"/>
      <c r="AI36" s="59"/>
    </row>
    <row r="37" spans="1:35" s="72" customFormat="1" x14ac:dyDescent="0.25">
      <c r="A37" s="13">
        <f>I8</f>
        <v>4826</v>
      </c>
      <c r="B37" s="15">
        <v>250</v>
      </c>
      <c r="C37" s="77">
        <f t="shared" si="6"/>
        <v>87.04849999999999</v>
      </c>
      <c r="D37" s="77">
        <f t="shared" si="7"/>
        <v>11.259577699999998</v>
      </c>
      <c r="E37" s="77">
        <f t="shared" si="8"/>
        <v>8.7829437500000012</v>
      </c>
      <c r="F37" s="77">
        <f t="shared" si="9"/>
        <v>37.6353565</v>
      </c>
      <c r="G37" s="77">
        <f t="shared" si="5"/>
        <v>0.162435</v>
      </c>
      <c r="H37" s="77">
        <f t="shared" si="5"/>
        <v>2.4990000000000001</v>
      </c>
      <c r="I37" s="77">
        <f t="shared" si="5"/>
        <v>0.3144575</v>
      </c>
      <c r="J37" s="77">
        <f t="shared" si="5"/>
        <v>4.7897500000000006E-3</v>
      </c>
      <c r="K37" s="77">
        <f t="shared" si="5"/>
        <v>5.2062499999999999E-3</v>
      </c>
      <c r="L37" s="77">
        <f t="shared" si="5"/>
        <v>0.38942750000000004</v>
      </c>
      <c r="M37" s="77">
        <f t="shared" si="5"/>
        <v>0.11245500000000001</v>
      </c>
      <c r="N37" s="77">
        <f t="shared" si="5"/>
        <v>32.487000000000002</v>
      </c>
      <c r="O37" s="77">
        <f t="shared" si="5"/>
        <v>9287.9500000000007</v>
      </c>
      <c r="P37" s="77">
        <f t="shared" si="5"/>
        <v>0</v>
      </c>
      <c r="Q37" s="77">
        <f t="shared" si="10"/>
        <v>126.511875</v>
      </c>
      <c r="R37" s="77">
        <f t="shared" si="11"/>
        <v>0</v>
      </c>
      <c r="S37" s="77">
        <f t="shared" si="11"/>
        <v>0.1666</v>
      </c>
      <c r="T37" s="77">
        <f t="shared" si="11"/>
        <v>0</v>
      </c>
      <c r="U37" s="77">
        <f t="shared" si="11"/>
        <v>0</v>
      </c>
      <c r="AB37" s="59"/>
      <c r="AC37" s="59"/>
      <c r="AD37" s="59"/>
      <c r="AE37" s="59"/>
      <c r="AF37" s="59"/>
      <c r="AG37" s="59"/>
      <c r="AH37" s="59"/>
      <c r="AI37" s="59"/>
    </row>
    <row r="38" spans="1:35" s="72" customFormat="1" x14ac:dyDescent="0.25">
      <c r="A38" s="13">
        <f>J8</f>
        <v>6909</v>
      </c>
      <c r="B38" s="15">
        <v>250</v>
      </c>
      <c r="C38" s="77">
        <f t="shared" si="6"/>
        <v>87.04849999999999</v>
      </c>
      <c r="D38" s="77">
        <f t="shared" si="7"/>
        <v>11.259577699999998</v>
      </c>
      <c r="E38" s="77">
        <f t="shared" si="8"/>
        <v>8.7829437500000012</v>
      </c>
      <c r="F38" s="77">
        <f t="shared" si="9"/>
        <v>37.6353565</v>
      </c>
      <c r="G38" s="77">
        <f t="shared" si="5"/>
        <v>0.162435</v>
      </c>
      <c r="H38" s="77">
        <f t="shared" si="5"/>
        <v>2.4990000000000001</v>
      </c>
      <c r="I38" s="77">
        <f t="shared" si="5"/>
        <v>0.3144575</v>
      </c>
      <c r="J38" s="77">
        <f t="shared" si="5"/>
        <v>4.7897500000000006E-3</v>
      </c>
      <c r="K38" s="77">
        <f t="shared" si="5"/>
        <v>5.2062499999999999E-3</v>
      </c>
      <c r="L38" s="77">
        <f t="shared" si="5"/>
        <v>0.38942750000000004</v>
      </c>
      <c r="M38" s="77">
        <f t="shared" si="5"/>
        <v>0.11245500000000001</v>
      </c>
      <c r="N38" s="77">
        <f t="shared" si="5"/>
        <v>32.487000000000002</v>
      </c>
      <c r="O38" s="77">
        <f t="shared" si="5"/>
        <v>9287.9500000000007</v>
      </c>
      <c r="P38" s="77">
        <f t="shared" si="5"/>
        <v>0</v>
      </c>
      <c r="Q38" s="77">
        <f t="shared" si="10"/>
        <v>126.511875</v>
      </c>
      <c r="R38" s="77">
        <f t="shared" si="11"/>
        <v>0</v>
      </c>
      <c r="S38" s="77">
        <f t="shared" si="11"/>
        <v>0.1666</v>
      </c>
      <c r="T38" s="77">
        <f t="shared" si="11"/>
        <v>0</v>
      </c>
      <c r="U38" s="77">
        <f t="shared" si="11"/>
        <v>0</v>
      </c>
      <c r="AB38" s="59"/>
      <c r="AC38" s="59"/>
      <c r="AD38" s="59"/>
      <c r="AE38" s="59"/>
      <c r="AF38" s="59"/>
      <c r="AG38" s="59"/>
      <c r="AH38" s="59"/>
      <c r="AI38" s="59"/>
    </row>
    <row r="39" spans="1:35" s="72" customFormat="1" x14ac:dyDescent="0.25">
      <c r="A39" s="13">
        <f>K8</f>
        <v>9973</v>
      </c>
      <c r="B39" s="15">
        <v>250</v>
      </c>
      <c r="C39" s="77">
        <f t="shared" si="6"/>
        <v>87.04849999999999</v>
      </c>
      <c r="D39" s="77">
        <f t="shared" si="7"/>
        <v>11.259577699999998</v>
      </c>
      <c r="E39" s="77">
        <f t="shared" si="8"/>
        <v>8.7829437500000012</v>
      </c>
      <c r="F39" s="77">
        <f t="shared" si="9"/>
        <v>37.6353565</v>
      </c>
      <c r="G39" s="77">
        <f t="shared" si="5"/>
        <v>0.162435</v>
      </c>
      <c r="H39" s="77">
        <f t="shared" si="5"/>
        <v>2.4990000000000001</v>
      </c>
      <c r="I39" s="77">
        <f t="shared" si="5"/>
        <v>0.3144575</v>
      </c>
      <c r="J39" s="77">
        <f t="shared" si="5"/>
        <v>4.7897500000000006E-3</v>
      </c>
      <c r="K39" s="77">
        <f t="shared" si="5"/>
        <v>5.2062499999999999E-3</v>
      </c>
      <c r="L39" s="77">
        <f t="shared" si="5"/>
        <v>0.38942750000000004</v>
      </c>
      <c r="M39" s="77">
        <f t="shared" si="5"/>
        <v>0.11245500000000001</v>
      </c>
      <c r="N39" s="77">
        <f t="shared" si="5"/>
        <v>32.487000000000002</v>
      </c>
      <c r="O39" s="77">
        <f t="shared" si="5"/>
        <v>9287.9500000000007</v>
      </c>
      <c r="P39" s="77">
        <f t="shared" si="5"/>
        <v>0</v>
      </c>
      <c r="Q39" s="77">
        <f t="shared" si="10"/>
        <v>126.511875</v>
      </c>
      <c r="R39" s="77">
        <f t="shared" si="11"/>
        <v>0</v>
      </c>
      <c r="S39" s="77">
        <f t="shared" si="11"/>
        <v>0.1666</v>
      </c>
      <c r="T39" s="77">
        <f t="shared" si="11"/>
        <v>0</v>
      </c>
      <c r="U39" s="77">
        <f t="shared" si="11"/>
        <v>0</v>
      </c>
      <c r="AB39" s="59"/>
      <c r="AC39" s="59"/>
      <c r="AD39" s="59"/>
      <c r="AE39" s="59"/>
      <c r="AF39" s="59"/>
      <c r="AG39" s="59"/>
      <c r="AH39" s="59"/>
      <c r="AI39" s="59"/>
    </row>
    <row r="40" spans="1:35" s="72" customFormat="1" x14ac:dyDescent="0.25">
      <c r="A40" s="13">
        <f>L8</f>
        <v>7740</v>
      </c>
      <c r="B40" s="15">
        <v>250</v>
      </c>
      <c r="C40" s="77">
        <f t="shared" si="6"/>
        <v>87.04849999999999</v>
      </c>
      <c r="D40" s="77">
        <f t="shared" si="7"/>
        <v>11.259577699999998</v>
      </c>
      <c r="E40" s="77">
        <f t="shared" si="8"/>
        <v>8.7829437500000012</v>
      </c>
      <c r="F40" s="77">
        <f t="shared" si="9"/>
        <v>37.6353565</v>
      </c>
      <c r="G40" s="77">
        <f t="shared" si="5"/>
        <v>0.162435</v>
      </c>
      <c r="H40" s="77">
        <f t="shared" si="5"/>
        <v>2.4990000000000001</v>
      </c>
      <c r="I40" s="77">
        <f t="shared" si="5"/>
        <v>0.3144575</v>
      </c>
      <c r="J40" s="77">
        <f t="shared" si="5"/>
        <v>4.7897500000000006E-3</v>
      </c>
      <c r="K40" s="77">
        <f t="shared" si="5"/>
        <v>5.2062499999999999E-3</v>
      </c>
      <c r="L40" s="77">
        <f t="shared" si="5"/>
        <v>0.38942750000000004</v>
      </c>
      <c r="M40" s="77">
        <f t="shared" si="5"/>
        <v>0.11245500000000001</v>
      </c>
      <c r="N40" s="77">
        <f t="shared" si="5"/>
        <v>32.487000000000002</v>
      </c>
      <c r="O40" s="77">
        <f t="shared" si="5"/>
        <v>9287.9500000000007</v>
      </c>
      <c r="P40" s="77">
        <f t="shared" si="5"/>
        <v>0</v>
      </c>
      <c r="Q40" s="77">
        <f t="shared" si="10"/>
        <v>126.511875</v>
      </c>
      <c r="R40" s="77">
        <f t="shared" si="11"/>
        <v>0</v>
      </c>
      <c r="S40" s="77">
        <f t="shared" si="11"/>
        <v>0.1666</v>
      </c>
      <c r="T40" s="77">
        <f t="shared" si="11"/>
        <v>0</v>
      </c>
      <c r="U40" s="77">
        <f t="shared" si="11"/>
        <v>0</v>
      </c>
      <c r="AB40" s="59"/>
      <c r="AC40" s="59"/>
      <c r="AD40" s="59"/>
      <c r="AE40" s="59"/>
      <c r="AF40" s="59"/>
      <c r="AG40" s="59"/>
      <c r="AH40" s="59"/>
      <c r="AI40" s="59"/>
    </row>
    <row r="41" spans="1:35" s="72" customFormat="1" x14ac:dyDescent="0.25">
      <c r="A41" s="13">
        <f>M8</f>
        <v>7730</v>
      </c>
      <c r="B41" s="15">
        <v>250</v>
      </c>
      <c r="C41" s="77">
        <f t="shared" si="6"/>
        <v>87.04849999999999</v>
      </c>
      <c r="D41" s="77">
        <f t="shared" si="7"/>
        <v>11.259577699999998</v>
      </c>
      <c r="E41" s="77">
        <f t="shared" si="8"/>
        <v>8.7829437500000012</v>
      </c>
      <c r="F41" s="77">
        <f t="shared" si="9"/>
        <v>37.6353565</v>
      </c>
      <c r="G41" s="77">
        <f t="shared" si="5"/>
        <v>0.162435</v>
      </c>
      <c r="H41" s="77">
        <f t="shared" si="5"/>
        <v>2.4990000000000001</v>
      </c>
      <c r="I41" s="77">
        <f t="shared" si="5"/>
        <v>0.3144575</v>
      </c>
      <c r="J41" s="77">
        <f t="shared" si="5"/>
        <v>4.7897500000000006E-3</v>
      </c>
      <c r="K41" s="77">
        <f t="shared" si="5"/>
        <v>5.2062499999999999E-3</v>
      </c>
      <c r="L41" s="77">
        <f t="shared" si="5"/>
        <v>0.38942750000000004</v>
      </c>
      <c r="M41" s="77">
        <f t="shared" si="5"/>
        <v>0.11245500000000001</v>
      </c>
      <c r="N41" s="77">
        <f t="shared" si="5"/>
        <v>32.487000000000002</v>
      </c>
      <c r="O41" s="77">
        <f t="shared" si="5"/>
        <v>9287.9500000000007</v>
      </c>
      <c r="P41" s="77">
        <f t="shared" si="5"/>
        <v>0</v>
      </c>
      <c r="Q41" s="77">
        <f t="shared" si="10"/>
        <v>126.511875</v>
      </c>
      <c r="R41" s="77">
        <f t="shared" si="11"/>
        <v>0</v>
      </c>
      <c r="S41" s="77">
        <f t="shared" si="11"/>
        <v>0.1666</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9482</v>
      </c>
      <c r="C57" s="8">
        <f t="shared" ref="C57:U57" si="13">D8</f>
        <v>1489</v>
      </c>
      <c r="D57" s="8">
        <f t="shared" si="13"/>
        <v>3483</v>
      </c>
      <c r="E57" s="8">
        <f t="shared" si="13"/>
        <v>4169</v>
      </c>
      <c r="F57" s="8">
        <f t="shared" si="13"/>
        <v>5392</v>
      </c>
      <c r="G57" s="8">
        <f t="shared" si="13"/>
        <v>2908</v>
      </c>
      <c r="H57" s="8">
        <f t="shared" si="13"/>
        <v>4826</v>
      </c>
      <c r="I57" s="8">
        <f t="shared" si="13"/>
        <v>6909</v>
      </c>
      <c r="J57" s="8">
        <f t="shared" si="13"/>
        <v>9973</v>
      </c>
      <c r="K57" s="8">
        <f t="shared" si="13"/>
        <v>7740</v>
      </c>
      <c r="L57" s="8">
        <f t="shared" si="13"/>
        <v>7730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"&amp;(VLOOKUP(C14,Table245810[],6,FALSE))</f>
        <v>Medium/Clay I Arable</v>
      </c>
      <c r="C58" s="13" t="str">
        <f>D16&amp;" I "&amp;(VLOOKUP(D14,Table245810[],6,FALSE))</f>
        <v>Medium/Clay I Arable</v>
      </c>
      <c r="D58" s="13" t="str">
        <f>E16&amp;" I "&amp;(VLOOKUP(E14,Table245810[],6,FALSE))</f>
        <v>Medium/Clay I Arable</v>
      </c>
      <c r="E58" s="13" t="str">
        <f>F16&amp;" I "&amp;(VLOOKUP(F14,Table245810[],6,FALSE))</f>
        <v>Medium/Clay I Arable</v>
      </c>
      <c r="F58" s="13" t="str">
        <f>G16&amp;" I "&amp;(VLOOKUP(G14,Table245810[],6,FALSE))</f>
        <v>Medium/Clay I Arable</v>
      </c>
      <c r="G58" s="13" t="str">
        <f>H16&amp;" I "&amp;(VLOOKUP(H14,Table245810[],6,FALSE))</f>
        <v>Medium/Clay I Arable</v>
      </c>
      <c r="H58" s="13" t="str">
        <f>I16&amp;" I "&amp;(VLOOKUP(I14,Table245810[],6,FALSE))</f>
        <v>Medium/Clay I Arable</v>
      </c>
      <c r="I58" s="13" t="str">
        <f>J16&amp;" I "&amp;(VLOOKUP(J14,Table245810[],6,FALSE))</f>
        <v>Medium/Clay I Arable</v>
      </c>
      <c r="J58" s="13" t="str">
        <f>K16&amp;" I "&amp;(VLOOKUP(K14,Table245810[],6,FALSE))</f>
        <v>Medium/Clay I Arable</v>
      </c>
      <c r="K58" s="13" t="str">
        <f>L16&amp;" I "&amp;(VLOOKUP(L14,Table245810[],6,FALSE))</f>
        <v>Medium/Clay I Arable</v>
      </c>
      <c r="L58" s="13" t="str">
        <f>M16&amp;" I "&amp;(VLOOKUP(M14,Table245810[],6,FALSE))</f>
        <v>Medium/Clay I Grass</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x14ac:dyDescent="0.2">
      <c r="A59" s="111" t="s">
        <v>132</v>
      </c>
      <c r="B59" s="76">
        <f>VLOOKUP(C$14,Table245810[],5,FALSE)</f>
        <v>6.7</v>
      </c>
      <c r="C59" s="76">
        <f>VLOOKUP(D$14,Table245810[],5,FALSE)</f>
        <v>6.7</v>
      </c>
      <c r="D59" s="76">
        <f>VLOOKUP(E$14,Table245810[],5,FALSE)</f>
        <v>6.7</v>
      </c>
      <c r="E59" s="76">
        <f>VLOOKUP(F$14,Table245810[],5,FALSE)</f>
        <v>6.7</v>
      </c>
      <c r="F59" s="76">
        <f>VLOOKUP(G$14,Table245810[],5,FALSE)</f>
        <v>6.7</v>
      </c>
      <c r="G59" s="76">
        <f>VLOOKUP(H$14,Table245810[],5,FALSE)</f>
        <v>6.7</v>
      </c>
      <c r="H59" s="76">
        <f>VLOOKUP(I$14,Table245810[],5,FALSE)</f>
        <v>6.7</v>
      </c>
      <c r="I59" s="76">
        <f>VLOOKUP(J$14,Table245810[],5,FALSE)</f>
        <v>6.7</v>
      </c>
      <c r="J59" s="76">
        <f>VLOOKUP(K$14,Table245810[],5,FALSE)</f>
        <v>6.7</v>
      </c>
      <c r="K59" s="76">
        <f>VLOOKUP(L$14,Table245810[],5,FALSE)</f>
        <v>6.7</v>
      </c>
      <c r="L59" s="76">
        <f>VLOOKUP(M$14,Table245810[],5,FALSE)</f>
        <v>6.2</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x14ac:dyDescent="0.2">
      <c r="A60" s="111" t="s">
        <v>4</v>
      </c>
      <c r="B60" s="76">
        <f>C10</f>
        <v>7.4</v>
      </c>
      <c r="C60" s="76">
        <f t="shared" ref="C60:U60" si="14">D10</f>
        <v>6.9</v>
      </c>
      <c r="D60" s="76">
        <f t="shared" si="14"/>
        <v>5.4</v>
      </c>
      <c r="E60" s="76">
        <f t="shared" si="14"/>
        <v>5.7</v>
      </c>
      <c r="F60" s="76">
        <f t="shared" si="14"/>
        <v>6.6</v>
      </c>
      <c r="G60" s="76">
        <f t="shared" si="14"/>
        <v>7.2</v>
      </c>
      <c r="H60" s="76">
        <f t="shared" si="14"/>
        <v>6.1</v>
      </c>
      <c r="I60" s="76">
        <f t="shared" si="14"/>
        <v>6.9</v>
      </c>
      <c r="J60" s="76">
        <f t="shared" si="14"/>
        <v>7.2</v>
      </c>
      <c r="K60" s="76">
        <f t="shared" si="14"/>
        <v>6.3</v>
      </c>
      <c r="L60" s="76">
        <f t="shared" si="14"/>
        <v>6.4</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8</v>
      </c>
      <c r="D61" s="76">
        <f t="shared" si="15"/>
        <v>8</v>
      </c>
      <c r="E61" s="76">
        <f t="shared" si="15"/>
        <v>8</v>
      </c>
      <c r="F61" s="76">
        <f t="shared" si="15"/>
        <v>8</v>
      </c>
      <c r="G61" s="76">
        <f t="shared" si="15"/>
        <v>8</v>
      </c>
      <c r="H61" s="76">
        <f t="shared" si="15"/>
        <v>8</v>
      </c>
      <c r="I61" s="76">
        <f t="shared" si="15"/>
        <v>8</v>
      </c>
      <c r="J61" s="76">
        <f t="shared" si="15"/>
        <v>8</v>
      </c>
      <c r="K61" s="76">
        <f t="shared" si="15"/>
        <v>8</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-5.6000000000000014</v>
      </c>
      <c r="C64" s="77">
        <f t="shared" ref="C64:U64" si="17">(C59-C60)*C61</f>
        <v>-1.6000000000000014</v>
      </c>
      <c r="D64" s="77">
        <f t="shared" si="17"/>
        <v>10.399999999999999</v>
      </c>
      <c r="E64" s="77">
        <f t="shared" si="17"/>
        <v>8</v>
      </c>
      <c r="F64" s="77">
        <f t="shared" si="17"/>
        <v>0.80000000000000426</v>
      </c>
      <c r="G64" s="77">
        <f t="shared" si="17"/>
        <v>-4</v>
      </c>
      <c r="H64" s="77">
        <f t="shared" si="17"/>
        <v>4.8000000000000043</v>
      </c>
      <c r="I64" s="77">
        <f t="shared" si="17"/>
        <v>-1.6000000000000014</v>
      </c>
      <c r="J64" s="77">
        <f t="shared" si="17"/>
        <v>-4</v>
      </c>
      <c r="K64" s="77">
        <f t="shared" si="17"/>
        <v>3.2000000000000028</v>
      </c>
      <c r="L64" s="77">
        <f t="shared" si="17"/>
        <v>-1.2000000000000011</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5.6000000000000014</v>
      </c>
      <c r="C65" s="77">
        <f t="shared" ref="C65:U65" si="18">C63-C64</f>
        <v>1.6000000000000014</v>
      </c>
      <c r="D65" s="77">
        <f t="shared" si="18"/>
        <v>-10.399999999999999</v>
      </c>
      <c r="E65" s="77">
        <f t="shared" si="18"/>
        <v>-8</v>
      </c>
      <c r="F65" s="77">
        <f t="shared" si="18"/>
        <v>-0.80000000000000426</v>
      </c>
      <c r="G65" s="77">
        <f t="shared" si="18"/>
        <v>4</v>
      </c>
      <c r="H65" s="77">
        <f t="shared" si="18"/>
        <v>-4.8000000000000043</v>
      </c>
      <c r="I65" s="77">
        <f t="shared" si="18"/>
        <v>1.6000000000000014</v>
      </c>
      <c r="J65" s="77">
        <f t="shared" si="18"/>
        <v>4</v>
      </c>
      <c r="K65" s="77">
        <f t="shared" si="18"/>
        <v>-3.2000000000000028</v>
      </c>
      <c r="L65" s="77">
        <f t="shared" si="18"/>
        <v>1.2000000000000011</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UNDER</v>
      </c>
      <c r="E66" s="78" t="str">
        <f t="shared" si="19"/>
        <v>UNDER</v>
      </c>
      <c r="F66" s="78" t="str">
        <f t="shared" si="19"/>
        <v>UNDER</v>
      </c>
      <c r="G66" s="78" t="str">
        <f t="shared" si="19"/>
        <v>OVER</v>
      </c>
      <c r="H66" s="78" t="str">
        <f t="shared" si="19"/>
        <v>UNDER</v>
      </c>
      <c r="I66" s="78" t="str">
        <f t="shared" si="19"/>
        <v>OVER</v>
      </c>
      <c r="J66" s="78" t="str">
        <f t="shared" si="19"/>
        <v>OVER</v>
      </c>
      <c r="K66" s="78" t="str">
        <f t="shared" si="19"/>
        <v>UNDER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7" operator="equal">
      <formula>"DECREASE"</formula>
    </cfRule>
    <cfRule type="cellIs" dxfId="208" priority="38" operator="equal">
      <formula>"INCREASE"</formula>
    </cfRule>
  </conditionalFormatting>
  <conditionalFormatting sqref="B62:U66 B31:B50">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42" sqref="A42"/>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1" t="s">
        <v>41</v>
      </c>
      <c r="B1" s="121"/>
      <c r="C1" s="142" t="str">
        <f>'DCWW Glascoed (in store)'!C1:D1</f>
        <v>PAN-017959</v>
      </c>
      <c r="D1" s="143"/>
      <c r="E1" s="93" t="s">
        <v>45</v>
      </c>
      <c r="F1" s="39">
        <f>'DCWW Glascoed (in store)'!F1</f>
        <v>48.43</v>
      </c>
      <c r="G1" s="122" t="s">
        <v>43</v>
      </c>
      <c r="H1" s="123"/>
      <c r="I1" s="118">
        <v>7</v>
      </c>
      <c r="J1" s="121" t="s">
        <v>153</v>
      </c>
      <c r="K1" s="121"/>
      <c r="L1" s="97">
        <v>76.5</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1" t="s">
        <v>87</v>
      </c>
      <c r="B2" s="121"/>
      <c r="C2" s="144" t="str">
        <f>'DCWW Glascoed (in store)'!C2:D2</f>
        <v>GP3792SK</v>
      </c>
      <c r="D2" s="145"/>
      <c r="E2" s="93" t="s">
        <v>109</v>
      </c>
      <c r="F2" s="96" t="s">
        <v>176</v>
      </c>
      <c r="G2" s="140" t="s">
        <v>110</v>
      </c>
      <c r="H2" s="141"/>
      <c r="I2" s="118"/>
      <c r="J2" s="121" t="s">
        <v>158</v>
      </c>
      <c r="K2" s="121"/>
      <c r="L2" s="97">
        <v>1.03</v>
      </c>
      <c r="AB2" s="30" t="s">
        <v>56</v>
      </c>
      <c r="AC2" s="17"/>
      <c r="AD2" s="30" t="s">
        <v>70</v>
      </c>
      <c r="AE2" s="17"/>
      <c r="AF2" s="17"/>
      <c r="AG2" s="44" t="s">
        <v>76</v>
      </c>
      <c r="AH2" s="18"/>
      <c r="AI2" s="45" t="s">
        <v>126</v>
      </c>
      <c r="AJ2" s="46">
        <v>0</v>
      </c>
      <c r="AK2" s="47">
        <v>0</v>
      </c>
      <c r="AL2" s="10">
        <v>0</v>
      </c>
      <c r="AM2" s="11">
        <v>0</v>
      </c>
      <c r="AN2" s="11">
        <v>0</v>
      </c>
    </row>
    <row r="3" spans="1:41" x14ac:dyDescent="0.2">
      <c r="A3" s="122" t="s">
        <v>42</v>
      </c>
      <c r="B3" s="123"/>
      <c r="C3" s="144" t="str">
        <f>'DCWW Glascoed (in store)'!C3:D3</f>
        <v xml:space="preserve">ByProduct Recovery Limited </v>
      </c>
      <c r="D3" s="145"/>
      <c r="E3" s="93" t="s">
        <v>108</v>
      </c>
      <c r="F3" s="31" t="s">
        <v>78</v>
      </c>
      <c r="G3" s="121" t="s">
        <v>159</v>
      </c>
      <c r="H3" s="121"/>
      <c r="I3" s="118"/>
      <c r="J3" s="122" t="s">
        <v>154</v>
      </c>
      <c r="K3" s="123"/>
      <c r="L3" s="97">
        <f>(L1/(L2*10000))*100</f>
        <v>0.74271844660194175</v>
      </c>
      <c r="AB3" s="30" t="s">
        <v>57</v>
      </c>
      <c r="AC3" s="17"/>
      <c r="AD3" s="30" t="s">
        <v>71</v>
      </c>
      <c r="AE3" s="17"/>
      <c r="AF3" s="17"/>
      <c r="AG3" s="44" t="s">
        <v>77</v>
      </c>
      <c r="AH3" s="18"/>
      <c r="AI3" s="48" t="s">
        <v>113</v>
      </c>
      <c r="AJ3" s="49">
        <v>1.7</v>
      </c>
      <c r="AK3" s="50">
        <v>6</v>
      </c>
      <c r="AL3" s="51">
        <v>1</v>
      </c>
      <c r="AM3" s="11">
        <v>6.2</v>
      </c>
      <c r="AN3" s="11" t="s">
        <v>112</v>
      </c>
    </row>
    <row r="4" spans="1:41" x14ac:dyDescent="0.2">
      <c r="A4" s="121" t="s">
        <v>0</v>
      </c>
      <c r="B4" s="121"/>
      <c r="C4" s="142" t="str">
        <f>'DCWW Glascoed (in store)'!C4:D4</f>
        <v>Bryn Carrog Farm, Bodelwyddan Road, Rhuddlan, Rhyl, LL18 5UH</v>
      </c>
      <c r="D4" s="143"/>
      <c r="E4" s="94" t="s">
        <v>1</v>
      </c>
      <c r="F4" s="119" t="s">
        <v>171</v>
      </c>
      <c r="G4" s="122"/>
      <c r="H4" s="123"/>
      <c r="I4" s="39"/>
      <c r="J4" s="122"/>
      <c r="K4" s="123"/>
      <c r="L4" s="96"/>
      <c r="AB4" s="30" t="s">
        <v>52</v>
      </c>
      <c r="AC4" s="17"/>
      <c r="AD4" s="52" t="s">
        <v>72</v>
      </c>
      <c r="AE4" s="17"/>
      <c r="AF4" s="17"/>
      <c r="AG4" s="44" t="s">
        <v>78</v>
      </c>
      <c r="AH4" s="18"/>
      <c r="AI4" s="53" t="s">
        <v>124</v>
      </c>
      <c r="AJ4" s="54">
        <v>7</v>
      </c>
      <c r="AK4" s="55">
        <v>10.5</v>
      </c>
      <c r="AL4" s="11">
        <v>2</v>
      </c>
      <c r="AM4" s="11">
        <v>6.7</v>
      </c>
      <c r="AN4" s="11" t="s">
        <v>135</v>
      </c>
    </row>
    <row r="5" spans="1:41" x14ac:dyDescent="0.2">
      <c r="A5" s="121" t="s">
        <v>47</v>
      </c>
      <c r="B5" s="121"/>
      <c r="C5" s="142" t="str">
        <f>'DCWW Glascoed (in store)'!C5:D5</f>
        <v>Louise Bailey</v>
      </c>
      <c r="D5" s="143"/>
      <c r="E5" s="93"/>
      <c r="F5" s="39"/>
      <c r="G5" s="122"/>
      <c r="H5" s="123"/>
      <c r="I5" s="39"/>
      <c r="J5" s="122"/>
      <c r="K5" s="123"/>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7" t="s">
        <v>63</v>
      </c>
      <c r="B7" s="12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1" t="s">
        <v>2</v>
      </c>
      <c r="B8" s="121"/>
      <c r="C8" s="60">
        <f>'DCWW Glascoed (in store)'!C8</f>
        <v>9482</v>
      </c>
      <c r="D8" s="60">
        <f>'DCWW Glascoed (in store)'!D8</f>
        <v>1489</v>
      </c>
      <c r="E8" s="60">
        <f>'DCWW Glascoed (in store)'!E8</f>
        <v>3483</v>
      </c>
      <c r="F8" s="60">
        <f>'DCWW Glascoed (in store)'!F8</f>
        <v>4169</v>
      </c>
      <c r="G8" s="60">
        <f>'DCWW Glascoed (in store)'!G8</f>
        <v>5392</v>
      </c>
      <c r="H8" s="60">
        <f>'DCWW Glascoed (in store)'!H8</f>
        <v>2908</v>
      </c>
      <c r="I8" s="60">
        <f>'DCWW Glascoed (in store)'!I8</f>
        <v>4826</v>
      </c>
      <c r="J8" s="60">
        <f>'DCWW Glascoed (in store)'!J8</f>
        <v>6909</v>
      </c>
      <c r="K8" s="60">
        <f>'DCWW Glascoed (in store)'!K8</f>
        <v>9973</v>
      </c>
      <c r="L8" s="60">
        <f>'DCWW Glascoed (in store)'!L8</f>
        <v>7740</v>
      </c>
      <c r="M8" s="60">
        <f>'DCWW Glascoed (in store)'!M8</f>
        <v>7730</v>
      </c>
      <c r="N8" s="60">
        <f>'DCWW Glascoed (in store)'!N8</f>
        <v>0</v>
      </c>
      <c r="O8" s="60">
        <f>'DCWW Glascoed (in store)'!O8</f>
        <v>0</v>
      </c>
      <c r="P8" s="60">
        <f>'DCWW Glascoed (in store)'!P8</f>
        <v>0</v>
      </c>
      <c r="Q8" s="60">
        <f>'DCWW Glascoed (in store)'!Q8</f>
        <v>0</v>
      </c>
      <c r="R8" s="60">
        <f>'DCWW Glascoed (in store)'!R8</f>
        <v>0</v>
      </c>
      <c r="S8" s="60">
        <f>'DCWW Glascoed (in store)'!S8</f>
        <v>0</v>
      </c>
      <c r="T8" s="60">
        <f>'DCWW Glascoed (in store)'!T8</f>
        <v>0</v>
      </c>
      <c r="U8" s="60">
        <f>'DCWW Glascoed (in store)'!U8</f>
        <v>0</v>
      </c>
      <c r="V8" s="60">
        <f>'DCWW Glascoed (in store)'!V8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1" t="s">
        <v>3</v>
      </c>
      <c r="B9" s="121"/>
      <c r="C9" s="60">
        <f>'DCWW Glascoed (in store)'!C9</f>
        <v>1</v>
      </c>
      <c r="D9" s="60">
        <f>'DCWW Glascoed (in store)'!D9</f>
        <v>1</v>
      </c>
      <c r="E9" s="60">
        <f>'DCWW Glascoed (in store)'!E9</f>
        <v>1</v>
      </c>
      <c r="F9" s="60">
        <f>'DCWW Glascoed (in store)'!F9</f>
        <v>1</v>
      </c>
      <c r="G9" s="60">
        <f>'DCWW Glascoed (in store)'!G9</f>
        <v>1</v>
      </c>
      <c r="H9" s="60">
        <f>'DCWW Glascoed (in store)'!H9</f>
        <v>1</v>
      </c>
      <c r="I9" s="60">
        <f>'DCWW Glascoed (in store)'!I9</f>
        <v>1</v>
      </c>
      <c r="J9" s="60">
        <f>'DCWW Glascoed (in store)'!J9</f>
        <v>1</v>
      </c>
      <c r="K9" s="60">
        <f>'DCWW Glascoed (in store)'!K9</f>
        <v>1</v>
      </c>
      <c r="L9" s="60">
        <f>'DCWW Glascoed (in store)'!L9</f>
        <v>1</v>
      </c>
      <c r="M9" s="60" t="str">
        <f>'DCWW Glascoed (in store)'!M9</f>
        <v>Mod</v>
      </c>
      <c r="N9" s="60">
        <f>'DCWW Glascoed (in store)'!N9</f>
        <v>0</v>
      </c>
      <c r="O9" s="60">
        <f>'DCWW Glascoed (in store)'!O9</f>
        <v>0</v>
      </c>
      <c r="P9" s="60">
        <f>'DCWW Glascoed (in store)'!P9</f>
        <v>0</v>
      </c>
      <c r="Q9" s="60">
        <f>'DCWW Glascoed (in store)'!Q9</f>
        <v>0</v>
      </c>
      <c r="R9" s="60">
        <f>'DCWW Glascoed (in store)'!R9</f>
        <v>0</v>
      </c>
      <c r="S9" s="60">
        <f>'DCWW Glascoed (in store)'!S9</f>
        <v>0</v>
      </c>
      <c r="T9" s="60">
        <f>'DCWW Glascoed (in store)'!T9</f>
        <v>0</v>
      </c>
      <c r="U9" s="60">
        <f>'DCWW Glascoed (in store)'!U9</f>
        <v>0</v>
      </c>
      <c r="V9" s="60">
        <f>'DCWW Glascoed (in store)'!V9</f>
        <v>0</v>
      </c>
      <c r="AB9" s="17"/>
      <c r="AC9" s="17"/>
      <c r="AD9" s="30" t="s">
        <v>137</v>
      </c>
      <c r="AE9" s="30">
        <v>4.5</v>
      </c>
      <c r="AF9" s="17"/>
      <c r="AG9" s="18"/>
      <c r="AH9" s="18"/>
      <c r="AI9" s="63" t="s">
        <v>103</v>
      </c>
      <c r="AJ9" s="64">
        <v>0.7</v>
      </c>
      <c r="AK9" s="65">
        <v>4</v>
      </c>
      <c r="AL9" s="29">
        <v>7</v>
      </c>
      <c r="AM9" s="11">
        <v>6.7</v>
      </c>
      <c r="AN9" s="11" t="s">
        <v>135</v>
      </c>
      <c r="AO9" s="99"/>
    </row>
    <row r="10" spans="1:41" x14ac:dyDescent="0.2">
      <c r="A10" s="121" t="s">
        <v>4</v>
      </c>
      <c r="B10" s="121"/>
      <c r="C10" s="60">
        <f>'DCWW Glascoed (in store)'!C10</f>
        <v>7.4</v>
      </c>
      <c r="D10" s="60">
        <f>'DCWW Glascoed (in store)'!D10</f>
        <v>6.9</v>
      </c>
      <c r="E10" s="60">
        <f>'DCWW Glascoed (in store)'!E10</f>
        <v>5.4</v>
      </c>
      <c r="F10" s="60">
        <f>'DCWW Glascoed (in store)'!F10</f>
        <v>5.7</v>
      </c>
      <c r="G10" s="60">
        <f>'DCWW Glascoed (in store)'!G10</f>
        <v>6.6</v>
      </c>
      <c r="H10" s="60">
        <f>'DCWW Glascoed (in store)'!H10</f>
        <v>7.2</v>
      </c>
      <c r="I10" s="60">
        <f>'DCWW Glascoed (in store)'!I10</f>
        <v>6.1</v>
      </c>
      <c r="J10" s="60">
        <f>'DCWW Glascoed (in store)'!J10</f>
        <v>6.9</v>
      </c>
      <c r="K10" s="60">
        <f>'DCWW Glascoed (in store)'!K10</f>
        <v>7.2</v>
      </c>
      <c r="L10" s="60">
        <f>'DCWW Glascoed (in store)'!L10</f>
        <v>6.3</v>
      </c>
      <c r="M10" s="60">
        <f>'DCWW Glascoed (in store)'!M10</f>
        <v>6.4</v>
      </c>
      <c r="N10" s="60">
        <f>'DCWW Glascoed (in store)'!N10</f>
        <v>0</v>
      </c>
      <c r="O10" s="60">
        <f>'DCWW Glascoed (in store)'!O10</f>
        <v>0</v>
      </c>
      <c r="P10" s="60">
        <f>'DCWW Glascoed (in store)'!P10</f>
        <v>0</v>
      </c>
      <c r="Q10" s="60">
        <f>'DCWW Glascoed (in store)'!Q10</f>
        <v>0</v>
      </c>
      <c r="R10" s="60">
        <f>'DCWW Glascoed (in store)'!R10</f>
        <v>0</v>
      </c>
      <c r="S10" s="60">
        <f>'DCWW Glascoed (in store)'!S10</f>
        <v>0</v>
      </c>
      <c r="T10" s="60">
        <f>'DCWW Glascoed (in store)'!T10</f>
        <v>0</v>
      </c>
      <c r="U10" s="60">
        <f>'DCWW Glascoed (in store)'!U10</f>
        <v>0</v>
      </c>
      <c r="V10" s="60">
        <f>'DCWW Glascoed (in store)'!V10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1" t="s">
        <v>5</v>
      </c>
      <c r="B11" s="121"/>
      <c r="C11" s="60">
        <f>'DCWW Glascoed (in store)'!C11</f>
        <v>4</v>
      </c>
      <c r="D11" s="60">
        <f>'DCWW Glascoed (in store)'!D11</f>
        <v>3</v>
      </c>
      <c r="E11" s="60">
        <f>'DCWW Glascoed (in store)'!E11</f>
        <v>2</v>
      </c>
      <c r="F11" s="60">
        <f>'DCWW Glascoed (in store)'!F11</f>
        <v>1</v>
      </c>
      <c r="G11" s="60">
        <f>'DCWW Glascoed (in store)'!G11</f>
        <v>1</v>
      </c>
      <c r="H11" s="60">
        <f>'DCWW Glascoed (in store)'!H11</f>
        <v>3</v>
      </c>
      <c r="I11" s="60">
        <f>'DCWW Glascoed (in store)'!I11</f>
        <v>1</v>
      </c>
      <c r="J11" s="60">
        <f>'DCWW Glascoed (in store)'!J11</f>
        <v>1</v>
      </c>
      <c r="K11" s="60">
        <f>'DCWW Glascoed (in store)'!K11</f>
        <v>3</v>
      </c>
      <c r="L11" s="60">
        <f>'DCWW Glascoed (in store)'!L11</f>
        <v>1</v>
      </c>
      <c r="M11" s="60">
        <f>'DCWW Glascoed (in store)'!M11</f>
        <v>1</v>
      </c>
      <c r="N11" s="60">
        <f>'DCWW Glascoed (in store)'!N11</f>
        <v>0</v>
      </c>
      <c r="O11" s="60">
        <f>'DCWW Glascoed (in store)'!O11</f>
        <v>0</v>
      </c>
      <c r="P11" s="60">
        <f>'DCWW Glascoed (in store)'!P11</f>
        <v>0</v>
      </c>
      <c r="Q11" s="60">
        <f>'DCWW Glascoed (in store)'!Q11</f>
        <v>0</v>
      </c>
      <c r="R11" s="60">
        <f>'DCWW Glascoed (in store)'!R11</f>
        <v>0</v>
      </c>
      <c r="S11" s="60">
        <f>'DCWW Glascoed (in store)'!S11</f>
        <v>0</v>
      </c>
      <c r="T11" s="60">
        <f>'DCWW Glascoed (in store)'!T11</f>
        <v>0</v>
      </c>
      <c r="U11" s="60">
        <f>'DCWW Glascoed (in store)'!U11</f>
        <v>0</v>
      </c>
      <c r="V11" s="60">
        <f>'DCWW Glascoed (in store)'!V11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1" t="s">
        <v>6</v>
      </c>
      <c r="B12" s="121"/>
      <c r="C12" s="60">
        <f>'DCWW Glascoed (in store)'!C12</f>
        <v>4</v>
      </c>
      <c r="D12" s="60">
        <f>'DCWW Glascoed (in store)'!D12</f>
        <v>3</v>
      </c>
      <c r="E12" s="60">
        <f>'DCWW Glascoed (in store)'!E12</f>
        <v>2</v>
      </c>
      <c r="F12" s="60">
        <f>'DCWW Glascoed (in store)'!F12</f>
        <v>3</v>
      </c>
      <c r="G12" s="60">
        <f>'DCWW Glascoed (in store)'!G12</f>
        <v>2</v>
      </c>
      <c r="H12" s="60">
        <f>'DCWW Glascoed (in store)'!H12</f>
        <v>2</v>
      </c>
      <c r="I12" s="60">
        <f>'DCWW Glascoed (in store)'!I12</f>
        <v>3</v>
      </c>
      <c r="J12" s="60">
        <f>'DCWW Glascoed (in store)'!J12</f>
        <v>3</v>
      </c>
      <c r="K12" s="60">
        <f>'DCWW Glascoed (in store)'!K12</f>
        <v>3</v>
      </c>
      <c r="L12" s="60">
        <f>'DCWW Glascoed (in store)'!L12</f>
        <v>2</v>
      </c>
      <c r="M12" s="60">
        <f>'DCWW Glascoed (in store)'!M12</f>
        <v>3</v>
      </c>
      <c r="N12" s="60">
        <f>'DCWW Glascoed (in store)'!N12</f>
        <v>0</v>
      </c>
      <c r="O12" s="60">
        <f>'DCWW Glascoed (in store)'!O12</f>
        <v>0</v>
      </c>
      <c r="P12" s="60">
        <f>'DCWW Glascoed (in store)'!P12</f>
        <v>0</v>
      </c>
      <c r="Q12" s="60">
        <f>'DCWW Glascoed (in store)'!Q12</f>
        <v>0</v>
      </c>
      <c r="R12" s="60">
        <f>'DCWW Glascoed (in store)'!R12</f>
        <v>0</v>
      </c>
      <c r="S12" s="60">
        <f>'DCWW Glascoed (in store)'!S12</f>
        <v>0</v>
      </c>
      <c r="T12" s="60">
        <f>'DCWW Glascoed (in store)'!T12</f>
        <v>0</v>
      </c>
      <c r="U12" s="60">
        <f>'DCWW Glascoed (in store)'!U12</f>
        <v>0</v>
      </c>
      <c r="V12" s="60">
        <f>'DCWW Glascoed (in store)'!V12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1" t="s">
        <v>7</v>
      </c>
      <c r="B13" s="121"/>
      <c r="C13" s="60">
        <f>'DCWW Glascoed (in store)'!C13</f>
        <v>4</v>
      </c>
      <c r="D13" s="60">
        <f>'DCWW Glascoed (in store)'!D13</f>
        <v>3</v>
      </c>
      <c r="E13" s="60">
        <f>'DCWW Glascoed (in store)'!E13</f>
        <v>5</v>
      </c>
      <c r="F13" s="60">
        <f>'DCWW Glascoed (in store)'!F13</f>
        <v>5</v>
      </c>
      <c r="G13" s="60">
        <f>'DCWW Glascoed (in store)'!G13</f>
        <v>4</v>
      </c>
      <c r="H13" s="60">
        <f>'DCWW Glascoed (in store)'!H13</f>
        <v>5</v>
      </c>
      <c r="I13" s="60">
        <f>'DCWW Glascoed (in store)'!I13</f>
        <v>4</v>
      </c>
      <c r="J13" s="60">
        <f>'DCWW Glascoed (in store)'!J13</f>
        <v>3</v>
      </c>
      <c r="K13" s="60">
        <f>'DCWW Glascoed (in store)'!K13</f>
        <v>4</v>
      </c>
      <c r="L13" s="60">
        <f>'DCWW Glascoed (in store)'!L13</f>
        <v>4</v>
      </c>
      <c r="M13" s="60">
        <f>'DCWW Glascoed (in store)'!M13</f>
        <v>5</v>
      </c>
      <c r="N13" s="60">
        <f>'DCWW Glascoed (in store)'!N13</f>
        <v>0</v>
      </c>
      <c r="O13" s="60">
        <f>'DCWW Glascoed (in store)'!O13</f>
        <v>0</v>
      </c>
      <c r="P13" s="60">
        <f>'DCWW Glascoed (in store)'!P13</f>
        <v>0</v>
      </c>
      <c r="Q13" s="60">
        <f>'DCWW Glascoed (in store)'!Q13</f>
        <v>0</v>
      </c>
      <c r="R13" s="60">
        <f>'DCWW Glascoed (in store)'!R13</f>
        <v>0</v>
      </c>
      <c r="S13" s="60">
        <f>'DCWW Glascoed (in store)'!S13</f>
        <v>0</v>
      </c>
      <c r="T13" s="60">
        <f>'DCWW Glascoed (in store)'!T13</f>
        <v>0</v>
      </c>
      <c r="U13" s="60">
        <f>'DCWW Glascoed (in store)'!U13</f>
        <v>0</v>
      </c>
      <c r="V13" s="60">
        <f>'DCWW Glascoed (in store)'!V13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3" t="s">
        <v>8</v>
      </c>
      <c r="B14" s="133"/>
      <c r="C14" s="102" t="str">
        <f>'DCWW Glascoed (in store)'!C14</f>
        <v>Spring wheat/barley</v>
      </c>
      <c r="D14" s="102" t="str">
        <f>'DCWW Glascoed (in store)'!D14</f>
        <v>Spring wheat/barley</v>
      </c>
      <c r="E14" s="102" t="str">
        <f>'DCWW Glascoed (in store)'!E14</f>
        <v>Spring wheat/barley</v>
      </c>
      <c r="F14" s="102" t="str">
        <f>'DCWW Glascoed (in store)'!F14</f>
        <v>Spring wheat/barley</v>
      </c>
      <c r="G14" s="102" t="str">
        <f>'DCWW Glascoed (in store)'!G14</f>
        <v xml:space="preserve">Winter wheat- grain only </v>
      </c>
      <c r="H14" s="102" t="str">
        <f>'DCWW Glascoed (in store)'!H14</f>
        <v>Spring wheat/barley</v>
      </c>
      <c r="I14" s="102" t="str">
        <f>'DCWW Glascoed (in store)'!I14</f>
        <v>Spring wheat/barley</v>
      </c>
      <c r="J14" s="102" t="str">
        <f>'DCWW Glascoed (in store)'!J14</f>
        <v xml:space="preserve">Winter wheat- grain only </v>
      </c>
      <c r="K14" s="102" t="str">
        <f>'DCWW Glascoed (in store)'!K14</f>
        <v>Spring wheat/barley</v>
      </c>
      <c r="L14" s="102" t="str">
        <f>'DCWW Glascoed (in store)'!L14</f>
        <v>Winter barley/triticale/rye</v>
      </c>
      <c r="M14" s="102" t="str">
        <f>'DCWW Glascoed (in store)'!M14</f>
        <v xml:space="preserve">Grass Silage (25% DM) </v>
      </c>
      <c r="N14" s="102">
        <f>'DCWW Glascoed (in store)'!N14</f>
        <v>0</v>
      </c>
      <c r="O14" s="102">
        <f>'DCWW Glascoed (in store)'!O14</f>
        <v>0</v>
      </c>
      <c r="P14" s="102">
        <f>'DCWW Glascoed (in store)'!P14</f>
        <v>0</v>
      </c>
      <c r="Q14" s="102">
        <f>'DCWW Glascoed (in store)'!Q14</f>
        <v>0</v>
      </c>
      <c r="R14" s="102">
        <f>'DCWW Glascoed (in store)'!R14</f>
        <v>0</v>
      </c>
      <c r="S14" s="102">
        <f>'DCWW Glascoed (in store)'!S14</f>
        <v>0</v>
      </c>
      <c r="T14" s="102">
        <f>'DCWW Glascoed (in store)'!T14</f>
        <v>0</v>
      </c>
      <c r="U14" s="102">
        <f>'DCWW Glascoed (in store)'!U14</f>
        <v>0</v>
      </c>
      <c r="V14" s="102">
        <f>'DCWW Glascoed (in store)'!V14</f>
        <v>0</v>
      </c>
      <c r="AD14" s="30" t="s">
        <v>138</v>
      </c>
      <c r="AE14" s="30">
        <v>6</v>
      </c>
      <c r="AI14" s="53" t="s">
        <v>119</v>
      </c>
      <c r="AJ14" s="54">
        <v>0.8</v>
      </c>
      <c r="AK14" s="55">
        <v>1.7</v>
      </c>
      <c r="AL14" s="11">
        <v>12</v>
      </c>
      <c r="AM14" s="11">
        <v>6.7</v>
      </c>
      <c r="AN14" s="11" t="s">
        <v>135</v>
      </c>
    </row>
    <row r="15" spans="1:41" x14ac:dyDescent="0.2">
      <c r="A15" s="132" t="s">
        <v>9</v>
      </c>
      <c r="B15" s="132"/>
      <c r="C15" s="60">
        <f>'DCWW Glascoed (in store)'!C15</f>
        <v>5.5</v>
      </c>
      <c r="D15" s="60">
        <f>'DCWW Glascoed (in store)'!D15</f>
        <v>5.5</v>
      </c>
      <c r="E15" s="60">
        <f>'DCWW Glascoed (in store)'!E15</f>
        <v>5.5</v>
      </c>
      <c r="F15" s="60">
        <f>'DCWW Glascoed (in store)'!F15</f>
        <v>5.5</v>
      </c>
      <c r="G15" s="60">
        <f>'DCWW Glascoed (in store)'!G15</f>
        <v>8</v>
      </c>
      <c r="H15" s="60">
        <f>'DCWW Glascoed (in store)'!H15</f>
        <v>5.5</v>
      </c>
      <c r="I15" s="60">
        <f>'DCWW Glascoed (in store)'!I15</f>
        <v>5.5</v>
      </c>
      <c r="J15" s="60">
        <f>'DCWW Glascoed (in store)'!J15</f>
        <v>8</v>
      </c>
      <c r="K15" s="60">
        <f>'DCWW Glascoed (in store)'!K15</f>
        <v>5.5</v>
      </c>
      <c r="L15" s="60">
        <f>'DCWW Glascoed (in store)'!L15</f>
        <v>6.5</v>
      </c>
      <c r="M15" s="60">
        <f>'DCWW Glascoed (in store)'!M15</f>
        <v>45</v>
      </c>
      <c r="N15" s="60">
        <f>'DCWW Glascoed (in store)'!N15</f>
        <v>0</v>
      </c>
      <c r="O15" s="60">
        <f>'DCWW Glascoed (in store)'!O15</f>
        <v>0</v>
      </c>
      <c r="P15" s="60">
        <f>'DCWW Glascoed (in store)'!P15</f>
        <v>0</v>
      </c>
      <c r="Q15" s="60">
        <f>'DCWW Glascoed (in store)'!Q15</f>
        <v>0</v>
      </c>
      <c r="R15" s="60">
        <f>'DCWW Glascoed (in store)'!R15</f>
        <v>0</v>
      </c>
      <c r="S15" s="60">
        <f>'DCWW Glascoed (in store)'!S15</f>
        <v>0</v>
      </c>
      <c r="T15" s="60">
        <f>'DCWW Glascoed (in store)'!T15</f>
        <v>0</v>
      </c>
      <c r="U15" s="60">
        <f>'DCWW Glascoed (in store)'!U15</f>
        <v>0</v>
      </c>
      <c r="V15" s="60">
        <f>'DCWW Glascoed (in store)'!V15</f>
        <v>0</v>
      </c>
      <c r="AD15" s="30" t="s">
        <v>144</v>
      </c>
      <c r="AE15" s="30">
        <v>7</v>
      </c>
      <c r="AI15" s="53" t="s">
        <v>101</v>
      </c>
      <c r="AJ15" s="62">
        <v>1.8</v>
      </c>
      <c r="AK15" s="55">
        <v>5.4</v>
      </c>
      <c r="AL15" s="11">
        <v>13</v>
      </c>
      <c r="AM15" s="11">
        <v>6.7</v>
      </c>
      <c r="AN15" s="11" t="s">
        <v>135</v>
      </c>
    </row>
    <row r="16" spans="1:41" ht="13.5" thickBot="1" x14ac:dyDescent="0.25">
      <c r="A16" s="134" t="s">
        <v>44</v>
      </c>
      <c r="B16" s="134"/>
      <c r="C16" s="103" t="str">
        <f>'DCWW Glascoed (in store)'!C16</f>
        <v>Medium/Clay</v>
      </c>
      <c r="D16" s="103" t="str">
        <f>'DCWW Glascoed (in store)'!D16</f>
        <v>Medium/Clay</v>
      </c>
      <c r="E16" s="103" t="str">
        <f>'DCWW Glascoed (in store)'!E16</f>
        <v>Medium/Clay</v>
      </c>
      <c r="F16" s="103" t="str">
        <f>'DCWW Glascoed (in store)'!F16</f>
        <v>Medium/Clay</v>
      </c>
      <c r="G16" s="103" t="str">
        <f>'DCWW Glascoed (in store)'!G16</f>
        <v>Medium/Clay</v>
      </c>
      <c r="H16" s="103" t="str">
        <f>'DCWW Glascoed (in store)'!H16</f>
        <v>Medium/Clay</v>
      </c>
      <c r="I16" s="103" t="str">
        <f>'DCWW Glascoed (in store)'!I16</f>
        <v>Medium/Clay</v>
      </c>
      <c r="J16" s="103" t="str">
        <f>'DCWW Glascoed (in store)'!J16</f>
        <v>Medium/Clay</v>
      </c>
      <c r="K16" s="103" t="str">
        <f>'DCWW Glascoed (in store)'!K16</f>
        <v>Medium/Clay</v>
      </c>
      <c r="L16" s="103" t="str">
        <f>'DCWW Glascoed (in store)'!L16</f>
        <v>Medium/Clay</v>
      </c>
      <c r="M16" s="103" t="str">
        <f>'DCWW Glascoed (in store)'!M16</f>
        <v>Medium/Clay</v>
      </c>
      <c r="N16" s="103">
        <f>'DCWW Glascoed (in store)'!N16</f>
        <v>0</v>
      </c>
      <c r="O16" s="103">
        <f>'DCWW Glascoed (in store)'!O16</f>
        <v>0</v>
      </c>
      <c r="P16" s="103">
        <f>'DCWW Glascoed (in store)'!P16</f>
        <v>0</v>
      </c>
      <c r="Q16" s="103">
        <f>'DCWW Glascoed (in store)'!Q16</f>
        <v>0</v>
      </c>
      <c r="R16" s="103">
        <f>'DCWW Glascoed (in store)'!R16</f>
        <v>0</v>
      </c>
      <c r="S16" s="103">
        <f>'DCWW Glascoed (in store)'!S16</f>
        <v>0</v>
      </c>
      <c r="T16" s="103">
        <f>'DCWW Glascoed (in store)'!T16</f>
        <v>0</v>
      </c>
      <c r="U16" s="103">
        <f>'DCWW Glascoed (in store)'!U16</f>
        <v>0</v>
      </c>
      <c r="V16" s="103">
        <f>'DCWW Glascoed (in store)'!V16</f>
        <v>0</v>
      </c>
      <c r="AD16" s="52" t="s">
        <v>145</v>
      </c>
      <c r="AE16" s="30">
        <v>8</v>
      </c>
      <c r="AI16" s="53" t="s">
        <v>118</v>
      </c>
      <c r="AJ16" s="54">
        <v>8</v>
      </c>
      <c r="AK16" s="55">
        <v>5.5</v>
      </c>
      <c r="AL16" s="12">
        <v>14</v>
      </c>
      <c r="AM16" s="11">
        <v>6.7</v>
      </c>
      <c r="AN16" s="11" t="s">
        <v>135</v>
      </c>
    </row>
    <row r="17" spans="1:40" x14ac:dyDescent="0.2">
      <c r="A17" s="124" t="s">
        <v>69</v>
      </c>
      <c r="B17" s="125"/>
      <c r="C17" s="28">
        <f>(VLOOKUP(C$14,$AI2:$AK26,2,FALSE))*C$15</f>
        <v>46.75</v>
      </c>
      <c r="D17" s="28">
        <f t="shared" ref="D17:V17" si="0">(VLOOKUP(D$14,$AI2:$AK26,2,FALSE))*D$15</f>
        <v>46.75</v>
      </c>
      <c r="E17" s="28">
        <f t="shared" si="0"/>
        <v>46.75</v>
      </c>
      <c r="F17" s="28">
        <f t="shared" si="0"/>
        <v>46.75</v>
      </c>
      <c r="G17" s="28">
        <f t="shared" si="0"/>
        <v>52</v>
      </c>
      <c r="H17" s="28">
        <f t="shared" si="0"/>
        <v>46.75</v>
      </c>
      <c r="I17" s="28">
        <f t="shared" si="0"/>
        <v>46.75</v>
      </c>
      <c r="J17" s="28">
        <f t="shared" si="0"/>
        <v>52</v>
      </c>
      <c r="K17" s="28">
        <f t="shared" si="0"/>
        <v>46.75</v>
      </c>
      <c r="L17" s="28">
        <f t="shared" si="0"/>
        <v>55.25</v>
      </c>
      <c r="M17" s="28">
        <f t="shared" si="0"/>
        <v>76.5</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6" t="s">
        <v>23</v>
      </c>
      <c r="B18" s="127"/>
      <c r="C18" s="16">
        <f>$D31</f>
        <v>45.931090590000004</v>
      </c>
      <c r="D18" s="16">
        <f>$D32</f>
        <v>45.931090590000004</v>
      </c>
      <c r="E18" s="16">
        <f>$D33</f>
        <v>45.931090590000004</v>
      </c>
      <c r="F18" s="16">
        <f>$D34</f>
        <v>45.931090590000004</v>
      </c>
      <c r="G18" s="16">
        <f>$D35</f>
        <v>45.931090590000004</v>
      </c>
      <c r="H18" s="16">
        <f>$D36</f>
        <v>45.931090590000004</v>
      </c>
      <c r="I18" s="16">
        <f>$D37</f>
        <v>45.931090590000004</v>
      </c>
      <c r="J18" s="16">
        <f>$D38</f>
        <v>45.931090590000004</v>
      </c>
      <c r="K18" s="16">
        <f>$D39</f>
        <v>45.931090590000004</v>
      </c>
      <c r="L18" s="16">
        <f>$D40</f>
        <v>45.931090590000004</v>
      </c>
      <c r="M18" s="16">
        <f>$D41</f>
        <v>45.931090590000004</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6" t="s">
        <v>90</v>
      </c>
      <c r="B19" s="127"/>
      <c r="C19" s="16">
        <f>C18-C17</f>
        <v>-0.81890940999999629</v>
      </c>
      <c r="D19" s="16">
        <f t="shared" ref="D19:V19" si="1">D18-D17</f>
        <v>-0.81890940999999629</v>
      </c>
      <c r="E19" s="16">
        <f t="shared" si="1"/>
        <v>-0.81890940999999629</v>
      </c>
      <c r="F19" s="16">
        <f t="shared" si="1"/>
        <v>-0.81890940999999629</v>
      </c>
      <c r="G19" s="16">
        <f t="shared" si="1"/>
        <v>-6.0689094099999963</v>
      </c>
      <c r="H19" s="16">
        <f t="shared" si="1"/>
        <v>-0.81890940999999629</v>
      </c>
      <c r="I19" s="16">
        <f t="shared" si="1"/>
        <v>-0.81890940999999629</v>
      </c>
      <c r="J19" s="16">
        <f t="shared" si="1"/>
        <v>-6.0689094099999963</v>
      </c>
      <c r="K19" s="16">
        <f t="shared" si="1"/>
        <v>-0.81890940999999629</v>
      </c>
      <c r="L19" s="16">
        <f t="shared" si="1"/>
        <v>-9.3189094099999963</v>
      </c>
      <c r="M19" s="16">
        <f t="shared" si="1"/>
        <v>-30.568909409999996</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8" t="s">
        <v>91</v>
      </c>
      <c r="B20" s="129"/>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4" t="s">
        <v>88</v>
      </c>
      <c r="B21" s="125"/>
      <c r="C21" s="28">
        <f>(VLOOKUP(C$14,$AI2:$AK26,3,FALSE))*C$15</f>
        <v>66</v>
      </c>
      <c r="D21" s="28">
        <f t="shared" ref="D21:V21" si="2">(VLOOKUP(D$14,$AI2:$AK26,3,FALSE))*D$15</f>
        <v>66</v>
      </c>
      <c r="E21" s="28">
        <f t="shared" si="2"/>
        <v>66</v>
      </c>
      <c r="F21" s="28">
        <f t="shared" si="2"/>
        <v>66</v>
      </c>
      <c r="G21" s="28">
        <f t="shared" si="2"/>
        <v>44</v>
      </c>
      <c r="H21" s="28">
        <f t="shared" si="2"/>
        <v>66</v>
      </c>
      <c r="I21" s="28">
        <f t="shared" si="2"/>
        <v>66</v>
      </c>
      <c r="J21" s="28">
        <f t="shared" si="2"/>
        <v>44</v>
      </c>
      <c r="K21" s="28">
        <f t="shared" si="2"/>
        <v>66</v>
      </c>
      <c r="L21" s="28">
        <f t="shared" si="2"/>
        <v>68.25</v>
      </c>
      <c r="M21" s="28">
        <f t="shared" si="2"/>
        <v>270</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6" t="s">
        <v>89</v>
      </c>
      <c r="B22" s="127"/>
      <c r="C22" s="16">
        <f>$E31</f>
        <v>1.72691442</v>
      </c>
      <c r="D22" s="16">
        <f>$E32</f>
        <v>1.72691442</v>
      </c>
      <c r="E22" s="16">
        <f>$E33</f>
        <v>1.72691442</v>
      </c>
      <c r="F22" s="16">
        <f>$E34</f>
        <v>1.72691442</v>
      </c>
      <c r="G22" s="16">
        <f>$E35</f>
        <v>1.72691442</v>
      </c>
      <c r="H22" s="16">
        <f>$E36</f>
        <v>1.72691442</v>
      </c>
      <c r="I22" s="16">
        <f>$E37</f>
        <v>1.72691442</v>
      </c>
      <c r="J22" s="16">
        <f>$E38</f>
        <v>1.72691442</v>
      </c>
      <c r="K22" s="16">
        <f>$E39</f>
        <v>1.72691442</v>
      </c>
      <c r="L22" s="16">
        <f>$E40</f>
        <v>1.72691442</v>
      </c>
      <c r="M22" s="16">
        <f>$E41</f>
        <v>1.72691442</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6" t="s">
        <v>92</v>
      </c>
      <c r="B23" s="127"/>
      <c r="C23" s="16">
        <f>C22-C21</f>
        <v>-64.27308558</v>
      </c>
      <c r="D23" s="16">
        <f t="shared" ref="D23:V23" si="3">D22-D21</f>
        <v>-64.27308558</v>
      </c>
      <c r="E23" s="16">
        <f t="shared" si="3"/>
        <v>-64.27308558</v>
      </c>
      <c r="F23" s="16">
        <f t="shared" si="3"/>
        <v>-64.27308558</v>
      </c>
      <c r="G23" s="16">
        <f t="shared" si="3"/>
        <v>-42.27308558</v>
      </c>
      <c r="H23" s="16">
        <f t="shared" si="3"/>
        <v>-64.27308558</v>
      </c>
      <c r="I23" s="16">
        <f t="shared" si="3"/>
        <v>-64.27308558</v>
      </c>
      <c r="J23" s="16">
        <f t="shared" si="3"/>
        <v>-42.27308558</v>
      </c>
      <c r="K23" s="16">
        <f t="shared" si="3"/>
        <v>-64.27308558</v>
      </c>
      <c r="L23" s="16">
        <f t="shared" si="3"/>
        <v>-66.52308558</v>
      </c>
      <c r="M23" s="16">
        <f t="shared" si="3"/>
        <v>-268.27308557999999</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8" t="s">
        <v>93</v>
      </c>
      <c r="B24" s="129"/>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25">
      <c r="A28" s="108"/>
      <c r="B28" s="24">
        <v>3.63</v>
      </c>
      <c r="C28" s="15">
        <v>1.03</v>
      </c>
      <c r="D28" s="15">
        <v>0.26300000000000001</v>
      </c>
      <c r="E28" s="15">
        <v>1.8800000000000001E-2</v>
      </c>
      <c r="F28" s="15">
        <v>898</v>
      </c>
      <c r="G28" s="15">
        <v>66.8</v>
      </c>
      <c r="H28" s="15">
        <v>118</v>
      </c>
      <c r="I28" s="15">
        <v>3.56</v>
      </c>
      <c r="J28" s="15">
        <v>0.52</v>
      </c>
      <c r="K28" s="23">
        <v>0.55000000000000004</v>
      </c>
      <c r="L28" s="15">
        <v>5.0999999999999996</v>
      </c>
      <c r="M28" s="15">
        <v>6.74</v>
      </c>
      <c r="N28" s="15">
        <v>187000</v>
      </c>
      <c r="O28" s="15">
        <v>5210</v>
      </c>
      <c r="P28" s="15"/>
      <c r="Q28" s="15">
        <v>8790</v>
      </c>
      <c r="R28" s="15"/>
      <c r="S28" s="15">
        <v>16.600000000000001</v>
      </c>
      <c r="T28" s="15"/>
      <c r="U28" s="15"/>
    </row>
    <row r="29" spans="1:40" s="7" customFormat="1" ht="27" x14ac:dyDescent="0.25">
      <c r="A29" s="13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9482</v>
      </c>
      <c r="B31" s="15">
        <v>210</v>
      </c>
      <c r="C31" s="77">
        <f>IF(C$27="%w/w SAR",((C$28*10)*$B31),IF(C$27="%w/w DM",(((C$28*10)*($B$28/100))*$B31),IF(C$27="kg/t SAR",(C$28*$B31),IF(C$27="kg/t DM",((C$28*($B$28/100))*$B31),IF(C$27="mg/kg SAR",((C$28*0.001)*$B31),IF(C$27="mg/kg DM",(((C$28*0.001)*($B$28/100))*$B31),0))))))</f>
        <v>78.516900000000007</v>
      </c>
      <c r="D31" s="77">
        <f>(IF(D$27="%w/w SAR",((D$28*10)*$B31),IF(D$27="%w/w DM",(((D$28*10)*($B$28/100))*$B31),IF(D$27="kg/t SAR",(D$28*$B31),IF(D$27="kg/t DM",((D$28*($B$28/100))*$B31),IF(D$27="mg/kg SAR",((D$28*0.001)*$B31),IF(D$27="mg/kg DM",(((D$28*0.001)*($B$28/100))*$B31),"0")))))))*2.291</f>
        <v>45.931090590000004</v>
      </c>
      <c r="E31" s="77">
        <f>(IF(E$27="%w/w SAR",((E$28*10)*$B31),IF(E$27="%w/w DM",(((E$28*10)*($B$28/100))*$B31),IF(E$27="kg/t SAR",(E$28*$B31),IF(E$27="kg/t DM",((E$28*($B$28/100))*$B31),IF(E$27="mg/kg SAR",((E$28*0.001)*$B31),IF(E$27="mg/kg DM",(((E$28*0.001)*($B$28/100))*$B31),"0")))))))*1.205</f>
        <v>1.72691442</v>
      </c>
      <c r="F31" s="77">
        <f>(IF(F$27="%w/w SAR",((F$28*10)*$B31),IF(F$27="%w/w DM",(((F$28*10)*($B$28/100))*$B31),IF(F$27="kg/t SAR",(F$28*$B31),IF(F$27="kg/t DM",((F$28*($B$28/100))*$B31),IF(F$27="mg/kg SAR",((F$28*0.001)*$B31),IF(F$27="mg/kg DM",(((F$28*0.001)*($B$28/100))*$B31),"0")))))))*1.658</f>
        <v>11.349762732</v>
      </c>
      <c r="G31" s="77">
        <f t="shared" ref="G31:P46" si="5">IF(G$27="%w/w SAR",((G$28*10)*$B31),IF(G$27="%w/w DM",(((G$28*10)*($B$28/100))*$B31),IF(G$27="kg/t SAR",(G$28*$B31),IF(G$27="kg/t DM",((G$28*($B$28/100))*$B31),IF(G$27="mg/kg SAR",((G$28*0.001)*$B31),IF(G$27="mg/kg DM",(((G$28*0.001)*($B$28/100))*$B31),0))))))</f>
        <v>0.5092163999999999</v>
      </c>
      <c r="H31" s="77">
        <f t="shared" si="5"/>
        <v>0.89951400000000015</v>
      </c>
      <c r="I31" s="77">
        <f t="shared" si="5"/>
        <v>2.713788E-2</v>
      </c>
      <c r="J31" s="77">
        <f t="shared" si="5"/>
        <v>3.9639599999999999E-3</v>
      </c>
      <c r="K31" s="77">
        <f t="shared" si="5"/>
        <v>4.19265E-3</v>
      </c>
      <c r="L31" s="77">
        <f t="shared" si="5"/>
        <v>3.8877299999999997E-2</v>
      </c>
      <c r="M31" s="77">
        <f t="shared" si="5"/>
        <v>5.1379019999999997E-2</v>
      </c>
      <c r="N31" s="77">
        <f t="shared" si="5"/>
        <v>1425.501</v>
      </c>
      <c r="O31" s="77">
        <f t="shared" si="5"/>
        <v>39.715829999999997</v>
      </c>
      <c r="P31" s="77">
        <f t="shared" si="5"/>
        <v>0</v>
      </c>
      <c r="Q31" s="77">
        <f>(IF(Q$27="%w/w SAR",((Q$28*10)*$B31),IF(Q$27="%w/w DM",(((Q$28*10)*($B$28/100))*$B31),IF(Q$27="kg/t SAR",(Q$28*$B31),IF(Q$27="kg/t DM",((Q$28*($B$28/100))*$B31),IF(Q$27="mg/kg SAR",((Q$28*0.001)*$B31),IF(Q$27="mg/kg DM",(((Q$28*0.001)*($B$28/100))*$B31),0)))))))*2.5</f>
        <v>167.51542499999999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0.12654180000000001</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1489</v>
      </c>
      <c r="B32" s="15">
        <v>210</v>
      </c>
      <c r="C32" s="77">
        <f t="shared" ref="C32:C50" si="6">IF(C$27="%w/w SAR",((C$28*10)*$B32),IF(C$27="%w/w DM",(((C$28*10)*($B$28/100))*$B32),IF(C$27="kg/t SAR",(C$28*$B32),IF(C$27="kg/t DM",((C$28*($B$28/100))*$B32),IF(C$27="mg/kg SAR",((C$28*0.001)*$B32),IF(C$27="mg/kg DM",(((C$28*0.001)*($B$28/100))*$B32),0))))))</f>
        <v>78.516900000000007</v>
      </c>
      <c r="D32" s="77">
        <f t="shared" ref="D32:D50" si="7">(IF(D$27="%w/w SAR",((D$28*10)*$B32),IF(D$27="%w/w DM",(((D$28*10)*($B$28/100))*$B32),IF(D$27="kg/t SAR",(D$28*$B32),IF(D$27="kg/t DM",((D$28*($B$28/100))*$B32),IF(D$27="mg/kg SAR",((D$28*0.001)*$B32),IF(D$27="mg/kg DM",(((D$28*0.001)*($B$28/100))*$B32),"0")))))))*2.291</f>
        <v>45.931090590000004</v>
      </c>
      <c r="E32" s="77">
        <f t="shared" ref="E32:E50" si="8">(IF(E$27="%w/w SAR",((E$28*10)*$B32),IF(E$27="%w/w DM",(((E$28*10)*($B$28/100))*$B32),IF(E$27="kg/t SAR",(E$28*$B32),IF(E$27="kg/t DM",((E$28*($B$28/100))*$B32),IF(E$27="mg/kg SAR",((E$28*0.001)*$B32),IF(E$27="mg/kg DM",(((E$28*0.001)*($B$28/100))*$B32),"0")))))))*1.205</f>
        <v>1.72691442</v>
      </c>
      <c r="F32" s="77">
        <f t="shared" ref="F32:F50" si="9">(IF(F$27="%w/w SAR",((F$28*10)*$B32),IF(F$27="%w/w DM",(((F$28*10)*($B$28/100))*$B32),IF(F$27="kg/t SAR",(F$28*$B32),IF(F$27="kg/t DM",((F$28*($B$28/100))*$B32),IF(F$27="mg/kg SAR",((F$28*0.001)*$B32),IF(F$27="mg/kg DM",(((F$28*0.001)*($B$28/100))*$B32),"0")))))))*1.658</f>
        <v>11.349762732</v>
      </c>
      <c r="G32" s="77">
        <f t="shared" si="5"/>
        <v>0.5092163999999999</v>
      </c>
      <c r="H32" s="77">
        <f t="shared" si="5"/>
        <v>0.89951400000000015</v>
      </c>
      <c r="I32" s="77">
        <f t="shared" si="5"/>
        <v>2.713788E-2</v>
      </c>
      <c r="J32" s="77">
        <f t="shared" si="5"/>
        <v>3.9639599999999999E-3</v>
      </c>
      <c r="K32" s="77">
        <f t="shared" si="5"/>
        <v>4.19265E-3</v>
      </c>
      <c r="L32" s="77">
        <f t="shared" si="5"/>
        <v>3.8877299999999997E-2</v>
      </c>
      <c r="M32" s="77">
        <f t="shared" si="5"/>
        <v>5.1379019999999997E-2</v>
      </c>
      <c r="N32" s="77">
        <f t="shared" si="5"/>
        <v>1425.501</v>
      </c>
      <c r="O32" s="77">
        <f t="shared" si="5"/>
        <v>39.715829999999997</v>
      </c>
      <c r="P32" s="77">
        <f t="shared" si="5"/>
        <v>0</v>
      </c>
      <c r="Q32" s="77">
        <f t="shared" ref="Q32:Q50" si="10">(IF(Q$27="%w/w SAR",((Q$28*10)*$B32),IF(Q$27="%w/w DM",(((Q$28*10)*($B$28/100))*$B32),IF(Q$27="kg/t SAR",(Q$28*$B32),IF(Q$27="kg/t DM",((Q$28*($B$28/100))*$B32),IF(Q$27="mg/kg SAR",((Q$28*0.001)*$B32),IF(Q$27="mg/kg DM",(((Q$28*0.001)*($B$28/100))*$B32),0)))))))*2.5</f>
        <v>167.51542499999999</v>
      </c>
      <c r="R32" s="77">
        <f t="shared" ref="R32:U50" si="11">IF(R$27="%w/w SAR",((R$28*10)*$B32),IF(R$27="%w/w DM",(((R$28*10)*($B$28/100))*$B32),IF(R$27="kg/t SAR",(R$28*$B32),IF(R$27="kg/t DM",((R$28*($B$28/100))*$B32),IF(R$27="mg/kg SAR",((R$28*0.001)*$B32),IF(R$27="mg/kg DM",(((R$28*0.001)*($B$28/100))*$B32),0))))))</f>
        <v>0</v>
      </c>
      <c r="S32" s="77">
        <f t="shared" si="11"/>
        <v>0.12654180000000001</v>
      </c>
      <c r="T32" s="77">
        <f t="shared" si="11"/>
        <v>0</v>
      </c>
      <c r="U32" s="77">
        <f t="shared" si="11"/>
        <v>0</v>
      </c>
      <c r="AB32" s="59"/>
      <c r="AC32" s="59"/>
      <c r="AD32" s="59"/>
      <c r="AE32" s="59"/>
      <c r="AF32" s="59"/>
      <c r="AG32" s="59"/>
      <c r="AH32" s="59"/>
      <c r="AI32" s="59"/>
    </row>
    <row r="33" spans="1:35" s="72" customFormat="1" x14ac:dyDescent="0.25">
      <c r="A33" s="13">
        <f>E8</f>
        <v>3483</v>
      </c>
      <c r="B33" s="15">
        <v>210</v>
      </c>
      <c r="C33" s="77">
        <f t="shared" si="6"/>
        <v>78.516900000000007</v>
      </c>
      <c r="D33" s="77">
        <f t="shared" si="7"/>
        <v>45.931090590000004</v>
      </c>
      <c r="E33" s="77">
        <f t="shared" si="8"/>
        <v>1.72691442</v>
      </c>
      <c r="F33" s="77">
        <f t="shared" si="9"/>
        <v>11.349762732</v>
      </c>
      <c r="G33" s="77">
        <f t="shared" si="5"/>
        <v>0.5092163999999999</v>
      </c>
      <c r="H33" s="77">
        <f t="shared" si="5"/>
        <v>0.89951400000000015</v>
      </c>
      <c r="I33" s="77">
        <f t="shared" si="5"/>
        <v>2.713788E-2</v>
      </c>
      <c r="J33" s="77">
        <f t="shared" si="5"/>
        <v>3.9639599999999999E-3</v>
      </c>
      <c r="K33" s="77">
        <f t="shared" si="5"/>
        <v>4.19265E-3</v>
      </c>
      <c r="L33" s="77">
        <f t="shared" si="5"/>
        <v>3.8877299999999997E-2</v>
      </c>
      <c r="M33" s="77">
        <f t="shared" si="5"/>
        <v>5.1379019999999997E-2</v>
      </c>
      <c r="N33" s="77">
        <f t="shared" si="5"/>
        <v>1425.501</v>
      </c>
      <c r="O33" s="77">
        <f t="shared" si="5"/>
        <v>39.715829999999997</v>
      </c>
      <c r="P33" s="77">
        <f t="shared" si="5"/>
        <v>0</v>
      </c>
      <c r="Q33" s="77">
        <f t="shared" si="10"/>
        <v>167.51542499999999</v>
      </c>
      <c r="R33" s="77">
        <f t="shared" si="11"/>
        <v>0</v>
      </c>
      <c r="S33" s="77">
        <f t="shared" si="11"/>
        <v>0.12654180000000001</v>
      </c>
      <c r="T33" s="77">
        <f t="shared" si="11"/>
        <v>0</v>
      </c>
      <c r="U33" s="77">
        <f t="shared" si="11"/>
        <v>0</v>
      </c>
      <c r="AB33" s="59"/>
      <c r="AC33" s="59"/>
      <c r="AD33" s="59"/>
      <c r="AE33" s="59"/>
      <c r="AF33" s="59"/>
      <c r="AG33" s="59"/>
      <c r="AH33" s="59"/>
      <c r="AI33" s="59"/>
    </row>
    <row r="34" spans="1:35" s="72" customFormat="1" x14ac:dyDescent="0.25">
      <c r="A34" s="13">
        <f>F8</f>
        <v>4169</v>
      </c>
      <c r="B34" s="15">
        <v>210</v>
      </c>
      <c r="C34" s="77">
        <f t="shared" si="6"/>
        <v>78.516900000000007</v>
      </c>
      <c r="D34" s="77">
        <f t="shared" si="7"/>
        <v>45.931090590000004</v>
      </c>
      <c r="E34" s="77">
        <f t="shared" si="8"/>
        <v>1.72691442</v>
      </c>
      <c r="F34" s="77">
        <f t="shared" si="9"/>
        <v>11.349762732</v>
      </c>
      <c r="G34" s="77">
        <f t="shared" si="5"/>
        <v>0.5092163999999999</v>
      </c>
      <c r="H34" s="77">
        <f t="shared" si="5"/>
        <v>0.89951400000000015</v>
      </c>
      <c r="I34" s="77">
        <f t="shared" si="5"/>
        <v>2.713788E-2</v>
      </c>
      <c r="J34" s="77">
        <f t="shared" si="5"/>
        <v>3.9639599999999999E-3</v>
      </c>
      <c r="K34" s="77">
        <f t="shared" si="5"/>
        <v>4.19265E-3</v>
      </c>
      <c r="L34" s="77">
        <f t="shared" si="5"/>
        <v>3.8877299999999997E-2</v>
      </c>
      <c r="M34" s="77">
        <f t="shared" si="5"/>
        <v>5.1379019999999997E-2</v>
      </c>
      <c r="N34" s="77">
        <f t="shared" si="5"/>
        <v>1425.501</v>
      </c>
      <c r="O34" s="77">
        <f t="shared" si="5"/>
        <v>39.715829999999997</v>
      </c>
      <c r="P34" s="77">
        <f t="shared" si="5"/>
        <v>0</v>
      </c>
      <c r="Q34" s="77">
        <f t="shared" si="10"/>
        <v>167.51542499999999</v>
      </c>
      <c r="R34" s="77">
        <f t="shared" si="11"/>
        <v>0</v>
      </c>
      <c r="S34" s="77">
        <f t="shared" si="11"/>
        <v>0.12654180000000001</v>
      </c>
      <c r="T34" s="77">
        <f t="shared" si="11"/>
        <v>0</v>
      </c>
      <c r="U34" s="77">
        <f t="shared" si="11"/>
        <v>0</v>
      </c>
      <c r="AB34" s="59"/>
      <c r="AC34" s="59"/>
      <c r="AD34" s="59"/>
      <c r="AE34" s="59"/>
      <c r="AF34" s="59"/>
      <c r="AG34" s="59"/>
      <c r="AH34" s="59"/>
      <c r="AI34" s="59"/>
    </row>
    <row r="35" spans="1:35" s="72" customFormat="1" x14ac:dyDescent="0.25">
      <c r="A35" s="13">
        <f>G8</f>
        <v>5392</v>
      </c>
      <c r="B35" s="15">
        <v>210</v>
      </c>
      <c r="C35" s="77">
        <f t="shared" si="6"/>
        <v>78.516900000000007</v>
      </c>
      <c r="D35" s="77">
        <f t="shared" si="7"/>
        <v>45.931090590000004</v>
      </c>
      <c r="E35" s="77">
        <f t="shared" si="8"/>
        <v>1.72691442</v>
      </c>
      <c r="F35" s="77">
        <f t="shared" si="9"/>
        <v>11.349762732</v>
      </c>
      <c r="G35" s="77">
        <f t="shared" si="5"/>
        <v>0.5092163999999999</v>
      </c>
      <c r="H35" s="77">
        <f t="shared" si="5"/>
        <v>0.89951400000000015</v>
      </c>
      <c r="I35" s="77">
        <f t="shared" si="5"/>
        <v>2.713788E-2</v>
      </c>
      <c r="J35" s="77">
        <f t="shared" si="5"/>
        <v>3.9639599999999999E-3</v>
      </c>
      <c r="K35" s="77">
        <f t="shared" si="5"/>
        <v>4.19265E-3</v>
      </c>
      <c r="L35" s="77">
        <f t="shared" si="5"/>
        <v>3.8877299999999997E-2</v>
      </c>
      <c r="M35" s="77">
        <f t="shared" si="5"/>
        <v>5.1379019999999997E-2</v>
      </c>
      <c r="N35" s="77">
        <f t="shared" si="5"/>
        <v>1425.501</v>
      </c>
      <c r="O35" s="77">
        <f t="shared" si="5"/>
        <v>39.715829999999997</v>
      </c>
      <c r="P35" s="77">
        <f t="shared" si="5"/>
        <v>0</v>
      </c>
      <c r="Q35" s="77">
        <f t="shared" si="10"/>
        <v>167.51542499999999</v>
      </c>
      <c r="R35" s="77">
        <f t="shared" si="11"/>
        <v>0</v>
      </c>
      <c r="S35" s="77">
        <f t="shared" si="11"/>
        <v>0.12654180000000001</v>
      </c>
      <c r="T35" s="77">
        <f t="shared" si="11"/>
        <v>0</v>
      </c>
      <c r="U35" s="77">
        <f t="shared" si="11"/>
        <v>0</v>
      </c>
      <c r="AB35" s="59"/>
      <c r="AC35" s="59"/>
      <c r="AD35" s="59"/>
      <c r="AE35" s="59"/>
      <c r="AF35" s="59"/>
      <c r="AG35" s="59"/>
      <c r="AH35" s="59"/>
      <c r="AI35" s="59"/>
    </row>
    <row r="36" spans="1:35" s="72" customFormat="1" x14ac:dyDescent="0.25">
      <c r="A36" s="13">
        <f>H8</f>
        <v>2908</v>
      </c>
      <c r="B36" s="15">
        <v>210</v>
      </c>
      <c r="C36" s="77">
        <f t="shared" si="6"/>
        <v>78.516900000000007</v>
      </c>
      <c r="D36" s="77">
        <f t="shared" si="7"/>
        <v>45.931090590000004</v>
      </c>
      <c r="E36" s="77">
        <f t="shared" si="8"/>
        <v>1.72691442</v>
      </c>
      <c r="F36" s="77">
        <f t="shared" si="9"/>
        <v>11.349762732</v>
      </c>
      <c r="G36" s="77">
        <f t="shared" si="5"/>
        <v>0.5092163999999999</v>
      </c>
      <c r="H36" s="77">
        <f t="shared" si="5"/>
        <v>0.89951400000000015</v>
      </c>
      <c r="I36" s="77">
        <f t="shared" si="5"/>
        <v>2.713788E-2</v>
      </c>
      <c r="J36" s="77">
        <f t="shared" si="5"/>
        <v>3.9639599999999999E-3</v>
      </c>
      <c r="K36" s="77">
        <f t="shared" si="5"/>
        <v>4.19265E-3</v>
      </c>
      <c r="L36" s="77">
        <f t="shared" si="5"/>
        <v>3.8877299999999997E-2</v>
      </c>
      <c r="M36" s="77">
        <f t="shared" si="5"/>
        <v>5.1379019999999997E-2</v>
      </c>
      <c r="N36" s="77">
        <f t="shared" si="5"/>
        <v>1425.501</v>
      </c>
      <c r="O36" s="77">
        <f t="shared" si="5"/>
        <v>39.715829999999997</v>
      </c>
      <c r="P36" s="77">
        <f t="shared" si="5"/>
        <v>0</v>
      </c>
      <c r="Q36" s="77">
        <f t="shared" si="10"/>
        <v>167.51542499999999</v>
      </c>
      <c r="R36" s="77">
        <f t="shared" si="11"/>
        <v>0</v>
      </c>
      <c r="S36" s="77">
        <f t="shared" si="11"/>
        <v>0.12654180000000001</v>
      </c>
      <c r="T36" s="77">
        <f t="shared" si="11"/>
        <v>0</v>
      </c>
      <c r="U36" s="77">
        <f t="shared" si="11"/>
        <v>0</v>
      </c>
      <c r="AB36" s="59"/>
      <c r="AC36" s="59"/>
      <c r="AD36" s="59"/>
      <c r="AE36" s="59"/>
      <c r="AF36" s="59"/>
      <c r="AG36" s="59"/>
      <c r="AH36" s="59"/>
      <c r="AI36" s="59"/>
    </row>
    <row r="37" spans="1:35" s="72" customFormat="1" x14ac:dyDescent="0.25">
      <c r="A37" s="13">
        <f>I8</f>
        <v>4826</v>
      </c>
      <c r="B37" s="15">
        <v>210</v>
      </c>
      <c r="C37" s="77">
        <f t="shared" si="6"/>
        <v>78.516900000000007</v>
      </c>
      <c r="D37" s="77">
        <f t="shared" si="7"/>
        <v>45.931090590000004</v>
      </c>
      <c r="E37" s="77">
        <f t="shared" si="8"/>
        <v>1.72691442</v>
      </c>
      <c r="F37" s="77">
        <f t="shared" si="9"/>
        <v>11.349762732</v>
      </c>
      <c r="G37" s="77">
        <f t="shared" si="5"/>
        <v>0.5092163999999999</v>
      </c>
      <c r="H37" s="77">
        <f t="shared" si="5"/>
        <v>0.89951400000000015</v>
      </c>
      <c r="I37" s="77">
        <f t="shared" si="5"/>
        <v>2.713788E-2</v>
      </c>
      <c r="J37" s="77">
        <f t="shared" si="5"/>
        <v>3.9639599999999999E-3</v>
      </c>
      <c r="K37" s="77">
        <f t="shared" si="5"/>
        <v>4.19265E-3</v>
      </c>
      <c r="L37" s="77">
        <f t="shared" si="5"/>
        <v>3.8877299999999997E-2</v>
      </c>
      <c r="M37" s="77">
        <f t="shared" si="5"/>
        <v>5.1379019999999997E-2</v>
      </c>
      <c r="N37" s="77">
        <f t="shared" si="5"/>
        <v>1425.501</v>
      </c>
      <c r="O37" s="77">
        <f t="shared" si="5"/>
        <v>39.715829999999997</v>
      </c>
      <c r="P37" s="77">
        <f t="shared" si="5"/>
        <v>0</v>
      </c>
      <c r="Q37" s="77">
        <f t="shared" si="10"/>
        <v>167.51542499999999</v>
      </c>
      <c r="R37" s="77">
        <f t="shared" si="11"/>
        <v>0</v>
      </c>
      <c r="S37" s="77">
        <f t="shared" si="11"/>
        <v>0.12654180000000001</v>
      </c>
      <c r="T37" s="77">
        <f t="shared" si="11"/>
        <v>0</v>
      </c>
      <c r="U37" s="77">
        <f t="shared" si="11"/>
        <v>0</v>
      </c>
      <c r="AB37" s="59"/>
      <c r="AC37" s="59"/>
      <c r="AD37" s="59"/>
      <c r="AE37" s="59"/>
      <c r="AF37" s="59"/>
      <c r="AG37" s="59"/>
      <c r="AH37" s="59"/>
      <c r="AI37" s="59"/>
    </row>
    <row r="38" spans="1:35" s="72" customFormat="1" x14ac:dyDescent="0.25">
      <c r="A38" s="13">
        <f>J8</f>
        <v>6909</v>
      </c>
      <c r="B38" s="15">
        <v>210</v>
      </c>
      <c r="C38" s="77">
        <f t="shared" si="6"/>
        <v>78.516900000000007</v>
      </c>
      <c r="D38" s="77">
        <f t="shared" si="7"/>
        <v>45.931090590000004</v>
      </c>
      <c r="E38" s="77">
        <f t="shared" si="8"/>
        <v>1.72691442</v>
      </c>
      <c r="F38" s="77">
        <f t="shared" si="9"/>
        <v>11.349762732</v>
      </c>
      <c r="G38" s="77">
        <f t="shared" si="5"/>
        <v>0.5092163999999999</v>
      </c>
      <c r="H38" s="77">
        <f t="shared" si="5"/>
        <v>0.89951400000000015</v>
      </c>
      <c r="I38" s="77">
        <f t="shared" si="5"/>
        <v>2.713788E-2</v>
      </c>
      <c r="J38" s="77">
        <f t="shared" si="5"/>
        <v>3.9639599999999999E-3</v>
      </c>
      <c r="K38" s="77">
        <f t="shared" si="5"/>
        <v>4.19265E-3</v>
      </c>
      <c r="L38" s="77">
        <f t="shared" si="5"/>
        <v>3.8877299999999997E-2</v>
      </c>
      <c r="M38" s="77">
        <f t="shared" si="5"/>
        <v>5.1379019999999997E-2</v>
      </c>
      <c r="N38" s="77">
        <f t="shared" si="5"/>
        <v>1425.501</v>
      </c>
      <c r="O38" s="77">
        <f t="shared" si="5"/>
        <v>39.715829999999997</v>
      </c>
      <c r="P38" s="77">
        <f t="shared" si="5"/>
        <v>0</v>
      </c>
      <c r="Q38" s="77">
        <f t="shared" si="10"/>
        <v>167.51542499999999</v>
      </c>
      <c r="R38" s="77">
        <f t="shared" si="11"/>
        <v>0</v>
      </c>
      <c r="S38" s="77">
        <f t="shared" si="11"/>
        <v>0.12654180000000001</v>
      </c>
      <c r="T38" s="77">
        <f t="shared" si="11"/>
        <v>0</v>
      </c>
      <c r="U38" s="77">
        <f t="shared" si="11"/>
        <v>0</v>
      </c>
      <c r="AB38" s="59"/>
      <c r="AC38" s="59"/>
      <c r="AD38" s="59"/>
      <c r="AE38" s="59"/>
      <c r="AF38" s="59"/>
      <c r="AG38" s="59"/>
      <c r="AH38" s="59"/>
      <c r="AI38" s="59"/>
    </row>
    <row r="39" spans="1:35" s="72" customFormat="1" x14ac:dyDescent="0.25">
      <c r="A39" s="13">
        <f>K8</f>
        <v>9973</v>
      </c>
      <c r="B39" s="15">
        <v>210</v>
      </c>
      <c r="C39" s="77">
        <f t="shared" si="6"/>
        <v>78.516900000000007</v>
      </c>
      <c r="D39" s="77">
        <f t="shared" si="7"/>
        <v>45.931090590000004</v>
      </c>
      <c r="E39" s="77">
        <f t="shared" si="8"/>
        <v>1.72691442</v>
      </c>
      <c r="F39" s="77">
        <f t="shared" si="9"/>
        <v>11.349762732</v>
      </c>
      <c r="G39" s="77">
        <f t="shared" si="5"/>
        <v>0.5092163999999999</v>
      </c>
      <c r="H39" s="77">
        <f t="shared" si="5"/>
        <v>0.89951400000000015</v>
      </c>
      <c r="I39" s="77">
        <f t="shared" si="5"/>
        <v>2.713788E-2</v>
      </c>
      <c r="J39" s="77">
        <f t="shared" si="5"/>
        <v>3.9639599999999999E-3</v>
      </c>
      <c r="K39" s="77">
        <f t="shared" si="5"/>
        <v>4.19265E-3</v>
      </c>
      <c r="L39" s="77">
        <f t="shared" si="5"/>
        <v>3.8877299999999997E-2</v>
      </c>
      <c r="M39" s="77">
        <f t="shared" si="5"/>
        <v>5.1379019999999997E-2</v>
      </c>
      <c r="N39" s="77">
        <f t="shared" si="5"/>
        <v>1425.501</v>
      </c>
      <c r="O39" s="77">
        <f t="shared" si="5"/>
        <v>39.715829999999997</v>
      </c>
      <c r="P39" s="77">
        <f t="shared" si="5"/>
        <v>0</v>
      </c>
      <c r="Q39" s="77">
        <f t="shared" si="10"/>
        <v>167.51542499999999</v>
      </c>
      <c r="R39" s="77">
        <f t="shared" si="11"/>
        <v>0</v>
      </c>
      <c r="S39" s="77">
        <f t="shared" si="11"/>
        <v>0.12654180000000001</v>
      </c>
      <c r="T39" s="77">
        <f t="shared" si="11"/>
        <v>0</v>
      </c>
      <c r="U39" s="77">
        <f t="shared" si="11"/>
        <v>0</v>
      </c>
      <c r="AB39" s="59"/>
      <c r="AC39" s="59"/>
      <c r="AD39" s="59"/>
      <c r="AE39" s="59"/>
      <c r="AF39" s="59"/>
      <c r="AG39" s="59"/>
      <c r="AH39" s="59"/>
      <c r="AI39" s="59"/>
    </row>
    <row r="40" spans="1:35" s="72" customFormat="1" x14ac:dyDescent="0.25">
      <c r="A40" s="13">
        <f>L8</f>
        <v>7740</v>
      </c>
      <c r="B40" s="15">
        <v>210</v>
      </c>
      <c r="C40" s="77">
        <f t="shared" si="6"/>
        <v>78.516900000000007</v>
      </c>
      <c r="D40" s="77">
        <f t="shared" si="7"/>
        <v>45.931090590000004</v>
      </c>
      <c r="E40" s="77">
        <f t="shared" si="8"/>
        <v>1.72691442</v>
      </c>
      <c r="F40" s="77">
        <f t="shared" si="9"/>
        <v>11.349762732</v>
      </c>
      <c r="G40" s="77">
        <f t="shared" si="5"/>
        <v>0.5092163999999999</v>
      </c>
      <c r="H40" s="77">
        <f t="shared" si="5"/>
        <v>0.89951400000000015</v>
      </c>
      <c r="I40" s="77">
        <f t="shared" si="5"/>
        <v>2.713788E-2</v>
      </c>
      <c r="J40" s="77">
        <f t="shared" si="5"/>
        <v>3.9639599999999999E-3</v>
      </c>
      <c r="K40" s="77">
        <f t="shared" si="5"/>
        <v>4.19265E-3</v>
      </c>
      <c r="L40" s="77">
        <f t="shared" si="5"/>
        <v>3.8877299999999997E-2</v>
      </c>
      <c r="M40" s="77">
        <f t="shared" si="5"/>
        <v>5.1379019999999997E-2</v>
      </c>
      <c r="N40" s="77">
        <f t="shared" si="5"/>
        <v>1425.501</v>
      </c>
      <c r="O40" s="77">
        <f t="shared" si="5"/>
        <v>39.715829999999997</v>
      </c>
      <c r="P40" s="77">
        <f t="shared" si="5"/>
        <v>0</v>
      </c>
      <c r="Q40" s="77">
        <f t="shared" si="10"/>
        <v>167.51542499999999</v>
      </c>
      <c r="R40" s="77">
        <f t="shared" si="11"/>
        <v>0</v>
      </c>
      <c r="S40" s="77">
        <f t="shared" si="11"/>
        <v>0.12654180000000001</v>
      </c>
      <c r="T40" s="77">
        <f t="shared" si="11"/>
        <v>0</v>
      </c>
      <c r="U40" s="77">
        <f t="shared" si="11"/>
        <v>0</v>
      </c>
      <c r="AB40" s="59"/>
      <c r="AC40" s="59"/>
      <c r="AD40" s="59"/>
      <c r="AE40" s="59"/>
      <c r="AF40" s="59"/>
      <c r="AG40" s="59"/>
      <c r="AH40" s="59"/>
      <c r="AI40" s="59"/>
    </row>
    <row r="41" spans="1:35" s="72" customFormat="1" x14ac:dyDescent="0.25">
      <c r="A41" s="13">
        <f>M8</f>
        <v>7730</v>
      </c>
      <c r="B41" s="15">
        <v>210</v>
      </c>
      <c r="C41" s="77">
        <f t="shared" si="6"/>
        <v>78.516900000000007</v>
      </c>
      <c r="D41" s="77">
        <f t="shared" si="7"/>
        <v>45.931090590000004</v>
      </c>
      <c r="E41" s="77">
        <f t="shared" si="8"/>
        <v>1.72691442</v>
      </c>
      <c r="F41" s="77">
        <f t="shared" si="9"/>
        <v>11.349762732</v>
      </c>
      <c r="G41" s="77">
        <f t="shared" si="5"/>
        <v>0.5092163999999999</v>
      </c>
      <c r="H41" s="77">
        <f t="shared" si="5"/>
        <v>0.89951400000000015</v>
      </c>
      <c r="I41" s="77">
        <f t="shared" si="5"/>
        <v>2.713788E-2</v>
      </c>
      <c r="J41" s="77">
        <f t="shared" si="5"/>
        <v>3.9639599999999999E-3</v>
      </c>
      <c r="K41" s="77">
        <f t="shared" si="5"/>
        <v>4.19265E-3</v>
      </c>
      <c r="L41" s="77">
        <f t="shared" si="5"/>
        <v>3.8877299999999997E-2</v>
      </c>
      <c r="M41" s="77">
        <f t="shared" si="5"/>
        <v>5.1379019999999997E-2</v>
      </c>
      <c r="N41" s="77">
        <f t="shared" si="5"/>
        <v>1425.501</v>
      </c>
      <c r="O41" s="77">
        <f t="shared" si="5"/>
        <v>39.715829999999997</v>
      </c>
      <c r="P41" s="77">
        <f t="shared" si="5"/>
        <v>0</v>
      </c>
      <c r="Q41" s="77">
        <f t="shared" si="10"/>
        <v>167.51542499999999</v>
      </c>
      <c r="R41" s="77">
        <f t="shared" si="11"/>
        <v>0</v>
      </c>
      <c r="S41" s="77">
        <f t="shared" si="11"/>
        <v>0.12654180000000001</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9482</v>
      </c>
      <c r="C57" s="8">
        <f t="shared" ref="C57:U57" si="13">D8</f>
        <v>1489</v>
      </c>
      <c r="D57" s="8">
        <f t="shared" si="13"/>
        <v>3483</v>
      </c>
      <c r="E57" s="8">
        <f t="shared" si="13"/>
        <v>4169</v>
      </c>
      <c r="F57" s="8">
        <f t="shared" si="13"/>
        <v>5392</v>
      </c>
      <c r="G57" s="8">
        <f t="shared" si="13"/>
        <v>2908</v>
      </c>
      <c r="H57" s="8">
        <f t="shared" si="13"/>
        <v>4826</v>
      </c>
      <c r="I57" s="8">
        <f t="shared" si="13"/>
        <v>6909</v>
      </c>
      <c r="J57" s="8">
        <f t="shared" si="13"/>
        <v>9973</v>
      </c>
      <c r="K57" s="8">
        <f t="shared" si="13"/>
        <v>7740</v>
      </c>
      <c r="L57" s="8">
        <f t="shared" si="13"/>
        <v>7730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"&amp;(VLOOKUP(C14,Table2458[],6,FALSE))</f>
        <v>Medium/Clay I Arable</v>
      </c>
      <c r="C58" s="13" t="str">
        <f>D16&amp;" I "&amp;(VLOOKUP(D14,Table2458[],6,FALSE))</f>
        <v>Medium/Clay I Arable</v>
      </c>
      <c r="D58" s="13" t="str">
        <f>E16&amp;" I "&amp;(VLOOKUP(E14,Table2458[],6,FALSE))</f>
        <v>Medium/Clay I Arable</v>
      </c>
      <c r="E58" s="13" t="str">
        <f>F16&amp;" I "&amp;(VLOOKUP(F14,Table2458[],6,FALSE))</f>
        <v>Medium/Clay I Arable</v>
      </c>
      <c r="F58" s="13" t="str">
        <f>G16&amp;" I "&amp;(VLOOKUP(G14,Table2458[],6,FALSE))</f>
        <v>Medium/Clay I Arable</v>
      </c>
      <c r="G58" s="13" t="str">
        <f>H16&amp;" I "&amp;(VLOOKUP(H14,Table2458[],6,FALSE))</f>
        <v>Medium/Clay I Arable</v>
      </c>
      <c r="H58" s="13" t="str">
        <f>I16&amp;" I "&amp;(VLOOKUP(I14,Table2458[],6,FALSE))</f>
        <v>Medium/Clay I Arable</v>
      </c>
      <c r="I58" s="13" t="str">
        <f>J16&amp;" I "&amp;(VLOOKUP(J14,Table2458[],6,FALSE))</f>
        <v>Medium/Clay I Arable</v>
      </c>
      <c r="J58" s="13" t="str">
        <f>K16&amp;" I "&amp;(VLOOKUP(K14,Table2458[],6,FALSE))</f>
        <v>Medium/Clay I Arable</v>
      </c>
      <c r="K58" s="13" t="str">
        <f>L16&amp;" I "&amp;(VLOOKUP(L14,Table2458[],6,FALSE))</f>
        <v>Medium/Clay I Arable</v>
      </c>
      <c r="L58" s="13" t="str">
        <f>M16&amp;" I "&amp;(VLOOKUP(M14,Table2458[],6,FALSE))</f>
        <v>Medium/Clay I Grass</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x14ac:dyDescent="0.2">
      <c r="A59" s="111" t="s">
        <v>132</v>
      </c>
      <c r="B59" s="76">
        <f>VLOOKUP(C$14,Table2458[],5,FALSE)</f>
        <v>6.7</v>
      </c>
      <c r="C59" s="76">
        <f>VLOOKUP(D$14,Table2458[],5,FALSE)</f>
        <v>6.7</v>
      </c>
      <c r="D59" s="76">
        <f>VLOOKUP(E$14,Table2458[],5,FALSE)</f>
        <v>6.7</v>
      </c>
      <c r="E59" s="76">
        <f>VLOOKUP(F$14,Table2458[],5,FALSE)</f>
        <v>6.7</v>
      </c>
      <c r="F59" s="76">
        <f>VLOOKUP(G$14,Table2458[],5,FALSE)</f>
        <v>6.7</v>
      </c>
      <c r="G59" s="76">
        <f>VLOOKUP(H$14,Table2458[],5,FALSE)</f>
        <v>6.7</v>
      </c>
      <c r="H59" s="76">
        <f>VLOOKUP(I$14,Table2458[],5,FALSE)</f>
        <v>6.7</v>
      </c>
      <c r="I59" s="76">
        <f>VLOOKUP(J$14,Table2458[],5,FALSE)</f>
        <v>6.7</v>
      </c>
      <c r="J59" s="76">
        <f>VLOOKUP(K$14,Table2458[],5,FALSE)</f>
        <v>6.7</v>
      </c>
      <c r="K59" s="76">
        <f>VLOOKUP(L$14,Table2458[],5,FALSE)</f>
        <v>6.7</v>
      </c>
      <c r="L59" s="76">
        <f>VLOOKUP(M$14,Table2458[],5,FALSE)</f>
        <v>6.2</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x14ac:dyDescent="0.2">
      <c r="A60" s="111" t="s">
        <v>4</v>
      </c>
      <c r="B60" s="76">
        <f>C10</f>
        <v>7.4</v>
      </c>
      <c r="C60" s="76">
        <f t="shared" ref="C60:U60" si="14">D10</f>
        <v>6.9</v>
      </c>
      <c r="D60" s="76">
        <f t="shared" si="14"/>
        <v>5.4</v>
      </c>
      <c r="E60" s="76">
        <f t="shared" si="14"/>
        <v>5.7</v>
      </c>
      <c r="F60" s="76">
        <f t="shared" si="14"/>
        <v>6.6</v>
      </c>
      <c r="G60" s="76">
        <f t="shared" si="14"/>
        <v>7.2</v>
      </c>
      <c r="H60" s="76">
        <f t="shared" si="14"/>
        <v>6.1</v>
      </c>
      <c r="I60" s="76">
        <f t="shared" si="14"/>
        <v>6.9</v>
      </c>
      <c r="J60" s="76">
        <f t="shared" si="14"/>
        <v>7.2</v>
      </c>
      <c r="K60" s="76">
        <f t="shared" si="14"/>
        <v>6.3</v>
      </c>
      <c r="L60" s="76">
        <f t="shared" si="14"/>
        <v>6.4</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8</v>
      </c>
      <c r="D61" s="76">
        <f t="shared" si="15"/>
        <v>8</v>
      </c>
      <c r="E61" s="76">
        <f t="shared" si="15"/>
        <v>8</v>
      </c>
      <c r="F61" s="76">
        <f t="shared" si="15"/>
        <v>8</v>
      </c>
      <c r="G61" s="76">
        <f t="shared" si="15"/>
        <v>8</v>
      </c>
      <c r="H61" s="76">
        <f t="shared" si="15"/>
        <v>8</v>
      </c>
      <c r="I61" s="76">
        <f t="shared" si="15"/>
        <v>8</v>
      </c>
      <c r="J61" s="76">
        <f t="shared" si="15"/>
        <v>8</v>
      </c>
      <c r="K61" s="76">
        <f t="shared" si="15"/>
        <v>8</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210</v>
      </c>
      <c r="C62" s="77">
        <f>B32</f>
        <v>210</v>
      </c>
      <c r="D62" s="77">
        <f>B33</f>
        <v>210</v>
      </c>
      <c r="E62" s="77">
        <f>B34</f>
        <v>210</v>
      </c>
      <c r="F62" s="77">
        <f>B35</f>
        <v>210</v>
      </c>
      <c r="G62" s="77">
        <f>B36</f>
        <v>210</v>
      </c>
      <c r="H62" s="77">
        <f>B37</f>
        <v>210</v>
      </c>
      <c r="I62" s="77">
        <f>B38</f>
        <v>210</v>
      </c>
      <c r="J62" s="77">
        <f>B39</f>
        <v>210</v>
      </c>
      <c r="K62" s="77">
        <f>B40</f>
        <v>210</v>
      </c>
      <c r="L62" s="77">
        <f>B41</f>
        <v>210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-5.6000000000000014</v>
      </c>
      <c r="C64" s="77">
        <f t="shared" ref="C64:U64" si="17">(C59-C60)*C61</f>
        <v>-1.6000000000000014</v>
      </c>
      <c r="D64" s="77">
        <f t="shared" si="17"/>
        <v>10.399999999999999</v>
      </c>
      <c r="E64" s="77">
        <f t="shared" si="17"/>
        <v>8</v>
      </c>
      <c r="F64" s="77">
        <f t="shared" si="17"/>
        <v>0.80000000000000426</v>
      </c>
      <c r="G64" s="77">
        <f t="shared" si="17"/>
        <v>-4</v>
      </c>
      <c r="H64" s="77">
        <f t="shared" si="17"/>
        <v>4.8000000000000043</v>
      </c>
      <c r="I64" s="77">
        <f t="shared" si="17"/>
        <v>-1.6000000000000014</v>
      </c>
      <c r="J64" s="77">
        <f t="shared" si="17"/>
        <v>-4</v>
      </c>
      <c r="K64" s="77">
        <f t="shared" si="17"/>
        <v>3.2000000000000028</v>
      </c>
      <c r="L64" s="77">
        <f t="shared" si="17"/>
        <v>-1.2000000000000011</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5.6000000000000014</v>
      </c>
      <c r="C65" s="77">
        <f t="shared" ref="C65:U65" si="18">C63-C64</f>
        <v>1.6000000000000014</v>
      </c>
      <c r="D65" s="77">
        <f t="shared" si="18"/>
        <v>-10.399999999999999</v>
      </c>
      <c r="E65" s="77">
        <f t="shared" si="18"/>
        <v>-8</v>
      </c>
      <c r="F65" s="77">
        <f t="shared" si="18"/>
        <v>-0.80000000000000426</v>
      </c>
      <c r="G65" s="77">
        <f t="shared" si="18"/>
        <v>4</v>
      </c>
      <c r="H65" s="77">
        <f t="shared" si="18"/>
        <v>-4.8000000000000043</v>
      </c>
      <c r="I65" s="77">
        <f t="shared" si="18"/>
        <v>1.6000000000000014</v>
      </c>
      <c r="J65" s="77">
        <f t="shared" si="18"/>
        <v>4</v>
      </c>
      <c r="K65" s="77">
        <f t="shared" si="18"/>
        <v>-3.2000000000000028</v>
      </c>
      <c r="L65" s="77">
        <f t="shared" si="18"/>
        <v>1.2000000000000011</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UNDER</v>
      </c>
      <c r="E66" s="78" t="str">
        <f t="shared" si="19"/>
        <v>UNDER</v>
      </c>
      <c r="F66" s="78" t="str">
        <f t="shared" si="19"/>
        <v>UNDER</v>
      </c>
      <c r="G66" s="78" t="str">
        <f t="shared" si="19"/>
        <v>OVER</v>
      </c>
      <c r="H66" s="78" t="str">
        <f t="shared" si="19"/>
        <v>UNDER</v>
      </c>
      <c r="I66" s="78" t="str">
        <f t="shared" si="19"/>
        <v>OVER</v>
      </c>
      <c r="J66" s="78" t="str">
        <f t="shared" si="19"/>
        <v>OVER</v>
      </c>
      <c r="K66" s="78" t="str">
        <f t="shared" si="19"/>
        <v>UNDER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62:U66 B31:B50">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43" sqref="A4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1" t="s">
        <v>41</v>
      </c>
      <c r="B1" s="121"/>
      <c r="C1" s="142" t="str">
        <f>'DCWW Glascoed (in store)'!C1:D1</f>
        <v>PAN-017959</v>
      </c>
      <c r="D1" s="143"/>
      <c r="E1" s="93" t="s">
        <v>45</v>
      </c>
      <c r="F1" s="39">
        <f>'DCWW Glascoed (in store)'!F1</f>
        <v>48.43</v>
      </c>
      <c r="G1" s="122" t="s">
        <v>43</v>
      </c>
      <c r="H1" s="123"/>
      <c r="I1" s="118">
        <v>6.9</v>
      </c>
      <c r="J1" s="121" t="s">
        <v>153</v>
      </c>
      <c r="K1" s="121"/>
      <c r="L1" s="97">
        <v>6</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1" t="s">
        <v>87</v>
      </c>
      <c r="B2" s="121"/>
      <c r="C2" s="144" t="str">
        <f>'DCWW Glascoed (in store)'!C2:D2</f>
        <v>GP3792SK</v>
      </c>
      <c r="D2" s="145"/>
      <c r="E2" s="93" t="s">
        <v>109</v>
      </c>
      <c r="F2" s="96" t="s">
        <v>176</v>
      </c>
      <c r="G2" s="140" t="s">
        <v>110</v>
      </c>
      <c r="H2" s="141"/>
      <c r="I2" s="118"/>
      <c r="J2" s="121" t="s">
        <v>158</v>
      </c>
      <c r="K2" s="121"/>
      <c r="L2" s="97">
        <v>1.1100000000000001</v>
      </c>
      <c r="AB2" s="30" t="s">
        <v>56</v>
      </c>
      <c r="AC2" s="17"/>
      <c r="AD2" s="30" t="s">
        <v>70</v>
      </c>
      <c r="AE2" s="17"/>
      <c r="AF2" s="17"/>
      <c r="AG2" s="44" t="s">
        <v>76</v>
      </c>
      <c r="AH2" s="18"/>
      <c r="AI2" s="45" t="s">
        <v>126</v>
      </c>
      <c r="AJ2" s="46">
        <v>0</v>
      </c>
      <c r="AK2" s="47">
        <v>0</v>
      </c>
      <c r="AL2" s="10">
        <v>0</v>
      </c>
      <c r="AM2" s="11">
        <v>0</v>
      </c>
      <c r="AN2" s="11">
        <v>0</v>
      </c>
    </row>
    <row r="3" spans="1:41" x14ac:dyDescent="0.2">
      <c r="A3" s="122" t="s">
        <v>42</v>
      </c>
      <c r="B3" s="123"/>
      <c r="C3" s="144" t="str">
        <f>'DCWW Glascoed (in store)'!C3:D3</f>
        <v xml:space="preserve">ByProduct Recovery Limited </v>
      </c>
      <c r="D3" s="145"/>
      <c r="E3" s="93" t="s">
        <v>108</v>
      </c>
      <c r="F3" s="31" t="s">
        <v>78</v>
      </c>
      <c r="G3" s="121" t="s">
        <v>159</v>
      </c>
      <c r="H3" s="121"/>
      <c r="I3" s="118"/>
      <c r="J3" s="122" t="s">
        <v>154</v>
      </c>
      <c r="K3" s="123"/>
      <c r="L3" s="97">
        <f>(L1/(L2*10000))*100</f>
        <v>5.4054054054054043E-2</v>
      </c>
      <c r="AB3" s="30" t="s">
        <v>57</v>
      </c>
      <c r="AC3" s="17"/>
      <c r="AD3" s="30" t="s">
        <v>71</v>
      </c>
      <c r="AE3" s="17"/>
      <c r="AF3" s="17"/>
      <c r="AG3" s="44" t="s">
        <v>77</v>
      </c>
      <c r="AH3" s="18"/>
      <c r="AI3" s="48" t="s">
        <v>113</v>
      </c>
      <c r="AJ3" s="49">
        <v>1.7</v>
      </c>
      <c r="AK3" s="50">
        <v>6</v>
      </c>
      <c r="AL3" s="51">
        <v>1</v>
      </c>
      <c r="AM3" s="11">
        <v>6.2</v>
      </c>
      <c r="AN3" s="11" t="s">
        <v>112</v>
      </c>
    </row>
    <row r="4" spans="1:41" x14ac:dyDescent="0.2">
      <c r="A4" s="121" t="s">
        <v>0</v>
      </c>
      <c r="B4" s="121"/>
      <c r="C4" s="142" t="str">
        <f>'DCWW Glascoed (in store)'!C4:D4</f>
        <v>Bryn Carrog Farm, Bodelwyddan Road, Rhuddlan, Rhyl, LL18 5UH</v>
      </c>
      <c r="D4" s="143"/>
      <c r="E4" s="94" t="s">
        <v>1</v>
      </c>
      <c r="F4" s="96" t="s">
        <v>172</v>
      </c>
      <c r="G4" s="122"/>
      <c r="H4" s="123"/>
      <c r="I4" s="39"/>
      <c r="J4" s="122"/>
      <c r="K4" s="123"/>
      <c r="L4" s="96"/>
      <c r="AB4" s="30" t="s">
        <v>52</v>
      </c>
      <c r="AC4" s="17"/>
      <c r="AD4" s="52" t="s">
        <v>72</v>
      </c>
      <c r="AE4" s="17"/>
      <c r="AF4" s="17"/>
      <c r="AG4" s="44" t="s">
        <v>78</v>
      </c>
      <c r="AH4" s="18"/>
      <c r="AI4" s="53" t="s">
        <v>124</v>
      </c>
      <c r="AJ4" s="54">
        <v>7</v>
      </c>
      <c r="AK4" s="55">
        <v>10.5</v>
      </c>
      <c r="AL4" s="11">
        <v>2</v>
      </c>
      <c r="AM4" s="11">
        <v>6.7</v>
      </c>
      <c r="AN4" s="11" t="s">
        <v>135</v>
      </c>
    </row>
    <row r="5" spans="1:41" x14ac:dyDescent="0.2">
      <c r="A5" s="121" t="s">
        <v>47</v>
      </c>
      <c r="B5" s="121"/>
      <c r="C5" s="142" t="str">
        <f>'DCWW Glascoed (in store)'!C5:D5</f>
        <v>Louise Bailey</v>
      </c>
      <c r="D5" s="143"/>
      <c r="E5" s="93"/>
      <c r="F5" s="39"/>
      <c r="G5" s="122"/>
      <c r="H5" s="123"/>
      <c r="I5" s="39"/>
      <c r="J5" s="122"/>
      <c r="K5" s="123"/>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7" t="s">
        <v>63</v>
      </c>
      <c r="B7" s="12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1" t="s">
        <v>2</v>
      </c>
      <c r="B8" s="121"/>
      <c r="C8" s="60">
        <f>'DCWW Glascoed (in store)'!C8</f>
        <v>9482</v>
      </c>
      <c r="D8" s="60">
        <f>'DCWW Glascoed (in store)'!D8</f>
        <v>1489</v>
      </c>
      <c r="E8" s="60">
        <f>'DCWW Glascoed (in store)'!E8</f>
        <v>3483</v>
      </c>
      <c r="F8" s="60">
        <f>'DCWW Glascoed (in store)'!F8</f>
        <v>4169</v>
      </c>
      <c r="G8" s="60">
        <f>'DCWW Glascoed (in store)'!G8</f>
        <v>5392</v>
      </c>
      <c r="H8" s="60">
        <f>'DCWW Glascoed (in store)'!H8</f>
        <v>2908</v>
      </c>
      <c r="I8" s="60">
        <f>'DCWW Glascoed (in store)'!I8</f>
        <v>4826</v>
      </c>
      <c r="J8" s="60">
        <f>'DCWW Glascoed (in store)'!J8</f>
        <v>6909</v>
      </c>
      <c r="K8" s="60">
        <f>'DCWW Glascoed (in store)'!K8</f>
        <v>9973</v>
      </c>
      <c r="L8" s="60">
        <f>'DCWW Glascoed (in store)'!L8</f>
        <v>7740</v>
      </c>
      <c r="M8" s="60">
        <f>'DCWW Glascoed (in store)'!M8</f>
        <v>7730</v>
      </c>
      <c r="N8" s="60">
        <f>'DCWW Glascoed (in store)'!N8</f>
        <v>0</v>
      </c>
      <c r="O8" s="60">
        <f>'DCWW Glascoed (in store)'!O8</f>
        <v>0</v>
      </c>
      <c r="P8" s="60">
        <f>'DCWW Glascoed (in store)'!P8</f>
        <v>0</v>
      </c>
      <c r="Q8" s="60">
        <f>'DCWW Glascoed (in store)'!Q8</f>
        <v>0</v>
      </c>
      <c r="R8" s="60">
        <f>'DCWW Glascoed (in store)'!R8</f>
        <v>0</v>
      </c>
      <c r="S8" s="60">
        <f>'DCWW Glascoed (in store)'!S8</f>
        <v>0</v>
      </c>
      <c r="T8" s="60">
        <f>'DCWW Glascoed (in store)'!T8</f>
        <v>0</v>
      </c>
      <c r="U8" s="60">
        <f>'DCWW Glascoed (in store)'!U8</f>
        <v>0</v>
      </c>
      <c r="V8" s="60">
        <f>'DCWW Glascoed (in store)'!V8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1" t="s">
        <v>3</v>
      </c>
      <c r="B9" s="121"/>
      <c r="C9" s="60">
        <f>'DCWW Glascoed (in store)'!C9</f>
        <v>1</v>
      </c>
      <c r="D9" s="60">
        <f>'DCWW Glascoed (in store)'!D9</f>
        <v>1</v>
      </c>
      <c r="E9" s="60">
        <f>'DCWW Glascoed (in store)'!E9</f>
        <v>1</v>
      </c>
      <c r="F9" s="60">
        <f>'DCWW Glascoed (in store)'!F9</f>
        <v>1</v>
      </c>
      <c r="G9" s="60">
        <f>'DCWW Glascoed (in store)'!G9</f>
        <v>1</v>
      </c>
      <c r="H9" s="60">
        <f>'DCWW Glascoed (in store)'!H9</f>
        <v>1</v>
      </c>
      <c r="I9" s="60">
        <f>'DCWW Glascoed (in store)'!I9</f>
        <v>1</v>
      </c>
      <c r="J9" s="60">
        <f>'DCWW Glascoed (in store)'!J9</f>
        <v>1</v>
      </c>
      <c r="K9" s="60">
        <f>'DCWW Glascoed (in store)'!K9</f>
        <v>1</v>
      </c>
      <c r="L9" s="60">
        <f>'DCWW Glascoed (in store)'!L9</f>
        <v>1</v>
      </c>
      <c r="M9" s="60" t="str">
        <f>'DCWW Glascoed (in store)'!M9</f>
        <v>Mod</v>
      </c>
      <c r="N9" s="60">
        <f>'DCWW Glascoed (in store)'!N9</f>
        <v>0</v>
      </c>
      <c r="O9" s="60">
        <f>'DCWW Glascoed (in store)'!O9</f>
        <v>0</v>
      </c>
      <c r="P9" s="60">
        <f>'DCWW Glascoed (in store)'!P9</f>
        <v>0</v>
      </c>
      <c r="Q9" s="60">
        <f>'DCWW Glascoed (in store)'!Q9</f>
        <v>0</v>
      </c>
      <c r="R9" s="60">
        <f>'DCWW Glascoed (in store)'!R9</f>
        <v>0</v>
      </c>
      <c r="S9" s="60">
        <f>'DCWW Glascoed (in store)'!S9</f>
        <v>0</v>
      </c>
      <c r="T9" s="60">
        <f>'DCWW Glascoed (in store)'!T9</f>
        <v>0</v>
      </c>
      <c r="U9" s="60">
        <f>'DCWW Glascoed (in store)'!U9</f>
        <v>0</v>
      </c>
      <c r="V9" s="60">
        <f>'DCWW Glascoed (in store)'!V9</f>
        <v>0</v>
      </c>
      <c r="AB9" s="17"/>
      <c r="AC9" s="17"/>
      <c r="AD9" s="30" t="s">
        <v>137</v>
      </c>
      <c r="AE9" s="30">
        <v>4.5</v>
      </c>
      <c r="AF9" s="17"/>
      <c r="AG9" s="18"/>
      <c r="AH9" s="18"/>
      <c r="AI9" s="63" t="s">
        <v>103</v>
      </c>
      <c r="AJ9" s="64">
        <v>0.7</v>
      </c>
      <c r="AK9" s="65">
        <v>4</v>
      </c>
      <c r="AL9" s="29">
        <v>7</v>
      </c>
      <c r="AM9" s="11">
        <v>6.7</v>
      </c>
      <c r="AN9" s="11" t="s">
        <v>135</v>
      </c>
      <c r="AO9" s="99"/>
    </row>
    <row r="10" spans="1:41" x14ac:dyDescent="0.2">
      <c r="A10" s="121" t="s">
        <v>4</v>
      </c>
      <c r="B10" s="121"/>
      <c r="C10" s="60">
        <f>'DCWW Glascoed (in store)'!C10</f>
        <v>7.4</v>
      </c>
      <c r="D10" s="60">
        <f>'DCWW Glascoed (in store)'!D10</f>
        <v>6.9</v>
      </c>
      <c r="E10" s="60">
        <f>'DCWW Glascoed (in store)'!E10</f>
        <v>5.4</v>
      </c>
      <c r="F10" s="60">
        <f>'DCWW Glascoed (in store)'!F10</f>
        <v>5.7</v>
      </c>
      <c r="G10" s="60">
        <f>'DCWW Glascoed (in store)'!G10</f>
        <v>6.6</v>
      </c>
      <c r="H10" s="60">
        <f>'DCWW Glascoed (in store)'!H10</f>
        <v>7.2</v>
      </c>
      <c r="I10" s="60">
        <f>'DCWW Glascoed (in store)'!I10</f>
        <v>6.1</v>
      </c>
      <c r="J10" s="60">
        <f>'DCWW Glascoed (in store)'!J10</f>
        <v>6.9</v>
      </c>
      <c r="K10" s="60">
        <f>'DCWW Glascoed (in store)'!K10</f>
        <v>7.2</v>
      </c>
      <c r="L10" s="60">
        <f>'DCWW Glascoed (in store)'!L10</f>
        <v>6.3</v>
      </c>
      <c r="M10" s="60">
        <f>'DCWW Glascoed (in store)'!M10</f>
        <v>6.4</v>
      </c>
      <c r="N10" s="60">
        <f>'DCWW Glascoed (in store)'!N10</f>
        <v>0</v>
      </c>
      <c r="O10" s="60">
        <f>'DCWW Glascoed (in store)'!O10</f>
        <v>0</v>
      </c>
      <c r="P10" s="60">
        <f>'DCWW Glascoed (in store)'!P10</f>
        <v>0</v>
      </c>
      <c r="Q10" s="60">
        <f>'DCWW Glascoed (in store)'!Q10</f>
        <v>0</v>
      </c>
      <c r="R10" s="60">
        <f>'DCWW Glascoed (in store)'!R10</f>
        <v>0</v>
      </c>
      <c r="S10" s="60">
        <f>'DCWW Glascoed (in store)'!S10</f>
        <v>0</v>
      </c>
      <c r="T10" s="60">
        <f>'DCWW Glascoed (in store)'!T10</f>
        <v>0</v>
      </c>
      <c r="U10" s="60">
        <f>'DCWW Glascoed (in store)'!U10</f>
        <v>0</v>
      </c>
      <c r="V10" s="60">
        <f>'DCWW Glascoed (in store)'!V10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1" t="s">
        <v>5</v>
      </c>
      <c r="B11" s="121"/>
      <c r="C11" s="60">
        <f>'DCWW Glascoed (in store)'!C11</f>
        <v>4</v>
      </c>
      <c r="D11" s="60">
        <f>'DCWW Glascoed (in store)'!D11</f>
        <v>3</v>
      </c>
      <c r="E11" s="60">
        <f>'DCWW Glascoed (in store)'!E11</f>
        <v>2</v>
      </c>
      <c r="F11" s="60">
        <f>'DCWW Glascoed (in store)'!F11</f>
        <v>1</v>
      </c>
      <c r="G11" s="60">
        <f>'DCWW Glascoed (in store)'!G11</f>
        <v>1</v>
      </c>
      <c r="H11" s="60">
        <f>'DCWW Glascoed (in store)'!H11</f>
        <v>3</v>
      </c>
      <c r="I11" s="60">
        <f>'DCWW Glascoed (in store)'!I11</f>
        <v>1</v>
      </c>
      <c r="J11" s="60">
        <f>'DCWW Glascoed (in store)'!J11</f>
        <v>1</v>
      </c>
      <c r="K11" s="60">
        <f>'DCWW Glascoed (in store)'!K11</f>
        <v>3</v>
      </c>
      <c r="L11" s="60">
        <f>'DCWW Glascoed (in store)'!L11</f>
        <v>1</v>
      </c>
      <c r="M11" s="60">
        <f>'DCWW Glascoed (in store)'!M11</f>
        <v>1</v>
      </c>
      <c r="N11" s="60">
        <f>'DCWW Glascoed (in store)'!N11</f>
        <v>0</v>
      </c>
      <c r="O11" s="60">
        <f>'DCWW Glascoed (in store)'!O11</f>
        <v>0</v>
      </c>
      <c r="P11" s="60">
        <f>'DCWW Glascoed (in store)'!P11</f>
        <v>0</v>
      </c>
      <c r="Q11" s="60">
        <f>'DCWW Glascoed (in store)'!Q11</f>
        <v>0</v>
      </c>
      <c r="R11" s="60">
        <f>'DCWW Glascoed (in store)'!R11</f>
        <v>0</v>
      </c>
      <c r="S11" s="60">
        <f>'DCWW Glascoed (in store)'!S11</f>
        <v>0</v>
      </c>
      <c r="T11" s="60">
        <f>'DCWW Glascoed (in store)'!T11</f>
        <v>0</v>
      </c>
      <c r="U11" s="60">
        <f>'DCWW Glascoed (in store)'!U11</f>
        <v>0</v>
      </c>
      <c r="V11" s="60">
        <f>'DCWW Glascoed (in store)'!V11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1" t="s">
        <v>6</v>
      </c>
      <c r="B12" s="121"/>
      <c r="C12" s="60">
        <f>'DCWW Glascoed (in store)'!C12</f>
        <v>4</v>
      </c>
      <c r="D12" s="60">
        <f>'DCWW Glascoed (in store)'!D12</f>
        <v>3</v>
      </c>
      <c r="E12" s="60">
        <f>'DCWW Glascoed (in store)'!E12</f>
        <v>2</v>
      </c>
      <c r="F12" s="60">
        <f>'DCWW Glascoed (in store)'!F12</f>
        <v>3</v>
      </c>
      <c r="G12" s="60">
        <f>'DCWW Glascoed (in store)'!G12</f>
        <v>2</v>
      </c>
      <c r="H12" s="60">
        <f>'DCWW Glascoed (in store)'!H12</f>
        <v>2</v>
      </c>
      <c r="I12" s="60">
        <f>'DCWW Glascoed (in store)'!I12</f>
        <v>3</v>
      </c>
      <c r="J12" s="60">
        <f>'DCWW Glascoed (in store)'!J12</f>
        <v>3</v>
      </c>
      <c r="K12" s="60">
        <f>'DCWW Glascoed (in store)'!K12</f>
        <v>3</v>
      </c>
      <c r="L12" s="60">
        <f>'DCWW Glascoed (in store)'!L12</f>
        <v>2</v>
      </c>
      <c r="M12" s="60">
        <f>'DCWW Glascoed (in store)'!M12</f>
        <v>3</v>
      </c>
      <c r="N12" s="60">
        <f>'DCWW Glascoed (in store)'!N12</f>
        <v>0</v>
      </c>
      <c r="O12" s="60">
        <f>'DCWW Glascoed (in store)'!O12</f>
        <v>0</v>
      </c>
      <c r="P12" s="60">
        <f>'DCWW Glascoed (in store)'!P12</f>
        <v>0</v>
      </c>
      <c r="Q12" s="60">
        <f>'DCWW Glascoed (in store)'!Q12</f>
        <v>0</v>
      </c>
      <c r="R12" s="60">
        <f>'DCWW Glascoed (in store)'!R12</f>
        <v>0</v>
      </c>
      <c r="S12" s="60">
        <f>'DCWW Glascoed (in store)'!S12</f>
        <v>0</v>
      </c>
      <c r="T12" s="60">
        <f>'DCWW Glascoed (in store)'!T12</f>
        <v>0</v>
      </c>
      <c r="U12" s="60">
        <f>'DCWW Glascoed (in store)'!U12</f>
        <v>0</v>
      </c>
      <c r="V12" s="60">
        <f>'DCWW Glascoed (in store)'!V12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1" t="s">
        <v>7</v>
      </c>
      <c r="B13" s="121"/>
      <c r="C13" s="60">
        <f>'DCWW Glascoed (in store)'!C13</f>
        <v>4</v>
      </c>
      <c r="D13" s="60">
        <f>'DCWW Glascoed (in store)'!D13</f>
        <v>3</v>
      </c>
      <c r="E13" s="60">
        <f>'DCWW Glascoed (in store)'!E13</f>
        <v>5</v>
      </c>
      <c r="F13" s="60">
        <f>'DCWW Glascoed (in store)'!F13</f>
        <v>5</v>
      </c>
      <c r="G13" s="60">
        <f>'DCWW Glascoed (in store)'!G13</f>
        <v>4</v>
      </c>
      <c r="H13" s="60">
        <f>'DCWW Glascoed (in store)'!H13</f>
        <v>5</v>
      </c>
      <c r="I13" s="60">
        <f>'DCWW Glascoed (in store)'!I13</f>
        <v>4</v>
      </c>
      <c r="J13" s="60">
        <f>'DCWW Glascoed (in store)'!J13</f>
        <v>3</v>
      </c>
      <c r="K13" s="60">
        <f>'DCWW Glascoed (in store)'!K13</f>
        <v>4</v>
      </c>
      <c r="L13" s="60">
        <f>'DCWW Glascoed (in store)'!L13</f>
        <v>4</v>
      </c>
      <c r="M13" s="60">
        <f>'DCWW Glascoed (in store)'!M13</f>
        <v>5</v>
      </c>
      <c r="N13" s="60">
        <f>'DCWW Glascoed (in store)'!N13</f>
        <v>0</v>
      </c>
      <c r="O13" s="60">
        <f>'DCWW Glascoed (in store)'!O13</f>
        <v>0</v>
      </c>
      <c r="P13" s="60">
        <f>'DCWW Glascoed (in store)'!P13</f>
        <v>0</v>
      </c>
      <c r="Q13" s="60">
        <f>'DCWW Glascoed (in store)'!Q13</f>
        <v>0</v>
      </c>
      <c r="R13" s="60">
        <f>'DCWW Glascoed (in store)'!R13</f>
        <v>0</v>
      </c>
      <c r="S13" s="60">
        <f>'DCWW Glascoed (in store)'!S13</f>
        <v>0</v>
      </c>
      <c r="T13" s="60">
        <f>'DCWW Glascoed (in store)'!T13</f>
        <v>0</v>
      </c>
      <c r="U13" s="60">
        <f>'DCWW Glascoed (in store)'!U13</f>
        <v>0</v>
      </c>
      <c r="V13" s="60">
        <f>'DCWW Glascoed (in store)'!V13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3" t="s">
        <v>8</v>
      </c>
      <c r="B14" s="133"/>
      <c r="C14" s="102" t="str">
        <f>'DCWW Glascoed (in store)'!C14</f>
        <v>Spring wheat/barley</v>
      </c>
      <c r="D14" s="102" t="str">
        <f>'DCWW Glascoed (in store)'!D14</f>
        <v>Spring wheat/barley</v>
      </c>
      <c r="E14" s="102" t="str">
        <f>'DCWW Glascoed (in store)'!E14</f>
        <v>Spring wheat/barley</v>
      </c>
      <c r="F14" s="102" t="str">
        <f>'DCWW Glascoed (in store)'!F14</f>
        <v>Spring wheat/barley</v>
      </c>
      <c r="G14" s="102" t="str">
        <f>'DCWW Glascoed (in store)'!G14</f>
        <v xml:space="preserve">Winter wheat- grain only </v>
      </c>
      <c r="H14" s="102" t="str">
        <f>'DCWW Glascoed (in store)'!H14</f>
        <v>Spring wheat/barley</v>
      </c>
      <c r="I14" s="102" t="str">
        <f>'DCWW Glascoed (in store)'!I14</f>
        <v>Spring wheat/barley</v>
      </c>
      <c r="J14" s="102" t="str">
        <f>'DCWW Glascoed (in store)'!J14</f>
        <v xml:space="preserve">Winter wheat- grain only </v>
      </c>
      <c r="K14" s="102" t="str">
        <f>'DCWW Glascoed (in store)'!K14</f>
        <v>Spring wheat/barley</v>
      </c>
      <c r="L14" s="102" t="str">
        <f>'DCWW Glascoed (in store)'!L14</f>
        <v>Winter barley/triticale/rye</v>
      </c>
      <c r="M14" s="102" t="str">
        <f>'DCWW Glascoed (in store)'!M14</f>
        <v xml:space="preserve">Grass Silage (25% DM) </v>
      </c>
      <c r="N14" s="102">
        <f>'DCWW Glascoed (in store)'!N14</f>
        <v>0</v>
      </c>
      <c r="O14" s="102">
        <f>'DCWW Glascoed (in store)'!O14</f>
        <v>0</v>
      </c>
      <c r="P14" s="102">
        <f>'DCWW Glascoed (in store)'!P14</f>
        <v>0</v>
      </c>
      <c r="Q14" s="102">
        <f>'DCWW Glascoed (in store)'!Q14</f>
        <v>0</v>
      </c>
      <c r="R14" s="102">
        <f>'DCWW Glascoed (in store)'!R14</f>
        <v>0</v>
      </c>
      <c r="S14" s="102">
        <f>'DCWW Glascoed (in store)'!S14</f>
        <v>0</v>
      </c>
      <c r="T14" s="102">
        <f>'DCWW Glascoed (in store)'!T14</f>
        <v>0</v>
      </c>
      <c r="U14" s="102">
        <f>'DCWW Glascoed (in store)'!U14</f>
        <v>0</v>
      </c>
      <c r="V14" s="102">
        <f>'DCWW Glascoed (in store)'!V14</f>
        <v>0</v>
      </c>
      <c r="AD14" s="30" t="s">
        <v>138</v>
      </c>
      <c r="AE14" s="30">
        <v>6</v>
      </c>
      <c r="AI14" s="53" t="s">
        <v>119</v>
      </c>
      <c r="AJ14" s="54">
        <v>0.8</v>
      </c>
      <c r="AK14" s="55">
        <v>1.7</v>
      </c>
      <c r="AL14" s="11">
        <v>12</v>
      </c>
      <c r="AM14" s="11">
        <v>6.7</v>
      </c>
      <c r="AN14" s="11" t="s">
        <v>135</v>
      </c>
    </row>
    <row r="15" spans="1:41" x14ac:dyDescent="0.2">
      <c r="A15" s="132" t="s">
        <v>9</v>
      </c>
      <c r="B15" s="132"/>
      <c r="C15" s="60">
        <f>'DCWW Glascoed (in store)'!C15</f>
        <v>5.5</v>
      </c>
      <c r="D15" s="60">
        <f>'DCWW Glascoed (in store)'!D15</f>
        <v>5.5</v>
      </c>
      <c r="E15" s="60">
        <f>'DCWW Glascoed (in store)'!E15</f>
        <v>5.5</v>
      </c>
      <c r="F15" s="60">
        <f>'DCWW Glascoed (in store)'!F15</f>
        <v>5.5</v>
      </c>
      <c r="G15" s="60">
        <f>'DCWW Glascoed (in store)'!G15</f>
        <v>8</v>
      </c>
      <c r="H15" s="60">
        <f>'DCWW Glascoed (in store)'!H15</f>
        <v>5.5</v>
      </c>
      <c r="I15" s="60">
        <f>'DCWW Glascoed (in store)'!I15</f>
        <v>5.5</v>
      </c>
      <c r="J15" s="60">
        <f>'DCWW Glascoed (in store)'!J15</f>
        <v>8</v>
      </c>
      <c r="K15" s="60">
        <f>'DCWW Glascoed (in store)'!K15</f>
        <v>5.5</v>
      </c>
      <c r="L15" s="60">
        <f>'DCWW Glascoed (in store)'!L15</f>
        <v>6.5</v>
      </c>
      <c r="M15" s="60">
        <f>'DCWW Glascoed (in store)'!M15</f>
        <v>45</v>
      </c>
      <c r="N15" s="60">
        <f>'DCWW Glascoed (in store)'!N15</f>
        <v>0</v>
      </c>
      <c r="O15" s="60">
        <f>'DCWW Glascoed (in store)'!O15</f>
        <v>0</v>
      </c>
      <c r="P15" s="60">
        <f>'DCWW Glascoed (in store)'!P15</f>
        <v>0</v>
      </c>
      <c r="Q15" s="60">
        <f>'DCWW Glascoed (in store)'!Q15</f>
        <v>0</v>
      </c>
      <c r="R15" s="60">
        <f>'DCWW Glascoed (in store)'!R15</f>
        <v>0</v>
      </c>
      <c r="S15" s="60">
        <f>'DCWW Glascoed (in store)'!S15</f>
        <v>0</v>
      </c>
      <c r="T15" s="60">
        <f>'DCWW Glascoed (in store)'!T15</f>
        <v>0</v>
      </c>
      <c r="U15" s="60">
        <f>'DCWW Glascoed (in store)'!U15</f>
        <v>0</v>
      </c>
      <c r="V15" s="60">
        <f>'DCWW Glascoed (in store)'!V15</f>
        <v>0</v>
      </c>
      <c r="AD15" s="30" t="s">
        <v>144</v>
      </c>
      <c r="AE15" s="30">
        <v>7</v>
      </c>
      <c r="AI15" s="53" t="s">
        <v>101</v>
      </c>
      <c r="AJ15" s="62">
        <v>1.8</v>
      </c>
      <c r="AK15" s="55">
        <v>5.4</v>
      </c>
      <c r="AL15" s="11">
        <v>13</v>
      </c>
      <c r="AM15" s="11">
        <v>6.7</v>
      </c>
      <c r="AN15" s="11" t="s">
        <v>135</v>
      </c>
    </row>
    <row r="16" spans="1:41" ht="13.5" thickBot="1" x14ac:dyDescent="0.25">
      <c r="A16" s="134" t="s">
        <v>44</v>
      </c>
      <c r="B16" s="134"/>
      <c r="C16" s="103" t="str">
        <f>'DCWW Glascoed (in store)'!C16</f>
        <v>Medium/Clay</v>
      </c>
      <c r="D16" s="103" t="str">
        <f>'DCWW Glascoed (in store)'!D16</f>
        <v>Medium/Clay</v>
      </c>
      <c r="E16" s="103" t="str">
        <f>'DCWW Glascoed (in store)'!E16</f>
        <v>Medium/Clay</v>
      </c>
      <c r="F16" s="103" t="str">
        <f>'DCWW Glascoed (in store)'!F16</f>
        <v>Medium/Clay</v>
      </c>
      <c r="G16" s="103" t="str">
        <f>'DCWW Glascoed (in store)'!G16</f>
        <v>Medium/Clay</v>
      </c>
      <c r="H16" s="103" t="str">
        <f>'DCWW Glascoed (in store)'!H16</f>
        <v>Medium/Clay</v>
      </c>
      <c r="I16" s="103" t="str">
        <f>'DCWW Glascoed (in store)'!I16</f>
        <v>Medium/Clay</v>
      </c>
      <c r="J16" s="103" t="str">
        <f>'DCWW Glascoed (in store)'!J16</f>
        <v>Medium/Clay</v>
      </c>
      <c r="K16" s="103" t="str">
        <f>'DCWW Glascoed (in store)'!K16</f>
        <v>Medium/Clay</v>
      </c>
      <c r="L16" s="103" t="str">
        <f>'DCWW Glascoed (in store)'!L16</f>
        <v>Medium/Clay</v>
      </c>
      <c r="M16" s="103" t="str">
        <f>'DCWW Glascoed (in store)'!M16</f>
        <v>Medium/Clay</v>
      </c>
      <c r="N16" s="103">
        <f>'DCWW Glascoed (in store)'!N16</f>
        <v>0</v>
      </c>
      <c r="O16" s="103">
        <f>'DCWW Glascoed (in store)'!O16</f>
        <v>0</v>
      </c>
      <c r="P16" s="103">
        <f>'DCWW Glascoed (in store)'!P16</f>
        <v>0</v>
      </c>
      <c r="Q16" s="103">
        <f>'DCWW Glascoed (in store)'!Q16</f>
        <v>0</v>
      </c>
      <c r="R16" s="103">
        <f>'DCWW Glascoed (in store)'!R16</f>
        <v>0</v>
      </c>
      <c r="S16" s="103">
        <f>'DCWW Glascoed (in store)'!S16</f>
        <v>0</v>
      </c>
      <c r="T16" s="103">
        <f>'DCWW Glascoed (in store)'!T16</f>
        <v>0</v>
      </c>
      <c r="U16" s="103">
        <f>'DCWW Glascoed (in store)'!U16</f>
        <v>0</v>
      </c>
      <c r="V16" s="103">
        <f>'DCWW Glascoed (in store)'!V16</f>
        <v>0</v>
      </c>
      <c r="AD16" s="52" t="s">
        <v>145</v>
      </c>
      <c r="AE16" s="30">
        <v>8</v>
      </c>
      <c r="AI16" s="53" t="s">
        <v>118</v>
      </c>
      <c r="AJ16" s="54">
        <v>8</v>
      </c>
      <c r="AK16" s="55">
        <v>5.5</v>
      </c>
      <c r="AL16" s="12">
        <v>14</v>
      </c>
      <c r="AM16" s="11">
        <v>6.7</v>
      </c>
      <c r="AN16" s="11" t="s">
        <v>135</v>
      </c>
    </row>
    <row r="17" spans="1:40" x14ac:dyDescent="0.2">
      <c r="A17" s="124" t="s">
        <v>69</v>
      </c>
      <c r="B17" s="125"/>
      <c r="C17" s="28">
        <f>(VLOOKUP(C$14,$AI2:$AK26,2,FALSE))*C$15</f>
        <v>46.75</v>
      </c>
      <c r="D17" s="28">
        <f t="shared" ref="D17:V17" si="0">(VLOOKUP(D$14,$AI2:$AK26,2,FALSE))*D$15</f>
        <v>46.75</v>
      </c>
      <c r="E17" s="28">
        <f t="shared" si="0"/>
        <v>46.75</v>
      </c>
      <c r="F17" s="28">
        <f t="shared" si="0"/>
        <v>46.75</v>
      </c>
      <c r="G17" s="28">
        <f t="shared" si="0"/>
        <v>52</v>
      </c>
      <c r="H17" s="28">
        <f t="shared" si="0"/>
        <v>46.75</v>
      </c>
      <c r="I17" s="28">
        <f t="shared" si="0"/>
        <v>46.75</v>
      </c>
      <c r="J17" s="28">
        <f t="shared" si="0"/>
        <v>52</v>
      </c>
      <c r="K17" s="28">
        <f t="shared" si="0"/>
        <v>46.75</v>
      </c>
      <c r="L17" s="28">
        <f t="shared" si="0"/>
        <v>55.25</v>
      </c>
      <c r="M17" s="28">
        <f t="shared" si="0"/>
        <v>76.5</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6" t="s">
        <v>23</v>
      </c>
      <c r="B18" s="127"/>
      <c r="C18" s="16">
        <f>$D31</f>
        <v>38.601058999999999</v>
      </c>
      <c r="D18" s="16">
        <f>$D32</f>
        <v>38.601058999999999</v>
      </c>
      <c r="E18" s="16">
        <f>$D33</f>
        <v>38.601058999999999</v>
      </c>
      <c r="F18" s="16">
        <f>$D34</f>
        <v>38.601058999999999</v>
      </c>
      <c r="G18" s="16">
        <f>$D35</f>
        <v>38.601058999999999</v>
      </c>
      <c r="H18" s="16">
        <f>$D36</f>
        <v>38.601058999999999</v>
      </c>
      <c r="I18" s="16">
        <f>$D37</f>
        <v>38.601058999999999</v>
      </c>
      <c r="J18" s="16">
        <f>$D38</f>
        <v>38.601058999999999</v>
      </c>
      <c r="K18" s="16">
        <f>$D39</f>
        <v>38.601058999999999</v>
      </c>
      <c r="L18" s="16">
        <f>$D40</f>
        <v>38.601058999999999</v>
      </c>
      <c r="M18" s="16">
        <f>$D41</f>
        <v>38.601058999999999</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6" t="s">
        <v>90</v>
      </c>
      <c r="B19" s="127"/>
      <c r="C19" s="16">
        <f>C18-C17</f>
        <v>-8.1489410000000007</v>
      </c>
      <c r="D19" s="16">
        <f t="shared" ref="D19:V19" si="1">D18-D17</f>
        <v>-8.1489410000000007</v>
      </c>
      <c r="E19" s="16">
        <f t="shared" si="1"/>
        <v>-8.1489410000000007</v>
      </c>
      <c r="F19" s="16">
        <f t="shared" si="1"/>
        <v>-8.1489410000000007</v>
      </c>
      <c r="G19" s="16">
        <f t="shared" si="1"/>
        <v>-13.398941000000001</v>
      </c>
      <c r="H19" s="16">
        <f t="shared" si="1"/>
        <v>-8.1489410000000007</v>
      </c>
      <c r="I19" s="16">
        <f t="shared" si="1"/>
        <v>-8.1489410000000007</v>
      </c>
      <c r="J19" s="16">
        <f t="shared" si="1"/>
        <v>-13.398941000000001</v>
      </c>
      <c r="K19" s="16">
        <f t="shared" si="1"/>
        <v>-8.1489410000000007</v>
      </c>
      <c r="L19" s="16">
        <f t="shared" si="1"/>
        <v>-16.648941000000001</v>
      </c>
      <c r="M19" s="16">
        <f t="shared" si="1"/>
        <v>-37.898941000000001</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8" t="s">
        <v>91</v>
      </c>
      <c r="B20" s="129"/>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4" t="s">
        <v>88</v>
      </c>
      <c r="B21" s="125"/>
      <c r="C21" s="28">
        <f>(VLOOKUP(C$14,$AI2:$AK26,3,FALSE))*C$15</f>
        <v>66</v>
      </c>
      <c r="D21" s="28">
        <f t="shared" ref="D21:V21" si="2">(VLOOKUP(D$14,$AI2:$AK26,3,FALSE))*D$15</f>
        <v>66</v>
      </c>
      <c r="E21" s="28">
        <f t="shared" si="2"/>
        <v>66</v>
      </c>
      <c r="F21" s="28">
        <f t="shared" si="2"/>
        <v>66</v>
      </c>
      <c r="G21" s="28">
        <f t="shared" si="2"/>
        <v>44</v>
      </c>
      <c r="H21" s="28">
        <f t="shared" si="2"/>
        <v>66</v>
      </c>
      <c r="I21" s="28">
        <f t="shared" si="2"/>
        <v>66</v>
      </c>
      <c r="J21" s="28">
        <f t="shared" si="2"/>
        <v>44</v>
      </c>
      <c r="K21" s="28">
        <f t="shared" si="2"/>
        <v>66</v>
      </c>
      <c r="L21" s="28">
        <f t="shared" si="2"/>
        <v>68.25</v>
      </c>
      <c r="M21" s="28">
        <f t="shared" si="2"/>
        <v>270</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6" t="s">
        <v>89</v>
      </c>
      <c r="B22" s="127"/>
      <c r="C22" s="16">
        <f>$E31</f>
        <v>13.453825</v>
      </c>
      <c r="D22" s="16">
        <f>$E32</f>
        <v>13.453825</v>
      </c>
      <c r="E22" s="16">
        <f>$E33</f>
        <v>13.453825</v>
      </c>
      <c r="F22" s="16">
        <f>$E34</f>
        <v>13.453825</v>
      </c>
      <c r="G22" s="16">
        <f>$E35</f>
        <v>13.453825</v>
      </c>
      <c r="H22" s="16">
        <f>$E36</f>
        <v>13.453825</v>
      </c>
      <c r="I22" s="16">
        <f>$E37</f>
        <v>13.453825</v>
      </c>
      <c r="J22" s="16">
        <f>$E38</f>
        <v>13.453825</v>
      </c>
      <c r="K22" s="16">
        <f>$E39</f>
        <v>13.453825</v>
      </c>
      <c r="L22" s="16">
        <f>$E40</f>
        <v>13.453825</v>
      </c>
      <c r="M22" s="16">
        <f>$E41</f>
        <v>13.453825</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6" t="s">
        <v>92</v>
      </c>
      <c r="B23" s="127"/>
      <c r="C23" s="16">
        <f>C22-C21</f>
        <v>-52.546174999999998</v>
      </c>
      <c r="D23" s="16">
        <f t="shared" ref="D23:V23" si="3">D22-D21</f>
        <v>-52.546174999999998</v>
      </c>
      <c r="E23" s="16">
        <f t="shared" si="3"/>
        <v>-52.546174999999998</v>
      </c>
      <c r="F23" s="16">
        <f t="shared" si="3"/>
        <v>-52.546174999999998</v>
      </c>
      <c r="G23" s="16">
        <f t="shared" si="3"/>
        <v>-30.546174999999998</v>
      </c>
      <c r="H23" s="16">
        <f t="shared" si="3"/>
        <v>-52.546174999999998</v>
      </c>
      <c r="I23" s="16">
        <f t="shared" si="3"/>
        <v>-52.546174999999998</v>
      </c>
      <c r="J23" s="16">
        <f t="shared" si="3"/>
        <v>-30.546174999999998</v>
      </c>
      <c r="K23" s="16">
        <f t="shared" si="3"/>
        <v>-52.546174999999998</v>
      </c>
      <c r="L23" s="16">
        <f t="shared" si="3"/>
        <v>-54.796174999999998</v>
      </c>
      <c r="M23" s="16">
        <f t="shared" si="3"/>
        <v>-256.54617500000001</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8" t="s">
        <v>93</v>
      </c>
      <c r="B24" s="129"/>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25">
      <c r="A28" s="108"/>
      <c r="B28" s="24">
        <v>2.0299999999999998</v>
      </c>
      <c r="C28" s="15">
        <v>1.1100000000000001</v>
      </c>
      <c r="D28" s="15">
        <v>0.33200000000000002</v>
      </c>
      <c r="E28" s="15">
        <v>0.22</v>
      </c>
      <c r="F28" s="15">
        <v>4460</v>
      </c>
      <c r="G28" s="15">
        <v>34.299999999999997</v>
      </c>
      <c r="H28" s="15">
        <v>131</v>
      </c>
      <c r="I28" s="15">
        <v>22</v>
      </c>
      <c r="J28" s="15">
        <v>0.81</v>
      </c>
      <c r="K28" s="23">
        <v>0.99</v>
      </c>
      <c r="L28" s="15">
        <v>11.8</v>
      </c>
      <c r="M28" s="15">
        <v>14.9</v>
      </c>
      <c r="N28" s="15">
        <v>96800</v>
      </c>
      <c r="O28" s="15">
        <v>19400</v>
      </c>
      <c r="P28" s="15"/>
      <c r="Q28" s="15">
        <v>2380</v>
      </c>
      <c r="R28" s="15"/>
      <c r="S28" s="15">
        <v>16.7</v>
      </c>
      <c r="T28" s="15"/>
      <c r="U28" s="15"/>
    </row>
    <row r="29" spans="1:40" s="7" customFormat="1" ht="27" x14ac:dyDescent="0.25">
      <c r="A29" s="13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9482</v>
      </c>
      <c r="B31" s="15">
        <v>250</v>
      </c>
      <c r="C31" s="77">
        <f>IF(C$27="%w/w SAR",((C$28*10)*$B31),IF(C$27="%w/w DM",(((C$28*10)*($B$28/100))*$B31),IF(C$27="kg/t SAR",(C$28*$B31),IF(C$27="kg/t DM",((C$28*($B$28/100))*$B31),IF(C$27="mg/kg SAR",((C$28*0.001)*$B31),IF(C$27="mg/kg DM",(((C$28*0.001)*($B$28/100))*$B31),0))))))</f>
        <v>56.332500000000003</v>
      </c>
      <c r="D31" s="77">
        <f>(IF(D$27="%w/w SAR",((D$28*10)*$B31),IF(D$27="%w/w DM",(((D$28*10)*($B$28/100))*$B31),IF(D$27="kg/t SAR",(D$28*$B31),IF(D$27="kg/t DM",((D$28*($B$28/100))*$B31),IF(D$27="mg/kg SAR",((D$28*0.001)*$B31),IF(D$27="mg/kg DM",(((D$28*0.001)*($B$28/100))*$B31),"0")))))))*2.291</f>
        <v>38.601058999999999</v>
      </c>
      <c r="E31" s="77">
        <f>(IF(E$27="%w/w SAR",((E$28*10)*$B31),IF(E$27="%w/w DM",(((E$28*10)*($B$28/100))*$B31),IF(E$27="kg/t SAR",(E$28*$B31),IF(E$27="kg/t DM",((E$28*($B$28/100))*$B31),IF(E$27="mg/kg SAR",((E$28*0.001)*$B31),IF(E$27="mg/kg DM",(((E$28*0.001)*($B$28/100))*$B31),"0")))))))*1.205</f>
        <v>13.453825</v>
      </c>
      <c r="F31" s="77">
        <f>(IF(F$27="%w/w SAR",((F$28*10)*$B31),IF(F$27="%w/w DM",(((F$28*10)*($B$28/100))*$B31),IF(F$27="kg/t SAR",(F$28*$B31),IF(F$27="kg/t DM",((F$28*($B$28/100))*$B31),IF(F$27="mg/kg SAR",((F$28*0.001)*$B31),IF(F$27="mg/kg DM",(((F$28*0.001)*($B$28/100))*$B31),"0")))))))*1.658</f>
        <v>37.528000999999996</v>
      </c>
      <c r="G31" s="77">
        <f t="shared" ref="G31:P46" si="5">IF(G$27="%w/w SAR",((G$28*10)*$B31),IF(G$27="%w/w DM",(((G$28*10)*($B$28/100))*$B31),IF(G$27="kg/t SAR",(G$28*$B31),IF(G$27="kg/t DM",((G$28*($B$28/100))*$B31),IF(G$27="mg/kg SAR",((G$28*0.001)*$B31),IF(G$27="mg/kg DM",(((G$28*0.001)*($B$28/100))*$B31),0))))))</f>
        <v>0.17407249999999996</v>
      </c>
      <c r="H31" s="77">
        <f t="shared" si="5"/>
        <v>0.664825</v>
      </c>
      <c r="I31" s="77">
        <f t="shared" si="5"/>
        <v>0.11164999999999999</v>
      </c>
      <c r="J31" s="77">
        <f t="shared" si="5"/>
        <v>4.1107500000000007E-3</v>
      </c>
      <c r="K31" s="77">
        <f t="shared" si="5"/>
        <v>5.0242499999999992E-3</v>
      </c>
      <c r="L31" s="77">
        <f t="shared" si="5"/>
        <v>5.9885000000000001E-2</v>
      </c>
      <c r="M31" s="77">
        <f t="shared" si="5"/>
        <v>7.5617500000000004E-2</v>
      </c>
      <c r="N31" s="77">
        <f t="shared" si="5"/>
        <v>491.26</v>
      </c>
      <c r="O31" s="77">
        <f t="shared" si="5"/>
        <v>98.454999999999998</v>
      </c>
      <c r="P31" s="77">
        <f t="shared" si="5"/>
        <v>0</v>
      </c>
      <c r="Q31" s="77">
        <f>(IF(Q$27="%w/w SAR",((Q$28*10)*$B31),IF(Q$27="%w/w DM",(((Q$28*10)*($B$28/100))*$B31),IF(Q$27="kg/t SAR",(Q$28*$B31),IF(Q$27="kg/t DM",((Q$28*($B$28/100))*$B31),IF(Q$27="mg/kg SAR",((Q$28*0.001)*$B31),IF(Q$27="mg/kg DM",(((Q$28*0.001)*($B$28/100))*$B31),0)))))))*2.5</f>
        <v>30.196249999999996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8.4752499999999995E-2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1489</v>
      </c>
      <c r="B32" s="15">
        <v>250</v>
      </c>
      <c r="C32" s="77">
        <f t="shared" ref="C32:C50" si="6">IF(C$27="%w/w SAR",((C$28*10)*$B32),IF(C$27="%w/w DM",(((C$28*10)*($B$28/100))*$B32),IF(C$27="kg/t SAR",(C$28*$B32),IF(C$27="kg/t DM",((C$28*($B$28/100))*$B32),IF(C$27="mg/kg SAR",((C$28*0.001)*$B32),IF(C$27="mg/kg DM",(((C$28*0.001)*($B$28/100))*$B32),0))))))</f>
        <v>56.332500000000003</v>
      </c>
      <c r="D32" s="77">
        <f t="shared" ref="D32:D50" si="7">(IF(D$27="%w/w SAR",((D$28*10)*$B32),IF(D$27="%w/w DM",(((D$28*10)*($B$28/100))*$B32),IF(D$27="kg/t SAR",(D$28*$B32),IF(D$27="kg/t DM",((D$28*($B$28/100))*$B32),IF(D$27="mg/kg SAR",((D$28*0.001)*$B32),IF(D$27="mg/kg DM",(((D$28*0.001)*($B$28/100))*$B32),"0")))))))*2.291</f>
        <v>38.601058999999999</v>
      </c>
      <c r="E32" s="77">
        <f t="shared" ref="E32:E50" si="8">(IF(E$27="%w/w SAR",((E$28*10)*$B32),IF(E$27="%w/w DM",(((E$28*10)*($B$28/100))*$B32),IF(E$27="kg/t SAR",(E$28*$B32),IF(E$27="kg/t DM",((E$28*($B$28/100))*$B32),IF(E$27="mg/kg SAR",((E$28*0.001)*$B32),IF(E$27="mg/kg DM",(((E$28*0.001)*($B$28/100))*$B32),"0")))))))*1.205</f>
        <v>13.453825</v>
      </c>
      <c r="F32" s="77">
        <f t="shared" ref="F32:F50" si="9">(IF(F$27="%w/w SAR",((F$28*10)*$B32),IF(F$27="%w/w DM",(((F$28*10)*($B$28/100))*$B32),IF(F$27="kg/t SAR",(F$28*$B32),IF(F$27="kg/t DM",((F$28*($B$28/100))*$B32),IF(F$27="mg/kg SAR",((F$28*0.001)*$B32),IF(F$27="mg/kg DM",(((F$28*0.001)*($B$28/100))*$B32),"0")))))))*1.658</f>
        <v>37.528000999999996</v>
      </c>
      <c r="G32" s="77">
        <f t="shared" si="5"/>
        <v>0.17407249999999996</v>
      </c>
      <c r="H32" s="77">
        <f t="shared" si="5"/>
        <v>0.664825</v>
      </c>
      <c r="I32" s="77">
        <f t="shared" si="5"/>
        <v>0.11164999999999999</v>
      </c>
      <c r="J32" s="77">
        <f t="shared" si="5"/>
        <v>4.1107500000000007E-3</v>
      </c>
      <c r="K32" s="77">
        <f t="shared" si="5"/>
        <v>5.0242499999999992E-3</v>
      </c>
      <c r="L32" s="77">
        <f t="shared" si="5"/>
        <v>5.9885000000000001E-2</v>
      </c>
      <c r="M32" s="77">
        <f t="shared" si="5"/>
        <v>7.5617500000000004E-2</v>
      </c>
      <c r="N32" s="77">
        <f t="shared" si="5"/>
        <v>491.26</v>
      </c>
      <c r="O32" s="77">
        <f t="shared" si="5"/>
        <v>98.454999999999998</v>
      </c>
      <c r="P32" s="77">
        <f t="shared" si="5"/>
        <v>0</v>
      </c>
      <c r="Q32" s="77">
        <f t="shared" ref="Q32:Q50" si="10">(IF(Q$27="%w/w SAR",((Q$28*10)*$B32),IF(Q$27="%w/w DM",(((Q$28*10)*($B$28/100))*$B32),IF(Q$27="kg/t SAR",(Q$28*$B32),IF(Q$27="kg/t DM",((Q$28*($B$28/100))*$B32),IF(Q$27="mg/kg SAR",((Q$28*0.001)*$B32),IF(Q$27="mg/kg DM",(((Q$28*0.001)*($B$28/100))*$B32),0)))))))*2.5</f>
        <v>30.196249999999996</v>
      </c>
      <c r="R32" s="77">
        <f t="shared" ref="R32:U50" si="11">IF(R$27="%w/w SAR",((R$28*10)*$B32),IF(R$27="%w/w DM",(((R$28*10)*($B$28/100))*$B32),IF(R$27="kg/t SAR",(R$28*$B32),IF(R$27="kg/t DM",((R$28*($B$28/100))*$B32),IF(R$27="mg/kg SAR",((R$28*0.001)*$B32),IF(R$27="mg/kg DM",(((R$28*0.001)*($B$28/100))*$B32),0))))))</f>
        <v>0</v>
      </c>
      <c r="S32" s="77">
        <f t="shared" si="11"/>
        <v>8.4752499999999995E-2</v>
      </c>
      <c r="T32" s="77">
        <f t="shared" si="11"/>
        <v>0</v>
      </c>
      <c r="U32" s="77">
        <f t="shared" si="11"/>
        <v>0</v>
      </c>
      <c r="AB32" s="59"/>
      <c r="AC32" s="59"/>
      <c r="AD32" s="59"/>
      <c r="AE32" s="59"/>
      <c r="AF32" s="59"/>
      <c r="AG32" s="59"/>
      <c r="AH32" s="59"/>
      <c r="AI32" s="59"/>
    </row>
    <row r="33" spans="1:35" s="72" customFormat="1" x14ac:dyDescent="0.25">
      <c r="A33" s="13">
        <f>E8</f>
        <v>3483</v>
      </c>
      <c r="B33" s="15">
        <v>250</v>
      </c>
      <c r="C33" s="77">
        <f t="shared" si="6"/>
        <v>56.332500000000003</v>
      </c>
      <c r="D33" s="77">
        <f t="shared" si="7"/>
        <v>38.601058999999999</v>
      </c>
      <c r="E33" s="77">
        <f t="shared" si="8"/>
        <v>13.453825</v>
      </c>
      <c r="F33" s="77">
        <f t="shared" si="9"/>
        <v>37.528000999999996</v>
      </c>
      <c r="G33" s="77">
        <f t="shared" si="5"/>
        <v>0.17407249999999996</v>
      </c>
      <c r="H33" s="77">
        <f t="shared" si="5"/>
        <v>0.664825</v>
      </c>
      <c r="I33" s="77">
        <f t="shared" si="5"/>
        <v>0.11164999999999999</v>
      </c>
      <c r="J33" s="77">
        <f t="shared" si="5"/>
        <v>4.1107500000000007E-3</v>
      </c>
      <c r="K33" s="77">
        <f t="shared" si="5"/>
        <v>5.0242499999999992E-3</v>
      </c>
      <c r="L33" s="77">
        <f t="shared" si="5"/>
        <v>5.9885000000000001E-2</v>
      </c>
      <c r="M33" s="77">
        <f t="shared" si="5"/>
        <v>7.5617500000000004E-2</v>
      </c>
      <c r="N33" s="77">
        <f t="shared" si="5"/>
        <v>491.26</v>
      </c>
      <c r="O33" s="77">
        <f t="shared" si="5"/>
        <v>98.454999999999998</v>
      </c>
      <c r="P33" s="77">
        <f t="shared" si="5"/>
        <v>0</v>
      </c>
      <c r="Q33" s="77">
        <f t="shared" si="10"/>
        <v>30.196249999999996</v>
      </c>
      <c r="R33" s="77">
        <f t="shared" si="11"/>
        <v>0</v>
      </c>
      <c r="S33" s="77">
        <f t="shared" si="11"/>
        <v>8.4752499999999995E-2</v>
      </c>
      <c r="T33" s="77">
        <f t="shared" si="11"/>
        <v>0</v>
      </c>
      <c r="U33" s="77">
        <f t="shared" si="11"/>
        <v>0</v>
      </c>
      <c r="AB33" s="59"/>
      <c r="AC33" s="59"/>
      <c r="AD33" s="59"/>
      <c r="AE33" s="59"/>
      <c r="AF33" s="59"/>
      <c r="AG33" s="59"/>
      <c r="AH33" s="59"/>
      <c r="AI33" s="59"/>
    </row>
    <row r="34" spans="1:35" s="72" customFormat="1" x14ac:dyDescent="0.25">
      <c r="A34" s="13">
        <f>F8</f>
        <v>4169</v>
      </c>
      <c r="B34" s="15">
        <v>250</v>
      </c>
      <c r="C34" s="77">
        <f t="shared" si="6"/>
        <v>56.332500000000003</v>
      </c>
      <c r="D34" s="77">
        <f t="shared" si="7"/>
        <v>38.601058999999999</v>
      </c>
      <c r="E34" s="77">
        <f t="shared" si="8"/>
        <v>13.453825</v>
      </c>
      <c r="F34" s="77">
        <f t="shared" si="9"/>
        <v>37.528000999999996</v>
      </c>
      <c r="G34" s="77">
        <f t="shared" si="5"/>
        <v>0.17407249999999996</v>
      </c>
      <c r="H34" s="77">
        <f t="shared" si="5"/>
        <v>0.664825</v>
      </c>
      <c r="I34" s="77">
        <f t="shared" si="5"/>
        <v>0.11164999999999999</v>
      </c>
      <c r="J34" s="77">
        <f t="shared" si="5"/>
        <v>4.1107500000000007E-3</v>
      </c>
      <c r="K34" s="77">
        <f t="shared" si="5"/>
        <v>5.0242499999999992E-3</v>
      </c>
      <c r="L34" s="77">
        <f t="shared" si="5"/>
        <v>5.9885000000000001E-2</v>
      </c>
      <c r="M34" s="77">
        <f t="shared" si="5"/>
        <v>7.5617500000000004E-2</v>
      </c>
      <c r="N34" s="77">
        <f t="shared" si="5"/>
        <v>491.26</v>
      </c>
      <c r="O34" s="77">
        <f t="shared" si="5"/>
        <v>98.454999999999998</v>
      </c>
      <c r="P34" s="77">
        <f t="shared" si="5"/>
        <v>0</v>
      </c>
      <c r="Q34" s="77">
        <f t="shared" si="10"/>
        <v>30.196249999999996</v>
      </c>
      <c r="R34" s="77">
        <f t="shared" si="11"/>
        <v>0</v>
      </c>
      <c r="S34" s="77">
        <f t="shared" si="11"/>
        <v>8.4752499999999995E-2</v>
      </c>
      <c r="T34" s="77">
        <f t="shared" si="11"/>
        <v>0</v>
      </c>
      <c r="U34" s="77">
        <f t="shared" si="11"/>
        <v>0</v>
      </c>
      <c r="AB34" s="59"/>
      <c r="AC34" s="59"/>
      <c r="AD34" s="59"/>
      <c r="AE34" s="59"/>
      <c r="AF34" s="59"/>
      <c r="AG34" s="59"/>
      <c r="AH34" s="59"/>
      <c r="AI34" s="59"/>
    </row>
    <row r="35" spans="1:35" s="72" customFormat="1" x14ac:dyDescent="0.25">
      <c r="A35" s="13">
        <f>G8</f>
        <v>5392</v>
      </c>
      <c r="B35" s="15">
        <v>250</v>
      </c>
      <c r="C35" s="77">
        <f t="shared" si="6"/>
        <v>56.332500000000003</v>
      </c>
      <c r="D35" s="77">
        <f t="shared" si="7"/>
        <v>38.601058999999999</v>
      </c>
      <c r="E35" s="77">
        <f t="shared" si="8"/>
        <v>13.453825</v>
      </c>
      <c r="F35" s="77">
        <f t="shared" si="9"/>
        <v>37.528000999999996</v>
      </c>
      <c r="G35" s="77">
        <f t="shared" si="5"/>
        <v>0.17407249999999996</v>
      </c>
      <c r="H35" s="77">
        <f t="shared" si="5"/>
        <v>0.664825</v>
      </c>
      <c r="I35" s="77">
        <f t="shared" si="5"/>
        <v>0.11164999999999999</v>
      </c>
      <c r="J35" s="77">
        <f t="shared" si="5"/>
        <v>4.1107500000000007E-3</v>
      </c>
      <c r="K35" s="77">
        <f t="shared" si="5"/>
        <v>5.0242499999999992E-3</v>
      </c>
      <c r="L35" s="77">
        <f t="shared" si="5"/>
        <v>5.9885000000000001E-2</v>
      </c>
      <c r="M35" s="77">
        <f t="shared" si="5"/>
        <v>7.5617500000000004E-2</v>
      </c>
      <c r="N35" s="77">
        <f t="shared" si="5"/>
        <v>491.26</v>
      </c>
      <c r="O35" s="77">
        <f t="shared" si="5"/>
        <v>98.454999999999998</v>
      </c>
      <c r="P35" s="77">
        <f t="shared" si="5"/>
        <v>0</v>
      </c>
      <c r="Q35" s="77">
        <f t="shared" si="10"/>
        <v>30.196249999999996</v>
      </c>
      <c r="R35" s="77">
        <f t="shared" si="11"/>
        <v>0</v>
      </c>
      <c r="S35" s="77">
        <f t="shared" si="11"/>
        <v>8.4752499999999995E-2</v>
      </c>
      <c r="T35" s="77">
        <f t="shared" si="11"/>
        <v>0</v>
      </c>
      <c r="U35" s="77">
        <f t="shared" si="11"/>
        <v>0</v>
      </c>
      <c r="AB35" s="59"/>
      <c r="AC35" s="59"/>
      <c r="AD35" s="59"/>
      <c r="AE35" s="59"/>
      <c r="AF35" s="59"/>
      <c r="AG35" s="59"/>
      <c r="AH35" s="59"/>
      <c r="AI35" s="59"/>
    </row>
    <row r="36" spans="1:35" s="72" customFormat="1" x14ac:dyDescent="0.25">
      <c r="A36" s="13">
        <f>H8</f>
        <v>2908</v>
      </c>
      <c r="B36" s="15">
        <v>250</v>
      </c>
      <c r="C36" s="77">
        <f t="shared" si="6"/>
        <v>56.332500000000003</v>
      </c>
      <c r="D36" s="77">
        <f t="shared" si="7"/>
        <v>38.601058999999999</v>
      </c>
      <c r="E36" s="77">
        <f t="shared" si="8"/>
        <v>13.453825</v>
      </c>
      <c r="F36" s="77">
        <f t="shared" si="9"/>
        <v>37.528000999999996</v>
      </c>
      <c r="G36" s="77">
        <f t="shared" si="5"/>
        <v>0.17407249999999996</v>
      </c>
      <c r="H36" s="77">
        <f t="shared" si="5"/>
        <v>0.664825</v>
      </c>
      <c r="I36" s="77">
        <f t="shared" si="5"/>
        <v>0.11164999999999999</v>
      </c>
      <c r="J36" s="77">
        <f t="shared" si="5"/>
        <v>4.1107500000000007E-3</v>
      </c>
      <c r="K36" s="77">
        <f t="shared" si="5"/>
        <v>5.0242499999999992E-3</v>
      </c>
      <c r="L36" s="77">
        <f t="shared" si="5"/>
        <v>5.9885000000000001E-2</v>
      </c>
      <c r="M36" s="77">
        <f t="shared" si="5"/>
        <v>7.5617500000000004E-2</v>
      </c>
      <c r="N36" s="77">
        <f t="shared" si="5"/>
        <v>491.26</v>
      </c>
      <c r="O36" s="77">
        <f t="shared" si="5"/>
        <v>98.454999999999998</v>
      </c>
      <c r="P36" s="77">
        <f t="shared" si="5"/>
        <v>0</v>
      </c>
      <c r="Q36" s="77">
        <f t="shared" si="10"/>
        <v>30.196249999999996</v>
      </c>
      <c r="R36" s="77">
        <f t="shared" si="11"/>
        <v>0</v>
      </c>
      <c r="S36" s="77">
        <f t="shared" si="11"/>
        <v>8.4752499999999995E-2</v>
      </c>
      <c r="T36" s="77">
        <f t="shared" si="11"/>
        <v>0</v>
      </c>
      <c r="U36" s="77">
        <f t="shared" si="11"/>
        <v>0</v>
      </c>
      <c r="AB36" s="59"/>
      <c r="AC36" s="59"/>
      <c r="AD36" s="59"/>
      <c r="AE36" s="59"/>
      <c r="AF36" s="59"/>
      <c r="AG36" s="59"/>
      <c r="AH36" s="59"/>
      <c r="AI36" s="59"/>
    </row>
    <row r="37" spans="1:35" s="72" customFormat="1" x14ac:dyDescent="0.25">
      <c r="A37" s="13">
        <f>I8</f>
        <v>4826</v>
      </c>
      <c r="B37" s="15">
        <v>250</v>
      </c>
      <c r="C37" s="77">
        <f t="shared" si="6"/>
        <v>56.332500000000003</v>
      </c>
      <c r="D37" s="77">
        <f t="shared" si="7"/>
        <v>38.601058999999999</v>
      </c>
      <c r="E37" s="77">
        <f t="shared" si="8"/>
        <v>13.453825</v>
      </c>
      <c r="F37" s="77">
        <f t="shared" si="9"/>
        <v>37.528000999999996</v>
      </c>
      <c r="G37" s="77">
        <f t="shared" si="5"/>
        <v>0.17407249999999996</v>
      </c>
      <c r="H37" s="77">
        <f t="shared" si="5"/>
        <v>0.664825</v>
      </c>
      <c r="I37" s="77">
        <f t="shared" si="5"/>
        <v>0.11164999999999999</v>
      </c>
      <c r="J37" s="77">
        <f t="shared" si="5"/>
        <v>4.1107500000000007E-3</v>
      </c>
      <c r="K37" s="77">
        <f t="shared" si="5"/>
        <v>5.0242499999999992E-3</v>
      </c>
      <c r="L37" s="77">
        <f t="shared" si="5"/>
        <v>5.9885000000000001E-2</v>
      </c>
      <c r="M37" s="77">
        <f t="shared" si="5"/>
        <v>7.5617500000000004E-2</v>
      </c>
      <c r="N37" s="77">
        <f t="shared" si="5"/>
        <v>491.26</v>
      </c>
      <c r="O37" s="77">
        <f t="shared" si="5"/>
        <v>98.454999999999998</v>
      </c>
      <c r="P37" s="77">
        <f t="shared" si="5"/>
        <v>0</v>
      </c>
      <c r="Q37" s="77">
        <f t="shared" si="10"/>
        <v>30.196249999999996</v>
      </c>
      <c r="R37" s="77">
        <f t="shared" si="11"/>
        <v>0</v>
      </c>
      <c r="S37" s="77">
        <f t="shared" si="11"/>
        <v>8.4752499999999995E-2</v>
      </c>
      <c r="T37" s="77">
        <f t="shared" si="11"/>
        <v>0</v>
      </c>
      <c r="U37" s="77">
        <f t="shared" si="11"/>
        <v>0</v>
      </c>
      <c r="AB37" s="59"/>
      <c r="AC37" s="59"/>
      <c r="AD37" s="59"/>
      <c r="AE37" s="59"/>
      <c r="AF37" s="59"/>
      <c r="AG37" s="59"/>
      <c r="AH37" s="59"/>
      <c r="AI37" s="59"/>
    </row>
    <row r="38" spans="1:35" s="72" customFormat="1" x14ac:dyDescent="0.25">
      <c r="A38" s="13">
        <f>J8</f>
        <v>6909</v>
      </c>
      <c r="B38" s="15">
        <v>250</v>
      </c>
      <c r="C38" s="77">
        <f t="shared" si="6"/>
        <v>56.332500000000003</v>
      </c>
      <c r="D38" s="77">
        <f t="shared" si="7"/>
        <v>38.601058999999999</v>
      </c>
      <c r="E38" s="77">
        <f t="shared" si="8"/>
        <v>13.453825</v>
      </c>
      <c r="F38" s="77">
        <f t="shared" si="9"/>
        <v>37.528000999999996</v>
      </c>
      <c r="G38" s="77">
        <f t="shared" si="5"/>
        <v>0.17407249999999996</v>
      </c>
      <c r="H38" s="77">
        <f t="shared" si="5"/>
        <v>0.664825</v>
      </c>
      <c r="I38" s="77">
        <f t="shared" si="5"/>
        <v>0.11164999999999999</v>
      </c>
      <c r="J38" s="77">
        <f t="shared" si="5"/>
        <v>4.1107500000000007E-3</v>
      </c>
      <c r="K38" s="77">
        <f t="shared" si="5"/>
        <v>5.0242499999999992E-3</v>
      </c>
      <c r="L38" s="77">
        <f t="shared" si="5"/>
        <v>5.9885000000000001E-2</v>
      </c>
      <c r="M38" s="77">
        <f t="shared" si="5"/>
        <v>7.5617500000000004E-2</v>
      </c>
      <c r="N38" s="77">
        <f t="shared" si="5"/>
        <v>491.26</v>
      </c>
      <c r="O38" s="77">
        <f t="shared" si="5"/>
        <v>98.454999999999998</v>
      </c>
      <c r="P38" s="77">
        <f t="shared" si="5"/>
        <v>0</v>
      </c>
      <c r="Q38" s="77">
        <f t="shared" si="10"/>
        <v>30.196249999999996</v>
      </c>
      <c r="R38" s="77">
        <f t="shared" si="11"/>
        <v>0</v>
      </c>
      <c r="S38" s="77">
        <f t="shared" si="11"/>
        <v>8.4752499999999995E-2</v>
      </c>
      <c r="T38" s="77">
        <f t="shared" si="11"/>
        <v>0</v>
      </c>
      <c r="U38" s="77">
        <f t="shared" si="11"/>
        <v>0</v>
      </c>
      <c r="AB38" s="59"/>
      <c r="AC38" s="59"/>
      <c r="AD38" s="59"/>
      <c r="AE38" s="59"/>
      <c r="AF38" s="59"/>
      <c r="AG38" s="59"/>
      <c r="AH38" s="59"/>
      <c r="AI38" s="59"/>
    </row>
    <row r="39" spans="1:35" s="72" customFormat="1" x14ac:dyDescent="0.25">
      <c r="A39" s="13">
        <f>K8</f>
        <v>9973</v>
      </c>
      <c r="B39" s="15">
        <v>250</v>
      </c>
      <c r="C39" s="77">
        <f t="shared" si="6"/>
        <v>56.332500000000003</v>
      </c>
      <c r="D39" s="77">
        <f t="shared" si="7"/>
        <v>38.601058999999999</v>
      </c>
      <c r="E39" s="77">
        <f t="shared" si="8"/>
        <v>13.453825</v>
      </c>
      <c r="F39" s="77">
        <f t="shared" si="9"/>
        <v>37.528000999999996</v>
      </c>
      <c r="G39" s="77">
        <f t="shared" si="5"/>
        <v>0.17407249999999996</v>
      </c>
      <c r="H39" s="77">
        <f t="shared" si="5"/>
        <v>0.664825</v>
      </c>
      <c r="I39" s="77">
        <f t="shared" si="5"/>
        <v>0.11164999999999999</v>
      </c>
      <c r="J39" s="77">
        <f t="shared" si="5"/>
        <v>4.1107500000000007E-3</v>
      </c>
      <c r="K39" s="77">
        <f t="shared" si="5"/>
        <v>5.0242499999999992E-3</v>
      </c>
      <c r="L39" s="77">
        <f t="shared" si="5"/>
        <v>5.9885000000000001E-2</v>
      </c>
      <c r="M39" s="77">
        <f t="shared" si="5"/>
        <v>7.5617500000000004E-2</v>
      </c>
      <c r="N39" s="77">
        <f t="shared" si="5"/>
        <v>491.26</v>
      </c>
      <c r="O39" s="77">
        <f t="shared" si="5"/>
        <v>98.454999999999998</v>
      </c>
      <c r="P39" s="77">
        <f t="shared" si="5"/>
        <v>0</v>
      </c>
      <c r="Q39" s="77">
        <f t="shared" si="10"/>
        <v>30.196249999999996</v>
      </c>
      <c r="R39" s="77">
        <f t="shared" si="11"/>
        <v>0</v>
      </c>
      <c r="S39" s="77">
        <f t="shared" si="11"/>
        <v>8.4752499999999995E-2</v>
      </c>
      <c r="T39" s="77">
        <f t="shared" si="11"/>
        <v>0</v>
      </c>
      <c r="U39" s="77">
        <f t="shared" si="11"/>
        <v>0</v>
      </c>
      <c r="AB39" s="59"/>
      <c r="AC39" s="59"/>
      <c r="AD39" s="59"/>
      <c r="AE39" s="59"/>
      <c r="AF39" s="59"/>
      <c r="AG39" s="59"/>
      <c r="AH39" s="59"/>
      <c r="AI39" s="59"/>
    </row>
    <row r="40" spans="1:35" s="72" customFormat="1" x14ac:dyDescent="0.25">
      <c r="A40" s="13">
        <f>L8</f>
        <v>7740</v>
      </c>
      <c r="B40" s="15">
        <v>250</v>
      </c>
      <c r="C40" s="77">
        <f t="shared" si="6"/>
        <v>56.332500000000003</v>
      </c>
      <c r="D40" s="77">
        <f t="shared" si="7"/>
        <v>38.601058999999999</v>
      </c>
      <c r="E40" s="77">
        <f t="shared" si="8"/>
        <v>13.453825</v>
      </c>
      <c r="F40" s="77">
        <f t="shared" si="9"/>
        <v>37.528000999999996</v>
      </c>
      <c r="G40" s="77">
        <f t="shared" si="5"/>
        <v>0.17407249999999996</v>
      </c>
      <c r="H40" s="77">
        <f t="shared" si="5"/>
        <v>0.664825</v>
      </c>
      <c r="I40" s="77">
        <f t="shared" si="5"/>
        <v>0.11164999999999999</v>
      </c>
      <c r="J40" s="77">
        <f t="shared" si="5"/>
        <v>4.1107500000000007E-3</v>
      </c>
      <c r="K40" s="77">
        <f t="shared" si="5"/>
        <v>5.0242499999999992E-3</v>
      </c>
      <c r="L40" s="77">
        <f t="shared" si="5"/>
        <v>5.9885000000000001E-2</v>
      </c>
      <c r="M40" s="77">
        <f t="shared" si="5"/>
        <v>7.5617500000000004E-2</v>
      </c>
      <c r="N40" s="77">
        <f t="shared" si="5"/>
        <v>491.26</v>
      </c>
      <c r="O40" s="77">
        <f t="shared" si="5"/>
        <v>98.454999999999998</v>
      </c>
      <c r="P40" s="77">
        <f t="shared" si="5"/>
        <v>0</v>
      </c>
      <c r="Q40" s="77">
        <f t="shared" si="10"/>
        <v>30.196249999999996</v>
      </c>
      <c r="R40" s="77">
        <f t="shared" si="11"/>
        <v>0</v>
      </c>
      <c r="S40" s="77">
        <f t="shared" si="11"/>
        <v>8.4752499999999995E-2</v>
      </c>
      <c r="T40" s="77">
        <f t="shared" si="11"/>
        <v>0</v>
      </c>
      <c r="U40" s="77">
        <f t="shared" si="11"/>
        <v>0</v>
      </c>
      <c r="AB40" s="59"/>
      <c r="AC40" s="59"/>
      <c r="AD40" s="59"/>
      <c r="AE40" s="59"/>
      <c r="AF40" s="59"/>
      <c r="AG40" s="59"/>
      <c r="AH40" s="59"/>
      <c r="AI40" s="59"/>
    </row>
    <row r="41" spans="1:35" s="72" customFormat="1" x14ac:dyDescent="0.25">
      <c r="A41" s="13">
        <f>M8</f>
        <v>7730</v>
      </c>
      <c r="B41" s="15">
        <v>250</v>
      </c>
      <c r="C41" s="77">
        <f t="shared" si="6"/>
        <v>56.332500000000003</v>
      </c>
      <c r="D41" s="77">
        <f t="shared" si="7"/>
        <v>38.601058999999999</v>
      </c>
      <c r="E41" s="77">
        <f t="shared" si="8"/>
        <v>13.453825</v>
      </c>
      <c r="F41" s="77">
        <f t="shared" si="9"/>
        <v>37.528000999999996</v>
      </c>
      <c r="G41" s="77">
        <f t="shared" si="5"/>
        <v>0.17407249999999996</v>
      </c>
      <c r="H41" s="77">
        <f t="shared" si="5"/>
        <v>0.664825</v>
      </c>
      <c r="I41" s="77">
        <f t="shared" si="5"/>
        <v>0.11164999999999999</v>
      </c>
      <c r="J41" s="77">
        <f t="shared" si="5"/>
        <v>4.1107500000000007E-3</v>
      </c>
      <c r="K41" s="77">
        <f t="shared" si="5"/>
        <v>5.0242499999999992E-3</v>
      </c>
      <c r="L41" s="77">
        <f t="shared" si="5"/>
        <v>5.9885000000000001E-2</v>
      </c>
      <c r="M41" s="77">
        <f t="shared" si="5"/>
        <v>7.5617500000000004E-2</v>
      </c>
      <c r="N41" s="77">
        <f t="shared" si="5"/>
        <v>491.26</v>
      </c>
      <c r="O41" s="77">
        <f t="shared" si="5"/>
        <v>98.454999999999998</v>
      </c>
      <c r="P41" s="77">
        <f t="shared" si="5"/>
        <v>0</v>
      </c>
      <c r="Q41" s="77">
        <f t="shared" si="10"/>
        <v>30.196249999999996</v>
      </c>
      <c r="R41" s="77">
        <f t="shared" si="11"/>
        <v>0</v>
      </c>
      <c r="S41" s="77">
        <f t="shared" si="11"/>
        <v>8.4752499999999995E-2</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9482</v>
      </c>
      <c r="C57" s="8">
        <f t="shared" ref="C57:U57" si="13">D8</f>
        <v>1489</v>
      </c>
      <c r="D57" s="8">
        <f t="shared" si="13"/>
        <v>3483</v>
      </c>
      <c r="E57" s="8">
        <f t="shared" si="13"/>
        <v>4169</v>
      </c>
      <c r="F57" s="8">
        <f t="shared" si="13"/>
        <v>5392</v>
      </c>
      <c r="G57" s="8">
        <f t="shared" si="13"/>
        <v>2908</v>
      </c>
      <c r="H57" s="8">
        <f t="shared" si="13"/>
        <v>4826</v>
      </c>
      <c r="I57" s="8">
        <f t="shared" si="13"/>
        <v>6909</v>
      </c>
      <c r="J57" s="8">
        <f t="shared" si="13"/>
        <v>9973</v>
      </c>
      <c r="K57" s="8">
        <f t="shared" si="13"/>
        <v>7740</v>
      </c>
      <c r="L57" s="8">
        <f t="shared" si="13"/>
        <v>7730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"&amp;(VLOOKUP(C14,Table24581113[],6,FALSE))</f>
        <v>Medium/Clay I Arable</v>
      </c>
      <c r="C58" s="13" t="str">
        <f>D16&amp;" I "&amp;(VLOOKUP(D14,Table24581113[],6,FALSE))</f>
        <v>Medium/Clay I Arable</v>
      </c>
      <c r="D58" s="13" t="str">
        <f>E16&amp;" I "&amp;(VLOOKUP(E14,Table24581113[],6,FALSE))</f>
        <v>Medium/Clay I Arable</v>
      </c>
      <c r="E58" s="13" t="str">
        <f>F16&amp;" I "&amp;(VLOOKUP(F14,Table24581113[],6,FALSE))</f>
        <v>Medium/Clay I Arable</v>
      </c>
      <c r="F58" s="13" t="str">
        <f>G16&amp;" I "&amp;(VLOOKUP(G14,Table24581113[],6,FALSE))</f>
        <v>Medium/Clay I Arable</v>
      </c>
      <c r="G58" s="13" t="str">
        <f>H16&amp;" I "&amp;(VLOOKUP(H14,Table24581113[],6,FALSE))</f>
        <v>Medium/Clay I Arable</v>
      </c>
      <c r="H58" s="13" t="str">
        <f>I16&amp;" I "&amp;(VLOOKUP(I14,Table24581113[],6,FALSE))</f>
        <v>Medium/Clay I Arable</v>
      </c>
      <c r="I58" s="13" t="str">
        <f>J16&amp;" I "&amp;(VLOOKUP(J14,Table24581113[],6,FALSE))</f>
        <v>Medium/Clay I Arable</v>
      </c>
      <c r="J58" s="13" t="str">
        <f>K16&amp;" I "&amp;(VLOOKUP(K14,Table24581113[],6,FALSE))</f>
        <v>Medium/Clay I Arable</v>
      </c>
      <c r="K58" s="13" t="str">
        <f>L16&amp;" I "&amp;(VLOOKUP(L14,Table24581113[],6,FALSE))</f>
        <v>Medium/Clay I Arable</v>
      </c>
      <c r="L58" s="13" t="str">
        <f>M16&amp;" I "&amp;(VLOOKUP(M14,Table24581113[],6,FALSE))</f>
        <v>Medium/Clay I Grass</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x14ac:dyDescent="0.2">
      <c r="A59" s="111" t="s">
        <v>132</v>
      </c>
      <c r="B59" s="76">
        <f>VLOOKUP(C$14,Table24581113[],5,FALSE)</f>
        <v>6.7</v>
      </c>
      <c r="C59" s="76">
        <f>VLOOKUP(D$14,Table24581113[],5,FALSE)</f>
        <v>6.7</v>
      </c>
      <c r="D59" s="76">
        <f>VLOOKUP(E$14,Table24581113[],5,FALSE)</f>
        <v>6.7</v>
      </c>
      <c r="E59" s="76">
        <f>VLOOKUP(F$14,Table24581113[],5,FALSE)</f>
        <v>6.7</v>
      </c>
      <c r="F59" s="76">
        <f>VLOOKUP(G$14,Table24581113[],5,FALSE)</f>
        <v>6.7</v>
      </c>
      <c r="G59" s="76">
        <f>VLOOKUP(H$14,Table24581113[],5,FALSE)</f>
        <v>6.7</v>
      </c>
      <c r="H59" s="76">
        <f>VLOOKUP(I$14,Table24581113[],5,FALSE)</f>
        <v>6.7</v>
      </c>
      <c r="I59" s="76">
        <f>VLOOKUP(J$14,Table24581113[],5,FALSE)</f>
        <v>6.7</v>
      </c>
      <c r="J59" s="76">
        <f>VLOOKUP(K$14,Table24581113[],5,FALSE)</f>
        <v>6.7</v>
      </c>
      <c r="K59" s="76">
        <f>VLOOKUP(L$14,Table24581113[],5,FALSE)</f>
        <v>6.7</v>
      </c>
      <c r="L59" s="76">
        <f>VLOOKUP(M$14,Table24581113[],5,FALSE)</f>
        <v>6.2</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x14ac:dyDescent="0.2">
      <c r="A60" s="111" t="s">
        <v>4</v>
      </c>
      <c r="B60" s="76">
        <f>C10</f>
        <v>7.4</v>
      </c>
      <c r="C60" s="76">
        <f t="shared" ref="C60:U60" si="14">D10</f>
        <v>6.9</v>
      </c>
      <c r="D60" s="76">
        <f t="shared" si="14"/>
        <v>5.4</v>
      </c>
      <c r="E60" s="76">
        <f t="shared" si="14"/>
        <v>5.7</v>
      </c>
      <c r="F60" s="76">
        <f t="shared" si="14"/>
        <v>6.6</v>
      </c>
      <c r="G60" s="76">
        <f t="shared" si="14"/>
        <v>7.2</v>
      </c>
      <c r="H60" s="76">
        <f t="shared" si="14"/>
        <v>6.1</v>
      </c>
      <c r="I60" s="76">
        <f t="shared" si="14"/>
        <v>6.9</v>
      </c>
      <c r="J60" s="76">
        <f t="shared" si="14"/>
        <v>7.2</v>
      </c>
      <c r="K60" s="76">
        <f t="shared" si="14"/>
        <v>6.3</v>
      </c>
      <c r="L60" s="76">
        <f t="shared" si="14"/>
        <v>6.4</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8</v>
      </c>
      <c r="D61" s="76">
        <f t="shared" si="15"/>
        <v>8</v>
      </c>
      <c r="E61" s="76">
        <f t="shared" si="15"/>
        <v>8</v>
      </c>
      <c r="F61" s="76">
        <f t="shared" si="15"/>
        <v>8</v>
      </c>
      <c r="G61" s="76">
        <f t="shared" si="15"/>
        <v>8</v>
      </c>
      <c r="H61" s="76">
        <f t="shared" si="15"/>
        <v>8</v>
      </c>
      <c r="I61" s="76">
        <f t="shared" si="15"/>
        <v>8</v>
      </c>
      <c r="J61" s="76">
        <f t="shared" si="15"/>
        <v>8</v>
      </c>
      <c r="K61" s="76">
        <f t="shared" si="15"/>
        <v>8</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-5.6000000000000014</v>
      </c>
      <c r="C64" s="77">
        <f t="shared" ref="C64:U64" si="17">(C59-C60)*C61</f>
        <v>-1.6000000000000014</v>
      </c>
      <c r="D64" s="77">
        <f t="shared" si="17"/>
        <v>10.399999999999999</v>
      </c>
      <c r="E64" s="77">
        <f t="shared" si="17"/>
        <v>8</v>
      </c>
      <c r="F64" s="77">
        <f t="shared" si="17"/>
        <v>0.80000000000000426</v>
      </c>
      <c r="G64" s="77">
        <f t="shared" si="17"/>
        <v>-4</v>
      </c>
      <c r="H64" s="77">
        <f t="shared" si="17"/>
        <v>4.8000000000000043</v>
      </c>
      <c r="I64" s="77">
        <f t="shared" si="17"/>
        <v>-1.6000000000000014</v>
      </c>
      <c r="J64" s="77">
        <f t="shared" si="17"/>
        <v>-4</v>
      </c>
      <c r="K64" s="77">
        <f t="shared" si="17"/>
        <v>3.2000000000000028</v>
      </c>
      <c r="L64" s="77">
        <f t="shared" si="17"/>
        <v>-1.2000000000000011</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5.6000000000000014</v>
      </c>
      <c r="C65" s="77">
        <f t="shared" ref="C65:U65" si="18">C63-C64</f>
        <v>1.6000000000000014</v>
      </c>
      <c r="D65" s="77">
        <f t="shared" si="18"/>
        <v>-10.399999999999999</v>
      </c>
      <c r="E65" s="77">
        <f t="shared" si="18"/>
        <v>-8</v>
      </c>
      <c r="F65" s="77">
        <f t="shared" si="18"/>
        <v>-0.80000000000000426</v>
      </c>
      <c r="G65" s="77">
        <f t="shared" si="18"/>
        <v>4</v>
      </c>
      <c r="H65" s="77">
        <f t="shared" si="18"/>
        <v>-4.8000000000000043</v>
      </c>
      <c r="I65" s="77">
        <f t="shared" si="18"/>
        <v>1.6000000000000014</v>
      </c>
      <c r="J65" s="77">
        <f t="shared" si="18"/>
        <v>4</v>
      </c>
      <c r="K65" s="77">
        <f t="shared" si="18"/>
        <v>-3.2000000000000028</v>
      </c>
      <c r="L65" s="77">
        <f t="shared" si="18"/>
        <v>1.2000000000000011</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UNDER</v>
      </c>
      <c r="E66" s="78" t="str">
        <f t="shared" si="19"/>
        <v>UNDER</v>
      </c>
      <c r="F66" s="78" t="str">
        <f t="shared" si="19"/>
        <v>UNDER</v>
      </c>
      <c r="G66" s="78" t="str">
        <f t="shared" si="19"/>
        <v>OVER</v>
      </c>
      <c r="H66" s="78" t="str">
        <f t="shared" si="19"/>
        <v>UNDER</v>
      </c>
      <c r="I66" s="78" t="str">
        <f t="shared" si="19"/>
        <v>OVER</v>
      </c>
      <c r="J66" s="78" t="str">
        <f t="shared" si="19"/>
        <v>OVER</v>
      </c>
      <c r="K66" s="78" t="str">
        <f t="shared" si="19"/>
        <v>UNDER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62:U66 B31:B50">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topLeftCell="A33" zoomScale="90" zoomScaleNormal="90" workbookViewId="0">
      <selection activeCell="G39" sqref="G39"/>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1" t="s">
        <v>41</v>
      </c>
      <c r="B1" s="121"/>
      <c r="C1" s="142" t="str">
        <f>'DCWW Glascoed (in store)'!C1:D1</f>
        <v>PAN-017959</v>
      </c>
      <c r="D1" s="143"/>
      <c r="E1" s="93" t="s">
        <v>45</v>
      </c>
      <c r="F1" s="39">
        <f>'DCWW Glascoed (in store)'!F1</f>
        <v>48.43</v>
      </c>
      <c r="G1" s="122" t="s">
        <v>43</v>
      </c>
      <c r="H1" s="123"/>
      <c r="I1" s="118">
        <v>7.88</v>
      </c>
      <c r="J1" s="121" t="s">
        <v>153</v>
      </c>
      <c r="K1" s="121"/>
      <c r="L1" s="97">
        <v>10</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1" t="s">
        <v>87</v>
      </c>
      <c r="B2" s="121"/>
      <c r="C2" s="144" t="str">
        <f>'DCWW Glascoed (in store)'!C2:D2</f>
        <v>GP3792SK</v>
      </c>
      <c r="D2" s="145"/>
      <c r="E2" s="93" t="s">
        <v>109</v>
      </c>
      <c r="F2" s="96" t="s">
        <v>174</v>
      </c>
      <c r="G2" s="140" t="s">
        <v>110</v>
      </c>
      <c r="H2" s="141"/>
      <c r="I2" s="118">
        <v>2368</v>
      </c>
      <c r="J2" s="121" t="s">
        <v>158</v>
      </c>
      <c r="K2" s="121"/>
      <c r="L2" s="97">
        <v>0.06</v>
      </c>
      <c r="AB2" s="30" t="s">
        <v>56</v>
      </c>
      <c r="AC2" s="17"/>
      <c r="AD2" s="30" t="s">
        <v>70</v>
      </c>
      <c r="AE2" s="17"/>
      <c r="AF2" s="17"/>
      <c r="AG2" s="44" t="s">
        <v>76</v>
      </c>
      <c r="AH2" s="18"/>
      <c r="AI2" s="45" t="s">
        <v>126</v>
      </c>
      <c r="AJ2" s="46">
        <v>0</v>
      </c>
      <c r="AK2" s="47">
        <v>0</v>
      </c>
      <c r="AL2" s="10">
        <v>0</v>
      </c>
      <c r="AM2" s="11">
        <v>0</v>
      </c>
      <c r="AN2" s="11">
        <v>0</v>
      </c>
    </row>
    <row r="3" spans="1:41" x14ac:dyDescent="0.2">
      <c r="A3" s="122" t="s">
        <v>42</v>
      </c>
      <c r="B3" s="123"/>
      <c r="C3" s="144" t="str">
        <f>'DCWW Glascoed (in store)'!C3:D3</f>
        <v xml:space="preserve">ByProduct Recovery Limited </v>
      </c>
      <c r="D3" s="145"/>
      <c r="E3" s="93" t="s">
        <v>108</v>
      </c>
      <c r="F3" s="31" t="s">
        <v>76</v>
      </c>
      <c r="G3" s="121" t="s">
        <v>159</v>
      </c>
      <c r="H3" s="121"/>
      <c r="I3" s="118"/>
      <c r="J3" s="122" t="s">
        <v>154</v>
      </c>
      <c r="K3" s="123"/>
      <c r="L3" s="97">
        <f>(L1/(L2*10000))*100</f>
        <v>1.6666666666666667</v>
      </c>
      <c r="AB3" s="30" t="s">
        <v>57</v>
      </c>
      <c r="AC3" s="17"/>
      <c r="AD3" s="30" t="s">
        <v>71</v>
      </c>
      <c r="AE3" s="17"/>
      <c r="AF3" s="17"/>
      <c r="AG3" s="44" t="s">
        <v>77</v>
      </c>
      <c r="AH3" s="18"/>
      <c r="AI3" s="48" t="s">
        <v>113</v>
      </c>
      <c r="AJ3" s="49">
        <v>1.7</v>
      </c>
      <c r="AK3" s="50">
        <v>6</v>
      </c>
      <c r="AL3" s="51">
        <v>1</v>
      </c>
      <c r="AM3" s="11">
        <v>6.2</v>
      </c>
      <c r="AN3" s="11" t="s">
        <v>112</v>
      </c>
    </row>
    <row r="4" spans="1:41" x14ac:dyDescent="0.2">
      <c r="A4" s="121" t="s">
        <v>0</v>
      </c>
      <c r="B4" s="121"/>
      <c r="C4" s="142" t="str">
        <f>'DCWW Glascoed (in store)'!C4:D4</f>
        <v>Bryn Carrog Farm, Bodelwyddan Road, Rhuddlan, Rhyl, LL18 5UH</v>
      </c>
      <c r="D4" s="143"/>
      <c r="E4" s="94" t="s">
        <v>1</v>
      </c>
      <c r="F4" s="96" t="s">
        <v>173</v>
      </c>
      <c r="G4" s="122"/>
      <c r="H4" s="123"/>
      <c r="I4" s="39"/>
      <c r="J4" s="122"/>
      <c r="K4" s="123"/>
      <c r="L4" s="96"/>
      <c r="AB4" s="30" t="s">
        <v>52</v>
      </c>
      <c r="AC4" s="17"/>
      <c r="AD4" s="52" t="s">
        <v>72</v>
      </c>
      <c r="AE4" s="17"/>
      <c r="AF4" s="17"/>
      <c r="AG4" s="44" t="s">
        <v>78</v>
      </c>
      <c r="AH4" s="18"/>
      <c r="AI4" s="53" t="s">
        <v>124</v>
      </c>
      <c r="AJ4" s="54">
        <v>7</v>
      </c>
      <c r="AK4" s="55">
        <v>10.5</v>
      </c>
      <c r="AL4" s="11">
        <v>2</v>
      </c>
      <c r="AM4" s="11">
        <v>6.7</v>
      </c>
      <c r="AN4" s="11" t="s">
        <v>135</v>
      </c>
    </row>
    <row r="5" spans="1:41" x14ac:dyDescent="0.2">
      <c r="A5" s="121" t="s">
        <v>47</v>
      </c>
      <c r="B5" s="121"/>
      <c r="C5" s="142" t="str">
        <f>'DCWW Glascoed (in store)'!C5:D5</f>
        <v>Louise Bailey</v>
      </c>
      <c r="D5" s="143"/>
      <c r="E5" s="93"/>
      <c r="F5" s="39"/>
      <c r="G5" s="122"/>
      <c r="H5" s="123"/>
      <c r="I5" s="39"/>
      <c r="J5" s="122"/>
      <c r="K5" s="123"/>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7" t="s">
        <v>63</v>
      </c>
      <c r="B7" s="12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1" t="s">
        <v>2</v>
      </c>
      <c r="B8" s="121"/>
      <c r="C8" s="60">
        <f>'DCWW Glascoed (in store)'!C8</f>
        <v>9482</v>
      </c>
      <c r="D8" s="60">
        <f>'DCWW Glascoed (in store)'!D8</f>
        <v>1489</v>
      </c>
      <c r="E8" s="60">
        <f>'DCWW Glascoed (in store)'!E8</f>
        <v>3483</v>
      </c>
      <c r="F8" s="60">
        <f>'DCWW Glascoed (in store)'!F8</f>
        <v>4169</v>
      </c>
      <c r="G8" s="60">
        <f>'DCWW Glascoed (in store)'!G8</f>
        <v>5392</v>
      </c>
      <c r="H8" s="60">
        <f>'DCWW Glascoed (in store)'!H8</f>
        <v>2908</v>
      </c>
      <c r="I8" s="60">
        <f>'DCWW Glascoed (in store)'!I8</f>
        <v>4826</v>
      </c>
      <c r="J8" s="60">
        <f>'DCWW Glascoed (in store)'!J8</f>
        <v>6909</v>
      </c>
      <c r="K8" s="60">
        <f>'DCWW Glascoed (in store)'!K8</f>
        <v>9973</v>
      </c>
      <c r="L8" s="60">
        <f>'DCWW Glascoed (in store)'!L8</f>
        <v>7740</v>
      </c>
      <c r="M8" s="60">
        <f>'DCWW Glascoed (in store)'!M8</f>
        <v>7730</v>
      </c>
      <c r="N8" s="60">
        <f>'DCWW Glascoed (in store)'!N8</f>
        <v>0</v>
      </c>
      <c r="O8" s="60">
        <f>'DCWW Glascoed (in store)'!O8</f>
        <v>0</v>
      </c>
      <c r="P8" s="60">
        <f>'DCWW Glascoed (in store)'!P8</f>
        <v>0</v>
      </c>
      <c r="Q8" s="60">
        <f>'DCWW Glascoed (in store)'!Q8</f>
        <v>0</v>
      </c>
      <c r="R8" s="60">
        <f>'DCWW Glascoed (in store)'!R8</f>
        <v>0</v>
      </c>
      <c r="S8" s="60">
        <f>'DCWW Glascoed (in store)'!S8</f>
        <v>0</v>
      </c>
      <c r="T8" s="60">
        <f>'DCWW Glascoed (in store)'!T8</f>
        <v>0</v>
      </c>
      <c r="U8" s="60">
        <f>'DCWW Glascoed (in store)'!U8</f>
        <v>0</v>
      </c>
      <c r="V8" s="60">
        <f>'DCWW Glascoed (in store)'!V8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1" t="s">
        <v>3</v>
      </c>
      <c r="B9" s="121"/>
      <c r="C9" s="60">
        <f>'DCWW Glascoed (in store)'!C9</f>
        <v>1</v>
      </c>
      <c r="D9" s="60">
        <f>'DCWW Glascoed (in store)'!D9</f>
        <v>1</v>
      </c>
      <c r="E9" s="60">
        <f>'DCWW Glascoed (in store)'!E9</f>
        <v>1</v>
      </c>
      <c r="F9" s="60">
        <f>'DCWW Glascoed (in store)'!F9</f>
        <v>1</v>
      </c>
      <c r="G9" s="60">
        <f>'DCWW Glascoed (in store)'!G9</f>
        <v>1</v>
      </c>
      <c r="H9" s="60">
        <f>'DCWW Glascoed (in store)'!H9</f>
        <v>1</v>
      </c>
      <c r="I9" s="60">
        <f>'DCWW Glascoed (in store)'!I9</f>
        <v>1</v>
      </c>
      <c r="J9" s="60">
        <f>'DCWW Glascoed (in store)'!J9</f>
        <v>1</v>
      </c>
      <c r="K9" s="60">
        <f>'DCWW Glascoed (in store)'!K9</f>
        <v>1</v>
      </c>
      <c r="L9" s="60">
        <f>'DCWW Glascoed (in store)'!L9</f>
        <v>1</v>
      </c>
      <c r="M9" s="60" t="str">
        <f>'DCWW Glascoed (in store)'!M9</f>
        <v>Mod</v>
      </c>
      <c r="N9" s="60">
        <f>'DCWW Glascoed (in store)'!N9</f>
        <v>0</v>
      </c>
      <c r="O9" s="60">
        <f>'DCWW Glascoed (in store)'!O9</f>
        <v>0</v>
      </c>
      <c r="P9" s="60">
        <f>'DCWW Glascoed (in store)'!P9</f>
        <v>0</v>
      </c>
      <c r="Q9" s="60">
        <f>'DCWW Glascoed (in store)'!Q9</f>
        <v>0</v>
      </c>
      <c r="R9" s="60">
        <f>'DCWW Glascoed (in store)'!R9</f>
        <v>0</v>
      </c>
      <c r="S9" s="60">
        <f>'DCWW Glascoed (in store)'!S9</f>
        <v>0</v>
      </c>
      <c r="T9" s="60">
        <f>'DCWW Glascoed (in store)'!T9</f>
        <v>0</v>
      </c>
      <c r="U9" s="60">
        <f>'DCWW Glascoed (in store)'!U9</f>
        <v>0</v>
      </c>
      <c r="V9" s="60">
        <f>'DCWW Glascoed (in store)'!V9</f>
        <v>0</v>
      </c>
      <c r="AB9" s="17"/>
      <c r="AC9" s="17"/>
      <c r="AD9" s="30" t="s">
        <v>137</v>
      </c>
      <c r="AE9" s="30">
        <v>4.5</v>
      </c>
      <c r="AF9" s="17"/>
      <c r="AG9" s="18"/>
      <c r="AH9" s="18"/>
      <c r="AI9" s="63" t="s">
        <v>103</v>
      </c>
      <c r="AJ9" s="64">
        <v>0.7</v>
      </c>
      <c r="AK9" s="65">
        <v>4</v>
      </c>
      <c r="AL9" s="29">
        <v>7</v>
      </c>
      <c r="AM9" s="11">
        <v>6.7</v>
      </c>
      <c r="AN9" s="11" t="s">
        <v>135</v>
      </c>
      <c r="AO9" s="99"/>
    </row>
    <row r="10" spans="1:41" x14ac:dyDescent="0.2">
      <c r="A10" s="121" t="s">
        <v>4</v>
      </c>
      <c r="B10" s="121"/>
      <c r="C10" s="60">
        <f>'DCWW Glascoed (in store)'!C10</f>
        <v>7.4</v>
      </c>
      <c r="D10" s="60">
        <f>'DCWW Glascoed (in store)'!D10</f>
        <v>6.9</v>
      </c>
      <c r="E10" s="60">
        <f>'DCWW Glascoed (in store)'!E10</f>
        <v>5.4</v>
      </c>
      <c r="F10" s="60">
        <f>'DCWW Glascoed (in store)'!F10</f>
        <v>5.7</v>
      </c>
      <c r="G10" s="60">
        <f>'DCWW Glascoed (in store)'!G10</f>
        <v>6.6</v>
      </c>
      <c r="H10" s="60">
        <f>'DCWW Glascoed (in store)'!H10</f>
        <v>7.2</v>
      </c>
      <c r="I10" s="60">
        <f>'DCWW Glascoed (in store)'!I10</f>
        <v>6.1</v>
      </c>
      <c r="J10" s="60">
        <f>'DCWW Glascoed (in store)'!J10</f>
        <v>6.9</v>
      </c>
      <c r="K10" s="60">
        <f>'DCWW Glascoed (in store)'!K10</f>
        <v>7.2</v>
      </c>
      <c r="L10" s="60">
        <f>'DCWW Glascoed (in store)'!L10</f>
        <v>6.3</v>
      </c>
      <c r="M10" s="60">
        <f>'DCWW Glascoed (in store)'!M10</f>
        <v>6.4</v>
      </c>
      <c r="N10" s="60">
        <f>'DCWW Glascoed (in store)'!N10</f>
        <v>0</v>
      </c>
      <c r="O10" s="60">
        <f>'DCWW Glascoed (in store)'!O10</f>
        <v>0</v>
      </c>
      <c r="P10" s="60">
        <f>'DCWW Glascoed (in store)'!P10</f>
        <v>0</v>
      </c>
      <c r="Q10" s="60">
        <f>'DCWW Glascoed (in store)'!Q10</f>
        <v>0</v>
      </c>
      <c r="R10" s="60">
        <f>'DCWW Glascoed (in store)'!R10</f>
        <v>0</v>
      </c>
      <c r="S10" s="60">
        <f>'DCWW Glascoed (in store)'!S10</f>
        <v>0</v>
      </c>
      <c r="T10" s="60">
        <f>'DCWW Glascoed (in store)'!T10</f>
        <v>0</v>
      </c>
      <c r="U10" s="60">
        <f>'DCWW Glascoed (in store)'!U10</f>
        <v>0</v>
      </c>
      <c r="V10" s="60">
        <f>'DCWW Glascoed (in store)'!V10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1" t="s">
        <v>5</v>
      </c>
      <c r="B11" s="121"/>
      <c r="C11" s="60">
        <f>'DCWW Glascoed (in store)'!C11</f>
        <v>4</v>
      </c>
      <c r="D11" s="60">
        <f>'DCWW Glascoed (in store)'!D11</f>
        <v>3</v>
      </c>
      <c r="E11" s="60">
        <f>'DCWW Glascoed (in store)'!E11</f>
        <v>2</v>
      </c>
      <c r="F11" s="60">
        <f>'DCWW Glascoed (in store)'!F11</f>
        <v>1</v>
      </c>
      <c r="G11" s="60">
        <f>'DCWW Glascoed (in store)'!G11</f>
        <v>1</v>
      </c>
      <c r="H11" s="60">
        <f>'DCWW Glascoed (in store)'!H11</f>
        <v>3</v>
      </c>
      <c r="I11" s="60">
        <f>'DCWW Glascoed (in store)'!I11</f>
        <v>1</v>
      </c>
      <c r="J11" s="60">
        <f>'DCWW Glascoed (in store)'!J11</f>
        <v>1</v>
      </c>
      <c r="K11" s="60">
        <f>'DCWW Glascoed (in store)'!K11</f>
        <v>3</v>
      </c>
      <c r="L11" s="60">
        <f>'DCWW Glascoed (in store)'!L11</f>
        <v>1</v>
      </c>
      <c r="M11" s="60">
        <f>'DCWW Glascoed (in store)'!M11</f>
        <v>1</v>
      </c>
      <c r="N11" s="60">
        <f>'DCWW Glascoed (in store)'!N11</f>
        <v>0</v>
      </c>
      <c r="O11" s="60">
        <f>'DCWW Glascoed (in store)'!O11</f>
        <v>0</v>
      </c>
      <c r="P11" s="60">
        <f>'DCWW Glascoed (in store)'!P11</f>
        <v>0</v>
      </c>
      <c r="Q11" s="60">
        <f>'DCWW Glascoed (in store)'!Q11</f>
        <v>0</v>
      </c>
      <c r="R11" s="60">
        <f>'DCWW Glascoed (in store)'!R11</f>
        <v>0</v>
      </c>
      <c r="S11" s="60">
        <f>'DCWW Glascoed (in store)'!S11</f>
        <v>0</v>
      </c>
      <c r="T11" s="60">
        <f>'DCWW Glascoed (in store)'!T11</f>
        <v>0</v>
      </c>
      <c r="U11" s="60">
        <f>'DCWW Glascoed (in store)'!U11</f>
        <v>0</v>
      </c>
      <c r="V11" s="60">
        <f>'DCWW Glascoed (in store)'!V11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1" t="s">
        <v>6</v>
      </c>
      <c r="B12" s="121"/>
      <c r="C12" s="60">
        <f>'DCWW Glascoed (in store)'!C12</f>
        <v>4</v>
      </c>
      <c r="D12" s="60">
        <f>'DCWW Glascoed (in store)'!D12</f>
        <v>3</v>
      </c>
      <c r="E12" s="60">
        <f>'DCWW Glascoed (in store)'!E12</f>
        <v>2</v>
      </c>
      <c r="F12" s="60">
        <f>'DCWW Glascoed (in store)'!F12</f>
        <v>3</v>
      </c>
      <c r="G12" s="60">
        <f>'DCWW Glascoed (in store)'!G12</f>
        <v>2</v>
      </c>
      <c r="H12" s="60">
        <f>'DCWW Glascoed (in store)'!H12</f>
        <v>2</v>
      </c>
      <c r="I12" s="60">
        <f>'DCWW Glascoed (in store)'!I12</f>
        <v>3</v>
      </c>
      <c r="J12" s="60">
        <f>'DCWW Glascoed (in store)'!J12</f>
        <v>3</v>
      </c>
      <c r="K12" s="60">
        <f>'DCWW Glascoed (in store)'!K12</f>
        <v>3</v>
      </c>
      <c r="L12" s="60">
        <f>'DCWW Glascoed (in store)'!L12</f>
        <v>2</v>
      </c>
      <c r="M12" s="60">
        <f>'DCWW Glascoed (in store)'!M12</f>
        <v>3</v>
      </c>
      <c r="N12" s="60">
        <f>'DCWW Glascoed (in store)'!N12</f>
        <v>0</v>
      </c>
      <c r="O12" s="60">
        <f>'DCWW Glascoed (in store)'!O12</f>
        <v>0</v>
      </c>
      <c r="P12" s="60">
        <f>'DCWW Glascoed (in store)'!P12</f>
        <v>0</v>
      </c>
      <c r="Q12" s="60">
        <f>'DCWW Glascoed (in store)'!Q12</f>
        <v>0</v>
      </c>
      <c r="R12" s="60">
        <f>'DCWW Glascoed (in store)'!R12</f>
        <v>0</v>
      </c>
      <c r="S12" s="60">
        <f>'DCWW Glascoed (in store)'!S12</f>
        <v>0</v>
      </c>
      <c r="T12" s="60">
        <f>'DCWW Glascoed (in store)'!T12</f>
        <v>0</v>
      </c>
      <c r="U12" s="60">
        <f>'DCWW Glascoed (in store)'!U12</f>
        <v>0</v>
      </c>
      <c r="V12" s="60">
        <f>'DCWW Glascoed (in store)'!V12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1" t="s">
        <v>7</v>
      </c>
      <c r="B13" s="121"/>
      <c r="C13" s="60">
        <f>'DCWW Glascoed (in store)'!C13</f>
        <v>4</v>
      </c>
      <c r="D13" s="60">
        <f>'DCWW Glascoed (in store)'!D13</f>
        <v>3</v>
      </c>
      <c r="E13" s="60">
        <f>'DCWW Glascoed (in store)'!E13</f>
        <v>5</v>
      </c>
      <c r="F13" s="60">
        <f>'DCWW Glascoed (in store)'!F13</f>
        <v>5</v>
      </c>
      <c r="G13" s="60">
        <f>'DCWW Glascoed (in store)'!G13</f>
        <v>4</v>
      </c>
      <c r="H13" s="60">
        <f>'DCWW Glascoed (in store)'!H13</f>
        <v>5</v>
      </c>
      <c r="I13" s="60">
        <f>'DCWW Glascoed (in store)'!I13</f>
        <v>4</v>
      </c>
      <c r="J13" s="60">
        <f>'DCWW Glascoed (in store)'!J13</f>
        <v>3</v>
      </c>
      <c r="K13" s="60">
        <f>'DCWW Glascoed (in store)'!K13</f>
        <v>4</v>
      </c>
      <c r="L13" s="60">
        <f>'DCWW Glascoed (in store)'!L13</f>
        <v>4</v>
      </c>
      <c r="M13" s="60">
        <f>'DCWW Glascoed (in store)'!M13</f>
        <v>5</v>
      </c>
      <c r="N13" s="60">
        <f>'DCWW Glascoed (in store)'!N13</f>
        <v>0</v>
      </c>
      <c r="O13" s="60">
        <f>'DCWW Glascoed (in store)'!O13</f>
        <v>0</v>
      </c>
      <c r="P13" s="60">
        <f>'DCWW Glascoed (in store)'!P13</f>
        <v>0</v>
      </c>
      <c r="Q13" s="60">
        <f>'DCWW Glascoed (in store)'!Q13</f>
        <v>0</v>
      </c>
      <c r="R13" s="60">
        <f>'DCWW Glascoed (in store)'!R13</f>
        <v>0</v>
      </c>
      <c r="S13" s="60">
        <f>'DCWW Glascoed (in store)'!S13</f>
        <v>0</v>
      </c>
      <c r="T13" s="60">
        <f>'DCWW Glascoed (in store)'!T13</f>
        <v>0</v>
      </c>
      <c r="U13" s="60">
        <f>'DCWW Glascoed (in store)'!U13</f>
        <v>0</v>
      </c>
      <c r="V13" s="60">
        <f>'DCWW Glascoed (in store)'!V13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3" t="s">
        <v>8</v>
      </c>
      <c r="B14" s="133"/>
      <c r="C14" s="102" t="str">
        <f>'DCWW Glascoed (in store)'!C14</f>
        <v>Spring wheat/barley</v>
      </c>
      <c r="D14" s="102" t="str">
        <f>'DCWW Glascoed (in store)'!D14</f>
        <v>Spring wheat/barley</v>
      </c>
      <c r="E14" s="102" t="str">
        <f>'DCWW Glascoed (in store)'!E14</f>
        <v>Spring wheat/barley</v>
      </c>
      <c r="F14" s="102" t="str">
        <f>'DCWW Glascoed (in store)'!F14</f>
        <v>Spring wheat/barley</v>
      </c>
      <c r="G14" s="102" t="str">
        <f>'DCWW Glascoed (in store)'!G14</f>
        <v xml:space="preserve">Winter wheat- grain only </v>
      </c>
      <c r="H14" s="102" t="str">
        <f>'DCWW Glascoed (in store)'!H14</f>
        <v>Spring wheat/barley</v>
      </c>
      <c r="I14" s="102" t="str">
        <f>'DCWW Glascoed (in store)'!I14</f>
        <v>Spring wheat/barley</v>
      </c>
      <c r="J14" s="102" t="str">
        <f>'DCWW Glascoed (in store)'!J14</f>
        <v xml:space="preserve">Winter wheat- grain only </v>
      </c>
      <c r="K14" s="102" t="str">
        <f>'DCWW Glascoed (in store)'!K14</f>
        <v>Spring wheat/barley</v>
      </c>
      <c r="L14" s="102" t="str">
        <f>'DCWW Glascoed (in store)'!L14</f>
        <v>Winter barley/triticale/rye</v>
      </c>
      <c r="M14" s="102" t="str">
        <f>'DCWW Glascoed (in store)'!M14</f>
        <v xml:space="preserve">Grass Silage (25% DM) </v>
      </c>
      <c r="N14" s="102">
        <f>'DCWW Glascoed (in store)'!N14</f>
        <v>0</v>
      </c>
      <c r="O14" s="102">
        <f>'DCWW Glascoed (in store)'!O14</f>
        <v>0</v>
      </c>
      <c r="P14" s="102">
        <f>'DCWW Glascoed (in store)'!P14</f>
        <v>0</v>
      </c>
      <c r="Q14" s="102">
        <f>'DCWW Glascoed (in store)'!Q14</f>
        <v>0</v>
      </c>
      <c r="R14" s="102">
        <f>'DCWW Glascoed (in store)'!R14</f>
        <v>0</v>
      </c>
      <c r="S14" s="102">
        <f>'DCWW Glascoed (in store)'!S14</f>
        <v>0</v>
      </c>
      <c r="T14" s="102">
        <f>'DCWW Glascoed (in store)'!T14</f>
        <v>0</v>
      </c>
      <c r="U14" s="102">
        <f>'DCWW Glascoed (in store)'!U14</f>
        <v>0</v>
      </c>
      <c r="V14" s="102">
        <f>'DCWW Glascoed (in store)'!V14</f>
        <v>0</v>
      </c>
      <c r="AD14" s="30" t="s">
        <v>138</v>
      </c>
      <c r="AE14" s="30">
        <v>6</v>
      </c>
      <c r="AI14" s="53" t="s">
        <v>119</v>
      </c>
      <c r="AJ14" s="54">
        <v>0.8</v>
      </c>
      <c r="AK14" s="55">
        <v>1.7</v>
      </c>
      <c r="AL14" s="11">
        <v>12</v>
      </c>
      <c r="AM14" s="11">
        <v>6.7</v>
      </c>
      <c r="AN14" s="11" t="s">
        <v>135</v>
      </c>
    </row>
    <row r="15" spans="1:41" x14ac:dyDescent="0.2">
      <c r="A15" s="132" t="s">
        <v>9</v>
      </c>
      <c r="B15" s="132"/>
      <c r="C15" s="60">
        <f>'DCWW Glascoed (in store)'!C15</f>
        <v>5.5</v>
      </c>
      <c r="D15" s="60">
        <f>'DCWW Glascoed (in store)'!D15</f>
        <v>5.5</v>
      </c>
      <c r="E15" s="60">
        <f>'DCWW Glascoed (in store)'!E15</f>
        <v>5.5</v>
      </c>
      <c r="F15" s="60">
        <f>'DCWW Glascoed (in store)'!F15</f>
        <v>5.5</v>
      </c>
      <c r="G15" s="60">
        <f>'DCWW Glascoed (in store)'!G15</f>
        <v>8</v>
      </c>
      <c r="H15" s="60">
        <f>'DCWW Glascoed (in store)'!H15</f>
        <v>5.5</v>
      </c>
      <c r="I15" s="60">
        <f>'DCWW Glascoed (in store)'!I15</f>
        <v>5.5</v>
      </c>
      <c r="J15" s="60">
        <f>'DCWW Glascoed (in store)'!J15</f>
        <v>8</v>
      </c>
      <c r="K15" s="60">
        <f>'DCWW Glascoed (in store)'!K15</f>
        <v>5.5</v>
      </c>
      <c r="L15" s="60">
        <f>'DCWW Glascoed (in store)'!L15</f>
        <v>6.5</v>
      </c>
      <c r="M15" s="60">
        <f>'DCWW Glascoed (in store)'!M15</f>
        <v>45</v>
      </c>
      <c r="N15" s="60">
        <f>'DCWW Glascoed (in store)'!N15</f>
        <v>0</v>
      </c>
      <c r="O15" s="60">
        <f>'DCWW Glascoed (in store)'!O15</f>
        <v>0</v>
      </c>
      <c r="P15" s="60">
        <f>'DCWW Glascoed (in store)'!P15</f>
        <v>0</v>
      </c>
      <c r="Q15" s="60">
        <f>'DCWW Glascoed (in store)'!Q15</f>
        <v>0</v>
      </c>
      <c r="R15" s="60">
        <f>'DCWW Glascoed (in store)'!R15</f>
        <v>0</v>
      </c>
      <c r="S15" s="60">
        <f>'DCWW Glascoed (in store)'!S15</f>
        <v>0</v>
      </c>
      <c r="T15" s="60">
        <f>'DCWW Glascoed (in store)'!T15</f>
        <v>0</v>
      </c>
      <c r="U15" s="60">
        <f>'DCWW Glascoed (in store)'!U15</f>
        <v>0</v>
      </c>
      <c r="V15" s="60">
        <f>'DCWW Glascoed (in store)'!V15</f>
        <v>0</v>
      </c>
      <c r="AD15" s="30" t="s">
        <v>144</v>
      </c>
      <c r="AE15" s="30">
        <v>7</v>
      </c>
      <c r="AI15" s="53" t="s">
        <v>101</v>
      </c>
      <c r="AJ15" s="62">
        <v>1.8</v>
      </c>
      <c r="AK15" s="55">
        <v>5.4</v>
      </c>
      <c r="AL15" s="11">
        <v>13</v>
      </c>
      <c r="AM15" s="11">
        <v>6.7</v>
      </c>
      <c r="AN15" s="11" t="s">
        <v>135</v>
      </c>
    </row>
    <row r="16" spans="1:41" ht="13.5" thickBot="1" x14ac:dyDescent="0.25">
      <c r="A16" s="134" t="s">
        <v>44</v>
      </c>
      <c r="B16" s="134"/>
      <c r="C16" s="103" t="str">
        <f>'DCWW Glascoed (in store)'!C16</f>
        <v>Medium/Clay</v>
      </c>
      <c r="D16" s="103" t="str">
        <f>'DCWW Glascoed (in store)'!D16</f>
        <v>Medium/Clay</v>
      </c>
      <c r="E16" s="103" t="str">
        <f>'DCWW Glascoed (in store)'!E16</f>
        <v>Medium/Clay</v>
      </c>
      <c r="F16" s="103" t="str">
        <f>'DCWW Glascoed (in store)'!F16</f>
        <v>Medium/Clay</v>
      </c>
      <c r="G16" s="103" t="str">
        <f>'DCWW Glascoed (in store)'!G16</f>
        <v>Medium/Clay</v>
      </c>
      <c r="H16" s="103" t="str">
        <f>'DCWW Glascoed (in store)'!H16</f>
        <v>Medium/Clay</v>
      </c>
      <c r="I16" s="103" t="str">
        <f>'DCWW Glascoed (in store)'!I16</f>
        <v>Medium/Clay</v>
      </c>
      <c r="J16" s="103" t="str">
        <f>'DCWW Glascoed (in store)'!J16</f>
        <v>Medium/Clay</v>
      </c>
      <c r="K16" s="103" t="str">
        <f>'DCWW Glascoed (in store)'!K16</f>
        <v>Medium/Clay</v>
      </c>
      <c r="L16" s="103" t="str">
        <f>'DCWW Glascoed (in store)'!L16</f>
        <v>Medium/Clay</v>
      </c>
      <c r="M16" s="103" t="str">
        <f>'DCWW Glascoed (in store)'!M16</f>
        <v>Medium/Clay</v>
      </c>
      <c r="N16" s="103">
        <f>'DCWW Glascoed (in store)'!N16</f>
        <v>0</v>
      </c>
      <c r="O16" s="103">
        <f>'DCWW Glascoed (in store)'!O16</f>
        <v>0</v>
      </c>
      <c r="P16" s="103">
        <f>'DCWW Glascoed (in store)'!P16</f>
        <v>0</v>
      </c>
      <c r="Q16" s="103">
        <f>'DCWW Glascoed (in store)'!Q16</f>
        <v>0</v>
      </c>
      <c r="R16" s="103">
        <f>'DCWW Glascoed (in store)'!R16</f>
        <v>0</v>
      </c>
      <c r="S16" s="103">
        <f>'DCWW Glascoed (in store)'!S16</f>
        <v>0</v>
      </c>
      <c r="T16" s="103">
        <f>'DCWW Glascoed (in store)'!T16</f>
        <v>0</v>
      </c>
      <c r="U16" s="103">
        <f>'DCWW Glascoed (in store)'!U16</f>
        <v>0</v>
      </c>
      <c r="V16" s="103">
        <f>'DCWW Glascoed (in store)'!V16</f>
        <v>0</v>
      </c>
      <c r="AD16" s="52" t="s">
        <v>145</v>
      </c>
      <c r="AE16" s="30">
        <v>8</v>
      </c>
      <c r="AI16" s="53" t="s">
        <v>118</v>
      </c>
      <c r="AJ16" s="54">
        <v>8</v>
      </c>
      <c r="AK16" s="55">
        <v>5.5</v>
      </c>
      <c r="AL16" s="12">
        <v>14</v>
      </c>
      <c r="AM16" s="11">
        <v>6.7</v>
      </c>
      <c r="AN16" s="11" t="s">
        <v>135</v>
      </c>
    </row>
    <row r="17" spans="1:40" x14ac:dyDescent="0.2">
      <c r="A17" s="124" t="s">
        <v>69</v>
      </c>
      <c r="B17" s="125"/>
      <c r="C17" s="28">
        <f>(VLOOKUP(C$14,$AI2:$AK26,2,FALSE))*C$15</f>
        <v>46.75</v>
      </c>
      <c r="D17" s="28">
        <f t="shared" ref="D17:V17" si="0">(VLOOKUP(D$14,$AI2:$AK26,2,FALSE))*D$15</f>
        <v>46.75</v>
      </c>
      <c r="E17" s="28">
        <f t="shared" si="0"/>
        <v>46.75</v>
      </c>
      <c r="F17" s="28">
        <f t="shared" si="0"/>
        <v>46.75</v>
      </c>
      <c r="G17" s="28">
        <f t="shared" si="0"/>
        <v>52</v>
      </c>
      <c r="H17" s="28">
        <f t="shared" si="0"/>
        <v>46.75</v>
      </c>
      <c r="I17" s="28">
        <f t="shared" si="0"/>
        <v>46.75</v>
      </c>
      <c r="J17" s="28">
        <f t="shared" si="0"/>
        <v>52</v>
      </c>
      <c r="K17" s="28">
        <f t="shared" si="0"/>
        <v>46.75</v>
      </c>
      <c r="L17" s="28">
        <f t="shared" si="0"/>
        <v>55.25</v>
      </c>
      <c r="M17" s="28">
        <f t="shared" si="0"/>
        <v>76.5</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6" t="s">
        <v>23</v>
      </c>
      <c r="B18" s="127"/>
      <c r="C18" s="16">
        <f>$D31</f>
        <v>0.9870727680000001</v>
      </c>
      <c r="D18" s="16">
        <f>$D32</f>
        <v>0.9870727680000001</v>
      </c>
      <c r="E18" s="16">
        <f>$D33</f>
        <v>0.9870727680000001</v>
      </c>
      <c r="F18" s="16">
        <f>$D34</f>
        <v>0.9870727680000001</v>
      </c>
      <c r="G18" s="16">
        <f>$D35</f>
        <v>0.9870727680000001</v>
      </c>
      <c r="H18" s="16">
        <f>$D36</f>
        <v>0.9870727680000001</v>
      </c>
      <c r="I18" s="16">
        <f>$D37</f>
        <v>0.9870727680000001</v>
      </c>
      <c r="J18" s="16">
        <f>$D38</f>
        <v>0.9870727680000001</v>
      </c>
      <c r="K18" s="16">
        <f>$D39</f>
        <v>0.9870727680000001</v>
      </c>
      <c r="L18" s="16">
        <f>$D40</f>
        <v>0.9870727680000001</v>
      </c>
      <c r="M18" s="16">
        <f>$D41</f>
        <v>0.9870727680000001</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6" t="s">
        <v>90</v>
      </c>
      <c r="B19" s="127"/>
      <c r="C19" s="16">
        <f>C18-C17</f>
        <v>-45.762927232000003</v>
      </c>
      <c r="D19" s="16">
        <f t="shared" ref="D19:V19" si="1">D18-D17</f>
        <v>-45.762927232000003</v>
      </c>
      <c r="E19" s="16">
        <f t="shared" si="1"/>
        <v>-45.762927232000003</v>
      </c>
      <c r="F19" s="16">
        <f t="shared" si="1"/>
        <v>-45.762927232000003</v>
      </c>
      <c r="G19" s="16">
        <f t="shared" si="1"/>
        <v>-51.012927232000003</v>
      </c>
      <c r="H19" s="16">
        <f t="shared" si="1"/>
        <v>-45.762927232000003</v>
      </c>
      <c r="I19" s="16">
        <f t="shared" si="1"/>
        <v>-45.762927232000003</v>
      </c>
      <c r="J19" s="16">
        <f t="shared" si="1"/>
        <v>-51.012927232000003</v>
      </c>
      <c r="K19" s="16">
        <f t="shared" si="1"/>
        <v>-45.762927232000003</v>
      </c>
      <c r="L19" s="16">
        <f t="shared" si="1"/>
        <v>-54.262927232000003</v>
      </c>
      <c r="M19" s="16">
        <f t="shared" si="1"/>
        <v>-75.512927231999996</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8" t="s">
        <v>91</v>
      </c>
      <c r="B20" s="129"/>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4" t="s">
        <v>88</v>
      </c>
      <c r="B21" s="125"/>
      <c r="C21" s="28">
        <f>(VLOOKUP(C$14,$AI2:$AK26,3,FALSE))*C$15</f>
        <v>66</v>
      </c>
      <c r="D21" s="28">
        <f t="shared" ref="D21:V21" si="2">(VLOOKUP(D$14,$AI2:$AK26,3,FALSE))*D$15</f>
        <v>66</v>
      </c>
      <c r="E21" s="28">
        <f t="shared" si="2"/>
        <v>66</v>
      </c>
      <c r="F21" s="28">
        <f t="shared" si="2"/>
        <v>66</v>
      </c>
      <c r="G21" s="28">
        <f t="shared" si="2"/>
        <v>44</v>
      </c>
      <c r="H21" s="28">
        <f t="shared" si="2"/>
        <v>66</v>
      </c>
      <c r="I21" s="28">
        <f t="shared" si="2"/>
        <v>66</v>
      </c>
      <c r="J21" s="28">
        <f t="shared" si="2"/>
        <v>44</v>
      </c>
      <c r="K21" s="28">
        <f t="shared" si="2"/>
        <v>66</v>
      </c>
      <c r="L21" s="28">
        <f t="shared" si="2"/>
        <v>68.25</v>
      </c>
      <c r="M21" s="28">
        <f t="shared" si="2"/>
        <v>270</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6" t="s">
        <v>89</v>
      </c>
      <c r="B22" s="127"/>
      <c r="C22" s="16">
        <f>$E31</f>
        <v>4.6572768000000009</v>
      </c>
      <c r="D22" s="16">
        <f>$E32</f>
        <v>4.6572768000000009</v>
      </c>
      <c r="E22" s="16">
        <f>$E33</f>
        <v>4.6572768000000009</v>
      </c>
      <c r="F22" s="16">
        <f>$E34</f>
        <v>4.6572768000000009</v>
      </c>
      <c r="G22" s="16">
        <f>$E35</f>
        <v>4.6572768000000009</v>
      </c>
      <c r="H22" s="16">
        <f>$E36</f>
        <v>4.6572768000000009</v>
      </c>
      <c r="I22" s="16">
        <f>$E37</f>
        <v>4.6572768000000009</v>
      </c>
      <c r="J22" s="16">
        <f>$E38</f>
        <v>4.6572768000000009</v>
      </c>
      <c r="K22" s="16">
        <f>$E39</f>
        <v>4.6572768000000009</v>
      </c>
      <c r="L22" s="16">
        <f>$E40</f>
        <v>4.6572768000000009</v>
      </c>
      <c r="M22" s="16">
        <f>$E41</f>
        <v>4.6572768000000009</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6" t="s">
        <v>92</v>
      </c>
      <c r="B23" s="127"/>
      <c r="C23" s="16">
        <f>C22-C21</f>
        <v>-61.342723200000002</v>
      </c>
      <c r="D23" s="16">
        <f t="shared" ref="D23:V23" si="3">D22-D21</f>
        <v>-61.342723200000002</v>
      </c>
      <c r="E23" s="16">
        <f t="shared" si="3"/>
        <v>-61.342723200000002</v>
      </c>
      <c r="F23" s="16">
        <f t="shared" si="3"/>
        <v>-61.342723200000002</v>
      </c>
      <c r="G23" s="16">
        <f t="shared" si="3"/>
        <v>-39.342723200000002</v>
      </c>
      <c r="H23" s="16">
        <f t="shared" si="3"/>
        <v>-61.342723200000002</v>
      </c>
      <c r="I23" s="16">
        <f t="shared" si="3"/>
        <v>-61.342723200000002</v>
      </c>
      <c r="J23" s="16">
        <f t="shared" si="3"/>
        <v>-39.342723200000002</v>
      </c>
      <c r="K23" s="16">
        <f t="shared" si="3"/>
        <v>-61.342723200000002</v>
      </c>
      <c r="L23" s="16">
        <f t="shared" si="3"/>
        <v>-63.592723200000002</v>
      </c>
      <c r="M23" s="16">
        <f t="shared" si="3"/>
        <v>-265.34272320000002</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8" t="s">
        <v>93</v>
      </c>
      <c r="B24" s="129"/>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55</v>
      </c>
      <c r="E27" s="107" t="s">
        <v>55</v>
      </c>
      <c r="F27" s="107" t="s">
        <v>55</v>
      </c>
      <c r="G27" s="107" t="s">
        <v>55</v>
      </c>
      <c r="H27" s="107" t="s">
        <v>55</v>
      </c>
      <c r="I27" s="107" t="s">
        <v>55</v>
      </c>
      <c r="J27" s="107" t="s">
        <v>55</v>
      </c>
      <c r="K27" s="107" t="s">
        <v>55</v>
      </c>
      <c r="L27" s="107" t="s">
        <v>55</v>
      </c>
      <c r="M27" s="107" t="s">
        <v>55</v>
      </c>
      <c r="N27" s="107"/>
      <c r="O27" s="107"/>
      <c r="P27" s="107" t="s">
        <v>55</v>
      </c>
      <c r="Q27" s="107" t="s">
        <v>55</v>
      </c>
      <c r="R27" s="107" t="s">
        <v>55</v>
      </c>
      <c r="S27" s="107" t="s">
        <v>55</v>
      </c>
      <c r="T27" s="107" t="s">
        <v>55</v>
      </c>
      <c r="U27" s="107" t="s">
        <v>55</v>
      </c>
    </row>
    <row r="28" spans="1:40" s="57" customFormat="1" x14ac:dyDescent="0.25">
      <c r="A28" s="108"/>
      <c r="B28" s="24">
        <v>70.400000000000006</v>
      </c>
      <c r="C28" s="15">
        <v>0.06</v>
      </c>
      <c r="D28" s="15">
        <v>102</v>
      </c>
      <c r="E28" s="15">
        <v>915</v>
      </c>
      <c r="F28" s="15">
        <v>6889</v>
      </c>
      <c r="G28" s="15">
        <v>4.84</v>
      </c>
      <c r="H28" s="15">
        <v>45.7</v>
      </c>
      <c r="I28" s="15">
        <v>20</v>
      </c>
      <c r="J28" s="15">
        <v>0.1</v>
      </c>
      <c r="K28" s="23">
        <v>0.12</v>
      </c>
      <c r="L28" s="15">
        <v>5.03</v>
      </c>
      <c r="M28" s="15">
        <v>6.51</v>
      </c>
      <c r="N28" s="15"/>
      <c r="O28" s="15"/>
      <c r="P28" s="15">
        <v>328</v>
      </c>
      <c r="Q28" s="15">
        <v>161191</v>
      </c>
      <c r="R28" s="15">
        <v>0.64</v>
      </c>
      <c r="S28" s="15">
        <v>1.61</v>
      </c>
      <c r="T28" s="15">
        <v>1.05</v>
      </c>
      <c r="U28" s="15">
        <v>99.3</v>
      </c>
    </row>
    <row r="29" spans="1:40" s="7" customFormat="1" ht="27" x14ac:dyDescent="0.25">
      <c r="A29" s="13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9482</v>
      </c>
      <c r="B31" s="15">
        <v>6</v>
      </c>
      <c r="C31" s="77">
        <f>IF(C$27="%w/w SAR",((C$28*10)*$B31),IF(C$27="%w/w DM",(((C$28*10)*($B$28/100))*$B31),IF(C$27="kg/t SAR",(C$28*$B31),IF(C$27="kg/t DM",((C$28*($B$28/100))*$B31),IF(C$27="mg/kg SAR",((C$28*0.001)*$B31),IF(C$27="mg/kg DM",(((C$28*0.001)*($B$28/100))*$B31),0))))))</f>
        <v>2.5344000000000002</v>
      </c>
      <c r="D31" s="77">
        <f>(IF(D$27="%w/w SAR",((D$28*10)*$B31),IF(D$27="%w/w DM",(((D$28*10)*($B$28/100))*$B31),IF(D$27="kg/t SAR",(D$28*$B31),IF(D$27="kg/t DM",((D$28*($B$28/100))*$B31),IF(D$27="mg/kg SAR",((D$28*0.001)*$B31),IF(D$27="mg/kg DM",(((D$28*0.001)*($B$28/100))*$B31),"0")))))))*2.291</f>
        <v>0.9870727680000001</v>
      </c>
      <c r="E31" s="77">
        <f>(IF(E$27="%w/w SAR",((E$28*10)*$B31),IF(E$27="%w/w DM",(((E$28*10)*($B$28/100))*$B31),IF(E$27="kg/t SAR",(E$28*$B31),IF(E$27="kg/t DM",((E$28*($B$28/100))*$B31),IF(E$27="mg/kg SAR",((E$28*0.001)*$B31),IF(E$27="mg/kg DM",(((E$28*0.001)*($B$28/100))*$B31),"0")))))))*1.205</f>
        <v>4.6572768000000009</v>
      </c>
      <c r="F31" s="77">
        <f>(IF(F$27="%w/w SAR",((F$28*10)*$B31),IF(F$27="%w/w DM",(((F$28*10)*($B$28/100))*$B31),IF(F$27="kg/t SAR",(F$28*$B31),IF(F$27="kg/t DM",((F$28*($B$28/100))*$B31),IF(F$27="mg/kg SAR",((F$28*0.001)*$B31),IF(F$27="mg/kg DM",(((F$28*0.001)*($B$28/100))*$B31),"0")))))))*1.658</f>
        <v>48.246367488000004</v>
      </c>
      <c r="G31" s="77">
        <f t="shared" ref="G31:P46" si="5">IF(G$27="%w/w SAR",((G$28*10)*$B31),IF(G$27="%w/w DM",(((G$28*10)*($B$28/100))*$B31),IF(G$27="kg/t SAR",(G$28*$B31),IF(G$27="kg/t DM",((G$28*($B$28/100))*$B31),IF(G$27="mg/kg SAR",((G$28*0.001)*$B31),IF(G$27="mg/kg DM",(((G$28*0.001)*($B$28/100))*$B31),0))))))</f>
        <v>2.0444159999999999E-2</v>
      </c>
      <c r="H31" s="77">
        <f t="shared" si="5"/>
        <v>0.19303680000000006</v>
      </c>
      <c r="I31" s="77">
        <f t="shared" si="5"/>
        <v>8.4480000000000013E-2</v>
      </c>
      <c r="J31" s="77">
        <f t="shared" si="5"/>
        <v>4.2240000000000008E-4</v>
      </c>
      <c r="K31" s="77">
        <f t="shared" si="5"/>
        <v>5.0688000000000003E-4</v>
      </c>
      <c r="L31" s="77">
        <f t="shared" si="5"/>
        <v>2.1246720000000004E-2</v>
      </c>
      <c r="M31" s="77">
        <f t="shared" si="5"/>
        <v>2.7498240000000007E-2</v>
      </c>
      <c r="N31" s="77">
        <f t="shared" si="5"/>
        <v>0</v>
      </c>
      <c r="O31" s="77">
        <f t="shared" si="5"/>
        <v>0</v>
      </c>
      <c r="P31" s="77">
        <f t="shared" si="5"/>
        <v>1.3854720000000003</v>
      </c>
      <c r="Q31" s="77">
        <f>(IF(Q$27="%w/w SAR",((Q$28*10)*$B31),IF(Q$27="%w/w DM",(((Q$28*10)*($B$28/100))*$B31),IF(Q$27="kg/t SAR",(Q$28*$B31),IF(Q$27="kg/t DM",((Q$28*($B$28/100))*$B31),IF(Q$27="mg/kg SAR",((Q$28*0.001)*$B31),IF(Q$27="mg/kg DM",(((Q$28*0.001)*($B$28/100))*$B31),0)))))))*2.5</f>
        <v>1702.1769600000002</v>
      </c>
      <c r="R31" s="77">
        <f>IF(R$27="%w/w SAR",((R$28*10)*$B31),IF(R$27="%w/w DM",(((R$28*10)*($B$28/100))*$B31),IF(R$27="kg/t SAR",(R$28*$B31),IF(R$27="kg/t DM",((R$28*($B$28/100))*$B31),IF(R$27="mg/kg SAR",((R$28*0.001)*$B31),IF(R$27="mg/kg DM",(((R$28*0.001)*($B$28/100))*$B31),0))))))</f>
        <v>2.7033600000000006E-3</v>
      </c>
      <c r="S31" s="77">
        <f>IF(S$27="%w/w SAR",((S$28*10)*$B31),IF(S$27="%w/w DM",(((S$28*10)*($B$28/100))*$B31),IF(S$27="kg/t SAR",(S$28*$B31),IF(S$27="kg/t DM",((S$28*($B$28/100))*$B31),IF(S$27="mg/kg SAR",((S$28*0.001)*$B31),IF(S$27="mg/kg DM",(((S$28*0.001)*($B$28/100))*$B31),0))))))</f>
        <v>6.8006400000000002E-3</v>
      </c>
      <c r="T31" s="77">
        <f>IF(T$27="%w/w SAR",((T$28*10)*$B31),IF(T$27="%w/w DM",(((T$28*10)*($B$28/100))*$B31),IF(T$27="kg/t SAR",(T$28*$B31),IF(T$27="kg/t DM",((T$28*($B$28/100))*$B31),IF(T$27="mg/kg SAR",((T$28*0.001)*$B31),IF(T$27="mg/kg DM",(((T$28*0.001)*($B$28/100))*$B31),0))))))</f>
        <v>4.4352000000000011E-3</v>
      </c>
      <c r="U31" s="77">
        <f>IF(U$27="%w/w SAR",((U$28*10)*$B31),IF(U$27="%w/w DM",(((U$28*10)*($B$28/100))*$B31),IF(U$27="kg/t SAR",(U$28*$B31),IF(U$27="kg/t DM",((U$28*($B$28/100))*$B31),IF(U$27="mg/kg SAR",((U$28*0.001)*$B31),IF(U$27="mg/kg DM",(((U$28*0.001)*($B$28/100))*$B31),0))))))</f>
        <v>0.41944320000000002</v>
      </c>
      <c r="AB31" s="59"/>
      <c r="AC31" s="59"/>
      <c r="AD31" s="59"/>
      <c r="AE31" s="59"/>
      <c r="AF31" s="59"/>
      <c r="AG31" s="59"/>
      <c r="AH31" s="59"/>
      <c r="AI31" s="59"/>
    </row>
    <row r="32" spans="1:40" s="72" customFormat="1" x14ac:dyDescent="0.25">
      <c r="A32" s="13">
        <f>D8</f>
        <v>1489</v>
      </c>
      <c r="B32" s="15">
        <v>6</v>
      </c>
      <c r="C32" s="77">
        <f t="shared" ref="C32:C50" si="6">IF(C$27="%w/w SAR",((C$28*10)*$B32),IF(C$27="%w/w DM",(((C$28*10)*($B$28/100))*$B32),IF(C$27="kg/t SAR",(C$28*$B32),IF(C$27="kg/t DM",((C$28*($B$28/100))*$B32),IF(C$27="mg/kg SAR",((C$28*0.001)*$B32),IF(C$27="mg/kg DM",(((C$28*0.001)*($B$28/100))*$B32),0))))))</f>
        <v>2.5344000000000002</v>
      </c>
      <c r="D32" s="77">
        <f t="shared" ref="D32:D50" si="7">(IF(D$27="%w/w SAR",((D$28*10)*$B32),IF(D$27="%w/w DM",(((D$28*10)*($B$28/100))*$B32),IF(D$27="kg/t SAR",(D$28*$B32),IF(D$27="kg/t DM",((D$28*($B$28/100))*$B32),IF(D$27="mg/kg SAR",((D$28*0.001)*$B32),IF(D$27="mg/kg DM",(((D$28*0.001)*($B$28/100))*$B32),"0")))))))*2.291</f>
        <v>0.9870727680000001</v>
      </c>
      <c r="E32" s="77">
        <f t="shared" ref="E32:E50" si="8">(IF(E$27="%w/w SAR",((E$28*10)*$B32),IF(E$27="%w/w DM",(((E$28*10)*($B$28/100))*$B32),IF(E$27="kg/t SAR",(E$28*$B32),IF(E$27="kg/t DM",((E$28*($B$28/100))*$B32),IF(E$27="mg/kg SAR",((E$28*0.001)*$B32),IF(E$27="mg/kg DM",(((E$28*0.001)*($B$28/100))*$B32),"0")))))))*1.205</f>
        <v>4.6572768000000009</v>
      </c>
      <c r="F32" s="77">
        <f t="shared" ref="F32:F50" si="9">(IF(F$27="%w/w SAR",((F$28*10)*$B32),IF(F$27="%w/w DM",(((F$28*10)*($B$28/100))*$B32),IF(F$27="kg/t SAR",(F$28*$B32),IF(F$27="kg/t DM",((F$28*($B$28/100))*$B32),IF(F$27="mg/kg SAR",((F$28*0.001)*$B32),IF(F$27="mg/kg DM",(((F$28*0.001)*($B$28/100))*$B32),"0")))))))*1.658</f>
        <v>48.246367488000004</v>
      </c>
      <c r="G32" s="77">
        <f t="shared" si="5"/>
        <v>2.0444159999999999E-2</v>
      </c>
      <c r="H32" s="77">
        <f t="shared" si="5"/>
        <v>0.19303680000000006</v>
      </c>
      <c r="I32" s="77">
        <f t="shared" si="5"/>
        <v>8.4480000000000013E-2</v>
      </c>
      <c r="J32" s="77">
        <f t="shared" si="5"/>
        <v>4.2240000000000008E-4</v>
      </c>
      <c r="K32" s="77">
        <f t="shared" si="5"/>
        <v>5.0688000000000003E-4</v>
      </c>
      <c r="L32" s="77">
        <f t="shared" si="5"/>
        <v>2.1246720000000004E-2</v>
      </c>
      <c r="M32" s="77">
        <f t="shared" si="5"/>
        <v>2.7498240000000007E-2</v>
      </c>
      <c r="N32" s="77">
        <f t="shared" si="5"/>
        <v>0</v>
      </c>
      <c r="O32" s="77">
        <f t="shared" si="5"/>
        <v>0</v>
      </c>
      <c r="P32" s="77">
        <f t="shared" si="5"/>
        <v>1.3854720000000003</v>
      </c>
      <c r="Q32" s="77">
        <f t="shared" ref="Q32:Q50" si="10">(IF(Q$27="%w/w SAR",((Q$28*10)*$B32),IF(Q$27="%w/w DM",(((Q$28*10)*($B$28/100))*$B32),IF(Q$27="kg/t SAR",(Q$28*$B32),IF(Q$27="kg/t DM",((Q$28*($B$28/100))*$B32),IF(Q$27="mg/kg SAR",((Q$28*0.001)*$B32),IF(Q$27="mg/kg DM",(((Q$28*0.001)*($B$28/100))*$B32),0)))))))*2.5</f>
        <v>1702.1769600000002</v>
      </c>
      <c r="R32" s="77">
        <f t="shared" ref="R32:U50" si="11">IF(R$27="%w/w SAR",((R$28*10)*$B32),IF(R$27="%w/w DM",(((R$28*10)*($B$28/100))*$B32),IF(R$27="kg/t SAR",(R$28*$B32),IF(R$27="kg/t DM",((R$28*($B$28/100))*$B32),IF(R$27="mg/kg SAR",((R$28*0.001)*$B32),IF(R$27="mg/kg DM",(((R$28*0.001)*($B$28/100))*$B32),0))))))</f>
        <v>2.7033600000000006E-3</v>
      </c>
      <c r="S32" s="77">
        <f t="shared" si="11"/>
        <v>6.8006400000000002E-3</v>
      </c>
      <c r="T32" s="77">
        <f t="shared" si="11"/>
        <v>4.4352000000000011E-3</v>
      </c>
      <c r="U32" s="77">
        <f t="shared" si="11"/>
        <v>0.41944320000000002</v>
      </c>
      <c r="AB32" s="59"/>
      <c r="AC32" s="59"/>
      <c r="AD32" s="59"/>
      <c r="AE32" s="59"/>
      <c r="AF32" s="59"/>
      <c r="AG32" s="59"/>
      <c r="AH32" s="59"/>
      <c r="AI32" s="59"/>
    </row>
    <row r="33" spans="1:35" s="72" customFormat="1" x14ac:dyDescent="0.25">
      <c r="A33" s="13">
        <f>E8</f>
        <v>3483</v>
      </c>
      <c r="B33" s="15">
        <v>6</v>
      </c>
      <c r="C33" s="77">
        <f t="shared" si="6"/>
        <v>2.5344000000000002</v>
      </c>
      <c r="D33" s="77">
        <f t="shared" si="7"/>
        <v>0.9870727680000001</v>
      </c>
      <c r="E33" s="77">
        <f t="shared" si="8"/>
        <v>4.6572768000000009</v>
      </c>
      <c r="F33" s="77">
        <f t="shared" si="9"/>
        <v>48.246367488000004</v>
      </c>
      <c r="G33" s="77">
        <f t="shared" si="5"/>
        <v>2.0444159999999999E-2</v>
      </c>
      <c r="H33" s="77">
        <f t="shared" si="5"/>
        <v>0.19303680000000006</v>
      </c>
      <c r="I33" s="77">
        <f t="shared" si="5"/>
        <v>8.4480000000000013E-2</v>
      </c>
      <c r="J33" s="77">
        <f t="shared" si="5"/>
        <v>4.2240000000000008E-4</v>
      </c>
      <c r="K33" s="77">
        <f t="shared" si="5"/>
        <v>5.0688000000000003E-4</v>
      </c>
      <c r="L33" s="77">
        <f t="shared" si="5"/>
        <v>2.1246720000000004E-2</v>
      </c>
      <c r="M33" s="77">
        <f t="shared" si="5"/>
        <v>2.7498240000000007E-2</v>
      </c>
      <c r="N33" s="77">
        <f t="shared" si="5"/>
        <v>0</v>
      </c>
      <c r="O33" s="77">
        <f t="shared" si="5"/>
        <v>0</v>
      </c>
      <c r="P33" s="77">
        <f t="shared" si="5"/>
        <v>1.3854720000000003</v>
      </c>
      <c r="Q33" s="77">
        <f t="shared" si="10"/>
        <v>1702.1769600000002</v>
      </c>
      <c r="R33" s="77">
        <f t="shared" si="11"/>
        <v>2.7033600000000006E-3</v>
      </c>
      <c r="S33" s="77">
        <f t="shared" si="11"/>
        <v>6.8006400000000002E-3</v>
      </c>
      <c r="T33" s="77">
        <f t="shared" si="11"/>
        <v>4.4352000000000011E-3</v>
      </c>
      <c r="U33" s="77">
        <f t="shared" si="11"/>
        <v>0.41944320000000002</v>
      </c>
      <c r="AB33" s="59"/>
      <c r="AC33" s="59"/>
      <c r="AD33" s="59"/>
      <c r="AE33" s="59"/>
      <c r="AF33" s="59"/>
      <c r="AG33" s="59"/>
      <c r="AH33" s="59"/>
      <c r="AI33" s="59"/>
    </row>
    <row r="34" spans="1:35" s="72" customFormat="1" x14ac:dyDescent="0.25">
      <c r="A34" s="13">
        <f>F8</f>
        <v>4169</v>
      </c>
      <c r="B34" s="15">
        <v>6</v>
      </c>
      <c r="C34" s="77">
        <f t="shared" si="6"/>
        <v>2.5344000000000002</v>
      </c>
      <c r="D34" s="77">
        <f t="shared" si="7"/>
        <v>0.9870727680000001</v>
      </c>
      <c r="E34" s="77">
        <f t="shared" si="8"/>
        <v>4.6572768000000009</v>
      </c>
      <c r="F34" s="77">
        <f t="shared" si="9"/>
        <v>48.246367488000004</v>
      </c>
      <c r="G34" s="77">
        <f t="shared" si="5"/>
        <v>2.0444159999999999E-2</v>
      </c>
      <c r="H34" s="77">
        <f t="shared" si="5"/>
        <v>0.19303680000000006</v>
      </c>
      <c r="I34" s="77">
        <f t="shared" si="5"/>
        <v>8.4480000000000013E-2</v>
      </c>
      <c r="J34" s="77">
        <f t="shared" si="5"/>
        <v>4.2240000000000008E-4</v>
      </c>
      <c r="K34" s="77">
        <f t="shared" si="5"/>
        <v>5.0688000000000003E-4</v>
      </c>
      <c r="L34" s="77">
        <f t="shared" si="5"/>
        <v>2.1246720000000004E-2</v>
      </c>
      <c r="M34" s="77">
        <f t="shared" si="5"/>
        <v>2.7498240000000007E-2</v>
      </c>
      <c r="N34" s="77">
        <f t="shared" si="5"/>
        <v>0</v>
      </c>
      <c r="O34" s="77">
        <f t="shared" si="5"/>
        <v>0</v>
      </c>
      <c r="P34" s="77">
        <f t="shared" si="5"/>
        <v>1.3854720000000003</v>
      </c>
      <c r="Q34" s="77">
        <f t="shared" si="10"/>
        <v>1702.1769600000002</v>
      </c>
      <c r="R34" s="77">
        <f t="shared" si="11"/>
        <v>2.7033600000000006E-3</v>
      </c>
      <c r="S34" s="77">
        <f t="shared" si="11"/>
        <v>6.8006400000000002E-3</v>
      </c>
      <c r="T34" s="77">
        <f t="shared" si="11"/>
        <v>4.4352000000000011E-3</v>
      </c>
      <c r="U34" s="77">
        <f t="shared" si="11"/>
        <v>0.41944320000000002</v>
      </c>
      <c r="AB34" s="59"/>
      <c r="AC34" s="59"/>
      <c r="AD34" s="59"/>
      <c r="AE34" s="59"/>
      <c r="AF34" s="59"/>
      <c r="AG34" s="59"/>
      <c r="AH34" s="59"/>
      <c r="AI34" s="59"/>
    </row>
    <row r="35" spans="1:35" s="72" customFormat="1" x14ac:dyDescent="0.25">
      <c r="A35" s="13">
        <f>G8</f>
        <v>5392</v>
      </c>
      <c r="B35" s="15">
        <v>6</v>
      </c>
      <c r="C35" s="77">
        <f t="shared" si="6"/>
        <v>2.5344000000000002</v>
      </c>
      <c r="D35" s="77">
        <f t="shared" si="7"/>
        <v>0.9870727680000001</v>
      </c>
      <c r="E35" s="77">
        <f t="shared" si="8"/>
        <v>4.6572768000000009</v>
      </c>
      <c r="F35" s="77">
        <f t="shared" si="9"/>
        <v>48.246367488000004</v>
      </c>
      <c r="G35" s="77">
        <f t="shared" si="5"/>
        <v>2.0444159999999999E-2</v>
      </c>
      <c r="H35" s="77">
        <f t="shared" si="5"/>
        <v>0.19303680000000006</v>
      </c>
      <c r="I35" s="77">
        <f t="shared" si="5"/>
        <v>8.4480000000000013E-2</v>
      </c>
      <c r="J35" s="77">
        <f t="shared" si="5"/>
        <v>4.2240000000000008E-4</v>
      </c>
      <c r="K35" s="77">
        <f t="shared" si="5"/>
        <v>5.0688000000000003E-4</v>
      </c>
      <c r="L35" s="77">
        <f t="shared" si="5"/>
        <v>2.1246720000000004E-2</v>
      </c>
      <c r="M35" s="77">
        <f t="shared" si="5"/>
        <v>2.7498240000000007E-2</v>
      </c>
      <c r="N35" s="77">
        <f t="shared" si="5"/>
        <v>0</v>
      </c>
      <c r="O35" s="77">
        <f t="shared" si="5"/>
        <v>0</v>
      </c>
      <c r="P35" s="77">
        <f t="shared" si="5"/>
        <v>1.3854720000000003</v>
      </c>
      <c r="Q35" s="77">
        <f t="shared" si="10"/>
        <v>1702.1769600000002</v>
      </c>
      <c r="R35" s="77">
        <f t="shared" si="11"/>
        <v>2.7033600000000006E-3</v>
      </c>
      <c r="S35" s="77">
        <f t="shared" si="11"/>
        <v>6.8006400000000002E-3</v>
      </c>
      <c r="T35" s="77">
        <f t="shared" si="11"/>
        <v>4.4352000000000011E-3</v>
      </c>
      <c r="U35" s="77">
        <f t="shared" si="11"/>
        <v>0.41944320000000002</v>
      </c>
      <c r="AB35" s="59"/>
      <c r="AC35" s="59"/>
      <c r="AD35" s="59"/>
      <c r="AE35" s="59"/>
      <c r="AF35" s="59"/>
      <c r="AG35" s="59"/>
      <c r="AH35" s="59"/>
      <c r="AI35" s="59"/>
    </row>
    <row r="36" spans="1:35" s="72" customFormat="1" x14ac:dyDescent="0.25">
      <c r="A36" s="13">
        <f>H8</f>
        <v>2908</v>
      </c>
      <c r="B36" s="15">
        <v>6</v>
      </c>
      <c r="C36" s="77">
        <f t="shared" si="6"/>
        <v>2.5344000000000002</v>
      </c>
      <c r="D36" s="77">
        <f t="shared" si="7"/>
        <v>0.9870727680000001</v>
      </c>
      <c r="E36" s="77">
        <f t="shared" si="8"/>
        <v>4.6572768000000009</v>
      </c>
      <c r="F36" s="77">
        <f t="shared" si="9"/>
        <v>48.246367488000004</v>
      </c>
      <c r="G36" s="77">
        <f t="shared" si="5"/>
        <v>2.0444159999999999E-2</v>
      </c>
      <c r="H36" s="77">
        <f t="shared" si="5"/>
        <v>0.19303680000000006</v>
      </c>
      <c r="I36" s="77">
        <f t="shared" si="5"/>
        <v>8.4480000000000013E-2</v>
      </c>
      <c r="J36" s="77">
        <f t="shared" si="5"/>
        <v>4.2240000000000008E-4</v>
      </c>
      <c r="K36" s="77">
        <f t="shared" si="5"/>
        <v>5.0688000000000003E-4</v>
      </c>
      <c r="L36" s="77">
        <f t="shared" si="5"/>
        <v>2.1246720000000004E-2</v>
      </c>
      <c r="M36" s="77">
        <f t="shared" si="5"/>
        <v>2.7498240000000007E-2</v>
      </c>
      <c r="N36" s="77">
        <f t="shared" si="5"/>
        <v>0</v>
      </c>
      <c r="O36" s="77">
        <f t="shared" si="5"/>
        <v>0</v>
      </c>
      <c r="P36" s="77">
        <f t="shared" si="5"/>
        <v>1.3854720000000003</v>
      </c>
      <c r="Q36" s="77">
        <f t="shared" si="10"/>
        <v>1702.1769600000002</v>
      </c>
      <c r="R36" s="77">
        <f t="shared" si="11"/>
        <v>2.7033600000000006E-3</v>
      </c>
      <c r="S36" s="77">
        <f t="shared" si="11"/>
        <v>6.8006400000000002E-3</v>
      </c>
      <c r="T36" s="77">
        <f t="shared" si="11"/>
        <v>4.4352000000000011E-3</v>
      </c>
      <c r="U36" s="77">
        <f t="shared" si="11"/>
        <v>0.41944320000000002</v>
      </c>
      <c r="AB36" s="59"/>
      <c r="AC36" s="59"/>
      <c r="AD36" s="59"/>
      <c r="AE36" s="59"/>
      <c r="AF36" s="59"/>
      <c r="AG36" s="59"/>
      <c r="AH36" s="59"/>
      <c r="AI36" s="59"/>
    </row>
    <row r="37" spans="1:35" s="72" customFormat="1" x14ac:dyDescent="0.25">
      <c r="A37" s="13">
        <f>I8</f>
        <v>4826</v>
      </c>
      <c r="B37" s="15">
        <v>6</v>
      </c>
      <c r="C37" s="77">
        <f t="shared" si="6"/>
        <v>2.5344000000000002</v>
      </c>
      <c r="D37" s="77">
        <f t="shared" si="7"/>
        <v>0.9870727680000001</v>
      </c>
      <c r="E37" s="77">
        <f t="shared" si="8"/>
        <v>4.6572768000000009</v>
      </c>
      <c r="F37" s="77">
        <f t="shared" si="9"/>
        <v>48.246367488000004</v>
      </c>
      <c r="G37" s="77">
        <f t="shared" si="5"/>
        <v>2.0444159999999999E-2</v>
      </c>
      <c r="H37" s="77">
        <f t="shared" si="5"/>
        <v>0.19303680000000006</v>
      </c>
      <c r="I37" s="77">
        <f t="shared" si="5"/>
        <v>8.4480000000000013E-2</v>
      </c>
      <c r="J37" s="77">
        <f t="shared" si="5"/>
        <v>4.2240000000000008E-4</v>
      </c>
      <c r="K37" s="77">
        <f t="shared" si="5"/>
        <v>5.0688000000000003E-4</v>
      </c>
      <c r="L37" s="77">
        <f t="shared" si="5"/>
        <v>2.1246720000000004E-2</v>
      </c>
      <c r="M37" s="77">
        <f t="shared" si="5"/>
        <v>2.7498240000000007E-2</v>
      </c>
      <c r="N37" s="77">
        <f t="shared" si="5"/>
        <v>0</v>
      </c>
      <c r="O37" s="77">
        <f t="shared" si="5"/>
        <v>0</v>
      </c>
      <c r="P37" s="77">
        <f t="shared" si="5"/>
        <v>1.3854720000000003</v>
      </c>
      <c r="Q37" s="77">
        <f t="shared" si="10"/>
        <v>1702.1769600000002</v>
      </c>
      <c r="R37" s="77">
        <f t="shared" si="11"/>
        <v>2.7033600000000006E-3</v>
      </c>
      <c r="S37" s="77">
        <f t="shared" si="11"/>
        <v>6.8006400000000002E-3</v>
      </c>
      <c r="T37" s="77">
        <f t="shared" si="11"/>
        <v>4.4352000000000011E-3</v>
      </c>
      <c r="U37" s="77">
        <f t="shared" si="11"/>
        <v>0.41944320000000002</v>
      </c>
      <c r="AB37" s="59"/>
      <c r="AC37" s="59"/>
      <c r="AD37" s="59"/>
      <c r="AE37" s="59"/>
      <c r="AF37" s="59"/>
      <c r="AG37" s="59"/>
      <c r="AH37" s="59"/>
      <c r="AI37" s="59"/>
    </row>
    <row r="38" spans="1:35" s="72" customFormat="1" x14ac:dyDescent="0.25">
      <c r="A38" s="13">
        <f>J8</f>
        <v>6909</v>
      </c>
      <c r="B38" s="15">
        <v>6</v>
      </c>
      <c r="C38" s="77">
        <f t="shared" si="6"/>
        <v>2.5344000000000002</v>
      </c>
      <c r="D38" s="77">
        <f t="shared" si="7"/>
        <v>0.9870727680000001</v>
      </c>
      <c r="E38" s="77">
        <f t="shared" si="8"/>
        <v>4.6572768000000009</v>
      </c>
      <c r="F38" s="77">
        <f t="shared" si="9"/>
        <v>48.246367488000004</v>
      </c>
      <c r="G38" s="77">
        <f t="shared" si="5"/>
        <v>2.0444159999999999E-2</v>
      </c>
      <c r="H38" s="77">
        <f t="shared" si="5"/>
        <v>0.19303680000000006</v>
      </c>
      <c r="I38" s="77">
        <f t="shared" si="5"/>
        <v>8.4480000000000013E-2</v>
      </c>
      <c r="J38" s="77">
        <f t="shared" si="5"/>
        <v>4.2240000000000008E-4</v>
      </c>
      <c r="K38" s="77">
        <f t="shared" si="5"/>
        <v>5.0688000000000003E-4</v>
      </c>
      <c r="L38" s="77">
        <f t="shared" si="5"/>
        <v>2.1246720000000004E-2</v>
      </c>
      <c r="M38" s="77">
        <f t="shared" si="5"/>
        <v>2.7498240000000007E-2</v>
      </c>
      <c r="N38" s="77">
        <f t="shared" si="5"/>
        <v>0</v>
      </c>
      <c r="O38" s="77">
        <f t="shared" si="5"/>
        <v>0</v>
      </c>
      <c r="P38" s="77">
        <f t="shared" si="5"/>
        <v>1.3854720000000003</v>
      </c>
      <c r="Q38" s="77">
        <f t="shared" si="10"/>
        <v>1702.1769600000002</v>
      </c>
      <c r="R38" s="77">
        <f t="shared" si="11"/>
        <v>2.7033600000000006E-3</v>
      </c>
      <c r="S38" s="77">
        <f t="shared" si="11"/>
        <v>6.8006400000000002E-3</v>
      </c>
      <c r="T38" s="77">
        <f t="shared" si="11"/>
        <v>4.4352000000000011E-3</v>
      </c>
      <c r="U38" s="77">
        <f t="shared" si="11"/>
        <v>0.41944320000000002</v>
      </c>
      <c r="AB38" s="59"/>
      <c r="AC38" s="59"/>
      <c r="AD38" s="59"/>
      <c r="AE38" s="59"/>
      <c r="AF38" s="59"/>
      <c r="AG38" s="59"/>
      <c r="AH38" s="59"/>
      <c r="AI38" s="59"/>
    </row>
    <row r="39" spans="1:35" s="72" customFormat="1" x14ac:dyDescent="0.25">
      <c r="A39" s="13">
        <f>K8</f>
        <v>9973</v>
      </c>
      <c r="B39" s="15">
        <v>6</v>
      </c>
      <c r="C39" s="77">
        <f t="shared" si="6"/>
        <v>2.5344000000000002</v>
      </c>
      <c r="D39" s="77">
        <f t="shared" si="7"/>
        <v>0.9870727680000001</v>
      </c>
      <c r="E39" s="77">
        <f t="shared" si="8"/>
        <v>4.6572768000000009</v>
      </c>
      <c r="F39" s="77">
        <f t="shared" si="9"/>
        <v>48.246367488000004</v>
      </c>
      <c r="G39" s="77">
        <f t="shared" si="5"/>
        <v>2.0444159999999999E-2</v>
      </c>
      <c r="H39" s="77">
        <f t="shared" si="5"/>
        <v>0.19303680000000006</v>
      </c>
      <c r="I39" s="77">
        <f t="shared" si="5"/>
        <v>8.4480000000000013E-2</v>
      </c>
      <c r="J39" s="77">
        <f t="shared" si="5"/>
        <v>4.2240000000000008E-4</v>
      </c>
      <c r="K39" s="77">
        <f t="shared" si="5"/>
        <v>5.0688000000000003E-4</v>
      </c>
      <c r="L39" s="77">
        <f t="shared" si="5"/>
        <v>2.1246720000000004E-2</v>
      </c>
      <c r="M39" s="77">
        <f t="shared" si="5"/>
        <v>2.7498240000000007E-2</v>
      </c>
      <c r="N39" s="77">
        <f t="shared" si="5"/>
        <v>0</v>
      </c>
      <c r="O39" s="77">
        <f t="shared" si="5"/>
        <v>0</v>
      </c>
      <c r="P39" s="77">
        <f t="shared" si="5"/>
        <v>1.3854720000000003</v>
      </c>
      <c r="Q39" s="77">
        <f t="shared" si="10"/>
        <v>1702.1769600000002</v>
      </c>
      <c r="R39" s="77">
        <f t="shared" si="11"/>
        <v>2.7033600000000006E-3</v>
      </c>
      <c r="S39" s="77">
        <f t="shared" si="11"/>
        <v>6.8006400000000002E-3</v>
      </c>
      <c r="T39" s="77">
        <f t="shared" si="11"/>
        <v>4.4352000000000011E-3</v>
      </c>
      <c r="U39" s="77">
        <f t="shared" si="11"/>
        <v>0.41944320000000002</v>
      </c>
      <c r="AB39" s="59"/>
      <c r="AC39" s="59"/>
      <c r="AD39" s="59"/>
      <c r="AE39" s="59"/>
      <c r="AF39" s="59"/>
      <c r="AG39" s="59"/>
      <c r="AH39" s="59"/>
      <c r="AI39" s="59"/>
    </row>
    <row r="40" spans="1:35" s="72" customFormat="1" x14ac:dyDescent="0.25">
      <c r="A40" s="13">
        <f>L8</f>
        <v>7740</v>
      </c>
      <c r="B40" s="15">
        <v>6</v>
      </c>
      <c r="C40" s="77">
        <f t="shared" si="6"/>
        <v>2.5344000000000002</v>
      </c>
      <c r="D40" s="77">
        <f t="shared" si="7"/>
        <v>0.9870727680000001</v>
      </c>
      <c r="E40" s="77">
        <f t="shared" si="8"/>
        <v>4.6572768000000009</v>
      </c>
      <c r="F40" s="77">
        <f t="shared" si="9"/>
        <v>48.246367488000004</v>
      </c>
      <c r="G40" s="77">
        <f t="shared" si="5"/>
        <v>2.0444159999999999E-2</v>
      </c>
      <c r="H40" s="77">
        <f t="shared" si="5"/>
        <v>0.19303680000000006</v>
      </c>
      <c r="I40" s="77">
        <f t="shared" si="5"/>
        <v>8.4480000000000013E-2</v>
      </c>
      <c r="J40" s="77">
        <f t="shared" si="5"/>
        <v>4.2240000000000008E-4</v>
      </c>
      <c r="K40" s="77">
        <f t="shared" si="5"/>
        <v>5.0688000000000003E-4</v>
      </c>
      <c r="L40" s="77">
        <f t="shared" si="5"/>
        <v>2.1246720000000004E-2</v>
      </c>
      <c r="M40" s="77">
        <f t="shared" si="5"/>
        <v>2.7498240000000007E-2</v>
      </c>
      <c r="N40" s="77">
        <f t="shared" si="5"/>
        <v>0</v>
      </c>
      <c r="O40" s="77">
        <f t="shared" si="5"/>
        <v>0</v>
      </c>
      <c r="P40" s="77">
        <f t="shared" si="5"/>
        <v>1.3854720000000003</v>
      </c>
      <c r="Q40" s="77">
        <f t="shared" si="10"/>
        <v>1702.1769600000002</v>
      </c>
      <c r="R40" s="77">
        <f t="shared" si="11"/>
        <v>2.7033600000000006E-3</v>
      </c>
      <c r="S40" s="77">
        <f t="shared" si="11"/>
        <v>6.8006400000000002E-3</v>
      </c>
      <c r="T40" s="77">
        <f t="shared" si="11"/>
        <v>4.4352000000000011E-3</v>
      </c>
      <c r="U40" s="77">
        <f t="shared" si="11"/>
        <v>0.41944320000000002</v>
      </c>
      <c r="AB40" s="59"/>
      <c r="AC40" s="59"/>
      <c r="AD40" s="59"/>
      <c r="AE40" s="59"/>
      <c r="AF40" s="59"/>
      <c r="AG40" s="59"/>
      <c r="AH40" s="59"/>
      <c r="AI40" s="59"/>
    </row>
    <row r="41" spans="1:35" s="72" customFormat="1" x14ac:dyDescent="0.25">
      <c r="A41" s="13">
        <f>M8</f>
        <v>7730</v>
      </c>
      <c r="B41" s="15">
        <v>6</v>
      </c>
      <c r="C41" s="77">
        <f t="shared" si="6"/>
        <v>2.5344000000000002</v>
      </c>
      <c r="D41" s="77">
        <f t="shared" si="7"/>
        <v>0.9870727680000001</v>
      </c>
      <c r="E41" s="77">
        <f t="shared" si="8"/>
        <v>4.6572768000000009</v>
      </c>
      <c r="F41" s="77">
        <f t="shared" si="9"/>
        <v>48.246367488000004</v>
      </c>
      <c r="G41" s="77">
        <f t="shared" si="5"/>
        <v>2.0444159999999999E-2</v>
      </c>
      <c r="H41" s="77">
        <f t="shared" si="5"/>
        <v>0.19303680000000006</v>
      </c>
      <c r="I41" s="77">
        <f t="shared" si="5"/>
        <v>8.4480000000000013E-2</v>
      </c>
      <c r="J41" s="77">
        <f t="shared" si="5"/>
        <v>4.2240000000000008E-4</v>
      </c>
      <c r="K41" s="77">
        <f t="shared" si="5"/>
        <v>5.0688000000000003E-4</v>
      </c>
      <c r="L41" s="77">
        <f t="shared" si="5"/>
        <v>2.1246720000000004E-2</v>
      </c>
      <c r="M41" s="77">
        <f t="shared" si="5"/>
        <v>2.7498240000000007E-2</v>
      </c>
      <c r="N41" s="77">
        <f t="shared" si="5"/>
        <v>0</v>
      </c>
      <c r="O41" s="77">
        <f t="shared" si="5"/>
        <v>0</v>
      </c>
      <c r="P41" s="77">
        <f t="shared" si="5"/>
        <v>1.3854720000000003</v>
      </c>
      <c r="Q41" s="77">
        <f t="shared" si="10"/>
        <v>1702.1769600000002</v>
      </c>
      <c r="R41" s="77">
        <f t="shared" si="11"/>
        <v>2.7033600000000006E-3</v>
      </c>
      <c r="S41" s="77">
        <f t="shared" si="11"/>
        <v>6.8006400000000002E-3</v>
      </c>
      <c r="T41" s="77">
        <f t="shared" si="11"/>
        <v>4.4352000000000011E-3</v>
      </c>
      <c r="U41" s="77">
        <f t="shared" si="11"/>
        <v>0.41944320000000002</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v>70.400000000000006</v>
      </c>
      <c r="C55" s="116">
        <v>3</v>
      </c>
      <c r="D55" s="117">
        <f>(B55/100)*C55</f>
        <v>2.1120000000000001</v>
      </c>
      <c r="E55" s="117">
        <f>G55</f>
        <v>3.7312000000000003</v>
      </c>
      <c r="F55" s="116">
        <v>5.3</v>
      </c>
      <c r="G55" s="117">
        <f>(B55/100)*F55</f>
        <v>3.7312000000000003</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9482</v>
      </c>
      <c r="C57" s="8">
        <f t="shared" ref="C57:U57" si="13">D8</f>
        <v>1489</v>
      </c>
      <c r="D57" s="8">
        <f t="shared" si="13"/>
        <v>3483</v>
      </c>
      <c r="E57" s="8">
        <f t="shared" si="13"/>
        <v>4169</v>
      </c>
      <c r="F57" s="8">
        <f t="shared" si="13"/>
        <v>5392</v>
      </c>
      <c r="G57" s="8">
        <f t="shared" si="13"/>
        <v>2908</v>
      </c>
      <c r="H57" s="8">
        <f t="shared" si="13"/>
        <v>4826</v>
      </c>
      <c r="I57" s="8">
        <f t="shared" si="13"/>
        <v>6909</v>
      </c>
      <c r="J57" s="8">
        <f t="shared" si="13"/>
        <v>9973</v>
      </c>
      <c r="K57" s="8">
        <f t="shared" si="13"/>
        <v>7740</v>
      </c>
      <c r="L57" s="8">
        <f t="shared" si="13"/>
        <v>7730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"&amp;(VLOOKUP(C14,Table24567[],6,FALSE))</f>
        <v>Medium/Clay I Arable</v>
      </c>
      <c r="C58" s="13" t="str">
        <f>D16&amp;" I "&amp;(VLOOKUP(D14,Table24567[],6,FALSE))</f>
        <v>Medium/Clay I Arable</v>
      </c>
      <c r="D58" s="13" t="str">
        <f>E16&amp;" I "&amp;(VLOOKUP(E14,Table24567[],6,FALSE))</f>
        <v>Medium/Clay I Arable</v>
      </c>
      <c r="E58" s="13" t="str">
        <f>F16&amp;" I "&amp;(VLOOKUP(F14,Table24567[],6,FALSE))</f>
        <v>Medium/Clay I Arable</v>
      </c>
      <c r="F58" s="13" t="str">
        <f>G16&amp;" I "&amp;(VLOOKUP(G14,Table24567[],6,FALSE))</f>
        <v>Medium/Clay I Arable</v>
      </c>
      <c r="G58" s="13" t="str">
        <f>H16&amp;" I "&amp;(VLOOKUP(H14,Table24567[],6,FALSE))</f>
        <v>Medium/Clay I Arable</v>
      </c>
      <c r="H58" s="13" t="str">
        <f>I16&amp;" I "&amp;(VLOOKUP(I14,Table24567[],6,FALSE))</f>
        <v>Medium/Clay I Arable</v>
      </c>
      <c r="I58" s="13" t="str">
        <f>J16&amp;" I "&amp;(VLOOKUP(J14,Table24567[],6,FALSE))</f>
        <v>Medium/Clay I Arable</v>
      </c>
      <c r="J58" s="13" t="str">
        <f>K16&amp;" I "&amp;(VLOOKUP(K14,Table24567[],6,FALSE))</f>
        <v>Medium/Clay I Arable</v>
      </c>
      <c r="K58" s="13" t="str">
        <f>L16&amp;" I "&amp;(VLOOKUP(L14,Table24567[],6,FALSE))</f>
        <v>Medium/Clay I Arable</v>
      </c>
      <c r="L58" s="13" t="str">
        <f>M16&amp;" I "&amp;(VLOOKUP(M14,Table24567[],6,FALSE))</f>
        <v>Medium/Clay I Grass</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x14ac:dyDescent="0.2">
      <c r="A59" s="111" t="s">
        <v>132</v>
      </c>
      <c r="B59" s="76">
        <f>VLOOKUP(C$14,Table24567[],5,FALSE)</f>
        <v>6.7</v>
      </c>
      <c r="C59" s="76">
        <f>VLOOKUP(D$14,Table24567[],5,FALSE)</f>
        <v>6.7</v>
      </c>
      <c r="D59" s="76">
        <f>VLOOKUP(E$14,Table24567[],5,FALSE)</f>
        <v>6.7</v>
      </c>
      <c r="E59" s="76">
        <f>VLOOKUP(F$14,Table24567[],5,FALSE)</f>
        <v>6.7</v>
      </c>
      <c r="F59" s="76">
        <f>VLOOKUP(G$14,Table24567[],5,FALSE)</f>
        <v>6.7</v>
      </c>
      <c r="G59" s="76">
        <f>VLOOKUP(H$14,Table24567[],5,FALSE)</f>
        <v>6.7</v>
      </c>
      <c r="H59" s="76">
        <f>VLOOKUP(I$14,Table24567[],5,FALSE)</f>
        <v>6.7</v>
      </c>
      <c r="I59" s="76">
        <f>VLOOKUP(J$14,Table24567[],5,FALSE)</f>
        <v>6.7</v>
      </c>
      <c r="J59" s="76">
        <f>VLOOKUP(K$14,Table24567[],5,FALSE)</f>
        <v>6.7</v>
      </c>
      <c r="K59" s="76">
        <f>VLOOKUP(L$14,Table24567[],5,FALSE)</f>
        <v>6.7</v>
      </c>
      <c r="L59" s="76">
        <f>VLOOKUP(M$14,Table24567[],5,FALSE)</f>
        <v>6.2</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x14ac:dyDescent="0.2">
      <c r="A60" s="111" t="s">
        <v>4</v>
      </c>
      <c r="B60" s="76">
        <f>C10</f>
        <v>7.4</v>
      </c>
      <c r="C60" s="76">
        <f t="shared" ref="C60:U60" si="14">D10</f>
        <v>6.9</v>
      </c>
      <c r="D60" s="76">
        <f t="shared" si="14"/>
        <v>5.4</v>
      </c>
      <c r="E60" s="76">
        <f t="shared" si="14"/>
        <v>5.7</v>
      </c>
      <c r="F60" s="76">
        <f t="shared" si="14"/>
        <v>6.6</v>
      </c>
      <c r="G60" s="76">
        <f t="shared" si="14"/>
        <v>7.2</v>
      </c>
      <c r="H60" s="76">
        <f t="shared" si="14"/>
        <v>6.1</v>
      </c>
      <c r="I60" s="76">
        <f t="shared" si="14"/>
        <v>6.9</v>
      </c>
      <c r="J60" s="76">
        <f t="shared" si="14"/>
        <v>7.2</v>
      </c>
      <c r="K60" s="76">
        <f t="shared" si="14"/>
        <v>6.3</v>
      </c>
      <c r="L60" s="76">
        <f t="shared" si="14"/>
        <v>6.4</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8</v>
      </c>
      <c r="D61" s="76">
        <f t="shared" si="15"/>
        <v>8</v>
      </c>
      <c r="E61" s="76">
        <f t="shared" si="15"/>
        <v>8</v>
      </c>
      <c r="F61" s="76">
        <f t="shared" si="15"/>
        <v>8</v>
      </c>
      <c r="G61" s="76">
        <f t="shared" si="15"/>
        <v>8</v>
      </c>
      <c r="H61" s="76">
        <f t="shared" si="15"/>
        <v>8</v>
      </c>
      <c r="I61" s="76">
        <f t="shared" si="15"/>
        <v>8</v>
      </c>
      <c r="J61" s="76">
        <f t="shared" si="15"/>
        <v>8</v>
      </c>
      <c r="K61" s="76">
        <f t="shared" si="15"/>
        <v>8</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6</v>
      </c>
      <c r="C62" s="77">
        <f>B32</f>
        <v>6</v>
      </c>
      <c r="D62" s="77">
        <f>B33</f>
        <v>6</v>
      </c>
      <c r="E62" s="77">
        <f>B34</f>
        <v>6</v>
      </c>
      <c r="F62" s="77">
        <f>B35</f>
        <v>6</v>
      </c>
      <c r="G62" s="77">
        <f>B36</f>
        <v>6</v>
      </c>
      <c r="H62" s="77">
        <f>B37</f>
        <v>6</v>
      </c>
      <c r="I62" s="77">
        <f>B38</f>
        <v>6</v>
      </c>
      <c r="J62" s="77">
        <f>B39</f>
        <v>6</v>
      </c>
      <c r="K62" s="77">
        <f>B40</f>
        <v>6</v>
      </c>
      <c r="L62" s="77">
        <f>B41</f>
        <v>6</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0.22387200000000002</v>
      </c>
      <c r="C63" s="77">
        <f t="shared" ref="C63:U63" si="16">$E55*(C62/100)</f>
        <v>0.22387200000000002</v>
      </c>
      <c r="D63" s="77">
        <f t="shared" si="16"/>
        <v>0.22387200000000002</v>
      </c>
      <c r="E63" s="77">
        <f t="shared" si="16"/>
        <v>0.22387200000000002</v>
      </c>
      <c r="F63" s="77">
        <f>$E55*(F62/100)</f>
        <v>0.22387200000000002</v>
      </c>
      <c r="G63" s="77">
        <f t="shared" si="16"/>
        <v>0.22387200000000002</v>
      </c>
      <c r="H63" s="77">
        <f t="shared" si="16"/>
        <v>0.22387200000000002</v>
      </c>
      <c r="I63" s="77">
        <f t="shared" si="16"/>
        <v>0.22387200000000002</v>
      </c>
      <c r="J63" s="77">
        <f t="shared" si="16"/>
        <v>0.22387200000000002</v>
      </c>
      <c r="K63" s="77">
        <f t="shared" si="16"/>
        <v>0.22387200000000002</v>
      </c>
      <c r="L63" s="77">
        <f t="shared" si="16"/>
        <v>0.22387200000000002</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-5.6000000000000014</v>
      </c>
      <c r="C64" s="77">
        <f t="shared" ref="C64:U64" si="17">(C59-C60)*C61</f>
        <v>-1.6000000000000014</v>
      </c>
      <c r="D64" s="77">
        <f t="shared" si="17"/>
        <v>10.399999999999999</v>
      </c>
      <c r="E64" s="77">
        <f t="shared" si="17"/>
        <v>8</v>
      </c>
      <c r="F64" s="77">
        <f t="shared" si="17"/>
        <v>0.80000000000000426</v>
      </c>
      <c r="G64" s="77">
        <f t="shared" si="17"/>
        <v>-4</v>
      </c>
      <c r="H64" s="77">
        <f t="shared" si="17"/>
        <v>4.8000000000000043</v>
      </c>
      <c r="I64" s="77">
        <f t="shared" si="17"/>
        <v>-1.6000000000000014</v>
      </c>
      <c r="J64" s="77">
        <f t="shared" si="17"/>
        <v>-4</v>
      </c>
      <c r="K64" s="77">
        <f t="shared" si="17"/>
        <v>3.2000000000000028</v>
      </c>
      <c r="L64" s="77">
        <f t="shared" si="17"/>
        <v>-1.2000000000000011</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5.8238720000000015</v>
      </c>
      <c r="C65" s="77">
        <f t="shared" ref="C65:U65" si="18">C63-C64</f>
        <v>1.8238720000000015</v>
      </c>
      <c r="D65" s="77">
        <f t="shared" si="18"/>
        <v>-10.176127999999999</v>
      </c>
      <c r="E65" s="77">
        <f t="shared" si="18"/>
        <v>-7.7761279999999999</v>
      </c>
      <c r="F65" s="77">
        <f t="shared" si="18"/>
        <v>-0.57612800000000419</v>
      </c>
      <c r="G65" s="77">
        <f t="shared" si="18"/>
        <v>4.2238720000000001</v>
      </c>
      <c r="H65" s="77">
        <f t="shared" si="18"/>
        <v>-4.5761280000000042</v>
      </c>
      <c r="I65" s="77">
        <f t="shared" si="18"/>
        <v>1.8238720000000015</v>
      </c>
      <c r="J65" s="77">
        <f t="shared" si="18"/>
        <v>4.2238720000000001</v>
      </c>
      <c r="K65" s="77">
        <f t="shared" si="18"/>
        <v>-2.9761280000000028</v>
      </c>
      <c r="L65" s="77">
        <f t="shared" si="18"/>
        <v>1.4238720000000011</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UNDER</v>
      </c>
      <c r="E66" s="78" t="str">
        <f t="shared" si="19"/>
        <v>UNDER</v>
      </c>
      <c r="F66" s="78" t="str">
        <f t="shared" si="19"/>
        <v>UNDER</v>
      </c>
      <c r="G66" s="78" t="str">
        <f t="shared" si="19"/>
        <v>OVER</v>
      </c>
      <c r="H66" s="78" t="str">
        <f t="shared" si="19"/>
        <v>UNDER</v>
      </c>
      <c r="I66" s="78" t="str">
        <f t="shared" si="19"/>
        <v>OVER</v>
      </c>
      <c r="J66" s="78" t="str">
        <f t="shared" si="19"/>
        <v>OVER</v>
      </c>
      <c r="K66" s="78" t="str">
        <f t="shared" si="19"/>
        <v>UNDER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1" t="s">
        <v>41</v>
      </c>
      <c r="B1" s="121"/>
      <c r="C1" s="142" t="str">
        <f>'DCWW Glascoed (in store)'!C1:D1</f>
        <v>PAN-017959</v>
      </c>
      <c r="D1" s="143"/>
      <c r="E1" s="93" t="s">
        <v>45</v>
      </c>
      <c r="F1" s="39">
        <f>'DCWW Glascoed (in store)'!F1</f>
        <v>48.43</v>
      </c>
      <c r="G1" s="122" t="s">
        <v>43</v>
      </c>
      <c r="H1" s="123"/>
      <c r="I1" s="118"/>
      <c r="J1" s="121" t="s">
        <v>153</v>
      </c>
      <c r="K1" s="121"/>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1" t="s">
        <v>87</v>
      </c>
      <c r="B2" s="121"/>
      <c r="C2" s="144" t="str">
        <f>'DCWW Glascoed (in store)'!C2:D2</f>
        <v>GP3792SK</v>
      </c>
      <c r="D2" s="145"/>
      <c r="E2" s="93" t="s">
        <v>109</v>
      </c>
      <c r="F2" s="96"/>
      <c r="G2" s="140" t="s">
        <v>110</v>
      </c>
      <c r="H2" s="141"/>
      <c r="I2" s="118"/>
      <c r="J2" s="121" t="s">
        <v>158</v>
      </c>
      <c r="K2" s="121"/>
      <c r="L2" s="97"/>
      <c r="AB2" s="30" t="s">
        <v>56</v>
      </c>
      <c r="AC2" s="17"/>
      <c r="AD2" s="30" t="s">
        <v>70</v>
      </c>
      <c r="AE2" s="17"/>
      <c r="AF2" s="17"/>
      <c r="AG2" s="44" t="s">
        <v>76</v>
      </c>
      <c r="AH2" s="18"/>
      <c r="AI2" s="45" t="s">
        <v>126</v>
      </c>
      <c r="AJ2" s="46">
        <v>0</v>
      </c>
      <c r="AK2" s="47">
        <v>0</v>
      </c>
      <c r="AL2" s="10">
        <v>0</v>
      </c>
      <c r="AM2" s="11">
        <v>0</v>
      </c>
      <c r="AN2" s="11">
        <v>0</v>
      </c>
    </row>
    <row r="3" spans="1:41" x14ac:dyDescent="0.2">
      <c r="A3" s="122" t="s">
        <v>42</v>
      </c>
      <c r="B3" s="123"/>
      <c r="C3" s="144" t="str">
        <f>'DCWW Glascoed (in store)'!C3:D3</f>
        <v xml:space="preserve">ByProduct Recovery Limited </v>
      </c>
      <c r="D3" s="145"/>
      <c r="E3" s="93" t="s">
        <v>108</v>
      </c>
      <c r="F3" s="31"/>
      <c r="G3" s="121" t="s">
        <v>159</v>
      </c>
      <c r="H3" s="121"/>
      <c r="I3" s="118"/>
      <c r="J3" s="122" t="s">
        <v>154</v>
      </c>
      <c r="K3" s="123"/>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1" t="s">
        <v>0</v>
      </c>
      <c r="B4" s="121"/>
      <c r="C4" s="142" t="str">
        <f>'DCWW Glascoed (in store)'!C4:D4</f>
        <v>Bryn Carrog Farm, Bodelwyddan Road, Rhuddlan, Rhyl, LL18 5UH</v>
      </c>
      <c r="D4" s="143"/>
      <c r="E4" s="94" t="s">
        <v>1</v>
      </c>
      <c r="F4" s="96"/>
      <c r="G4" s="122"/>
      <c r="H4" s="123"/>
      <c r="I4" s="39"/>
      <c r="J4" s="122"/>
      <c r="K4" s="123"/>
      <c r="L4" s="96"/>
      <c r="AB4" s="30" t="s">
        <v>52</v>
      </c>
      <c r="AC4" s="17"/>
      <c r="AD4" s="52" t="s">
        <v>72</v>
      </c>
      <c r="AE4" s="17"/>
      <c r="AF4" s="17"/>
      <c r="AG4" s="44" t="s">
        <v>78</v>
      </c>
      <c r="AH4" s="18"/>
      <c r="AI4" s="53" t="s">
        <v>124</v>
      </c>
      <c r="AJ4" s="54">
        <v>7</v>
      </c>
      <c r="AK4" s="55">
        <v>10.5</v>
      </c>
      <c r="AL4" s="11">
        <v>2</v>
      </c>
      <c r="AM4" s="11">
        <v>6.7</v>
      </c>
      <c r="AN4" s="11" t="s">
        <v>135</v>
      </c>
    </row>
    <row r="5" spans="1:41" x14ac:dyDescent="0.2">
      <c r="A5" s="121" t="s">
        <v>47</v>
      </c>
      <c r="B5" s="121"/>
      <c r="C5" s="142" t="str">
        <f>'DCWW Glascoed (in store)'!C5:D5</f>
        <v>Louise Bailey</v>
      </c>
      <c r="D5" s="143"/>
      <c r="E5" s="93"/>
      <c r="F5" s="39"/>
      <c r="G5" s="122"/>
      <c r="H5" s="123"/>
      <c r="I5" s="39"/>
      <c r="J5" s="122"/>
      <c r="K5" s="123"/>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7" t="s">
        <v>63</v>
      </c>
      <c r="B7" s="12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1" t="s">
        <v>2</v>
      </c>
      <c r="B8" s="121"/>
      <c r="C8" s="60">
        <f>'DCWW Glascoed (in store)'!C8</f>
        <v>9482</v>
      </c>
      <c r="D8" s="60">
        <f>'DCWW Glascoed (in store)'!D8</f>
        <v>1489</v>
      </c>
      <c r="E8" s="60">
        <f>'DCWW Glascoed (in store)'!E8</f>
        <v>3483</v>
      </c>
      <c r="F8" s="60">
        <f>'DCWW Glascoed (in store)'!F8</f>
        <v>4169</v>
      </c>
      <c r="G8" s="60">
        <f>'DCWW Glascoed (in store)'!G8</f>
        <v>5392</v>
      </c>
      <c r="H8" s="60">
        <f>'DCWW Glascoed (in store)'!H8</f>
        <v>2908</v>
      </c>
      <c r="I8" s="60">
        <f>'DCWW Glascoed (in store)'!I8</f>
        <v>4826</v>
      </c>
      <c r="J8" s="60">
        <f>'DCWW Glascoed (in store)'!J8</f>
        <v>6909</v>
      </c>
      <c r="K8" s="60">
        <f>'DCWW Glascoed (in store)'!K8</f>
        <v>9973</v>
      </c>
      <c r="L8" s="60">
        <f>'DCWW Glascoed (in store)'!L8</f>
        <v>7740</v>
      </c>
      <c r="M8" s="60">
        <f>'DCWW Glascoed (in store)'!M8</f>
        <v>7730</v>
      </c>
      <c r="N8" s="60">
        <f>'DCWW Glascoed (in store)'!N8</f>
        <v>0</v>
      </c>
      <c r="O8" s="60">
        <f>'DCWW Glascoed (in store)'!O8</f>
        <v>0</v>
      </c>
      <c r="P8" s="60">
        <f>'DCWW Glascoed (in store)'!P8</f>
        <v>0</v>
      </c>
      <c r="Q8" s="60">
        <f>'DCWW Glascoed (in store)'!Q8</f>
        <v>0</v>
      </c>
      <c r="R8" s="60">
        <f>'DCWW Glascoed (in store)'!R8</f>
        <v>0</v>
      </c>
      <c r="S8" s="60">
        <f>'DCWW Glascoed (in store)'!S8</f>
        <v>0</v>
      </c>
      <c r="T8" s="60">
        <f>'DCWW Glascoed (in store)'!T8</f>
        <v>0</v>
      </c>
      <c r="U8" s="60">
        <f>'DCWW Glascoed (in store)'!U8</f>
        <v>0</v>
      </c>
      <c r="V8" s="60">
        <f>'DCWW Glascoed (in store)'!V8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1" t="s">
        <v>3</v>
      </c>
      <c r="B9" s="121"/>
      <c r="C9" s="60">
        <f>'DCWW Glascoed (in store)'!C9</f>
        <v>1</v>
      </c>
      <c r="D9" s="60">
        <f>'DCWW Glascoed (in store)'!D9</f>
        <v>1</v>
      </c>
      <c r="E9" s="60">
        <f>'DCWW Glascoed (in store)'!E9</f>
        <v>1</v>
      </c>
      <c r="F9" s="60">
        <f>'DCWW Glascoed (in store)'!F9</f>
        <v>1</v>
      </c>
      <c r="G9" s="60">
        <f>'DCWW Glascoed (in store)'!G9</f>
        <v>1</v>
      </c>
      <c r="H9" s="60">
        <f>'DCWW Glascoed (in store)'!H9</f>
        <v>1</v>
      </c>
      <c r="I9" s="60">
        <f>'DCWW Glascoed (in store)'!I9</f>
        <v>1</v>
      </c>
      <c r="J9" s="60">
        <f>'DCWW Glascoed (in store)'!J9</f>
        <v>1</v>
      </c>
      <c r="K9" s="60">
        <f>'DCWW Glascoed (in store)'!K9</f>
        <v>1</v>
      </c>
      <c r="L9" s="60">
        <f>'DCWW Glascoed (in store)'!L9</f>
        <v>1</v>
      </c>
      <c r="M9" s="60" t="str">
        <f>'DCWW Glascoed (in store)'!M9</f>
        <v>Mod</v>
      </c>
      <c r="N9" s="60">
        <f>'DCWW Glascoed (in store)'!N9</f>
        <v>0</v>
      </c>
      <c r="O9" s="60">
        <f>'DCWW Glascoed (in store)'!O9</f>
        <v>0</v>
      </c>
      <c r="P9" s="60">
        <f>'DCWW Glascoed (in store)'!P9</f>
        <v>0</v>
      </c>
      <c r="Q9" s="60">
        <f>'DCWW Glascoed (in store)'!Q9</f>
        <v>0</v>
      </c>
      <c r="R9" s="60">
        <f>'DCWW Glascoed (in store)'!R9</f>
        <v>0</v>
      </c>
      <c r="S9" s="60">
        <f>'DCWW Glascoed (in store)'!S9</f>
        <v>0</v>
      </c>
      <c r="T9" s="60">
        <f>'DCWW Glascoed (in store)'!T9</f>
        <v>0</v>
      </c>
      <c r="U9" s="60">
        <f>'DCWW Glascoed (in store)'!U9</f>
        <v>0</v>
      </c>
      <c r="V9" s="60">
        <f>'DCWW Glascoed (in store)'!V9</f>
        <v>0</v>
      </c>
      <c r="AB9" s="17"/>
      <c r="AC9" s="17"/>
      <c r="AD9" s="30" t="s">
        <v>137</v>
      </c>
      <c r="AE9" s="30">
        <v>4.5</v>
      </c>
      <c r="AF9" s="17"/>
      <c r="AG9" s="18"/>
      <c r="AH9" s="18"/>
      <c r="AI9" s="63" t="s">
        <v>103</v>
      </c>
      <c r="AJ9" s="64">
        <v>0.7</v>
      </c>
      <c r="AK9" s="65">
        <v>4</v>
      </c>
      <c r="AL9" s="29">
        <v>7</v>
      </c>
      <c r="AM9" s="11">
        <v>6.7</v>
      </c>
      <c r="AN9" s="11" t="s">
        <v>135</v>
      </c>
      <c r="AO9" s="99"/>
    </row>
    <row r="10" spans="1:41" x14ac:dyDescent="0.2">
      <c r="A10" s="121" t="s">
        <v>4</v>
      </c>
      <c r="B10" s="121"/>
      <c r="C10" s="60">
        <f>'DCWW Glascoed (in store)'!C10</f>
        <v>7.4</v>
      </c>
      <c r="D10" s="60">
        <f>'DCWW Glascoed (in store)'!D10</f>
        <v>6.9</v>
      </c>
      <c r="E10" s="60">
        <f>'DCWW Glascoed (in store)'!E10</f>
        <v>5.4</v>
      </c>
      <c r="F10" s="60">
        <f>'DCWW Glascoed (in store)'!F10</f>
        <v>5.7</v>
      </c>
      <c r="G10" s="60">
        <f>'DCWW Glascoed (in store)'!G10</f>
        <v>6.6</v>
      </c>
      <c r="H10" s="60">
        <f>'DCWW Glascoed (in store)'!H10</f>
        <v>7.2</v>
      </c>
      <c r="I10" s="60">
        <f>'DCWW Glascoed (in store)'!I10</f>
        <v>6.1</v>
      </c>
      <c r="J10" s="60">
        <f>'DCWW Glascoed (in store)'!J10</f>
        <v>6.9</v>
      </c>
      <c r="K10" s="60">
        <f>'DCWW Glascoed (in store)'!K10</f>
        <v>7.2</v>
      </c>
      <c r="L10" s="60">
        <f>'DCWW Glascoed (in store)'!L10</f>
        <v>6.3</v>
      </c>
      <c r="M10" s="60">
        <f>'DCWW Glascoed (in store)'!M10</f>
        <v>6.4</v>
      </c>
      <c r="N10" s="60">
        <f>'DCWW Glascoed (in store)'!N10</f>
        <v>0</v>
      </c>
      <c r="O10" s="60">
        <f>'DCWW Glascoed (in store)'!O10</f>
        <v>0</v>
      </c>
      <c r="P10" s="60">
        <f>'DCWW Glascoed (in store)'!P10</f>
        <v>0</v>
      </c>
      <c r="Q10" s="60">
        <f>'DCWW Glascoed (in store)'!Q10</f>
        <v>0</v>
      </c>
      <c r="R10" s="60">
        <f>'DCWW Glascoed (in store)'!R10</f>
        <v>0</v>
      </c>
      <c r="S10" s="60">
        <f>'DCWW Glascoed (in store)'!S10</f>
        <v>0</v>
      </c>
      <c r="T10" s="60">
        <f>'DCWW Glascoed (in store)'!T10</f>
        <v>0</v>
      </c>
      <c r="U10" s="60">
        <f>'DCWW Glascoed (in store)'!U10</f>
        <v>0</v>
      </c>
      <c r="V10" s="60">
        <f>'DCWW Glascoed (in store)'!V10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1" t="s">
        <v>5</v>
      </c>
      <c r="B11" s="121"/>
      <c r="C11" s="60">
        <f>'DCWW Glascoed (in store)'!C11</f>
        <v>4</v>
      </c>
      <c r="D11" s="60">
        <f>'DCWW Glascoed (in store)'!D11</f>
        <v>3</v>
      </c>
      <c r="E11" s="60">
        <f>'DCWW Glascoed (in store)'!E11</f>
        <v>2</v>
      </c>
      <c r="F11" s="60">
        <f>'DCWW Glascoed (in store)'!F11</f>
        <v>1</v>
      </c>
      <c r="G11" s="60">
        <f>'DCWW Glascoed (in store)'!G11</f>
        <v>1</v>
      </c>
      <c r="H11" s="60">
        <f>'DCWW Glascoed (in store)'!H11</f>
        <v>3</v>
      </c>
      <c r="I11" s="60">
        <f>'DCWW Glascoed (in store)'!I11</f>
        <v>1</v>
      </c>
      <c r="J11" s="60">
        <f>'DCWW Glascoed (in store)'!J11</f>
        <v>1</v>
      </c>
      <c r="K11" s="60">
        <f>'DCWW Glascoed (in store)'!K11</f>
        <v>3</v>
      </c>
      <c r="L11" s="60">
        <f>'DCWW Glascoed (in store)'!L11</f>
        <v>1</v>
      </c>
      <c r="M11" s="60">
        <f>'DCWW Glascoed (in store)'!M11</f>
        <v>1</v>
      </c>
      <c r="N11" s="60">
        <f>'DCWW Glascoed (in store)'!N11</f>
        <v>0</v>
      </c>
      <c r="O11" s="60">
        <f>'DCWW Glascoed (in store)'!O11</f>
        <v>0</v>
      </c>
      <c r="P11" s="60">
        <f>'DCWW Glascoed (in store)'!P11</f>
        <v>0</v>
      </c>
      <c r="Q11" s="60">
        <f>'DCWW Glascoed (in store)'!Q11</f>
        <v>0</v>
      </c>
      <c r="R11" s="60">
        <f>'DCWW Glascoed (in store)'!R11</f>
        <v>0</v>
      </c>
      <c r="S11" s="60">
        <f>'DCWW Glascoed (in store)'!S11</f>
        <v>0</v>
      </c>
      <c r="T11" s="60">
        <f>'DCWW Glascoed (in store)'!T11</f>
        <v>0</v>
      </c>
      <c r="U11" s="60">
        <f>'DCWW Glascoed (in store)'!U11</f>
        <v>0</v>
      </c>
      <c r="V11" s="60">
        <f>'DCWW Glascoed (in store)'!V11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1" t="s">
        <v>6</v>
      </c>
      <c r="B12" s="121"/>
      <c r="C12" s="60">
        <f>'DCWW Glascoed (in store)'!C12</f>
        <v>4</v>
      </c>
      <c r="D12" s="60">
        <f>'DCWW Glascoed (in store)'!D12</f>
        <v>3</v>
      </c>
      <c r="E12" s="60">
        <f>'DCWW Glascoed (in store)'!E12</f>
        <v>2</v>
      </c>
      <c r="F12" s="60">
        <f>'DCWW Glascoed (in store)'!F12</f>
        <v>3</v>
      </c>
      <c r="G12" s="60">
        <f>'DCWW Glascoed (in store)'!G12</f>
        <v>2</v>
      </c>
      <c r="H12" s="60">
        <f>'DCWW Glascoed (in store)'!H12</f>
        <v>2</v>
      </c>
      <c r="I12" s="60">
        <f>'DCWW Glascoed (in store)'!I12</f>
        <v>3</v>
      </c>
      <c r="J12" s="60">
        <f>'DCWW Glascoed (in store)'!J12</f>
        <v>3</v>
      </c>
      <c r="K12" s="60">
        <f>'DCWW Glascoed (in store)'!K12</f>
        <v>3</v>
      </c>
      <c r="L12" s="60">
        <f>'DCWW Glascoed (in store)'!L12</f>
        <v>2</v>
      </c>
      <c r="M12" s="60">
        <f>'DCWW Glascoed (in store)'!M12</f>
        <v>3</v>
      </c>
      <c r="N12" s="60">
        <f>'DCWW Glascoed (in store)'!N12</f>
        <v>0</v>
      </c>
      <c r="O12" s="60">
        <f>'DCWW Glascoed (in store)'!O12</f>
        <v>0</v>
      </c>
      <c r="P12" s="60">
        <f>'DCWW Glascoed (in store)'!P12</f>
        <v>0</v>
      </c>
      <c r="Q12" s="60">
        <f>'DCWW Glascoed (in store)'!Q12</f>
        <v>0</v>
      </c>
      <c r="R12" s="60">
        <f>'DCWW Glascoed (in store)'!R12</f>
        <v>0</v>
      </c>
      <c r="S12" s="60">
        <f>'DCWW Glascoed (in store)'!S12</f>
        <v>0</v>
      </c>
      <c r="T12" s="60">
        <f>'DCWW Glascoed (in store)'!T12</f>
        <v>0</v>
      </c>
      <c r="U12" s="60">
        <f>'DCWW Glascoed (in store)'!U12</f>
        <v>0</v>
      </c>
      <c r="V12" s="60">
        <f>'DCWW Glascoed (in store)'!V12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1" t="s">
        <v>7</v>
      </c>
      <c r="B13" s="121"/>
      <c r="C13" s="60">
        <f>'DCWW Glascoed (in store)'!C13</f>
        <v>4</v>
      </c>
      <c r="D13" s="60">
        <f>'DCWW Glascoed (in store)'!D13</f>
        <v>3</v>
      </c>
      <c r="E13" s="60">
        <f>'DCWW Glascoed (in store)'!E13</f>
        <v>5</v>
      </c>
      <c r="F13" s="60">
        <f>'DCWW Glascoed (in store)'!F13</f>
        <v>5</v>
      </c>
      <c r="G13" s="60">
        <f>'DCWW Glascoed (in store)'!G13</f>
        <v>4</v>
      </c>
      <c r="H13" s="60">
        <f>'DCWW Glascoed (in store)'!H13</f>
        <v>5</v>
      </c>
      <c r="I13" s="60">
        <f>'DCWW Glascoed (in store)'!I13</f>
        <v>4</v>
      </c>
      <c r="J13" s="60">
        <f>'DCWW Glascoed (in store)'!J13</f>
        <v>3</v>
      </c>
      <c r="K13" s="60">
        <f>'DCWW Glascoed (in store)'!K13</f>
        <v>4</v>
      </c>
      <c r="L13" s="60">
        <f>'DCWW Glascoed (in store)'!L13</f>
        <v>4</v>
      </c>
      <c r="M13" s="60">
        <f>'DCWW Glascoed (in store)'!M13</f>
        <v>5</v>
      </c>
      <c r="N13" s="60">
        <f>'DCWW Glascoed (in store)'!N13</f>
        <v>0</v>
      </c>
      <c r="O13" s="60">
        <f>'DCWW Glascoed (in store)'!O13</f>
        <v>0</v>
      </c>
      <c r="P13" s="60">
        <f>'DCWW Glascoed (in store)'!P13</f>
        <v>0</v>
      </c>
      <c r="Q13" s="60">
        <f>'DCWW Glascoed (in store)'!Q13</f>
        <v>0</v>
      </c>
      <c r="R13" s="60">
        <f>'DCWW Glascoed (in store)'!R13</f>
        <v>0</v>
      </c>
      <c r="S13" s="60">
        <f>'DCWW Glascoed (in store)'!S13</f>
        <v>0</v>
      </c>
      <c r="T13" s="60">
        <f>'DCWW Glascoed (in store)'!T13</f>
        <v>0</v>
      </c>
      <c r="U13" s="60">
        <f>'DCWW Glascoed (in store)'!U13</f>
        <v>0</v>
      </c>
      <c r="V13" s="60">
        <f>'DCWW Glascoed (in store)'!V13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3" t="s">
        <v>8</v>
      </c>
      <c r="B14" s="133"/>
      <c r="C14" s="102" t="str">
        <f>'DCWW Glascoed (in store)'!C14</f>
        <v>Spring wheat/barley</v>
      </c>
      <c r="D14" s="102" t="str">
        <f>'DCWW Glascoed (in store)'!D14</f>
        <v>Spring wheat/barley</v>
      </c>
      <c r="E14" s="102" t="str">
        <f>'DCWW Glascoed (in store)'!E14</f>
        <v>Spring wheat/barley</v>
      </c>
      <c r="F14" s="102" t="str">
        <f>'DCWW Glascoed (in store)'!F14</f>
        <v>Spring wheat/barley</v>
      </c>
      <c r="G14" s="102" t="str">
        <f>'DCWW Glascoed (in store)'!G14</f>
        <v xml:space="preserve">Winter wheat- grain only </v>
      </c>
      <c r="H14" s="102" t="str">
        <f>'DCWW Glascoed (in store)'!H14</f>
        <v>Spring wheat/barley</v>
      </c>
      <c r="I14" s="102" t="str">
        <f>'DCWW Glascoed (in store)'!I14</f>
        <v>Spring wheat/barley</v>
      </c>
      <c r="J14" s="102" t="str">
        <f>'DCWW Glascoed (in store)'!J14</f>
        <v xml:space="preserve">Winter wheat- grain only </v>
      </c>
      <c r="K14" s="102" t="str">
        <f>'DCWW Glascoed (in store)'!K14</f>
        <v>Spring wheat/barley</v>
      </c>
      <c r="L14" s="102" t="str">
        <f>'DCWW Glascoed (in store)'!L14</f>
        <v>Winter barley/triticale/rye</v>
      </c>
      <c r="M14" s="102" t="str">
        <f>'DCWW Glascoed (in store)'!M14</f>
        <v xml:space="preserve">Grass Silage (25% DM) </v>
      </c>
      <c r="N14" s="102">
        <f>'DCWW Glascoed (in store)'!N14</f>
        <v>0</v>
      </c>
      <c r="O14" s="102">
        <f>'DCWW Glascoed (in store)'!O14</f>
        <v>0</v>
      </c>
      <c r="P14" s="102">
        <f>'DCWW Glascoed (in store)'!P14</f>
        <v>0</v>
      </c>
      <c r="Q14" s="102">
        <f>'DCWW Glascoed (in store)'!Q14</f>
        <v>0</v>
      </c>
      <c r="R14" s="102">
        <f>'DCWW Glascoed (in store)'!R14</f>
        <v>0</v>
      </c>
      <c r="S14" s="102">
        <f>'DCWW Glascoed (in store)'!S14</f>
        <v>0</v>
      </c>
      <c r="T14" s="102">
        <f>'DCWW Glascoed (in store)'!T14</f>
        <v>0</v>
      </c>
      <c r="U14" s="102">
        <f>'DCWW Glascoed (in store)'!U14</f>
        <v>0</v>
      </c>
      <c r="V14" s="102">
        <f>'DCWW Glascoed (in store)'!V14</f>
        <v>0</v>
      </c>
      <c r="AD14" s="30" t="s">
        <v>138</v>
      </c>
      <c r="AE14" s="30">
        <v>6</v>
      </c>
      <c r="AI14" s="53" t="s">
        <v>119</v>
      </c>
      <c r="AJ14" s="54">
        <v>0.8</v>
      </c>
      <c r="AK14" s="55">
        <v>1.7</v>
      </c>
      <c r="AL14" s="11">
        <v>12</v>
      </c>
      <c r="AM14" s="11">
        <v>6.7</v>
      </c>
      <c r="AN14" s="11" t="s">
        <v>135</v>
      </c>
    </row>
    <row r="15" spans="1:41" x14ac:dyDescent="0.2">
      <c r="A15" s="132" t="s">
        <v>9</v>
      </c>
      <c r="B15" s="132"/>
      <c r="C15" s="60">
        <f>'DCWW Glascoed (in store)'!C15</f>
        <v>5.5</v>
      </c>
      <c r="D15" s="60">
        <f>'DCWW Glascoed (in store)'!D15</f>
        <v>5.5</v>
      </c>
      <c r="E15" s="60">
        <f>'DCWW Glascoed (in store)'!E15</f>
        <v>5.5</v>
      </c>
      <c r="F15" s="60">
        <f>'DCWW Glascoed (in store)'!F15</f>
        <v>5.5</v>
      </c>
      <c r="G15" s="60">
        <f>'DCWW Glascoed (in store)'!G15</f>
        <v>8</v>
      </c>
      <c r="H15" s="60">
        <f>'DCWW Glascoed (in store)'!H15</f>
        <v>5.5</v>
      </c>
      <c r="I15" s="60">
        <f>'DCWW Glascoed (in store)'!I15</f>
        <v>5.5</v>
      </c>
      <c r="J15" s="60">
        <f>'DCWW Glascoed (in store)'!J15</f>
        <v>8</v>
      </c>
      <c r="K15" s="60">
        <f>'DCWW Glascoed (in store)'!K15</f>
        <v>5.5</v>
      </c>
      <c r="L15" s="60">
        <f>'DCWW Glascoed (in store)'!L15</f>
        <v>6.5</v>
      </c>
      <c r="M15" s="60">
        <f>'DCWW Glascoed (in store)'!M15</f>
        <v>45</v>
      </c>
      <c r="N15" s="60">
        <f>'DCWW Glascoed (in store)'!N15</f>
        <v>0</v>
      </c>
      <c r="O15" s="60">
        <f>'DCWW Glascoed (in store)'!O15</f>
        <v>0</v>
      </c>
      <c r="P15" s="60">
        <f>'DCWW Glascoed (in store)'!P15</f>
        <v>0</v>
      </c>
      <c r="Q15" s="60">
        <f>'DCWW Glascoed (in store)'!Q15</f>
        <v>0</v>
      </c>
      <c r="R15" s="60">
        <f>'DCWW Glascoed (in store)'!R15</f>
        <v>0</v>
      </c>
      <c r="S15" s="60">
        <f>'DCWW Glascoed (in store)'!S15</f>
        <v>0</v>
      </c>
      <c r="T15" s="60">
        <f>'DCWW Glascoed (in store)'!T15</f>
        <v>0</v>
      </c>
      <c r="U15" s="60">
        <f>'DCWW Glascoed (in store)'!U15</f>
        <v>0</v>
      </c>
      <c r="V15" s="60">
        <f>'DCWW Glascoed (in store)'!V15</f>
        <v>0</v>
      </c>
      <c r="AD15" s="30" t="s">
        <v>144</v>
      </c>
      <c r="AE15" s="30">
        <v>7</v>
      </c>
      <c r="AI15" s="53" t="s">
        <v>101</v>
      </c>
      <c r="AJ15" s="62">
        <v>1.8</v>
      </c>
      <c r="AK15" s="55">
        <v>5.4</v>
      </c>
      <c r="AL15" s="11">
        <v>13</v>
      </c>
      <c r="AM15" s="11">
        <v>6.7</v>
      </c>
      <c r="AN15" s="11" t="s">
        <v>135</v>
      </c>
    </row>
    <row r="16" spans="1:41" ht="13.5" thickBot="1" x14ac:dyDescent="0.25">
      <c r="A16" s="134" t="s">
        <v>44</v>
      </c>
      <c r="B16" s="134"/>
      <c r="C16" s="103" t="str">
        <f>'DCWW Glascoed (in store)'!C16</f>
        <v>Medium/Clay</v>
      </c>
      <c r="D16" s="103" t="str">
        <f>'DCWW Glascoed (in store)'!D16</f>
        <v>Medium/Clay</v>
      </c>
      <c r="E16" s="103" t="str">
        <f>'DCWW Glascoed (in store)'!E16</f>
        <v>Medium/Clay</v>
      </c>
      <c r="F16" s="103" t="str">
        <f>'DCWW Glascoed (in store)'!F16</f>
        <v>Medium/Clay</v>
      </c>
      <c r="G16" s="103" t="str">
        <f>'DCWW Glascoed (in store)'!G16</f>
        <v>Medium/Clay</v>
      </c>
      <c r="H16" s="103" t="str">
        <f>'DCWW Glascoed (in store)'!H16</f>
        <v>Medium/Clay</v>
      </c>
      <c r="I16" s="103" t="str">
        <f>'DCWW Glascoed (in store)'!I16</f>
        <v>Medium/Clay</v>
      </c>
      <c r="J16" s="103" t="str">
        <f>'DCWW Glascoed (in store)'!J16</f>
        <v>Medium/Clay</v>
      </c>
      <c r="K16" s="103" t="str">
        <f>'DCWW Glascoed (in store)'!K16</f>
        <v>Medium/Clay</v>
      </c>
      <c r="L16" s="103" t="str">
        <f>'DCWW Glascoed (in store)'!L16</f>
        <v>Medium/Clay</v>
      </c>
      <c r="M16" s="103" t="str">
        <f>'DCWW Glascoed (in store)'!M16</f>
        <v>Medium/Clay</v>
      </c>
      <c r="N16" s="103">
        <f>'DCWW Glascoed (in store)'!N16</f>
        <v>0</v>
      </c>
      <c r="O16" s="103">
        <f>'DCWW Glascoed (in store)'!O16</f>
        <v>0</v>
      </c>
      <c r="P16" s="103">
        <f>'DCWW Glascoed (in store)'!P16</f>
        <v>0</v>
      </c>
      <c r="Q16" s="103">
        <f>'DCWW Glascoed (in store)'!Q16</f>
        <v>0</v>
      </c>
      <c r="R16" s="103">
        <f>'DCWW Glascoed (in store)'!R16</f>
        <v>0</v>
      </c>
      <c r="S16" s="103">
        <f>'DCWW Glascoed (in store)'!S16</f>
        <v>0</v>
      </c>
      <c r="T16" s="103">
        <f>'DCWW Glascoed (in store)'!T16</f>
        <v>0</v>
      </c>
      <c r="U16" s="103">
        <f>'DCWW Glascoed (in store)'!U16</f>
        <v>0</v>
      </c>
      <c r="V16" s="103">
        <f>'DCWW Glascoed (in store)'!V16</f>
        <v>0</v>
      </c>
      <c r="AD16" s="52" t="s">
        <v>145</v>
      </c>
      <c r="AE16" s="30">
        <v>8</v>
      </c>
      <c r="AI16" s="53" t="s">
        <v>118</v>
      </c>
      <c r="AJ16" s="54">
        <v>8</v>
      </c>
      <c r="AK16" s="55">
        <v>5.5</v>
      </c>
      <c r="AL16" s="12">
        <v>14</v>
      </c>
      <c r="AM16" s="11">
        <v>6.7</v>
      </c>
      <c r="AN16" s="11" t="s">
        <v>135</v>
      </c>
    </row>
    <row r="17" spans="1:40" x14ac:dyDescent="0.2">
      <c r="A17" s="124" t="s">
        <v>69</v>
      </c>
      <c r="B17" s="125"/>
      <c r="C17" s="28">
        <f>(VLOOKUP(C$14,$AI2:$AK26,2,FALSE))*C$15</f>
        <v>46.75</v>
      </c>
      <c r="D17" s="28">
        <f t="shared" ref="D17:V17" si="0">(VLOOKUP(D$14,$AI2:$AK26,2,FALSE))*D$15</f>
        <v>46.75</v>
      </c>
      <c r="E17" s="28">
        <f t="shared" si="0"/>
        <v>46.75</v>
      </c>
      <c r="F17" s="28">
        <f t="shared" si="0"/>
        <v>46.75</v>
      </c>
      <c r="G17" s="28">
        <f t="shared" si="0"/>
        <v>52</v>
      </c>
      <c r="H17" s="28">
        <f t="shared" si="0"/>
        <v>46.75</v>
      </c>
      <c r="I17" s="28">
        <f t="shared" si="0"/>
        <v>46.75</v>
      </c>
      <c r="J17" s="28">
        <f t="shared" si="0"/>
        <v>52</v>
      </c>
      <c r="K17" s="28">
        <f t="shared" si="0"/>
        <v>46.75</v>
      </c>
      <c r="L17" s="28">
        <f t="shared" si="0"/>
        <v>55.25</v>
      </c>
      <c r="M17" s="28">
        <f t="shared" si="0"/>
        <v>76.5</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6" t="s">
        <v>23</v>
      </c>
      <c r="B18" s="127"/>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6" t="s">
        <v>90</v>
      </c>
      <c r="B19" s="127"/>
      <c r="C19" s="16">
        <f>C18-C17</f>
        <v>-46.75</v>
      </c>
      <c r="D19" s="16">
        <f t="shared" ref="D19:V19" si="1">D18-D17</f>
        <v>-46.75</v>
      </c>
      <c r="E19" s="16">
        <f t="shared" si="1"/>
        <v>-46.75</v>
      </c>
      <c r="F19" s="16">
        <f t="shared" si="1"/>
        <v>-46.75</v>
      </c>
      <c r="G19" s="16">
        <f t="shared" si="1"/>
        <v>-52</v>
      </c>
      <c r="H19" s="16">
        <f t="shared" si="1"/>
        <v>-46.75</v>
      </c>
      <c r="I19" s="16">
        <f t="shared" si="1"/>
        <v>-46.75</v>
      </c>
      <c r="J19" s="16">
        <f t="shared" si="1"/>
        <v>-52</v>
      </c>
      <c r="K19" s="16">
        <f t="shared" si="1"/>
        <v>-46.75</v>
      </c>
      <c r="L19" s="16">
        <f t="shared" si="1"/>
        <v>-55.25</v>
      </c>
      <c r="M19" s="16">
        <f t="shared" si="1"/>
        <v>-76.5</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8" t="s">
        <v>91</v>
      </c>
      <c r="B20" s="129"/>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4" t="s">
        <v>88</v>
      </c>
      <c r="B21" s="125"/>
      <c r="C21" s="28">
        <f>(VLOOKUP(C$14,$AI2:$AK26,3,FALSE))*C$15</f>
        <v>66</v>
      </c>
      <c r="D21" s="28">
        <f t="shared" ref="D21:V21" si="2">(VLOOKUP(D$14,$AI2:$AK26,3,FALSE))*D$15</f>
        <v>66</v>
      </c>
      <c r="E21" s="28">
        <f t="shared" si="2"/>
        <v>66</v>
      </c>
      <c r="F21" s="28">
        <f t="shared" si="2"/>
        <v>66</v>
      </c>
      <c r="G21" s="28">
        <f t="shared" si="2"/>
        <v>44</v>
      </c>
      <c r="H21" s="28">
        <f t="shared" si="2"/>
        <v>66</v>
      </c>
      <c r="I21" s="28">
        <f t="shared" si="2"/>
        <v>66</v>
      </c>
      <c r="J21" s="28">
        <f t="shared" si="2"/>
        <v>44</v>
      </c>
      <c r="K21" s="28">
        <f t="shared" si="2"/>
        <v>66</v>
      </c>
      <c r="L21" s="28">
        <f t="shared" si="2"/>
        <v>68.25</v>
      </c>
      <c r="M21" s="28">
        <f t="shared" si="2"/>
        <v>270</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6" t="s">
        <v>89</v>
      </c>
      <c r="B22" s="127"/>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6" t="s">
        <v>92</v>
      </c>
      <c r="B23" s="127"/>
      <c r="C23" s="16">
        <f>C22-C21</f>
        <v>-66</v>
      </c>
      <c r="D23" s="16">
        <f t="shared" ref="D23:V23" si="3">D22-D21</f>
        <v>-66</v>
      </c>
      <c r="E23" s="16">
        <f t="shared" si="3"/>
        <v>-66</v>
      </c>
      <c r="F23" s="16">
        <f t="shared" si="3"/>
        <v>-66</v>
      </c>
      <c r="G23" s="16">
        <f t="shared" si="3"/>
        <v>-44</v>
      </c>
      <c r="H23" s="16">
        <f t="shared" si="3"/>
        <v>-66</v>
      </c>
      <c r="I23" s="16">
        <f t="shared" si="3"/>
        <v>-66</v>
      </c>
      <c r="J23" s="16">
        <f t="shared" si="3"/>
        <v>-44</v>
      </c>
      <c r="K23" s="16">
        <f t="shared" si="3"/>
        <v>-66</v>
      </c>
      <c r="L23" s="16">
        <f t="shared" si="3"/>
        <v>-68.25</v>
      </c>
      <c r="M23" s="16">
        <f t="shared" si="3"/>
        <v>-270</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8" t="s">
        <v>93</v>
      </c>
      <c r="B24" s="129"/>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3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9482</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1489</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3483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4169</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5392</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2908</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4826</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6909</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9973</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7740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7730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9482</v>
      </c>
      <c r="C57" s="8">
        <f t="shared" ref="C57:U57" si="13">D8</f>
        <v>1489</v>
      </c>
      <c r="D57" s="8">
        <f t="shared" si="13"/>
        <v>3483</v>
      </c>
      <c r="E57" s="8">
        <f t="shared" si="13"/>
        <v>4169</v>
      </c>
      <c r="F57" s="8">
        <f t="shared" si="13"/>
        <v>5392</v>
      </c>
      <c r="G57" s="8">
        <f t="shared" si="13"/>
        <v>2908</v>
      </c>
      <c r="H57" s="8">
        <f t="shared" si="13"/>
        <v>4826</v>
      </c>
      <c r="I57" s="8">
        <f t="shared" si="13"/>
        <v>6909</v>
      </c>
      <c r="J57" s="8">
        <f t="shared" si="13"/>
        <v>9973</v>
      </c>
      <c r="K57" s="8">
        <f t="shared" si="13"/>
        <v>7740</v>
      </c>
      <c r="L57" s="8">
        <f t="shared" si="13"/>
        <v>7730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"&amp;(VLOOKUP(C14,Table2456[],6,FALSE))</f>
        <v>Medium/Clay I Arable</v>
      </c>
      <c r="C58" s="13" t="str">
        <f>D16&amp;" I "&amp;(VLOOKUP(D14,Table2456[],6,FALSE))</f>
        <v>Medium/Clay I Arable</v>
      </c>
      <c r="D58" s="13" t="str">
        <f>E16&amp;" I "&amp;(VLOOKUP(E14,Table2456[],6,FALSE))</f>
        <v>Medium/Clay I Arable</v>
      </c>
      <c r="E58" s="13" t="str">
        <f>F16&amp;" I "&amp;(VLOOKUP(F14,Table2456[],6,FALSE))</f>
        <v>Medium/Clay I Arable</v>
      </c>
      <c r="F58" s="13" t="str">
        <f>G16&amp;" I "&amp;(VLOOKUP(G14,Table2456[],6,FALSE))</f>
        <v>Medium/Clay I Arable</v>
      </c>
      <c r="G58" s="13" t="str">
        <f>H16&amp;" I "&amp;(VLOOKUP(H14,Table2456[],6,FALSE))</f>
        <v>Medium/Clay I Arable</v>
      </c>
      <c r="H58" s="13" t="str">
        <f>I16&amp;" I "&amp;(VLOOKUP(I14,Table2456[],6,FALSE))</f>
        <v>Medium/Clay I Arable</v>
      </c>
      <c r="I58" s="13" t="str">
        <f>J16&amp;" I "&amp;(VLOOKUP(J14,Table2456[],6,FALSE))</f>
        <v>Medium/Clay I Arable</v>
      </c>
      <c r="J58" s="13" t="str">
        <f>K16&amp;" I "&amp;(VLOOKUP(K14,Table2456[],6,FALSE))</f>
        <v>Medium/Clay I Arable</v>
      </c>
      <c r="K58" s="13" t="str">
        <f>L16&amp;" I "&amp;(VLOOKUP(L14,Table2456[],6,FALSE))</f>
        <v>Medium/Clay I Arable</v>
      </c>
      <c r="L58" s="13" t="str">
        <f>M16&amp;" I "&amp;(VLOOKUP(M14,Table2456[],6,FALSE))</f>
        <v>Medium/Clay I Grass</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x14ac:dyDescent="0.2">
      <c r="A59" s="111" t="s">
        <v>132</v>
      </c>
      <c r="B59" s="76">
        <f>VLOOKUP(C$14,Table2456[],5,FALSE)</f>
        <v>6.7</v>
      </c>
      <c r="C59" s="76">
        <f>VLOOKUP(D$14,Table2456[],5,FALSE)</f>
        <v>6.7</v>
      </c>
      <c r="D59" s="76">
        <f>VLOOKUP(E$14,Table2456[],5,FALSE)</f>
        <v>6.7</v>
      </c>
      <c r="E59" s="76">
        <f>VLOOKUP(F$14,Table2456[],5,FALSE)</f>
        <v>6.7</v>
      </c>
      <c r="F59" s="76">
        <f>VLOOKUP(G$14,Table2456[],5,FALSE)</f>
        <v>6.7</v>
      </c>
      <c r="G59" s="76">
        <f>VLOOKUP(H$14,Table2456[],5,FALSE)</f>
        <v>6.7</v>
      </c>
      <c r="H59" s="76">
        <f>VLOOKUP(I$14,Table2456[],5,FALSE)</f>
        <v>6.7</v>
      </c>
      <c r="I59" s="76">
        <f>VLOOKUP(J$14,Table2456[],5,FALSE)</f>
        <v>6.7</v>
      </c>
      <c r="J59" s="76">
        <f>VLOOKUP(K$14,Table2456[],5,FALSE)</f>
        <v>6.7</v>
      </c>
      <c r="K59" s="76">
        <f>VLOOKUP(L$14,Table2456[],5,FALSE)</f>
        <v>6.7</v>
      </c>
      <c r="L59" s="76">
        <f>VLOOKUP(M$14,Table2456[],5,FALSE)</f>
        <v>6.2</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x14ac:dyDescent="0.2">
      <c r="A60" s="111" t="s">
        <v>4</v>
      </c>
      <c r="B60" s="76">
        <f>C10</f>
        <v>7.4</v>
      </c>
      <c r="C60" s="76">
        <f t="shared" ref="C60:U60" si="14">D10</f>
        <v>6.9</v>
      </c>
      <c r="D60" s="76">
        <f t="shared" si="14"/>
        <v>5.4</v>
      </c>
      <c r="E60" s="76">
        <f t="shared" si="14"/>
        <v>5.7</v>
      </c>
      <c r="F60" s="76">
        <f t="shared" si="14"/>
        <v>6.6</v>
      </c>
      <c r="G60" s="76">
        <f t="shared" si="14"/>
        <v>7.2</v>
      </c>
      <c r="H60" s="76">
        <f t="shared" si="14"/>
        <v>6.1</v>
      </c>
      <c r="I60" s="76">
        <f t="shared" si="14"/>
        <v>6.9</v>
      </c>
      <c r="J60" s="76">
        <f t="shared" si="14"/>
        <v>7.2</v>
      </c>
      <c r="K60" s="76">
        <f t="shared" si="14"/>
        <v>6.3</v>
      </c>
      <c r="L60" s="76">
        <f t="shared" si="14"/>
        <v>6.4</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8</v>
      </c>
      <c r="D61" s="76">
        <f t="shared" si="15"/>
        <v>8</v>
      </c>
      <c r="E61" s="76">
        <f t="shared" si="15"/>
        <v>8</v>
      </c>
      <c r="F61" s="76">
        <f t="shared" si="15"/>
        <v>8</v>
      </c>
      <c r="G61" s="76">
        <f t="shared" si="15"/>
        <v>8</v>
      </c>
      <c r="H61" s="76">
        <f t="shared" si="15"/>
        <v>8</v>
      </c>
      <c r="I61" s="76">
        <f t="shared" si="15"/>
        <v>8</v>
      </c>
      <c r="J61" s="76">
        <f t="shared" si="15"/>
        <v>8</v>
      </c>
      <c r="K61" s="76">
        <f t="shared" si="15"/>
        <v>8</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-5.6000000000000014</v>
      </c>
      <c r="C64" s="77">
        <f t="shared" ref="C64:U64" si="17">(C59-C60)*C61</f>
        <v>-1.6000000000000014</v>
      </c>
      <c r="D64" s="77">
        <f t="shared" si="17"/>
        <v>10.399999999999999</v>
      </c>
      <c r="E64" s="77">
        <f t="shared" si="17"/>
        <v>8</v>
      </c>
      <c r="F64" s="77">
        <f t="shared" si="17"/>
        <v>0.80000000000000426</v>
      </c>
      <c r="G64" s="77">
        <f t="shared" si="17"/>
        <v>-4</v>
      </c>
      <c r="H64" s="77">
        <f t="shared" si="17"/>
        <v>4.8000000000000043</v>
      </c>
      <c r="I64" s="77">
        <f t="shared" si="17"/>
        <v>-1.6000000000000014</v>
      </c>
      <c r="J64" s="77">
        <f t="shared" si="17"/>
        <v>-4</v>
      </c>
      <c r="K64" s="77">
        <f t="shared" si="17"/>
        <v>3.2000000000000028</v>
      </c>
      <c r="L64" s="77">
        <f t="shared" si="17"/>
        <v>-1.2000000000000011</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5.6000000000000014</v>
      </c>
      <c r="C65" s="77">
        <f t="shared" ref="C65:U65" si="18">C63-C64</f>
        <v>1.6000000000000014</v>
      </c>
      <c r="D65" s="77">
        <f t="shared" si="18"/>
        <v>-10.399999999999999</v>
      </c>
      <c r="E65" s="77">
        <f t="shared" si="18"/>
        <v>-8</v>
      </c>
      <c r="F65" s="77">
        <f t="shared" si="18"/>
        <v>-0.80000000000000426</v>
      </c>
      <c r="G65" s="77">
        <f t="shared" si="18"/>
        <v>4</v>
      </c>
      <c r="H65" s="77">
        <f t="shared" si="18"/>
        <v>-4.8000000000000043</v>
      </c>
      <c r="I65" s="77">
        <f t="shared" si="18"/>
        <v>1.6000000000000014</v>
      </c>
      <c r="J65" s="77">
        <f t="shared" si="18"/>
        <v>4</v>
      </c>
      <c r="K65" s="77">
        <f t="shared" si="18"/>
        <v>-3.2000000000000028</v>
      </c>
      <c r="L65" s="77">
        <f t="shared" si="18"/>
        <v>1.2000000000000011</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UNDER</v>
      </c>
      <c r="E66" s="78" t="str">
        <f t="shared" si="19"/>
        <v>UNDER</v>
      </c>
      <c r="F66" s="78" t="str">
        <f t="shared" si="19"/>
        <v>UNDER</v>
      </c>
      <c r="G66" s="78" t="str">
        <f t="shared" si="19"/>
        <v>OVER</v>
      </c>
      <c r="H66" s="78" t="str">
        <f t="shared" si="19"/>
        <v>UNDER</v>
      </c>
      <c r="I66" s="78" t="str">
        <f t="shared" si="19"/>
        <v>OVER</v>
      </c>
      <c r="J66" s="78" t="str">
        <f t="shared" si="19"/>
        <v>OVER</v>
      </c>
      <c r="K66" s="78" t="str">
        <f t="shared" si="19"/>
        <v>UNDER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40625" defaultRowHeight="12.75" x14ac:dyDescent="0.2"/>
  <cols>
    <col min="1" max="13" width="9.140625" style="79"/>
    <col min="14" max="14" width="9.7109375" style="79" bestFit="1" customWidth="1"/>
    <col min="15" max="19" width="9.140625" style="79"/>
    <col min="20" max="20" width="10" style="79" bestFit="1" customWidth="1"/>
    <col min="21" max="16384" width="9.140625" style="79"/>
  </cols>
  <sheetData>
    <row r="1" spans="1:21" ht="38.25" x14ac:dyDescent="0.2">
      <c r="A1" s="146" t="s">
        <v>84</v>
      </c>
      <c r="B1" s="38" t="str">
        <f>'DCWW Glascoed (in store)'!B29</f>
        <v>Application Rate</v>
      </c>
      <c r="C1" s="38" t="str">
        <f>'DCWW Glascoed (in store)'!C29</f>
        <v>Nitrogen Addition</v>
      </c>
      <c r="D1" s="38" t="str">
        <f>'DCWW Glascoed (in store)'!D29</f>
        <v>Phosphate Addition</v>
      </c>
      <c r="E1" s="38" t="str">
        <f>'DCWW Glascoed (in store)'!E29</f>
        <v>Potash  Addition</v>
      </c>
      <c r="F1" s="38" t="str">
        <f>'DCWW Glascoed (in store)'!F29</f>
        <v>Mg Oxide Addition</v>
      </c>
      <c r="G1" s="38" t="str">
        <f>'DCWW Glascoed (in store)'!G29</f>
        <v>Copper Addition</v>
      </c>
      <c r="H1" s="38" t="str">
        <f>'DCWW Glascoed (in store)'!H29</f>
        <v>Zinc Addition</v>
      </c>
      <c r="I1" s="38" t="str">
        <f>'DCWW Glascoed (in store)'!I29</f>
        <v>Lead Addition</v>
      </c>
      <c r="J1" s="38" t="str">
        <f>'DCWW Glascoed (in store)'!J29</f>
        <v>Cadmium Addition</v>
      </c>
      <c r="K1" s="38" t="str">
        <f>'DCWW Glascoed (in store)'!K29</f>
        <v>Mercury Addition</v>
      </c>
      <c r="L1" s="38" t="str">
        <f>'DCWW Glascoed (in store)'!L29</f>
        <v>Nickel Addition</v>
      </c>
      <c r="M1" s="38" t="str">
        <f>'DCWW Glascoed (in store)'!M29</f>
        <v>Chromium Addition</v>
      </c>
      <c r="N1" s="38" t="str">
        <f>'DCWW Glascoed (in store)'!N29</f>
        <v>Aluminium Addition</v>
      </c>
      <c r="O1" s="38" t="str">
        <f>'DCWW Glascoed (in store)'!O29</f>
        <v>Iron Addition</v>
      </c>
      <c r="P1" s="38" t="str">
        <f>'DCWW Glascoed (in store)'!P29</f>
        <v xml:space="preserve">Sodium Addition                 </v>
      </c>
      <c r="Q1" s="38" t="str">
        <f>'DCWW Glascoed (in store)'!Q29</f>
        <v>SO3  Addition                             kg/ha</v>
      </c>
      <c r="R1" s="38" t="str">
        <f>'DCWW Glascoed (in store)'!R29</f>
        <v xml:space="preserve">Selenium Addition </v>
      </c>
      <c r="S1" s="38" t="str">
        <f>'DCWW Glascoed (in store)'!S29</f>
        <v xml:space="preserve">Arsenic  Addition  </v>
      </c>
      <c r="T1" s="38" t="str">
        <f>'DCWW Glascoed (in store)'!T29</f>
        <v xml:space="preserve">Molybdenum Addition  </v>
      </c>
      <c r="U1" s="38" t="str">
        <f>'DCWW Glascoed (in store)'!U29</f>
        <v xml:space="preserve">Fluoride Addition </v>
      </c>
    </row>
    <row r="2" spans="1:21" ht="25.5" x14ac:dyDescent="0.2">
      <c r="A2" s="146"/>
      <c r="B2" s="38" t="str">
        <f>'DCWW Glascoed (in store)'!B30</f>
        <v>tonnes/ha</v>
      </c>
      <c r="C2" s="38" t="str">
        <f>'DCWW Glascoed (in store)'!C30</f>
        <v>kg/ha</v>
      </c>
      <c r="D2" s="38" t="str">
        <f>'DCWW Glascoed (in store)'!D30</f>
        <v>P2O5 
kg/ha</v>
      </c>
      <c r="E2" s="38" t="str">
        <f>'DCWW Glascoed (in store)'!E30</f>
        <v>K2O 
kg/ha</v>
      </c>
      <c r="F2" s="38" t="str">
        <f>'DCWW Glascoed (in store)'!F30</f>
        <v>MgO 
kg/ha</v>
      </c>
      <c r="G2" s="38" t="str">
        <f>'DCWW Glascoed (in store)'!G30</f>
        <v>kg/ha</v>
      </c>
      <c r="H2" s="38" t="str">
        <f>'DCWW Glascoed (in store)'!H30</f>
        <v>kg/ha</v>
      </c>
      <c r="I2" s="38" t="str">
        <f>'DCWW Glascoed (in store)'!I30</f>
        <v>kg/ha</v>
      </c>
      <c r="J2" s="38" t="str">
        <f>'DCWW Glascoed (in store)'!J30</f>
        <v>kg/ha</v>
      </c>
      <c r="K2" s="38" t="str">
        <f>'DCWW Glascoed (in store)'!K30</f>
        <v>kg/ha</v>
      </c>
      <c r="L2" s="38" t="str">
        <f>'DCWW Glascoed (in store)'!L30</f>
        <v>kg/ha</v>
      </c>
      <c r="M2" s="38" t="str">
        <f>'DCWW Glascoed (in store)'!M30</f>
        <v>kg/ha</v>
      </c>
      <c r="N2" s="38" t="str">
        <f>'DCWW Glascoed (in store)'!N30</f>
        <v>kg/ha</v>
      </c>
      <c r="O2" s="38" t="str">
        <f>'DCWW Glascoed (in store)'!O30</f>
        <v>kg/ha</v>
      </c>
      <c r="P2" s="38" t="str">
        <f>'DCWW Glascoed (in store)'!P30</f>
        <v>kg/ha</v>
      </c>
      <c r="Q2" s="38" t="str">
        <f>'DCWW Glascoed (in store)'!Q30</f>
        <v>kg/ha</v>
      </c>
      <c r="R2" s="38" t="str">
        <f>'DCWW Glascoed (in store)'!R30</f>
        <v>kg/ha</v>
      </c>
      <c r="S2" s="38" t="str">
        <f>'DCWW Glascoed (in store)'!S30</f>
        <v>kg/ha</v>
      </c>
      <c r="T2" s="38" t="str">
        <f>'DCWW Glascoed (in store)'!T30</f>
        <v>kg/ha</v>
      </c>
      <c r="U2" s="38" t="str">
        <f>'DCWW Glascoed (in store)'!U30</f>
        <v>kg/ha</v>
      </c>
    </row>
    <row r="3" spans="1:21" x14ac:dyDescent="0.2">
      <c r="A3" s="36">
        <v>1</v>
      </c>
      <c r="B3" s="33">
        <f>'DCWW Glascoed (in store)'!B31</f>
        <v>35</v>
      </c>
      <c r="C3" s="33">
        <f>'DCWW Glascoed (in store)'!C31</f>
        <v>107.11049999999999</v>
      </c>
      <c r="D3" s="33">
        <f>'DCWW Glascoed (in store)'!D31</f>
        <v>45.214958355000007</v>
      </c>
      <c r="E3" s="33">
        <f>'DCWW Glascoed (in store)'!E31</f>
        <v>3.3608835749999999</v>
      </c>
      <c r="F3" s="33">
        <f>'DCWW Glascoed (in store)'!F31</f>
        <v>8.6332971899999986</v>
      </c>
      <c r="G3" s="33">
        <f>'DCWW Glascoed (in store)'!G31</f>
        <v>0.27679049999999999</v>
      </c>
      <c r="H3" s="33">
        <f>'DCWW Glascoed (in store)'!H31</f>
        <v>0.49631399999999998</v>
      </c>
      <c r="I3" s="33">
        <f>'DCWW Glascoed (in store)'!I31</f>
        <v>6.0024300000000003E-2</v>
      </c>
      <c r="J3" s="33">
        <f>'DCWW Glascoed (in store)'!J31</f>
        <v>3.7117499999999998E-3</v>
      </c>
      <c r="K3" s="33">
        <f>'DCWW Glascoed (in store)'!K31</f>
        <v>1.0605E-3</v>
      </c>
      <c r="L3" s="33">
        <f>'DCWW Glascoed (in store)'!L31</f>
        <v>0.35844899999999996</v>
      </c>
      <c r="M3" s="33">
        <f>'DCWW Glascoed (in store)'!M31</f>
        <v>0.24815699999999999</v>
      </c>
      <c r="N3" s="33">
        <f>'DCWW Glascoed (in store)'!N31</f>
        <v>19.195049999999998</v>
      </c>
      <c r="O3" s="33">
        <f>'DCWW Glascoed (in store)'!O31</f>
        <v>5099.2551750000002</v>
      </c>
      <c r="P3" s="33">
        <f>'DCWW Glascoed (in store)'!P31</f>
        <v>2.1740250000000003</v>
      </c>
      <c r="Q3" s="33">
        <f>'DCWW Glascoed (in store)'!Q31</f>
        <v>77.4960375</v>
      </c>
      <c r="R3" s="33">
        <f>'DCWW Glascoed (in store)'!R31</f>
        <v>1.76043E-2</v>
      </c>
      <c r="S3" s="33">
        <f>'DCWW Glascoed (in store)'!S31</f>
        <v>6.9993E-2</v>
      </c>
      <c r="T3" s="33">
        <f>'DCWW Glascoed (in store)'!T31</f>
        <v>5.2600800000000003E-2</v>
      </c>
      <c r="U3" s="33">
        <f>'DCWW Glascoed (in store)'!U31</f>
        <v>0.10605000000000001</v>
      </c>
    </row>
    <row r="4" spans="1:21" x14ac:dyDescent="0.2">
      <c r="A4" s="36">
        <v>2</v>
      </c>
      <c r="B4" s="33">
        <f>'DCWW Glascoed'!B31</f>
        <v>76</v>
      </c>
      <c r="C4" s="33">
        <f>'DCWW Glascoed'!C31</f>
        <v>132.03328000000002</v>
      </c>
      <c r="D4" s="33">
        <f>'DCWW Glascoed'!D31</f>
        <v>45.55919256</v>
      </c>
      <c r="E4" s="33">
        <f>'DCWW Glascoed'!E31</f>
        <v>2.1517636800000002</v>
      </c>
      <c r="F4" s="33">
        <f>'DCWW Glascoed'!F31</f>
        <v>11.573582784000001</v>
      </c>
      <c r="G4" s="33">
        <f>'DCWW Glascoed'!G31</f>
        <v>0.16233600000000004</v>
      </c>
      <c r="H4" s="33">
        <f>'DCWW Glascoed'!H31</f>
        <v>1.6098320000000002</v>
      </c>
      <c r="I4" s="33">
        <f>'DCWW Glascoed'!I31</f>
        <v>0.37066720000000009</v>
      </c>
      <c r="J4" s="33">
        <f>'DCWW Glascoed'!J31</f>
        <v>2.5703200000000005E-3</v>
      </c>
      <c r="K4" s="33">
        <f>'DCWW Glascoed'!K31</f>
        <v>3.9231200000000004E-3</v>
      </c>
      <c r="L4" s="33">
        <f>'DCWW Glascoed'!L31</f>
        <v>0.41530960000000006</v>
      </c>
      <c r="M4" s="33">
        <f>'DCWW Glascoed'!M31</f>
        <v>0.10375976000000001</v>
      </c>
      <c r="N4" s="33">
        <f>'DCWW Glascoed'!N31</f>
        <v>23.674000000000003</v>
      </c>
      <c r="O4" s="33">
        <f>'DCWW Glascoed'!O31</f>
        <v>6371.688000000001</v>
      </c>
      <c r="P4" s="33">
        <f>'DCWW Glascoed'!P31</f>
        <v>0</v>
      </c>
      <c r="Q4" s="33">
        <f>'DCWW Glascoed'!Q31</f>
        <v>150.16080000000002</v>
      </c>
      <c r="R4" s="33">
        <f>'DCWW Glascoed'!R31</f>
        <v>0</v>
      </c>
      <c r="S4" s="33">
        <f>'DCWW Glascoed'!S31</f>
        <v>0.13122160000000002</v>
      </c>
      <c r="T4" s="33">
        <f>'DCWW Glascoed'!T31</f>
        <v>0</v>
      </c>
      <c r="U4" s="33">
        <f>'DCWW Glascoed'!U31</f>
        <v>0</v>
      </c>
    </row>
    <row r="5" spans="1:21" x14ac:dyDescent="0.2">
      <c r="A5" s="36">
        <v>3</v>
      </c>
      <c r="B5" s="33">
        <f>'DCWW Bala'!B31</f>
        <v>250</v>
      </c>
      <c r="C5" s="33">
        <f>'DCWW Bala'!C31</f>
        <v>100.34</v>
      </c>
      <c r="D5" s="33">
        <f>'DCWW Bala'!D31</f>
        <v>12.088461499999999</v>
      </c>
      <c r="E5" s="33">
        <f>'DCWW Bala'!E31</f>
        <v>2.1680359999999999</v>
      </c>
      <c r="F5" s="33">
        <f>'DCWW Bala'!F31</f>
        <v>24.667723999999996</v>
      </c>
      <c r="G5" s="33">
        <f>'DCWW Bala'!G31</f>
        <v>0.16867499999999999</v>
      </c>
      <c r="H5" s="33">
        <f>'DCWW Bala'!H31</f>
        <v>3.1572499999999999</v>
      </c>
      <c r="I5" s="33">
        <f>'DCWW Bala'!I31</f>
        <v>3.2610499999999994E-2</v>
      </c>
      <c r="J5" s="33">
        <f>'DCWW Bala'!J31</f>
        <v>1.0207000000000001E-2</v>
      </c>
      <c r="K5" s="33">
        <f>'DCWW Bala'!K31</f>
        <v>5.0169999999999998E-3</v>
      </c>
      <c r="L5" s="33">
        <f>'DCWW Bala'!L31</f>
        <v>2.1625000000000002E-2</v>
      </c>
      <c r="M5" s="33">
        <f>'DCWW Bala'!M31</f>
        <v>0.1211</v>
      </c>
      <c r="N5" s="33">
        <f>'DCWW Bala'!N31</f>
        <v>1392.6499999999999</v>
      </c>
      <c r="O5" s="33">
        <f>'DCWW Bala'!O31</f>
        <v>33.648499999999999</v>
      </c>
      <c r="P5" s="33">
        <f>'DCWW Bala'!P31</f>
        <v>0</v>
      </c>
      <c r="Q5" s="33">
        <f>'DCWW Bala'!Q31</f>
        <v>160.67374999999998</v>
      </c>
      <c r="R5" s="33">
        <f>'DCWW Bala'!R31</f>
        <v>0</v>
      </c>
      <c r="S5" s="33">
        <f>'DCWW Bala'!S31</f>
        <v>7.5255000000000002E-2</v>
      </c>
      <c r="T5" s="33">
        <f>'DCWW Bala'!T31</f>
        <v>0</v>
      </c>
      <c r="U5" s="33">
        <f>'DCWW Bala'!U31</f>
        <v>0</v>
      </c>
    </row>
    <row r="6" spans="1:21" x14ac:dyDescent="0.2">
      <c r="A6" s="36">
        <v>4</v>
      </c>
      <c r="B6" s="33">
        <f>'Aber Falls Distillery'!B31</f>
        <v>27</v>
      </c>
      <c r="C6" s="33">
        <f>'Aber Falls Distillery'!C31</f>
        <v>153.89999999999998</v>
      </c>
      <c r="D6" s="33">
        <f>'Aber Falls Distillery'!D31</f>
        <v>45.712322999999998</v>
      </c>
      <c r="E6" s="33">
        <f>'Aber Falls Distillery'!E31</f>
        <v>29.704455000000003</v>
      </c>
      <c r="F6" s="33">
        <f>'Aber Falls Distillery'!F31</f>
        <v>5.3271540000000002</v>
      </c>
      <c r="G6" s="33">
        <f>'Aber Falls Distillery'!G31</f>
        <v>2.1789000000000001</v>
      </c>
      <c r="H6" s="33">
        <f>'Aber Falls Distillery'!H31</f>
        <v>3.6180000000000004E-2</v>
      </c>
      <c r="I6" s="33">
        <f>'Aber Falls Distillery'!I31</f>
        <v>1.35E-2</v>
      </c>
      <c r="J6" s="33">
        <f>'Aber Falls Distillery'!J31</f>
        <v>2.7E-4</v>
      </c>
      <c r="K6" s="33">
        <f>'Aber Falls Distillery'!K31</f>
        <v>1.3500000000000001E-3</v>
      </c>
      <c r="L6" s="33">
        <f>'Aber Falls Distillery'!L31</f>
        <v>5.4000000000000003E-3</v>
      </c>
      <c r="M6" s="33">
        <f>'Aber Falls Distillery'!M31</f>
        <v>5.4000000000000003E-3</v>
      </c>
      <c r="N6" s="33">
        <f>'Aber Falls Distillery'!N31</f>
        <v>0</v>
      </c>
      <c r="O6" s="33">
        <f>'Aber Falls Distillery'!O31</f>
        <v>0</v>
      </c>
      <c r="P6" s="33">
        <f>'Aber Falls Distillery'!P31</f>
        <v>0.92070000000000018</v>
      </c>
      <c r="Q6" s="33">
        <f>'Aber Falls Distillery'!Q31</f>
        <v>23.625000000000004</v>
      </c>
      <c r="R6" s="33">
        <f>'Aber Falls Distillery'!R31</f>
        <v>5.4000000000000001E-4</v>
      </c>
      <c r="S6" s="33">
        <f>'Aber Falls Distillery'!S31</f>
        <v>1.3500000000000001E-3</v>
      </c>
      <c r="T6" s="33">
        <f>'Aber Falls Distillery'!T31</f>
        <v>1.3500000000000001E-3</v>
      </c>
      <c r="U6" s="33">
        <f>'Aber Falls Distillery'!U31</f>
        <v>0.27</v>
      </c>
    </row>
    <row r="7" spans="1:21" x14ac:dyDescent="0.2">
      <c r="A7" s="36">
        <v>5</v>
      </c>
      <c r="B7" s="33">
        <f>'DCWW Cefni'!B31</f>
        <v>170</v>
      </c>
      <c r="C7" s="33">
        <f>'DCWW Cefni'!C31</f>
        <v>140.0256</v>
      </c>
      <c r="D7" s="33">
        <f>'DCWW Cefni'!D31</f>
        <v>46.479349799999994</v>
      </c>
      <c r="E7" s="33">
        <f>'DCWW Cefni'!E31</f>
        <v>3.94983576</v>
      </c>
      <c r="F7" s="33">
        <f>'DCWW Cefni'!F31</f>
        <v>9.5635097999999985</v>
      </c>
      <c r="G7" s="33">
        <f>'DCWW Cefni'!G31</f>
        <v>0.18617039999999999</v>
      </c>
      <c r="H7" s="33">
        <f>'DCWW Cefni'!H31</f>
        <v>0.28562039999999994</v>
      </c>
      <c r="I7" s="33">
        <f>'DCWW Cefni'!I31</f>
        <v>2.1958559999999995E-2</v>
      </c>
      <c r="J7" s="33">
        <f>'DCWW Cefni'!J31</f>
        <v>3.8188799999999993E-3</v>
      </c>
      <c r="K7" s="33">
        <f>'DCWW Cefni'!K31</f>
        <v>3.4210799999999991E-3</v>
      </c>
      <c r="L7" s="33">
        <f>'DCWW Cefni'!L31</f>
        <v>0.15673319999999999</v>
      </c>
      <c r="M7" s="33">
        <f>'DCWW Cefni'!M31</f>
        <v>3.5722439999999994E-2</v>
      </c>
      <c r="N7" s="33">
        <f>'DCWW Cefni'!N31</f>
        <v>1177.4879999999998</v>
      </c>
      <c r="O7" s="33">
        <f>'DCWW Cefni'!O31</f>
        <v>79.321319999999986</v>
      </c>
      <c r="P7" s="33">
        <f>'DCWW Cefni'!P31</f>
        <v>0</v>
      </c>
      <c r="Q7" s="33">
        <f>'DCWW Cefni'!Q31</f>
        <v>218.78999999999996</v>
      </c>
      <c r="R7" s="33">
        <f>'DCWW Cefni'!R31</f>
        <v>0</v>
      </c>
      <c r="S7" s="33">
        <f>'DCWW Cefni'!S31</f>
        <v>0.20685599999999998</v>
      </c>
      <c r="T7" s="33">
        <f>'DCWW Cefni'!T31</f>
        <v>0</v>
      </c>
      <c r="U7" s="33">
        <f>'DCWW Cefni'!U31</f>
        <v>0</v>
      </c>
    </row>
    <row r="8" spans="1:21" x14ac:dyDescent="0.2">
      <c r="A8" s="36">
        <v>6</v>
      </c>
      <c r="B8" s="33">
        <f>'DCWW Bryn Cowlyd'!B31</f>
        <v>250</v>
      </c>
      <c r="C8" s="33">
        <f>'DCWW Bryn Cowlyd'!C31</f>
        <v>87.04849999999999</v>
      </c>
      <c r="D8" s="33">
        <f>'DCWW Bryn Cowlyd'!D31</f>
        <v>11.259577699999998</v>
      </c>
      <c r="E8" s="33">
        <f>'DCWW Bryn Cowlyd'!E31</f>
        <v>8.7829437500000012</v>
      </c>
      <c r="F8" s="33">
        <f>'DCWW Bryn Cowlyd'!F31</f>
        <v>37.6353565</v>
      </c>
      <c r="G8" s="33">
        <f>'DCWW Bryn Cowlyd'!G31</f>
        <v>0.162435</v>
      </c>
      <c r="H8" s="33">
        <f>'DCWW Bryn Cowlyd'!H31</f>
        <v>2.4990000000000001</v>
      </c>
      <c r="I8" s="33">
        <f>'DCWW Bryn Cowlyd'!I31</f>
        <v>0.3144575</v>
      </c>
      <c r="J8" s="33">
        <f>'DCWW Bryn Cowlyd'!J31</f>
        <v>4.7897500000000006E-3</v>
      </c>
      <c r="K8" s="33">
        <f>'DCWW Bryn Cowlyd'!K31</f>
        <v>5.2062499999999999E-3</v>
      </c>
      <c r="L8" s="33">
        <f>'DCWW Bryn Cowlyd'!L31</f>
        <v>0.38942750000000004</v>
      </c>
      <c r="M8" s="33">
        <f>'DCWW Bryn Cowlyd'!M31</f>
        <v>0.11245500000000001</v>
      </c>
      <c r="N8" s="33">
        <f>'DCWW Bryn Cowlyd'!N31</f>
        <v>32.487000000000002</v>
      </c>
      <c r="O8" s="33">
        <f>'DCWW Bryn Cowlyd'!O31</f>
        <v>9287.9500000000007</v>
      </c>
      <c r="P8" s="33">
        <f>'DCWW Bryn Cowlyd'!P31</f>
        <v>0</v>
      </c>
      <c r="Q8" s="33">
        <f>'DCWW Bryn Cowlyd'!Q31</f>
        <v>126.511875</v>
      </c>
      <c r="R8" s="33">
        <f>'DCWW Bryn Cowlyd'!R31</f>
        <v>0</v>
      </c>
      <c r="S8" s="33">
        <f>'DCWW Bryn Cowlyd'!S31</f>
        <v>0.1666</v>
      </c>
      <c r="T8" s="33">
        <f>'DCWW Bryn Cowlyd'!T31</f>
        <v>0</v>
      </c>
      <c r="U8" s="33">
        <f>'DCWW Bryn Cowlyd'!U31</f>
        <v>0</v>
      </c>
    </row>
    <row r="9" spans="1:21" x14ac:dyDescent="0.2">
      <c r="A9" s="36">
        <v>7</v>
      </c>
      <c r="B9" s="33">
        <f>'DCWW Mynydd Llandegai'!B31</f>
        <v>210</v>
      </c>
      <c r="C9" s="33">
        <f>'DCWW Mynydd Llandegai'!C31</f>
        <v>78.516900000000007</v>
      </c>
      <c r="D9" s="33">
        <f>'DCWW Mynydd Llandegai'!D31</f>
        <v>45.931090590000004</v>
      </c>
      <c r="E9" s="33">
        <f>'DCWW Mynydd Llandegai'!E31</f>
        <v>1.72691442</v>
      </c>
      <c r="F9" s="33">
        <f>'DCWW Mynydd Llandegai'!F31</f>
        <v>11.349762732</v>
      </c>
      <c r="G9" s="33">
        <f>'DCWW Mynydd Llandegai'!G31</f>
        <v>0.5092163999999999</v>
      </c>
      <c r="H9" s="33">
        <f>'DCWW Mynydd Llandegai'!H31</f>
        <v>0.89951400000000015</v>
      </c>
      <c r="I9" s="33">
        <f>'DCWW Mynydd Llandegai'!I31</f>
        <v>2.713788E-2</v>
      </c>
      <c r="J9" s="33">
        <f>'DCWW Mynydd Llandegai'!J31</f>
        <v>3.9639599999999999E-3</v>
      </c>
      <c r="K9" s="33">
        <f>'DCWW Mynydd Llandegai'!K31</f>
        <v>4.19265E-3</v>
      </c>
      <c r="L9" s="33">
        <f>'DCWW Mynydd Llandegai'!L31</f>
        <v>3.8877299999999997E-2</v>
      </c>
      <c r="M9" s="33">
        <f>'DCWW Mynydd Llandegai'!M31</f>
        <v>5.1379019999999997E-2</v>
      </c>
      <c r="N9" s="33">
        <f>'DCWW Mynydd Llandegai'!N31</f>
        <v>1425.501</v>
      </c>
      <c r="O9" s="33">
        <f>'DCWW Mynydd Llandegai'!O31</f>
        <v>39.715829999999997</v>
      </c>
      <c r="P9" s="33">
        <f>'DCWW Mynydd Llandegai'!P31</f>
        <v>0</v>
      </c>
      <c r="Q9" s="33">
        <f>'DCWW Mynydd Llandegai'!Q31</f>
        <v>167.51542499999999</v>
      </c>
      <c r="R9" s="33">
        <f>'DCWW Mynydd Llandegai'!R31</f>
        <v>0</v>
      </c>
      <c r="S9" s="33">
        <f>'DCWW Mynydd Llandegai'!S31</f>
        <v>0.12654180000000001</v>
      </c>
      <c r="T9" s="33">
        <f>'DCWW Mynydd Llandegai'!T31</f>
        <v>0</v>
      </c>
      <c r="U9" s="33">
        <f>'DCWW Mynydd Llandegai'!U31</f>
        <v>0</v>
      </c>
    </row>
    <row r="10" spans="1:21" x14ac:dyDescent="0.2">
      <c r="A10" s="36">
        <v>8</v>
      </c>
      <c r="B10" s="33">
        <f>'DCWW Trecastell'!B31</f>
        <v>250</v>
      </c>
      <c r="C10" s="33">
        <f>'DCWW Trecastell'!C31</f>
        <v>56.332500000000003</v>
      </c>
      <c r="D10" s="33">
        <f>'DCWW Trecastell'!D31</f>
        <v>38.601058999999999</v>
      </c>
      <c r="E10" s="33">
        <f>'DCWW Trecastell'!E31</f>
        <v>13.453825</v>
      </c>
      <c r="F10" s="33">
        <f>'DCWW Trecastell'!F31</f>
        <v>37.528000999999996</v>
      </c>
      <c r="G10" s="33">
        <f>'DCWW Trecastell'!G31</f>
        <v>0.17407249999999996</v>
      </c>
      <c r="H10" s="33">
        <f>'DCWW Trecastell'!H31</f>
        <v>0.664825</v>
      </c>
      <c r="I10" s="33">
        <f>'DCWW Trecastell'!I31</f>
        <v>0.11164999999999999</v>
      </c>
      <c r="J10" s="33">
        <f>'DCWW Trecastell'!J31</f>
        <v>4.1107500000000007E-3</v>
      </c>
      <c r="K10" s="33">
        <f>'DCWW Trecastell'!K31</f>
        <v>5.0242499999999992E-3</v>
      </c>
      <c r="L10" s="33">
        <f>'DCWW Trecastell'!L31</f>
        <v>5.9885000000000001E-2</v>
      </c>
      <c r="M10" s="33">
        <f>'DCWW Trecastell'!M31</f>
        <v>7.5617500000000004E-2</v>
      </c>
      <c r="N10" s="33">
        <f>'DCWW Trecastell'!N31</f>
        <v>491.26</v>
      </c>
      <c r="O10" s="33">
        <f>'DCWW Trecastell'!O31</f>
        <v>98.454999999999998</v>
      </c>
      <c r="P10" s="33">
        <f>'DCWW Trecastell'!P31</f>
        <v>0</v>
      </c>
      <c r="Q10" s="33">
        <f>'DCWW Trecastell'!Q31</f>
        <v>30.196249999999996</v>
      </c>
      <c r="R10" s="33">
        <f>'DCWW Trecastell'!R31</f>
        <v>0</v>
      </c>
      <c r="S10" s="33">
        <f>'DCWW Trecastell'!S31</f>
        <v>8.4752499999999995E-2</v>
      </c>
      <c r="T10" s="33">
        <f>'DCWW Trecastell'!T31</f>
        <v>0</v>
      </c>
      <c r="U10" s="33">
        <f>'DCWW Trecastell'!U31</f>
        <v>0</v>
      </c>
    </row>
    <row r="11" spans="1:21" x14ac:dyDescent="0.2">
      <c r="A11" s="36">
        <v>9</v>
      </c>
      <c r="B11" s="33">
        <f>'Heatrick Northern Ireland'!B31</f>
        <v>6</v>
      </c>
      <c r="C11" s="33">
        <f>'Heatrick Northern Ireland'!C31</f>
        <v>2.5344000000000002</v>
      </c>
      <c r="D11" s="33">
        <f>'Heatrick Northern Ireland'!D31</f>
        <v>0.9870727680000001</v>
      </c>
      <c r="E11" s="33">
        <f>'Heatrick Northern Ireland'!E31</f>
        <v>4.6572768000000009</v>
      </c>
      <c r="F11" s="33">
        <f>'Heatrick Northern Ireland'!F31</f>
        <v>48.246367488000004</v>
      </c>
      <c r="G11" s="33">
        <f>'Heatrick Northern Ireland'!G31</f>
        <v>2.0444159999999999E-2</v>
      </c>
      <c r="H11" s="33">
        <f>'Heatrick Northern Ireland'!H31</f>
        <v>0.19303680000000006</v>
      </c>
      <c r="I11" s="33">
        <f>'Heatrick Northern Ireland'!I31</f>
        <v>8.4480000000000013E-2</v>
      </c>
      <c r="J11" s="33">
        <f>'Heatrick Northern Ireland'!J31</f>
        <v>4.2240000000000008E-4</v>
      </c>
      <c r="K11" s="33">
        <f>'Heatrick Northern Ireland'!K31</f>
        <v>5.0688000000000003E-4</v>
      </c>
      <c r="L11" s="33">
        <f>'Heatrick Northern Ireland'!L31</f>
        <v>2.1246720000000004E-2</v>
      </c>
      <c r="M11" s="33">
        <f>'Heatrick Northern Ireland'!M31</f>
        <v>2.7498240000000007E-2</v>
      </c>
      <c r="N11" s="33">
        <f>'Heatrick Northern Ireland'!N31</f>
        <v>0</v>
      </c>
      <c r="O11" s="33">
        <f>'Heatrick Northern Ireland'!O31</f>
        <v>0</v>
      </c>
      <c r="P11" s="33">
        <f>'Heatrick Northern Ireland'!P31</f>
        <v>1.3854720000000003</v>
      </c>
      <c r="Q11" s="33">
        <f>'Heatrick Northern Ireland'!Q31</f>
        <v>1702.1769600000002</v>
      </c>
      <c r="R11" s="33">
        <f>'Heatrick Northern Ireland'!R31</f>
        <v>2.7033600000000006E-3</v>
      </c>
      <c r="S11" s="33">
        <f>'Heatrick Northern Ireland'!S31</f>
        <v>6.8006400000000002E-3</v>
      </c>
      <c r="T11" s="33">
        <f>'Heatrick Northern Ireland'!T31</f>
        <v>4.4352000000000011E-3</v>
      </c>
      <c r="U11" s="33">
        <f>'Heatrick Northern Ireland'!U31</f>
        <v>0.41944320000000002</v>
      </c>
    </row>
    <row r="12" spans="1:21" x14ac:dyDescent="0.2">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75" x14ac:dyDescent="0.25">
      <c r="A13" s="80" t="s">
        <v>85</v>
      </c>
      <c r="B13" s="81">
        <f>SUM(B3:B12)</f>
        <v>1274</v>
      </c>
      <c r="C13" s="81">
        <f t="shared" ref="C13:U13" si="0">SUM(C3:C12)</f>
        <v>857.84168</v>
      </c>
      <c r="D13" s="81">
        <f t="shared" si="0"/>
        <v>291.83308527299999</v>
      </c>
      <c r="E13" s="81">
        <f t="shared" si="0"/>
        <v>69.955933985000001</v>
      </c>
      <c r="F13" s="81">
        <f t="shared" si="0"/>
        <v>194.524755494</v>
      </c>
      <c r="G13" s="81">
        <f t="shared" si="0"/>
        <v>3.8390399599999991</v>
      </c>
      <c r="H13" s="81">
        <f t="shared" si="0"/>
        <v>9.8415721999999999</v>
      </c>
      <c r="I13" s="81">
        <f t="shared" si="0"/>
        <v>1.0364859400000002</v>
      </c>
      <c r="J13" s="81">
        <f t="shared" si="0"/>
        <v>3.3864810000000002E-2</v>
      </c>
      <c r="K13" s="81">
        <f t="shared" si="0"/>
        <v>2.9701729999999996E-2</v>
      </c>
      <c r="L13" s="81">
        <f t="shared" si="0"/>
        <v>1.46695332</v>
      </c>
      <c r="M13" s="81">
        <f t="shared" si="0"/>
        <v>0.78108895999999994</v>
      </c>
      <c r="N13" s="81">
        <f t="shared" si="0"/>
        <v>4562.2550499999998</v>
      </c>
      <c r="O13" s="81">
        <f t="shared" si="0"/>
        <v>21010.033825000002</v>
      </c>
      <c r="P13" s="81">
        <f t="shared" si="0"/>
        <v>4.4801970000000004</v>
      </c>
      <c r="Q13" s="81">
        <f t="shared" si="0"/>
        <v>2657.1460975</v>
      </c>
      <c r="R13" s="81">
        <f t="shared" si="0"/>
        <v>2.084766E-2</v>
      </c>
      <c r="S13" s="81">
        <f t="shared" si="0"/>
        <v>0.86937054000000014</v>
      </c>
      <c r="T13" s="81">
        <f t="shared" si="0"/>
        <v>5.8386E-2</v>
      </c>
      <c r="U13" s="81">
        <f t="shared" si="0"/>
        <v>0.79549320000000001</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79"/>
    <col min="3" max="3" width="11" style="79" customWidth="1"/>
    <col min="4" max="4" width="9.140625" style="79"/>
    <col min="5" max="5" width="9.7109375" style="79" customWidth="1"/>
    <col min="6" max="14" width="9.140625" style="79"/>
    <col min="15" max="15" width="9.7109375" style="79" bestFit="1" customWidth="1"/>
    <col min="16" max="20" width="9.140625" style="79"/>
    <col min="21" max="21" width="10" style="79" bestFit="1" customWidth="1"/>
    <col min="22" max="16384" width="9.140625" style="79"/>
  </cols>
  <sheetData>
    <row r="1" spans="1:22" s="83" customFormat="1" ht="38.25" x14ac:dyDescent="0.25">
      <c r="A1" s="147" t="s">
        <v>84</v>
      </c>
      <c r="B1" s="34" t="s">
        <v>152</v>
      </c>
      <c r="C1" s="35" t="str">
        <f>'DCWW Glascoed (in store)'!B29</f>
        <v>Application Rate</v>
      </c>
      <c r="D1" s="35" t="str">
        <f>'DCWW Glascoed (in store)'!C29</f>
        <v>Nitrogen Addition</v>
      </c>
      <c r="E1" s="35" t="str">
        <f>'DCWW Glascoed (in store)'!D29</f>
        <v>Phosphate Addition</v>
      </c>
      <c r="F1" s="35" t="str">
        <f>'DCWW Glascoed (in store)'!E29</f>
        <v>Potash  Addition</v>
      </c>
      <c r="G1" s="35" t="str">
        <f>'DCWW Glascoed (in store)'!F29</f>
        <v>Mg Oxide Addition</v>
      </c>
      <c r="H1" s="35" t="str">
        <f>'DCWW Glascoed (in store)'!G29</f>
        <v>Copper Addition</v>
      </c>
      <c r="I1" s="35" t="str">
        <f>'DCWW Glascoed (in store)'!H29</f>
        <v>Zinc Addition</v>
      </c>
      <c r="J1" s="35" t="str">
        <f>'DCWW Glascoed (in store)'!I29</f>
        <v>Lead Addition</v>
      </c>
      <c r="K1" s="35" t="str">
        <f>'DCWW Glascoed (in store)'!J29</f>
        <v>Cadmium Addition</v>
      </c>
      <c r="L1" s="35" t="str">
        <f>'DCWW Glascoed (in store)'!K29</f>
        <v>Mercury Addition</v>
      </c>
      <c r="M1" s="35" t="str">
        <f>'DCWW Glascoed (in store)'!L29</f>
        <v>Nickel Addition</v>
      </c>
      <c r="N1" s="35" t="str">
        <f>'DCWW Glascoed (in store)'!M29</f>
        <v>Chromium Addition</v>
      </c>
      <c r="O1" s="35" t="str">
        <f>'DCWW Glascoed (in store)'!N29</f>
        <v>Aluminium Addition</v>
      </c>
      <c r="P1" s="35" t="str">
        <f>'DCWW Glascoed (in store)'!O29</f>
        <v>Iron Addition</v>
      </c>
      <c r="Q1" s="35" t="str">
        <f>'DCWW Glascoed (in store)'!P29</f>
        <v xml:space="preserve">Sodium Addition                 </v>
      </c>
      <c r="R1" s="35" t="str">
        <f>'DCWW Glascoed (in store)'!Q29</f>
        <v>SO3  Addition                             kg/ha</v>
      </c>
      <c r="S1" s="35" t="str">
        <f>'DCWW Glascoed (in store)'!R29</f>
        <v xml:space="preserve">Selenium Addition </v>
      </c>
      <c r="T1" s="35" t="str">
        <f>'DCWW Glascoed (in store)'!S29</f>
        <v xml:space="preserve">Arsenic  Addition  </v>
      </c>
      <c r="U1" s="35" t="str">
        <f>'DCWW Glascoed (in store)'!T29</f>
        <v xml:space="preserve">Molybdenum Addition  </v>
      </c>
      <c r="V1" s="35" t="str">
        <f>'DCWW Glascoed (in store)'!U29</f>
        <v xml:space="preserve">Fluoride Addition </v>
      </c>
    </row>
    <row r="2" spans="1:22" s="83" customFormat="1" ht="25.5" x14ac:dyDescent="0.25">
      <c r="A2" s="147"/>
      <c r="B2" s="32" t="s">
        <v>46</v>
      </c>
      <c r="C2" s="35" t="str">
        <f>'DCWW Glascoed (in store)'!B30</f>
        <v>tonnes/ha</v>
      </c>
      <c r="D2" s="35" t="str">
        <f>'DCWW Glascoed (in store)'!C30</f>
        <v>kg/ha</v>
      </c>
      <c r="E2" s="35" t="str">
        <f>'DCWW Glascoed (in store)'!D30</f>
        <v>P2O5 
kg/ha</v>
      </c>
      <c r="F2" s="35" t="str">
        <f>'DCWW Glascoed (in store)'!E30</f>
        <v>K2O 
kg/ha</v>
      </c>
      <c r="G2" s="35" t="str">
        <f>'DCWW Glascoed (in store)'!F30</f>
        <v>MgO 
kg/ha</v>
      </c>
      <c r="H2" s="35" t="str">
        <f>'DCWW Glascoed (in store)'!G30</f>
        <v>kg/ha</v>
      </c>
      <c r="I2" s="35" t="str">
        <f>'DCWW Glascoed (in store)'!H30</f>
        <v>kg/ha</v>
      </c>
      <c r="J2" s="35" t="str">
        <f>'DCWW Glascoed (in store)'!I30</f>
        <v>kg/ha</v>
      </c>
      <c r="K2" s="35" t="str">
        <f>'DCWW Glascoed (in store)'!J30</f>
        <v>kg/ha</v>
      </c>
      <c r="L2" s="35" t="str">
        <f>'DCWW Glascoed (in store)'!K30</f>
        <v>kg/ha</v>
      </c>
      <c r="M2" s="35" t="str">
        <f>'DCWW Glascoed (in store)'!L30</f>
        <v>kg/ha</v>
      </c>
      <c r="N2" s="35" t="str">
        <f>'DCWW Glascoed (in store)'!M30</f>
        <v>kg/ha</v>
      </c>
      <c r="O2" s="35" t="str">
        <f>'DCWW Glascoed (in store)'!N30</f>
        <v>kg/ha</v>
      </c>
      <c r="P2" s="35" t="str">
        <f>'DCWW Glascoed (in store)'!O30</f>
        <v>kg/ha</v>
      </c>
      <c r="Q2" s="35" t="str">
        <f>'DCWW Glascoed (in store)'!P30</f>
        <v>kg/ha</v>
      </c>
      <c r="R2" s="35" t="str">
        <f>'DCWW Glascoed (in store)'!Q30</f>
        <v>kg/ha</v>
      </c>
      <c r="S2" s="35" t="str">
        <f>'DCWW Glascoed (in store)'!R30</f>
        <v>kg/ha</v>
      </c>
      <c r="T2" s="35" t="str">
        <f>'DCWW Glascoed (in store)'!S30</f>
        <v>kg/ha</v>
      </c>
      <c r="U2" s="35" t="str">
        <f>'DCWW Glascoed (in store)'!T30</f>
        <v>kg/ha</v>
      </c>
      <c r="V2" s="35" t="str">
        <f>'DCWW Glascoed (in store)'!U30</f>
        <v>kg/ha</v>
      </c>
    </row>
    <row r="3" spans="1:22" x14ac:dyDescent="0.2">
      <c r="A3" s="36">
        <v>1</v>
      </c>
      <c r="B3" s="91"/>
      <c r="C3" s="33">
        <f>'DCWW Glascoed (in store)'!B31</f>
        <v>35</v>
      </c>
      <c r="D3" s="33">
        <f>'DCWW Glascoed (in store)'!C31</f>
        <v>107.11049999999999</v>
      </c>
      <c r="E3" s="33">
        <f>'DCWW Glascoed (in store)'!D31</f>
        <v>45.214958355000007</v>
      </c>
      <c r="F3" s="33">
        <f>'DCWW Glascoed (in store)'!E31</f>
        <v>3.3608835749999999</v>
      </c>
      <c r="G3" s="33">
        <f>'DCWW Glascoed (in store)'!F31</f>
        <v>8.6332971899999986</v>
      </c>
      <c r="H3" s="33">
        <f>'DCWW Glascoed (in store)'!G31</f>
        <v>0.27679049999999999</v>
      </c>
      <c r="I3" s="33">
        <f>'DCWW Glascoed (in store)'!H31</f>
        <v>0.49631399999999998</v>
      </c>
      <c r="J3" s="33">
        <f>'DCWW Glascoed (in store)'!I31</f>
        <v>6.0024300000000003E-2</v>
      </c>
      <c r="K3" s="33">
        <f>'DCWW Glascoed (in store)'!J31</f>
        <v>3.7117499999999998E-3</v>
      </c>
      <c r="L3" s="33">
        <f>'DCWW Glascoed (in store)'!K31</f>
        <v>1.0605E-3</v>
      </c>
      <c r="M3" s="33">
        <f>'DCWW Glascoed (in store)'!L31</f>
        <v>0.35844899999999996</v>
      </c>
      <c r="N3" s="33">
        <f>'DCWW Glascoed (in store)'!M31</f>
        <v>0.24815699999999999</v>
      </c>
      <c r="O3" s="33">
        <f>'DCWW Glascoed (in store)'!N31</f>
        <v>19.195049999999998</v>
      </c>
      <c r="P3" s="33">
        <f>'DCWW Glascoed (in store)'!O31</f>
        <v>5099.2551750000002</v>
      </c>
      <c r="Q3" s="33">
        <f>'DCWW Glascoed (in store)'!P31</f>
        <v>2.1740250000000003</v>
      </c>
      <c r="R3" s="33">
        <f>'DCWW Glascoed (in store)'!Q31</f>
        <v>77.4960375</v>
      </c>
      <c r="S3" s="33">
        <f>'DCWW Glascoed (in store)'!R31</f>
        <v>1.76043E-2</v>
      </c>
      <c r="T3" s="33">
        <f>'DCWW Glascoed (in store)'!S31</f>
        <v>6.9993E-2</v>
      </c>
      <c r="U3" s="33">
        <f>'DCWW Glascoed (in store)'!T31</f>
        <v>5.2600800000000003E-2</v>
      </c>
      <c r="V3" s="33">
        <f>'DCWW Glascoed (in store)'!U31</f>
        <v>0.10605000000000001</v>
      </c>
    </row>
    <row r="4" spans="1:22" x14ac:dyDescent="0.2">
      <c r="A4" s="36">
        <v>2</v>
      </c>
      <c r="B4" s="91"/>
      <c r="C4" s="33">
        <f>'DCWW Glascoed'!B31</f>
        <v>76</v>
      </c>
      <c r="D4" s="33">
        <f>'DCWW Glascoed'!C31</f>
        <v>132.03328000000002</v>
      </c>
      <c r="E4" s="33">
        <f>'DCWW Glascoed'!D31</f>
        <v>45.55919256</v>
      </c>
      <c r="F4" s="33">
        <f>'DCWW Glascoed'!E31</f>
        <v>2.1517636800000002</v>
      </c>
      <c r="G4" s="33">
        <f>'DCWW Glascoed'!F31</f>
        <v>11.573582784000001</v>
      </c>
      <c r="H4" s="33">
        <f>'DCWW Glascoed'!G31</f>
        <v>0.16233600000000004</v>
      </c>
      <c r="I4" s="33">
        <f>'DCWW Glascoed'!H31</f>
        <v>1.6098320000000002</v>
      </c>
      <c r="J4" s="33">
        <f>'DCWW Glascoed'!I31</f>
        <v>0.37066720000000009</v>
      </c>
      <c r="K4" s="33">
        <f>'DCWW Glascoed'!J31</f>
        <v>2.5703200000000005E-3</v>
      </c>
      <c r="L4" s="33">
        <f>'DCWW Glascoed'!K31</f>
        <v>3.9231200000000004E-3</v>
      </c>
      <c r="M4" s="33">
        <f>'DCWW Glascoed'!L31</f>
        <v>0.41530960000000006</v>
      </c>
      <c r="N4" s="33">
        <f>'DCWW Glascoed'!M31</f>
        <v>0.10375976000000001</v>
      </c>
      <c r="O4" s="33">
        <f>'DCWW Glascoed'!N31</f>
        <v>23.674000000000003</v>
      </c>
      <c r="P4" s="33">
        <f>'DCWW Glascoed'!O31</f>
        <v>6371.688000000001</v>
      </c>
      <c r="Q4" s="33">
        <f>'DCWW Glascoed'!P31</f>
        <v>0</v>
      </c>
      <c r="R4" s="33">
        <f>'DCWW Glascoed'!Q31</f>
        <v>150.16080000000002</v>
      </c>
      <c r="S4" s="33">
        <f>'DCWW Glascoed'!R31</f>
        <v>0</v>
      </c>
      <c r="T4" s="33">
        <f>'DCWW Glascoed'!S31</f>
        <v>0.13122160000000002</v>
      </c>
      <c r="U4" s="33">
        <f>'DCWW Glascoed'!T31</f>
        <v>0</v>
      </c>
      <c r="V4" s="33">
        <f>'DCWW Glascoed'!U31</f>
        <v>0</v>
      </c>
    </row>
    <row r="5" spans="1:22" x14ac:dyDescent="0.2">
      <c r="A5" s="36">
        <v>3</v>
      </c>
      <c r="B5" s="91"/>
      <c r="C5" s="33">
        <f>'DCWW Bala'!B31</f>
        <v>250</v>
      </c>
      <c r="D5" s="33">
        <f>'DCWW Bala'!C31</f>
        <v>100.34</v>
      </c>
      <c r="E5" s="33">
        <f>'DCWW Bala'!D31</f>
        <v>12.088461499999999</v>
      </c>
      <c r="F5" s="33">
        <f>'DCWW Bala'!E31</f>
        <v>2.1680359999999999</v>
      </c>
      <c r="G5" s="33">
        <f>'DCWW Bala'!F31</f>
        <v>24.667723999999996</v>
      </c>
      <c r="H5" s="33">
        <f>'DCWW Bala'!G31</f>
        <v>0.16867499999999999</v>
      </c>
      <c r="I5" s="33">
        <f>'DCWW Bala'!H31</f>
        <v>3.1572499999999999</v>
      </c>
      <c r="J5" s="33">
        <f>'DCWW Bala'!I31</f>
        <v>3.2610499999999994E-2</v>
      </c>
      <c r="K5" s="33">
        <f>'DCWW Bala'!J31</f>
        <v>1.0207000000000001E-2</v>
      </c>
      <c r="L5" s="33">
        <f>'DCWW Bala'!K31</f>
        <v>5.0169999999999998E-3</v>
      </c>
      <c r="M5" s="33">
        <f>'DCWW Bala'!L31</f>
        <v>2.1625000000000002E-2</v>
      </c>
      <c r="N5" s="33">
        <f>'DCWW Bala'!M31</f>
        <v>0.1211</v>
      </c>
      <c r="O5" s="33">
        <f>'DCWW Bala'!N31</f>
        <v>1392.6499999999999</v>
      </c>
      <c r="P5" s="33">
        <f>'DCWW Bala'!O31</f>
        <v>33.648499999999999</v>
      </c>
      <c r="Q5" s="33">
        <f>'DCWW Bala'!P31</f>
        <v>0</v>
      </c>
      <c r="R5" s="33">
        <f>'DCWW Bala'!Q31</f>
        <v>160.67374999999998</v>
      </c>
      <c r="S5" s="33">
        <f>'DCWW Bala'!R31</f>
        <v>0</v>
      </c>
      <c r="T5" s="33">
        <f>'DCWW Bala'!S31</f>
        <v>7.5255000000000002E-2</v>
      </c>
      <c r="U5" s="33">
        <f>'DCWW Bala'!T31</f>
        <v>0</v>
      </c>
      <c r="V5" s="33">
        <f>'DCWW Bala'!U31</f>
        <v>0</v>
      </c>
    </row>
    <row r="6" spans="1:22" x14ac:dyDescent="0.2">
      <c r="A6" s="36">
        <v>4</v>
      </c>
      <c r="B6" s="91"/>
      <c r="C6" s="33">
        <f>'Aber Falls Distillery'!B31</f>
        <v>27</v>
      </c>
      <c r="D6" s="33">
        <f>'Aber Falls Distillery'!C31</f>
        <v>153.89999999999998</v>
      </c>
      <c r="E6" s="33">
        <f>'Aber Falls Distillery'!D31</f>
        <v>45.712322999999998</v>
      </c>
      <c r="F6" s="33">
        <f>'Aber Falls Distillery'!E31</f>
        <v>29.704455000000003</v>
      </c>
      <c r="G6" s="33">
        <f>'Aber Falls Distillery'!F31</f>
        <v>5.3271540000000002</v>
      </c>
      <c r="H6" s="33">
        <f>'Aber Falls Distillery'!G31</f>
        <v>2.1789000000000001</v>
      </c>
      <c r="I6" s="33">
        <f>'Aber Falls Distillery'!H31</f>
        <v>3.6180000000000004E-2</v>
      </c>
      <c r="J6" s="33">
        <f>'Aber Falls Distillery'!I31</f>
        <v>1.35E-2</v>
      </c>
      <c r="K6" s="33">
        <f>'Aber Falls Distillery'!J31</f>
        <v>2.7E-4</v>
      </c>
      <c r="L6" s="33">
        <f>'Aber Falls Distillery'!K31</f>
        <v>1.3500000000000001E-3</v>
      </c>
      <c r="M6" s="33">
        <f>'Aber Falls Distillery'!L31</f>
        <v>5.4000000000000003E-3</v>
      </c>
      <c r="N6" s="33">
        <f>'Aber Falls Distillery'!M31</f>
        <v>5.4000000000000003E-3</v>
      </c>
      <c r="O6" s="33">
        <f>'Aber Falls Distillery'!N31</f>
        <v>0</v>
      </c>
      <c r="P6" s="33">
        <f>'Aber Falls Distillery'!O31</f>
        <v>0</v>
      </c>
      <c r="Q6" s="33">
        <f>'Aber Falls Distillery'!P31</f>
        <v>0.92070000000000018</v>
      </c>
      <c r="R6" s="33">
        <f>'Aber Falls Distillery'!Q31</f>
        <v>23.625000000000004</v>
      </c>
      <c r="S6" s="33">
        <f>'Aber Falls Distillery'!R31</f>
        <v>5.4000000000000001E-4</v>
      </c>
      <c r="T6" s="33">
        <f>'Aber Falls Distillery'!S31</f>
        <v>1.3500000000000001E-3</v>
      </c>
      <c r="U6" s="33">
        <f>'Aber Falls Distillery'!T31</f>
        <v>1.3500000000000001E-3</v>
      </c>
      <c r="V6" s="33">
        <f>'Aber Falls Distillery'!U31</f>
        <v>0.27</v>
      </c>
    </row>
    <row r="7" spans="1:22" x14ac:dyDescent="0.2">
      <c r="A7" s="36">
        <v>5</v>
      </c>
      <c r="B7" s="91"/>
      <c r="C7" s="33">
        <f>'DCWW Cefni'!B31</f>
        <v>170</v>
      </c>
      <c r="D7" s="33">
        <f>'DCWW Cefni'!C31</f>
        <v>140.0256</v>
      </c>
      <c r="E7" s="33">
        <f>'DCWW Cefni'!D31</f>
        <v>46.479349799999994</v>
      </c>
      <c r="F7" s="33">
        <f>'DCWW Cefni'!E31</f>
        <v>3.94983576</v>
      </c>
      <c r="G7" s="33">
        <f>'DCWW Cefni'!F31</f>
        <v>9.5635097999999985</v>
      </c>
      <c r="H7" s="33">
        <f>'DCWW Cefni'!G31</f>
        <v>0.18617039999999999</v>
      </c>
      <c r="I7" s="33">
        <f>'DCWW Cefni'!H31</f>
        <v>0.28562039999999994</v>
      </c>
      <c r="J7" s="33">
        <f>'DCWW Cefni'!I31</f>
        <v>2.1958559999999995E-2</v>
      </c>
      <c r="K7" s="33">
        <f>'DCWW Cefni'!J31</f>
        <v>3.8188799999999993E-3</v>
      </c>
      <c r="L7" s="33">
        <f>'DCWW Cefni'!K31</f>
        <v>3.4210799999999991E-3</v>
      </c>
      <c r="M7" s="33">
        <f>'DCWW Cefni'!L31</f>
        <v>0.15673319999999999</v>
      </c>
      <c r="N7" s="33">
        <f>'DCWW Cefni'!M31</f>
        <v>3.5722439999999994E-2</v>
      </c>
      <c r="O7" s="33">
        <f>'DCWW Cefni'!N31</f>
        <v>1177.4879999999998</v>
      </c>
      <c r="P7" s="33">
        <f>'DCWW Cefni'!O31</f>
        <v>79.321319999999986</v>
      </c>
      <c r="Q7" s="33">
        <f>'DCWW Cefni'!P31</f>
        <v>0</v>
      </c>
      <c r="R7" s="33">
        <f>'DCWW Cefni'!Q31</f>
        <v>218.78999999999996</v>
      </c>
      <c r="S7" s="33">
        <f>'DCWW Cefni'!R31</f>
        <v>0</v>
      </c>
      <c r="T7" s="33">
        <f>'DCWW Cefni'!S31</f>
        <v>0.20685599999999998</v>
      </c>
      <c r="U7" s="33">
        <f>'DCWW Cefni'!T31</f>
        <v>0</v>
      </c>
      <c r="V7" s="33">
        <f>'DCWW Cefni'!U31</f>
        <v>0</v>
      </c>
    </row>
    <row r="8" spans="1:22" x14ac:dyDescent="0.2">
      <c r="A8" s="36">
        <v>6</v>
      </c>
      <c r="B8" s="91"/>
      <c r="C8" s="33">
        <f>'DCWW Bryn Cowlyd'!B31</f>
        <v>250</v>
      </c>
      <c r="D8" s="33">
        <f>'DCWW Bryn Cowlyd'!C31</f>
        <v>87.04849999999999</v>
      </c>
      <c r="E8" s="33">
        <f>'DCWW Bryn Cowlyd'!D31</f>
        <v>11.259577699999998</v>
      </c>
      <c r="F8" s="33">
        <f>'DCWW Bryn Cowlyd'!E31</f>
        <v>8.7829437500000012</v>
      </c>
      <c r="G8" s="33">
        <f>'DCWW Bryn Cowlyd'!F31</f>
        <v>37.6353565</v>
      </c>
      <c r="H8" s="33">
        <f>'DCWW Bryn Cowlyd'!G31</f>
        <v>0.162435</v>
      </c>
      <c r="I8" s="33">
        <f>'DCWW Bryn Cowlyd'!H31</f>
        <v>2.4990000000000001</v>
      </c>
      <c r="J8" s="33">
        <f>'DCWW Bryn Cowlyd'!I31</f>
        <v>0.3144575</v>
      </c>
      <c r="K8" s="33">
        <f>'DCWW Bryn Cowlyd'!J31</f>
        <v>4.7897500000000006E-3</v>
      </c>
      <c r="L8" s="33">
        <f>'DCWW Bryn Cowlyd'!K31</f>
        <v>5.2062499999999999E-3</v>
      </c>
      <c r="M8" s="33">
        <f>'DCWW Bryn Cowlyd'!L31</f>
        <v>0.38942750000000004</v>
      </c>
      <c r="N8" s="33">
        <f>'DCWW Bryn Cowlyd'!M31</f>
        <v>0.11245500000000001</v>
      </c>
      <c r="O8" s="33">
        <f>'DCWW Bryn Cowlyd'!N31</f>
        <v>32.487000000000002</v>
      </c>
      <c r="P8" s="33">
        <f>'DCWW Bryn Cowlyd'!O31</f>
        <v>9287.9500000000007</v>
      </c>
      <c r="Q8" s="33">
        <f>'DCWW Bryn Cowlyd'!P31</f>
        <v>0</v>
      </c>
      <c r="R8" s="33">
        <f>'DCWW Bryn Cowlyd'!Q31</f>
        <v>126.511875</v>
      </c>
      <c r="S8" s="33">
        <f>'DCWW Bryn Cowlyd'!R31</f>
        <v>0</v>
      </c>
      <c r="T8" s="33">
        <f>'DCWW Bryn Cowlyd'!S31</f>
        <v>0.1666</v>
      </c>
      <c r="U8" s="33">
        <f>'DCWW Bryn Cowlyd'!T31</f>
        <v>0</v>
      </c>
      <c r="V8" s="33">
        <f>'DCWW Bryn Cowlyd'!U31</f>
        <v>0</v>
      </c>
    </row>
    <row r="9" spans="1:22" x14ac:dyDescent="0.2">
      <c r="A9" s="36">
        <v>7</v>
      </c>
      <c r="B9" s="91"/>
      <c r="C9" s="33">
        <f>'DCWW Mynydd Llandegai'!B31</f>
        <v>210</v>
      </c>
      <c r="D9" s="33">
        <f>'DCWW Mynydd Llandegai'!C31</f>
        <v>78.516900000000007</v>
      </c>
      <c r="E9" s="33">
        <f>'DCWW Mynydd Llandegai'!D31</f>
        <v>45.931090590000004</v>
      </c>
      <c r="F9" s="33">
        <f>'DCWW Mynydd Llandegai'!E31</f>
        <v>1.72691442</v>
      </c>
      <c r="G9" s="33">
        <f>'DCWW Mynydd Llandegai'!F31</f>
        <v>11.349762732</v>
      </c>
      <c r="H9" s="33">
        <f>'DCWW Mynydd Llandegai'!G31</f>
        <v>0.5092163999999999</v>
      </c>
      <c r="I9" s="33">
        <f>'DCWW Mynydd Llandegai'!H31</f>
        <v>0.89951400000000015</v>
      </c>
      <c r="J9" s="33">
        <f>'DCWW Mynydd Llandegai'!I31</f>
        <v>2.713788E-2</v>
      </c>
      <c r="K9" s="33">
        <f>'DCWW Mynydd Llandegai'!J31</f>
        <v>3.9639599999999999E-3</v>
      </c>
      <c r="L9" s="33">
        <f>'DCWW Mynydd Llandegai'!K31</f>
        <v>4.19265E-3</v>
      </c>
      <c r="M9" s="33">
        <f>'DCWW Mynydd Llandegai'!L31</f>
        <v>3.8877299999999997E-2</v>
      </c>
      <c r="N9" s="33">
        <f>'DCWW Mynydd Llandegai'!M31</f>
        <v>5.1379019999999997E-2</v>
      </c>
      <c r="O9" s="33">
        <f>'DCWW Mynydd Llandegai'!N31</f>
        <v>1425.501</v>
      </c>
      <c r="P9" s="33">
        <f>'DCWW Mynydd Llandegai'!O31</f>
        <v>39.715829999999997</v>
      </c>
      <c r="Q9" s="33">
        <f>'DCWW Mynydd Llandegai'!P31</f>
        <v>0</v>
      </c>
      <c r="R9" s="33">
        <f>'DCWW Mynydd Llandegai'!Q31</f>
        <v>167.51542499999999</v>
      </c>
      <c r="S9" s="33">
        <f>'DCWW Mynydd Llandegai'!R31</f>
        <v>0</v>
      </c>
      <c r="T9" s="33">
        <f>'DCWW Mynydd Llandegai'!S31</f>
        <v>0.12654180000000001</v>
      </c>
      <c r="U9" s="33">
        <f>'DCWW Mynydd Llandegai'!T31</f>
        <v>0</v>
      </c>
      <c r="V9" s="33">
        <f>'DCWW Mynydd Llandegai'!U31</f>
        <v>0</v>
      </c>
    </row>
    <row r="10" spans="1:22" x14ac:dyDescent="0.2">
      <c r="A10" s="36">
        <v>8</v>
      </c>
      <c r="B10" s="91"/>
      <c r="C10" s="33">
        <f>'DCWW Trecastell'!B31</f>
        <v>250</v>
      </c>
      <c r="D10" s="33">
        <f>'DCWW Trecastell'!C31</f>
        <v>56.332500000000003</v>
      </c>
      <c r="E10" s="33">
        <f>'DCWW Trecastell'!D31</f>
        <v>38.601058999999999</v>
      </c>
      <c r="F10" s="33">
        <f>'DCWW Trecastell'!E31</f>
        <v>13.453825</v>
      </c>
      <c r="G10" s="33">
        <f>'DCWW Trecastell'!F31</f>
        <v>37.528000999999996</v>
      </c>
      <c r="H10" s="33">
        <f>'DCWW Trecastell'!G31</f>
        <v>0.17407249999999996</v>
      </c>
      <c r="I10" s="33">
        <f>'DCWW Trecastell'!H31</f>
        <v>0.664825</v>
      </c>
      <c r="J10" s="33">
        <f>'DCWW Trecastell'!I31</f>
        <v>0.11164999999999999</v>
      </c>
      <c r="K10" s="33">
        <f>'DCWW Trecastell'!J31</f>
        <v>4.1107500000000007E-3</v>
      </c>
      <c r="L10" s="33">
        <f>'DCWW Trecastell'!K31</f>
        <v>5.0242499999999992E-3</v>
      </c>
      <c r="M10" s="33">
        <f>'DCWW Trecastell'!L31</f>
        <v>5.9885000000000001E-2</v>
      </c>
      <c r="N10" s="33">
        <f>'DCWW Trecastell'!M31</f>
        <v>7.5617500000000004E-2</v>
      </c>
      <c r="O10" s="33">
        <f>'DCWW Trecastell'!N31</f>
        <v>491.26</v>
      </c>
      <c r="P10" s="33">
        <f>'DCWW Trecastell'!O31</f>
        <v>98.454999999999998</v>
      </c>
      <c r="Q10" s="33">
        <f>'DCWW Trecastell'!P31</f>
        <v>0</v>
      </c>
      <c r="R10" s="33">
        <f>'DCWW Trecastell'!Q31</f>
        <v>30.196249999999996</v>
      </c>
      <c r="S10" s="33">
        <f>'DCWW Trecastell'!R31</f>
        <v>0</v>
      </c>
      <c r="T10" s="33">
        <f>'DCWW Trecastell'!S31</f>
        <v>8.4752499999999995E-2</v>
      </c>
      <c r="U10" s="33">
        <f>'DCWW Trecastell'!T31</f>
        <v>0</v>
      </c>
      <c r="V10" s="33">
        <f>'DCWW Trecastell'!U31</f>
        <v>0</v>
      </c>
    </row>
    <row r="11" spans="1:22" x14ac:dyDescent="0.2">
      <c r="A11" s="36">
        <v>9</v>
      </c>
      <c r="B11" s="91"/>
      <c r="C11" s="33">
        <f>'Heatrick Northern Ireland'!B31</f>
        <v>6</v>
      </c>
      <c r="D11" s="33">
        <f>'Heatrick Northern Ireland'!C31</f>
        <v>2.5344000000000002</v>
      </c>
      <c r="E11" s="33">
        <f>'Heatrick Northern Ireland'!D31</f>
        <v>0.9870727680000001</v>
      </c>
      <c r="F11" s="33">
        <f>'Heatrick Northern Ireland'!E31</f>
        <v>4.6572768000000009</v>
      </c>
      <c r="G11" s="33">
        <f>'Heatrick Northern Ireland'!F31</f>
        <v>48.246367488000004</v>
      </c>
      <c r="H11" s="33">
        <f>'Heatrick Northern Ireland'!G31</f>
        <v>2.0444159999999999E-2</v>
      </c>
      <c r="I11" s="33">
        <f>'Heatrick Northern Ireland'!H31</f>
        <v>0.19303680000000006</v>
      </c>
      <c r="J11" s="33">
        <f>'Heatrick Northern Ireland'!I31</f>
        <v>8.4480000000000013E-2</v>
      </c>
      <c r="K11" s="33">
        <f>'Heatrick Northern Ireland'!J31</f>
        <v>4.2240000000000008E-4</v>
      </c>
      <c r="L11" s="33">
        <f>'Heatrick Northern Ireland'!K31</f>
        <v>5.0688000000000003E-4</v>
      </c>
      <c r="M11" s="33">
        <f>'Heatrick Northern Ireland'!L31</f>
        <v>2.1246720000000004E-2</v>
      </c>
      <c r="N11" s="33">
        <f>'Heatrick Northern Ireland'!M31</f>
        <v>2.7498240000000007E-2</v>
      </c>
      <c r="O11" s="33">
        <f>'Heatrick Northern Ireland'!N31</f>
        <v>0</v>
      </c>
      <c r="P11" s="33">
        <f>'Heatrick Northern Ireland'!O31</f>
        <v>0</v>
      </c>
      <c r="Q11" s="33">
        <f>'Heatrick Northern Ireland'!P31</f>
        <v>1.3854720000000003</v>
      </c>
      <c r="R11" s="33">
        <f>'Heatrick Northern Ireland'!Q31</f>
        <v>1702.1769600000002</v>
      </c>
      <c r="S11" s="33">
        <f>'Heatrick Northern Ireland'!R31</f>
        <v>2.7033600000000006E-3</v>
      </c>
      <c r="T11" s="33">
        <f>'Heatrick Northern Ireland'!S31</f>
        <v>6.8006400000000002E-3</v>
      </c>
      <c r="U11" s="33">
        <f>'Heatrick Northern Ireland'!T31</f>
        <v>4.4352000000000011E-3</v>
      </c>
      <c r="V11" s="33">
        <f>'Heatrick Northern Ireland'!U31</f>
        <v>0.41944320000000002</v>
      </c>
    </row>
    <row r="12" spans="1:22" x14ac:dyDescent="0.2">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
      <c r="B13" s="37"/>
      <c r="C13" s="22"/>
      <c r="D13" s="22"/>
      <c r="E13" s="22"/>
      <c r="F13" s="22"/>
      <c r="G13" s="22"/>
      <c r="H13" s="22"/>
      <c r="I13" s="22"/>
      <c r="J13" s="22"/>
      <c r="K13" s="22"/>
      <c r="L13" s="22"/>
      <c r="M13" s="22"/>
      <c r="N13" s="22"/>
      <c r="O13" s="22"/>
      <c r="P13" s="22"/>
      <c r="Q13" s="22"/>
      <c r="R13" s="22"/>
      <c r="S13" s="22"/>
      <c r="T13" s="22"/>
      <c r="U13" s="22"/>
      <c r="V13" s="22"/>
    </row>
    <row r="14" spans="1:22" x14ac:dyDescent="0.2">
      <c r="A14" s="84" t="s">
        <v>86</v>
      </c>
      <c r="C14" s="84"/>
      <c r="D14" s="84"/>
      <c r="E14" s="84"/>
      <c r="F14" s="84"/>
      <c r="G14" s="84"/>
      <c r="H14" s="84"/>
      <c r="I14" s="84"/>
      <c r="J14" s="84"/>
      <c r="K14" s="84"/>
      <c r="L14" s="84"/>
      <c r="M14" s="84"/>
      <c r="N14" s="84"/>
    </row>
    <row r="15" spans="1:22" ht="38.25" x14ac:dyDescent="0.2">
      <c r="A15" s="146" t="s">
        <v>84</v>
      </c>
      <c r="B15" s="35" t="s">
        <v>152</v>
      </c>
      <c r="C15" s="35">
        <f>'DCWW Glascoed (in store)'!B43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5" x14ac:dyDescent="0.2">
      <c r="A16" s="146"/>
      <c r="B16" s="32" t="s">
        <v>46</v>
      </c>
      <c r="C16" s="35">
        <f>'DCWW Glascoed (in store)'!B44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
      <c r="A17" s="85">
        <v>1</v>
      </c>
      <c r="B17" s="86">
        <f>B3</f>
        <v>0</v>
      </c>
      <c r="C17" s="87">
        <f>C3</f>
        <v>35</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
      <c r="A18" s="85">
        <v>2</v>
      </c>
      <c r="B18" s="86">
        <f t="shared" ref="B18:C18" si="3">B4</f>
        <v>0</v>
      </c>
      <c r="C18" s="87">
        <f t="shared" si="3"/>
        <v>76</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
      <c r="A19" s="85">
        <v>3</v>
      </c>
      <c r="B19" s="86">
        <f t="shared" ref="B19:C19" si="5">B5</f>
        <v>0</v>
      </c>
      <c r="C19" s="87">
        <f t="shared" si="5"/>
        <v>250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
      <c r="A20" s="85">
        <v>4</v>
      </c>
      <c r="B20" s="86">
        <f t="shared" ref="B20:C20" si="7">B6</f>
        <v>0</v>
      </c>
      <c r="C20" s="87">
        <f t="shared" si="7"/>
        <v>27</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
      <c r="A21" s="85">
        <v>5</v>
      </c>
      <c r="B21" s="86">
        <f t="shared" ref="B21:C21" si="9">B7</f>
        <v>0</v>
      </c>
      <c r="C21" s="87">
        <f t="shared" si="9"/>
        <v>170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
      <c r="A22" s="85">
        <v>6</v>
      </c>
      <c r="B22" s="86">
        <f t="shared" ref="B22:C22" si="11">B8</f>
        <v>0</v>
      </c>
      <c r="C22" s="87">
        <f t="shared" si="11"/>
        <v>250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
      <c r="A23" s="85">
        <v>7</v>
      </c>
      <c r="B23" s="86">
        <f t="shared" ref="B23:C23" si="13">B9</f>
        <v>0</v>
      </c>
      <c r="C23" s="87">
        <f t="shared" si="13"/>
        <v>210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
      <c r="A24" s="85">
        <v>8</v>
      </c>
      <c r="B24" s="86">
        <f t="shared" ref="B24:C24" si="15">B10</f>
        <v>0</v>
      </c>
      <c r="C24" s="87">
        <f t="shared" si="15"/>
        <v>250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
      <c r="A25" s="85">
        <v>9</v>
      </c>
      <c r="B25" s="86">
        <f t="shared" ref="B25:C25" si="17">B11</f>
        <v>0</v>
      </c>
      <c r="C25" s="87">
        <f t="shared" si="17"/>
        <v>6</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75" x14ac:dyDescent="0.25">
      <c r="A27" s="148" t="s">
        <v>85</v>
      </c>
      <c r="B27" s="148"/>
      <c r="C27" s="148"/>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REGU-415-1629824</_dlc_DocId>
    <_dlc_DocIdUrl xmlns="9be56660-2c31-41ef-bc00-23e72f632f2a">
      <Url>https://cyfoethnaturiolcymru.sharepoint.com/teams/Regulatory/Permitting/_layouts/15/DocIdRedir.aspx?ID=REGU-415-1629824</Url>
      <Description>REGU-415-1629824</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Denbighshire County Council</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2022-06-27T23:00:00+00:00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71" ma:contentTypeDescription="Permitting &amp; Compliance Excel Document" ma:contentTypeScope="" ma:versionID="dadc077d345e3af64f05d4303ca937fa">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e0159520a6db34e9973f109a4ec00e64"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3EB88BFD-E29A-4849-A8E6-116EB74B98EA}">
  <ds:schemaRefs>
    <ds:schemaRef ds:uri="http://schemas.microsoft.com/office/2006/metadata/properties"/>
    <ds:schemaRef ds:uri="http://purl.org/dc/terms/"/>
    <ds:schemaRef ds:uri="http://schemas.microsoft.com/office/2006/documentManagement/types"/>
    <ds:schemaRef ds:uri="http://schemas.openxmlformats.org/package/2006/metadata/core-properties"/>
    <ds:schemaRef ds:uri="9be56660-2c31-41ef-bc00-23e72f632f2a"/>
    <ds:schemaRef ds:uri="http://purl.org/dc/elements/1.1/"/>
    <ds:schemaRef ds:uri="http://schemas.microsoft.com/office/infopath/2007/PartnerControls"/>
    <ds:schemaRef ds:uri="http://www.w3.org/XML/1998/namespace"/>
    <ds:schemaRef ds:uri="http://purl.org/dc/dcmitype/"/>
  </ds:schemaRefs>
</ds:datastoreItem>
</file>

<file path=customXml/itemProps3.xml><?xml version="1.0" encoding="utf-8"?>
<ds:datastoreItem xmlns:ds="http://schemas.openxmlformats.org/officeDocument/2006/customXml" ds:itemID="{219B59BF-7E76-43EF-B069-7C57C71D3F1F}"/>
</file>

<file path=customXml/itemProps4.xml><?xml version="1.0" encoding="utf-8"?>
<ds:datastoreItem xmlns:ds="http://schemas.openxmlformats.org/officeDocument/2006/customXml" ds:itemID="{F6AA4969-1085-406F-AA42-BC1E9FD7E738}"/>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DCWW Glascoed (in store)</vt:lpstr>
      <vt:lpstr>DCWW Glascoed</vt:lpstr>
      <vt:lpstr>DCWW Bala</vt:lpstr>
      <vt:lpstr>Aber Falls Distillery</vt:lpstr>
      <vt:lpstr>DCWW Cefni</vt:lpstr>
      <vt:lpstr>DCWW Bryn Cowlyd</vt:lpstr>
      <vt:lpstr>DCWW Mynydd Llandegai</vt:lpstr>
      <vt:lpstr>DCWW Trecastell</vt:lpstr>
      <vt:lpstr>Heatrick Northern Ireland</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Bailey, Louise</cp:lastModifiedBy>
  <dcterms:created xsi:type="dcterms:W3CDTF">2016-09-26T10:07:59Z</dcterms:created>
  <dcterms:modified xsi:type="dcterms:W3CDTF">2022-06-27T12:00:49Z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7f1dca17-f5cf-47e0-9d63-f45cf8c3b708</vt:lpwstr>
  </property>
</Properties>
</file>