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https://cyfoethnaturiolcymru.sharepoint.com/teams/Regulatory/wip/WIP Regulated Industry Permitting Team LTD/Connah's Quay Power Station/"/>
    </mc:Choice>
  </mc:AlternateContent>
  <workbookProtection workbookPassword="953B" lockStructure="1"/>
  <bookViews>
    <workbookView xWindow="0" yWindow="0" windowWidth="19200" windowHeight="12885" tabRatio="894" firstSheet="1" activeTab="13"/>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52511"/>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s="1"/>
  <c r="D365" i="17" s="1"/>
  <c r="F365" i="17" s="1"/>
  <c r="F14" i="14"/>
  <c r="G14" i="14" s="1"/>
  <c r="D369" i="17" s="1"/>
  <c r="F369" i="17" s="1"/>
  <c r="G17" i="14"/>
  <c r="D373" i="17" s="1"/>
  <c r="F373" i="17" s="1"/>
  <c r="G18" i="14"/>
  <c r="D377" i="17" s="1"/>
  <c r="F377" i="17" s="1"/>
  <c r="G19" i="14"/>
  <c r="D381" i="17"/>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s="1"/>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s="1"/>
  <c r="D43" i="8" s="1"/>
  <c r="G9" i="6"/>
  <c r="G10" i="6"/>
  <c r="G14" i="6" s="1"/>
  <c r="D10" i="3" s="1"/>
  <c r="D24" i="3" s="1"/>
  <c r="E24" i="3" s="1"/>
  <c r="F17" i="1" s="1"/>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F21" i="9"/>
  <c r="D51" i="9" s="1"/>
  <c r="F25" i="9"/>
  <c r="D52" i="9" s="1"/>
  <c r="F29" i="9"/>
  <c r="D53" i="9" s="1"/>
  <c r="F33" i="9"/>
  <c r="D54" i="9" s="1"/>
  <c r="F37" i="9"/>
  <c r="F41" i="9"/>
  <c r="D55" i="9" s="1"/>
  <c r="G10" i="10"/>
  <c r="G11" i="10"/>
  <c r="D410" i="17" s="1"/>
  <c r="F410" i="17" s="1"/>
  <c r="G12" i="10"/>
  <c r="D416" i="17" s="1"/>
  <c r="F416" i="17" s="1"/>
  <c r="G13" i="10"/>
  <c r="D422" i="17" s="1"/>
  <c r="F422" i="17"/>
  <c r="G14" i="10"/>
  <c r="D428" i="17" s="1"/>
  <c r="F428" i="17" s="1"/>
  <c r="G15" i="10"/>
  <c r="D434" i="17" s="1"/>
  <c r="F434" i="17" s="1"/>
  <c r="G16" i="10"/>
  <c r="D440" i="17"/>
  <c r="F440" i="17" s="1"/>
  <c r="G17" i="10"/>
  <c r="D446" i="17" s="1"/>
  <c r="G18" i="10"/>
  <c r="G26" i="10"/>
  <c r="D460" i="17" s="1"/>
  <c r="F460" i="17" s="1"/>
  <c r="G29" i="10"/>
  <c r="D466" i="17" s="1"/>
  <c r="F466" i="17" s="1"/>
  <c r="G30" i="10"/>
  <c r="D472" i="17" s="1"/>
  <c r="F472" i="17" s="1"/>
  <c r="G31" i="10"/>
  <c r="G32" i="10"/>
  <c r="D484" i="17" s="1"/>
  <c r="F484" i="17" s="1"/>
  <c r="G33" i="10"/>
  <c r="G34" i="10"/>
  <c r="G35" i="10"/>
  <c r="D502" i="17" s="1"/>
  <c r="F502" i="17" s="1"/>
  <c r="G36" i="10"/>
  <c r="D508" i="17" s="1"/>
  <c r="F508" i="17" s="1"/>
  <c r="G37" i="10"/>
  <c r="D514" i="17" s="1"/>
  <c r="F514" i="17"/>
  <c r="G38" i="10"/>
  <c r="D520" i="17"/>
  <c r="F520" i="17" s="1"/>
  <c r="G39" i="10"/>
  <c r="G51" i="10"/>
  <c r="D534" i="17" s="1"/>
  <c r="F534" i="17" s="1"/>
  <c r="G52" i="10"/>
  <c r="D540" i="17" s="1"/>
  <c r="F540" i="17" s="1"/>
  <c r="G53" i="10"/>
  <c r="D608" i="17"/>
  <c r="G54" i="10"/>
  <c r="D614" i="17" s="1"/>
  <c r="F614" i="17" s="1"/>
  <c r="G55" i="10"/>
  <c r="D558" i="17" s="1"/>
  <c r="F558" i="17" s="1"/>
  <c r="G56" i="10"/>
  <c r="D564" i="17" s="1"/>
  <c r="F564" i="17" s="1"/>
  <c r="G57" i="10"/>
  <c r="D570" i="17" s="1"/>
  <c r="F570" i="17" s="1"/>
  <c r="G58" i="10"/>
  <c r="D576" i="17" s="1"/>
  <c r="F576" i="17" s="1"/>
  <c r="G70" i="10"/>
  <c r="G71" i="10"/>
  <c r="G72" i="10"/>
  <c r="G74" i="10"/>
  <c r="D620" i="17" s="1"/>
  <c r="G75" i="10"/>
  <c r="D626" i="17" s="1"/>
  <c r="F626" i="17" s="1"/>
  <c r="G76" i="10"/>
  <c r="D632" i="17" s="1"/>
  <c r="F632" i="17" s="1"/>
  <c r="G77" i="10"/>
  <c r="D638" i="17" s="1"/>
  <c r="F638" i="17" s="1"/>
  <c r="G78" i="10"/>
  <c r="D644" i="17" s="1"/>
  <c r="F644" i="17"/>
  <c r="G79" i="10"/>
  <c r="D650" i="17"/>
  <c r="F650" i="17" s="1"/>
  <c r="G80" i="10"/>
  <c r="D656" i="17" s="1"/>
  <c r="F656" i="17"/>
  <c r="G81" i="10"/>
  <c r="D662" i="17"/>
  <c r="F662" i="17" s="1"/>
  <c r="G82" i="10"/>
  <c r="D668" i="17" s="1"/>
  <c r="F668" i="17" s="1"/>
  <c r="G67" i="10"/>
  <c r="G83" i="10" s="1"/>
  <c r="F161" i="10" s="1"/>
  <c r="G161" i="10" s="1"/>
  <c r="I161" i="10" s="1"/>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D50"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c r="D806" i="17"/>
  <c r="F806" i="17" s="1"/>
  <c r="D805" i="17"/>
  <c r="F805" i="17"/>
  <c r="D802" i="17"/>
  <c r="F802" i="17" s="1"/>
  <c r="D801" i="17"/>
  <c r="F801" i="17"/>
  <c r="D800" i="17"/>
  <c r="F800" i="17" s="1"/>
  <c r="D797" i="17"/>
  <c r="F797" i="17"/>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c r="D781" i="17"/>
  <c r="F781" i="17"/>
  <c r="D780" i="17"/>
  <c r="F780" i="17"/>
  <c r="F783" i="17"/>
  <c r="F779" i="17"/>
  <c r="D773" i="17"/>
  <c r="F773" i="17"/>
  <c r="D772" i="17"/>
  <c r="F772" i="17"/>
  <c r="D771" i="17"/>
  <c r="F771" i="17"/>
  <c r="D768" i="17"/>
  <c r="F768" i="17"/>
  <c r="D767" i="17"/>
  <c r="F767" i="17"/>
  <c r="D766" i="17"/>
  <c r="F766" i="17"/>
  <c r="D763" i="17"/>
  <c r="F763" i="17"/>
  <c r="D762" i="17"/>
  <c r="F762" i="17"/>
  <c r="D761" i="17"/>
  <c r="F761" i="17"/>
  <c r="D758" i="17"/>
  <c r="F758" i="17"/>
  <c r="D757" i="17"/>
  <c r="F757" i="17"/>
  <c r="D756" i="17"/>
  <c r="F756" i="17"/>
  <c r="D753" i="17"/>
  <c r="F753" i="17"/>
  <c r="D752" i="17"/>
  <c r="F752" i="17"/>
  <c r="D751" i="17"/>
  <c r="F751" i="17"/>
  <c r="D748" i="17"/>
  <c r="F748" i="17"/>
  <c r="D747" i="17"/>
  <c r="F747" i="17"/>
  <c r="D746" i="17"/>
  <c r="F746" i="17"/>
  <c r="F765" i="17"/>
  <c r="D749" i="17"/>
  <c r="D743" i="17"/>
  <c r="F743" i="17"/>
  <c r="D739" i="17"/>
  <c r="F739" i="17"/>
  <c r="D738" i="17"/>
  <c r="F738" i="17"/>
  <c r="D737" i="17"/>
  <c r="F737" i="17"/>
  <c r="D734" i="17"/>
  <c r="F734" i="17"/>
  <c r="D733" i="17"/>
  <c r="F733" i="17"/>
  <c r="D732" i="17"/>
  <c r="F732" i="17"/>
  <c r="D729" i="17"/>
  <c r="F729" i="17"/>
  <c r="D728" i="17"/>
  <c r="F728" i="17"/>
  <c r="D727" i="17"/>
  <c r="F727" i="17"/>
  <c r="D724" i="17"/>
  <c r="F724" i="17"/>
  <c r="D723" i="17"/>
  <c r="F723" i="17"/>
  <c r="D722" i="17"/>
  <c r="F722" i="17"/>
  <c r="D719" i="17"/>
  <c r="F719" i="17"/>
  <c r="D718" i="17"/>
  <c r="F718" i="17"/>
  <c r="D717" i="17"/>
  <c r="F717" i="17"/>
  <c r="D714" i="17"/>
  <c r="F714" i="17"/>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s="1"/>
  <c r="D685" i="17"/>
  <c r="F685" i="17" s="1"/>
  <c r="D684" i="17"/>
  <c r="F684" i="17" s="1"/>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s="1"/>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s="1"/>
  <c r="D777" i="17"/>
  <c r="F777" i="17" s="1"/>
  <c r="D744" i="17"/>
  <c r="F744" i="17" s="1"/>
  <c r="D713" i="17"/>
  <c r="F713" i="17"/>
  <c r="D712" i="17"/>
  <c r="F712" i="17" s="1"/>
  <c r="D710" i="17"/>
  <c r="F710" i="17" s="1"/>
  <c r="D676" i="17"/>
  <c r="F676" i="17" s="1"/>
  <c r="D675" i="17"/>
  <c r="F675" i="17"/>
  <c r="D670" i="17"/>
  <c r="F670" i="17" s="1"/>
  <c r="D669" i="17"/>
  <c r="F669" i="17" s="1"/>
  <c r="D667" i="17"/>
  <c r="F667" i="17" s="1"/>
  <c r="D664" i="17"/>
  <c r="F664" i="17" s="1"/>
  <c r="D663" i="17"/>
  <c r="F663" i="17" s="1"/>
  <c r="D661" i="17"/>
  <c r="F661" i="17" s="1"/>
  <c r="D658" i="17"/>
  <c r="F658" i="17" s="1"/>
  <c r="D657" i="17"/>
  <c r="F657" i="17" s="1"/>
  <c r="D655" i="17"/>
  <c r="F655" i="17" s="1"/>
  <c r="D652" i="17"/>
  <c r="F652" i="17" s="1"/>
  <c r="D651" i="17"/>
  <c r="F651" i="17"/>
  <c r="D649" i="17"/>
  <c r="F649" i="17" s="1"/>
  <c r="D646" i="17"/>
  <c r="F646" i="17" s="1"/>
  <c r="D645" i="17"/>
  <c r="F645" i="17" s="1"/>
  <c r="D643" i="17"/>
  <c r="F643" i="17" s="1"/>
  <c r="D640" i="17"/>
  <c r="F640" i="17" s="1"/>
  <c r="D639" i="17"/>
  <c r="F639" i="17"/>
  <c r="D637" i="17"/>
  <c r="F637" i="17" s="1"/>
  <c r="D634" i="17"/>
  <c r="F634" i="17" s="1"/>
  <c r="D633" i="17"/>
  <c r="F633" i="17" s="1"/>
  <c r="D631" i="17"/>
  <c r="F631" i="17" s="1"/>
  <c r="D628" i="17"/>
  <c r="F628" i="17" s="1"/>
  <c r="D627" i="17"/>
  <c r="F627" i="17" s="1"/>
  <c r="D625" i="17"/>
  <c r="F625" i="17" s="1"/>
  <c r="D622" i="17"/>
  <c r="F622" i="17" s="1"/>
  <c r="D621" i="17"/>
  <c r="F621" i="17" s="1"/>
  <c r="F620" i="17"/>
  <c r="D619" i="17"/>
  <c r="F619" i="17" s="1"/>
  <c r="D616" i="17"/>
  <c r="F616" i="17" s="1"/>
  <c r="D615" i="17"/>
  <c r="F615" i="17"/>
  <c r="D613" i="17"/>
  <c r="F613" i="17" s="1"/>
  <c r="D610" i="17"/>
  <c r="F610" i="17" s="1"/>
  <c r="D609" i="17"/>
  <c r="F609" i="17" s="1"/>
  <c r="F608" i="17"/>
  <c r="D607" i="17"/>
  <c r="F607" i="17"/>
  <c r="D604" i="17"/>
  <c r="F604" i="17" s="1"/>
  <c r="D603" i="17"/>
  <c r="F603" i="17" s="1"/>
  <c r="D601" i="17"/>
  <c r="F601" i="17" s="1"/>
  <c r="D598" i="17"/>
  <c r="F598" i="17" s="1"/>
  <c r="D597" i="17"/>
  <c r="F597" i="17" s="1"/>
  <c r="D595" i="17"/>
  <c r="F595" i="17" s="1"/>
  <c r="D592" i="17"/>
  <c r="F592" i="17" s="1"/>
  <c r="D591" i="17"/>
  <c r="F591" i="17"/>
  <c r="D589" i="17"/>
  <c r="F589" i="17" s="1"/>
  <c r="D586" i="17"/>
  <c r="F586" i="17" s="1"/>
  <c r="D585" i="17"/>
  <c r="F585" i="17" s="1"/>
  <c r="D583" i="17"/>
  <c r="F583" i="17" s="1"/>
  <c r="D578" i="17"/>
  <c r="F578" i="17" s="1"/>
  <c r="D577" i="17"/>
  <c r="F577" i="17"/>
  <c r="D575" i="17"/>
  <c r="F575" i="17" s="1"/>
  <c r="D572" i="17"/>
  <c r="F572" i="17" s="1"/>
  <c r="D571" i="17"/>
  <c r="F571" i="17"/>
  <c r="D569" i="17"/>
  <c r="F569" i="17"/>
  <c r="D566" i="17"/>
  <c r="F566" i="17"/>
  <c r="D565" i="17"/>
  <c r="F565" i="17"/>
  <c r="D563" i="17"/>
  <c r="F563" i="17" s="1"/>
  <c r="D560" i="17"/>
  <c r="F560" i="17" s="1"/>
  <c r="D559" i="17"/>
  <c r="F559" i="17" s="1"/>
  <c r="D557" i="17"/>
  <c r="F557" i="17" s="1"/>
  <c r="D554" i="17"/>
  <c r="F554" i="17" s="1"/>
  <c r="D553" i="17"/>
  <c r="F553" i="17" s="1"/>
  <c r="D551" i="17"/>
  <c r="F551" i="17" s="1"/>
  <c r="D548" i="17"/>
  <c r="F548" i="17" s="1"/>
  <c r="D547" i="17"/>
  <c r="F547" i="17" s="1"/>
  <c r="D546" i="17"/>
  <c r="F546" i="17" s="1"/>
  <c r="D545" i="17"/>
  <c r="F545" i="17" s="1"/>
  <c r="D542" i="17"/>
  <c r="F542" i="17" s="1"/>
  <c r="D541" i="17"/>
  <c r="F541" i="17"/>
  <c r="D539" i="17"/>
  <c r="F539" i="17"/>
  <c r="D536" i="17"/>
  <c r="F536" i="17"/>
  <c r="D535" i="17"/>
  <c r="F535" i="17"/>
  <c r="D533" i="17"/>
  <c r="F533" i="17"/>
  <c r="D528" i="17"/>
  <c r="F528" i="17" s="1"/>
  <c r="D527" i="17"/>
  <c r="F527" i="17" s="1"/>
  <c r="D526" i="17"/>
  <c r="F526" i="17" s="1"/>
  <c r="D525" i="17"/>
  <c r="F525" i="17"/>
  <c r="D522" i="17"/>
  <c r="F522" i="17"/>
  <c r="D521" i="17"/>
  <c r="F521" i="17"/>
  <c r="D519" i="17"/>
  <c r="F519" i="17" s="1"/>
  <c r="D516" i="17"/>
  <c r="F516" i="17" s="1"/>
  <c r="D515" i="17"/>
  <c r="F515" i="17" s="1"/>
  <c r="D513" i="17"/>
  <c r="F513" i="17" s="1"/>
  <c r="D510" i="17"/>
  <c r="F510" i="17" s="1"/>
  <c r="D509" i="17"/>
  <c r="F509" i="17"/>
  <c r="D507" i="17"/>
  <c r="F507" i="17"/>
  <c r="D504" i="17"/>
  <c r="F504" i="17" s="1"/>
  <c r="D503" i="17"/>
  <c r="F503" i="17" s="1"/>
  <c r="D501" i="17"/>
  <c r="F501" i="17" s="1"/>
  <c r="D498" i="17"/>
  <c r="F498" i="17" s="1"/>
  <c r="D497" i="17"/>
  <c r="F497" i="17"/>
  <c r="D496" i="17"/>
  <c r="F496" i="17"/>
  <c r="D495" i="17"/>
  <c r="F495" i="17"/>
  <c r="D492" i="17"/>
  <c r="F492" i="17"/>
  <c r="D491" i="17"/>
  <c r="F491" i="17"/>
  <c r="D489" i="17"/>
  <c r="F489" i="17"/>
  <c r="D486" i="17"/>
  <c r="F486" i="17" s="1"/>
  <c r="D485" i="17"/>
  <c r="F485" i="17" s="1"/>
  <c r="D483" i="17"/>
  <c r="F483" i="17" s="1"/>
  <c r="D480" i="17"/>
  <c r="F480" i="17" s="1"/>
  <c r="D479" i="17"/>
  <c r="F479" i="17" s="1"/>
  <c r="D478" i="17"/>
  <c r="F478" i="17" s="1"/>
  <c r="D477" i="17"/>
  <c r="F477" i="17"/>
  <c r="D474" i="17"/>
  <c r="F474" i="17"/>
  <c r="D473" i="17"/>
  <c r="F473" i="17"/>
  <c r="D471" i="17"/>
  <c r="F471" i="17"/>
  <c r="D468" i="17"/>
  <c r="F468" i="17"/>
  <c r="D467" i="17"/>
  <c r="F467" i="17"/>
  <c r="D465" i="17"/>
  <c r="F465" i="17" s="1"/>
  <c r="D462" i="17"/>
  <c r="F462" i="17" s="1"/>
  <c r="D461" i="17"/>
  <c r="F461" i="17" s="1"/>
  <c r="D459" i="17"/>
  <c r="F459" i="17" s="1"/>
  <c r="D453" i="17"/>
  <c r="F453" i="17"/>
  <c r="D452" i="17"/>
  <c r="F452" i="17"/>
  <c r="D451" i="17"/>
  <c r="F451" i="17" s="1"/>
  <c r="D448" i="17"/>
  <c r="F448" i="17" s="1"/>
  <c r="D447" i="17"/>
  <c r="F447" i="17" s="1"/>
  <c r="F446" i="17"/>
  <c r="D445" i="17"/>
  <c r="F445" i="17" s="1"/>
  <c r="D442" i="17"/>
  <c r="F442" i="17" s="1"/>
  <c r="D441" i="17"/>
  <c r="F441" i="17" s="1"/>
  <c r="D439" i="17"/>
  <c r="F439" i="17" s="1"/>
  <c r="D436" i="17"/>
  <c r="F436" i="17" s="1"/>
  <c r="D435" i="17"/>
  <c r="F435" i="17"/>
  <c r="D433" i="17"/>
  <c r="F433" i="17" s="1"/>
  <c r="D430" i="17"/>
  <c r="F430" i="17" s="1"/>
  <c r="D429" i="17"/>
  <c r="F429" i="17" s="1"/>
  <c r="D427" i="17"/>
  <c r="F427" i="17" s="1"/>
  <c r="D424" i="17"/>
  <c r="F424" i="17" s="1"/>
  <c r="D423" i="17"/>
  <c r="F423" i="17" s="1"/>
  <c r="D421" i="17"/>
  <c r="F421" i="17" s="1"/>
  <c r="D418" i="17"/>
  <c r="F418" i="17" s="1"/>
  <c r="D417" i="17"/>
  <c r="F417" i="17" s="1"/>
  <c r="D415" i="17"/>
  <c r="F415" i="17" s="1"/>
  <c r="D412" i="17"/>
  <c r="F412" i="17" s="1"/>
  <c r="D411" i="17"/>
  <c r="F411" i="17" s="1"/>
  <c r="D409" i="17"/>
  <c r="F409" i="17" s="1"/>
  <c r="D406" i="17"/>
  <c r="F406" i="17" s="1"/>
  <c r="D405" i="17"/>
  <c r="F405" i="17" s="1"/>
  <c r="D403" i="17"/>
  <c r="F403" i="17"/>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s="1"/>
  <c r="D348" i="17"/>
  <c r="F348" i="17" s="1"/>
  <c r="D347" i="17"/>
  <c r="F347" i="17" s="1"/>
  <c r="D346" i="17"/>
  <c r="F346" i="17" s="1"/>
  <c r="D345" i="17"/>
  <c r="F345" i="17"/>
  <c r="D344" i="17"/>
  <c r="F344" i="17" s="1"/>
  <c r="D340" i="17"/>
  <c r="F340" i="17" s="1"/>
  <c r="D339" i="17"/>
  <c r="F339" i="17" s="1"/>
  <c r="D336" i="17"/>
  <c r="F336" i="17" s="1"/>
  <c r="D335" i="17"/>
  <c r="F335" i="17" s="1"/>
  <c r="D332" i="17"/>
  <c r="F332" i="17" s="1"/>
  <c r="D331" i="17"/>
  <c r="F331" i="17" s="1"/>
  <c r="D328" i="17"/>
  <c r="F328" i="17"/>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s="1"/>
  <c r="D68" i="17"/>
  <c r="F68" i="17" s="1"/>
  <c r="D67" i="17"/>
  <c r="F67" i="17" s="1"/>
  <c r="D66" i="17"/>
  <c r="F66" i="17" s="1"/>
  <c r="D63" i="17"/>
  <c r="F63" i="17"/>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G124" i="10"/>
  <c r="G227" i="10" s="1"/>
  <c r="E226" i="10"/>
  <c r="E224" i="10" l="1"/>
  <c r="D819" i="17"/>
  <c r="F819" i="17" s="1"/>
  <c r="G51" i="8"/>
  <c r="D13" i="3" s="1"/>
  <c r="D27" i="3" s="1"/>
  <c r="E27" i="3" s="1"/>
  <c r="G32" i="8"/>
  <c r="G34" i="8" s="1"/>
  <c r="G91" i="5"/>
  <c r="D9" i="3" s="1"/>
  <c r="D23" i="3" s="1"/>
  <c r="E23" i="3" s="1"/>
  <c r="E225" i="10"/>
  <c r="F10" i="20"/>
  <c r="F12" i="20" s="1"/>
  <c r="F14" i="20" s="1"/>
  <c r="D552" i="17"/>
  <c r="F552" i="17" s="1"/>
  <c r="F42" i="9"/>
  <c r="F43" i="9" s="1"/>
  <c r="F21" i="1" s="1"/>
  <c r="F53" i="18"/>
  <c r="G12" i="1" s="1"/>
  <c r="F54" i="18"/>
  <c r="G13" i="1" s="1"/>
  <c r="F56" i="18"/>
  <c r="F52" i="18"/>
  <c r="G11" i="1" s="1"/>
  <c r="F51" i="18"/>
  <c r="G10" i="1" s="1"/>
  <c r="F55" i="18"/>
  <c r="G14" i="1" s="1"/>
  <c r="G130" i="4"/>
  <c r="D8" i="3" s="1"/>
  <c r="D22" i="3" s="1"/>
  <c r="E22" i="3" s="1"/>
  <c r="F15" i="1" s="1"/>
  <c r="G91" i="7"/>
  <c r="G93" i="7" s="1"/>
  <c r="D11" i="3" s="1"/>
  <c r="D25" i="3" s="1"/>
  <c r="E25" i="3" s="1"/>
  <c r="D8" i="9"/>
  <c r="G19" i="10"/>
  <c r="F158" i="10" s="1"/>
  <c r="G158" i="10" s="1"/>
  <c r="I158" i="10" s="1"/>
  <c r="D404" i="17"/>
  <c r="F404" i="17" s="1"/>
  <c r="H16" i="1"/>
  <c r="F16" i="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G35" i="8" s="1"/>
  <c r="D12" i="3" s="1"/>
  <c r="D26" i="3" s="1"/>
  <c r="E26" i="3" s="1"/>
  <c r="F20" i="1" l="1"/>
  <c r="H20" i="1"/>
  <c r="H21" i="1"/>
  <c r="H15" i="1"/>
  <c r="H18" i="1"/>
  <c r="F18" i="1"/>
  <c r="H19" i="10"/>
  <c r="J19" i="10" s="1"/>
  <c r="D18" i="20"/>
  <c r="D19" i="20" s="1"/>
  <c r="D21" i="20" s="1"/>
  <c r="D38" i="14"/>
  <c r="D32" i="14"/>
  <c r="D813" i="17"/>
  <c r="F813" i="17" s="1"/>
  <c r="D34" i="14"/>
  <c r="D30" i="14"/>
  <c r="D816" i="17" s="1"/>
  <c r="F816" i="17" s="1"/>
  <c r="D40" i="14"/>
  <c r="D28" i="14"/>
  <c r="D815" i="17" s="1"/>
  <c r="F815" i="17" s="1"/>
  <c r="D36" i="14"/>
  <c r="F19" i="1"/>
  <c r="H19" i="1"/>
  <c r="G228" i="10"/>
  <c r="G232" i="10"/>
  <c r="G236" i="10" s="1"/>
  <c r="H232" i="10" l="1"/>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<sst xmlns="http://schemas.openxmlformats.org/spreadsheetml/2006/main" count="3331" uniqueCount="1102">
  <si>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</si>
  <si>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</si>
  <si>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</si>
  <si>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</si>
  <si>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</si>
  <si>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</si>
  <si>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</si>
  <si>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</si>
  <si>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</si>
  <si>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</si>
  <si>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</si>
  <si>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</si>
  <si>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</si>
  <si>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</si>
  <si>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</si>
  <si>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</si>
  <si>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</si>
  <si>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</si>
  <si>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</si>
  <si>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</si>
  <si>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</si>
  <si>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</si>
  <si>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</si>
  <si>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</si>
  <si>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</si>
  <si>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</si>
  <si>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</si>
  <si>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</si>
  <si>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</si>
  <si>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</si>
  <si>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</si>
  <si>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</si>
  <si>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</si>
  <si>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</si>
  <si>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</si>
  <si>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</si>
  <si>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</si>
  <si>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</si>
  <si>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</si>
  <si>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</si>
  <si>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</si>
  <si>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</si>
  <si>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</si>
  <si>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</si>
  <si>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</si>
  <si>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</si>
  <si>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</si>
  <si>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</si>
  <si>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</si>
  <si>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</si>
  <si>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</si>
  <si>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</si>
  <si>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</si>
  <si>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</si>
  <si>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</si>
  <si>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</si>
  <si>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</si>
  <si>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</si>
  <si>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</si>
  <si>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</si>
  <si>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</si>
  <si>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</si>
  <si>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</si>
  <si>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</si>
  <si>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</si>
  <si>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</si>
  <si>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</si>
  <si>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</si>
  <si>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</si>
  <si>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</si>
  <si>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</si>
  <si>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</si>
  <si>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</si>
  <si>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</si>
  <si>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</si>
  <si>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</si>
  <si>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</si>
  <si>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</si>
  <si>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</si>
  <si>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</si>
  <si>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</si>
  <si>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</si>
  <si>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</si>
  <si>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</si>
  <si>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</si>
  <si>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</si>
  <si>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</si>
  <si>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</si>
  <si>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</si>
  <si>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</si>
  <si>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</si>
  <si>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</si>
  <si>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</si>
  <si>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</si>
  <si>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</si>
  <si>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</si>
  <si>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</si>
  <si>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</si>
  <si>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</si>
  <si>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</si>
  <si>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</si>
  <si>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</si>
  <si>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</si>
  <si>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</si>
  <si>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</si>
  <si>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</si>
  <si>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</si>
  <si>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</si>
  <si>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</si>
  <si>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</si>
  <si>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</si>
  <si>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</si>
  <si>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</si>
  <si>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</si>
  <si>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</si>
  <si>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</si>
  <si>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</si>
  <si>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</si>
  <si>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</si>
  <si>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</si>
  <si>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</si>
  <si>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</si>
  <si>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</si>
  <si>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</si>
  <si>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</si>
  <si>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</si>
  <si>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</si>
  <si>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</si>
  <si>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</si>
  <si>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</si>
  <si>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</si>
  <si>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</si>
  <si>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</si>
  <si>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</si>
  <si>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</si>
  <si>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</si>
  <si>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</si>
  <si>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</si>
  <si>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</si>
  <si>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</si>
  <si>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</si>
  <si>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</si>
  <si>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</si>
  <si>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</si>
  <si>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</si>
  <si>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</si>
  <si>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</si>
  <si>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</si>
  <si>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</si>
  <si>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</si>
  <si>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</si>
  <si>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</si>
  <si>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</si>
  <si>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</si>
  <si>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</si>
  <si>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</si>
  <si>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</si>
  <si>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</si>
  <si>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</si>
  <si>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</si>
  <si>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</si>
  <si>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</si>
  <si>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</si>
  <si>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</si>
  <si>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</si>
  <si>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</si>
  <si>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</si>
  <si>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</si>
  <si>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</si>
  <si>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</si>
  <si>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</si>
  <si>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</si>
  <si>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</si>
  <si>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</si>
  <si>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</si>
  <si>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</si>
  <si>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</si>
  <si>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</si>
  <si>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</si>
  <si>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</si>
  <si>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</si>
  <si>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</si>
  <si>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</si>
  <si>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</si>
  <si>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</si>
  <si>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</si>
  <si>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</si>
  <si>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</si>
  <si>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</si>
  <si>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</si>
  <si>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</si>
  <si>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</si>
  <si>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</si>
  <si>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</si>
  <si>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</si>
  <si>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</si>
  <si>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</si>
  <si>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</si>
  <si>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</si>
  <si>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</si>
  <si>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</si>
  <si>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</si>
  <si>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</si>
  <si>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</si>
  <si>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</si>
  <si>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</si>
  <si>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</si>
  <si>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</si>
  <si>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</si>
  <si>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</si>
  <si>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</si>
  <si>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</si>
  <si>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</si>
  <si>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</si>
  <si>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</si>
  <si>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</si>
  <si>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</si>
  <si>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</si>
  <si>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</si>
  <si>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</si>
  <si>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</si>
  <si>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</si>
  <si>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</si>
  <si>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</si>
  <si>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</si>
  <si>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</si>
  <si>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</si>
  <si>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</si>
  <si>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</si>
  <si>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</si>
  <si>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</si>
  <si>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</si>
  <si>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</si>
  <si>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</si>
  <si>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</si>
  <si>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</si>
  <si>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</si>
  <si>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</si>
  <si>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</si>
  <si>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</si>
  <si>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</si>
  <si>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</si>
  <si>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</si>
  <si>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</si>
  <si>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</si>
  <si>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</si>
  <si>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</si>
  <si>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</si>
  <si>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</si>
  <si>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</si>
  <si>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</si>
  <si>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</si>
  <si>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</si>
  <si>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</si>
  <si>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</si>
  <si>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</si>
  <si>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</si>
  <si>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</si>
  <si>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</si>
  <si>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</si>
  <si>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</si>
  <si>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</si>
  <si>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</si>
  <si>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</si>
  <si>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</si>
  <si>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</si>
  <si>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</si>
  <si>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</si>
  <si>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</si>
  <si>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</si>
  <si>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</si>
  <si>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</si>
  <si>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</si>
  <si>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</si>
  <si>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</si>
  <si>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</si>
  <si>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</si>
  <si>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</si>
  <si>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</si>
  <si>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</si>
  <si>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</si>
  <si>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</si>
  <si>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</si>
  <si>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</si>
  <si>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</si>
  <si>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</si>
  <si>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</si>
  <si>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</si>
  <si>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</si>
  <si>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</si>
  <si>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</si>
  <si>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</si>
  <si>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</si>
  <si>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</si>
  <si>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</si>
  <si>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</si>
  <si>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</si>
  <si>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</si>
  <si>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</si>
  <si>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</si>
  <si>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</si>
  <si>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</si>
  <si>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</si>
  <si>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</si>
  <si>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</si>
  <si>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</si>
  <si>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</si>
  <si>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</si>
  <si>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</si>
  <si>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</si>
  <si>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</si>
  <si>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</si>
  <si>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</si>
  <si>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</si>
  <si>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</si>
  <si>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</si>
  <si>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</si>
  <si>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</si>
  <si>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</si>
  <si>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</si>
  <si>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</si>
  <si>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</si>
  <si>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</si>
  <si>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</si>
  <si>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</si>
  <si>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</si>
  <si>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</si>
  <si>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</si>
  <si>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</si>
  <si>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</si>
  <si>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</si>
  <si>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</si>
  <si>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</si>
  <si>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</si>
  <si>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</si>
  <si>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</si>
  <si>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</si>
  <si>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</si>
  <si>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</si>
  <si>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</si>
  <si>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</si>
  <si>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</si>
  <si>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</si>
  <si>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</si>
  <si>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</si>
  <si>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</si>
  <si>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</si>
  <si>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</si>
  <si>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</si>
  <si>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</si>
  <si>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</si>
  <si>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</si>
  <si>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</si>
  <si>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</si>
  <si>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</si>
  <si>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</si>
  <si>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</si>
  <si>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</si>
  <si>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</si>
  <si>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</si>
  <si>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</si>
  <si>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</si>
  <si>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</si>
  <si>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</si>
  <si>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</si>
  <si>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</si>
  <si>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</si>
  <si>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</si>
  <si>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</si>
  <si>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</si>
  <si>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</si>
  <si>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</si>
  <si>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</si>
  <si>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</si>
  <si>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</si>
  <si>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</si>
  <si>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</si>
  <si>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</si>
  <si>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</si>
  <si>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</si>
  <si>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</si>
  <si>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</si>
  <si>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</si>
  <si>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</si>
  <si>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</si>
  <si>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</si>
  <si>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</si>
  <si>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</si>
  <si>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</si>
  <si>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</si>
  <si>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</si>
  <si>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</si>
  <si>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</si>
  <si>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</si>
  <si>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</si>
  <si>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</si>
  <si>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</si>
  <si>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</si>
  <si>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</si>
  <si>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</si>
  <si>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</si>
  <si>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</si>
  <si>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</si>
  <si>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</si>
  <si>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</si>
  <si>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</si>
  <si>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</si>
  <si>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</si>
  <si>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</si>
  <si>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</si>
  <si>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</si>
  <si>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</si>
  <si>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</si>
  <si>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</si>
  <si>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</si>
  <si>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</si>
  <si>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</si>
  <si>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</si>
  <si>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</si>
  <si>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</si>
  <si>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</si>
  <si>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</si>
  <si>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</si>
  <si>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</si>
  <si>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</si>
  <si>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</si>
  <si>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</si>
  <si>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</si>
  <si>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</si>
  <si>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</si>
  <si>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</si>
  <si>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</si>
  <si>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</si>
  <si>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</si>
  <si>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</si>
  <si>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</si>
  <si>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</si>
  <si>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</si>
  <si>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</si>
  <si>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</si>
  <si>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</si>
  <si>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</si>
  <si>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</si>
  <si>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</si>
  <si>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</si>
  <si>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</si>
  <si>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</si>
  <si>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</si>
  <si>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</si>
  <si>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</si>
  <si>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</si>
  <si>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</si>
  <si>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</si>
  <si>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</si>
  <si>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</si>
  <si>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</si>
  <si>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</si>
  <si>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</si>
  <si>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</si>
  <si>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</si>
  <si>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</si>
  <si>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</si>
  <si>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</si>
  <si>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</si>
  <si>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</si>
  <si>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</si>
  <si>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</si>
  <si>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</si>
  <si>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</si>
  <si>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</si>
  <si>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</si>
  <si>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</si>
  <si>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</si>
  <si>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</si>
  <si>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</si>
  <si>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</si>
  <si>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</si>
  <si>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</si>
  <si>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</si>
  <si>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</si>
  <si>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</si>
  <si>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</si>
  <si>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</si>
  <si>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</si>
  <si>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</si>
  <si>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</si>
  <si>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</si>
  <si>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</si>
  <si>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</si>
  <si>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</si>
  <si>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</si>
  <si>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</si>
  <si>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</si>
  <si>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</si>
  <si>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</si>
  <si>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</si>
  <si>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</si>
  <si>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</si>
  <si>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</si>
  <si>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</si>
  <si>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</si>
  <si>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</si>
  <si>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</si>
  <si>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</si>
  <si>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</si>
  <si>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</si>
  <si>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</si>
  <si>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</si>
  <si>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</si>
  <si>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</si>
  <si>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</si>
  <si>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</si>
  <si>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</si>
  <si>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</si>
  <si>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</si>
  <si>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</si>
  <si>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</si>
  <si>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</si>
  <si>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</si>
  <si>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</si>
  <si>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</si>
  <si>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</si>
  <si>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</si>
  <si>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</si>
  <si>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</si>
  <si>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</si>
  <si>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</si>
  <si>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</si>
  <si>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</si>
  <si>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</si>
  <si>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</si>
  <si>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</si>
  <si>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</si>
  <si>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</si>
  <si>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</si>
  <si>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</si>
  <si>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</si>
  <si>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</si>
  <si>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</si>
  <si>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</si>
  <si>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</si>
  <si>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</si>
  <si>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</si>
  <si>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</si>
  <si>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</si>
  <si>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</si>
  <si>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</si>
  <si>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</si>
  <si>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</si>
  <si>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</si>
  <si>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</si>
  <si>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</si>
  <si>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</si>
  <si>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</si>
  <si>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</si>
  <si>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</si>
  <si>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</si>
  <si>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</si>
  <si>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</si>
  <si>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</si>
  <si>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</si>
  <si>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</si>
  <si>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</si>
  <si>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</si>
  <si>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</si>
  <si>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</si>
  <si>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</si>
  <si>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</si>
  <si>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</si>
  <si>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</si>
  <si>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</si>
  <si>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</si>
  <si>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</si>
  <si>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</si>
  <si>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</si>
  <si>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</si>
  <si>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</si>
  <si>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</si>
  <si>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</si>
  <si>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</si>
  <si>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</si>
  <si>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</si>
  <si>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</si>
  <si>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</si>
  <si>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</si>
  <si>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</si>
  <si>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</si>
  <si>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</si>
  <si>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</si>
  <si>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</si>
  <si>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</si>
  <si>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</si>
  <si>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</si>
  <si>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</si>
  <si>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</si>
  <si>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</si>
  <si>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</si>
  <si>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</si>
  <si>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</si>
  <si>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</si>
  <si>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</si>
  <si>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</si>
  <si>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</si>
  <si>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</si>
  <si>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</si>
  <si>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</si>
  <si>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</si>
  <si>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</si>
  <si>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</si>
  <si>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</si>
  <si>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</si>
  <si>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</si>
  <si>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</si>
  <si>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</si>
  <si>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</si>
  <si>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</si>
  <si>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</si>
  <si>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</si>
  <si>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</si>
  <si>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</si>
  <si>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</si>
  <si>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</si>
  <si>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</si>
  <si>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</si>
  <si>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</si>
  <si>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</si>
  <si>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</si>
  <si>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</si>
  <si>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</si>
  <si>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</si>
  <si>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</si>
  <si>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</si>
  <si>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</si>
  <si>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</si>
  <si>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</si>
  <si>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</si>
  <si>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</si>
  <si>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</si>
  <si>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</si>
  <si>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</si>
  <si>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</si>
  <si>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</si>
  <si>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</si>
  <si>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</si>
  <si>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</si>
  <si>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</si>
  <si>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</si>
  <si>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</si>
  <si>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</si>
  <si>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</si>
  <si>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</si>
  <si>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</si>
  <si>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</si>
  <si>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</si>
  <si>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</si>
  <si>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</si>
  <si>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</si>
  <si>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</si>
  <si>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</si>
  <si>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</si>
  <si>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</si>
  <si>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</si>
  <si>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</si>
  <si>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</si>
  <si>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</si>
  <si>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</si>
  <si>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</si>
  <si>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</si>
  <si>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</si>
  <si>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</si>
  <si>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</si>
  <si>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</si>
  <si>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</si>
  <si>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</si>
  <si>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</si>
  <si>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</si>
  <si>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</si>
  <si>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</si>
  <si>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</si>
  <si>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</si>
  <si>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</si>
  <si>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</si>
  <si>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</si>
  <si>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</si>
  <si>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</si>
  <si>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</si>
  <si>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</si>
  <si>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</si>
  <si>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</si>
  <si>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</si>
  <si>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</si>
  <si>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</si>
  <si>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</si>
  <si>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</si>
  <si>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</si>
  <si>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</si>
  <si>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</si>
  <si>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</si>
  <si>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</si>
  <si>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</si>
  <si>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</si>
  <si>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</si>
  <si>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</si>
  <si>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</si>
  <si>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</si>
  <si>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</si>
  <si>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</si>
  <si>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</si>
  <si>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</si>
  <si>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</si>
  <si>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</si>
  <si>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</si>
  <si>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</si>
  <si>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</si>
  <si>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</si>
  <si>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</si>
  <si>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</si>
  <si>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</si>
  <si>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</si>
  <si>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</si>
  <si>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</si>
  <si>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</si>
  <si>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</si>
  <si>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</si>
  <si>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</si>
  <si>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</si>
  <si>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</si>
  <si>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</si>
  <si>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</si>
  <si>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</si>
  <si>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</si>
  <si>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</si>
  <si>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</si>
  <si>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</si>
  <si>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</si>
  <si>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</si>
  <si>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</si>
  <si>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</si>
  <si>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</si>
  <si>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</si>
  <si>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</si>
  <si>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</si>
  <si>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</si>
  <si>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</si>
  <si>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</si>
  <si>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</si>
  <si>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</si>
  <si>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</si>
  <si>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</si>
  <si>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</si>
  <si>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</si>
  <si>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</si>
  <si>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</si>
  <si>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</si>
  <si>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</si>
  <si>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</si>
  <si>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</si>
  <si>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</si>
  <si>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</si>
  <si>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</si>
  <si>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</si>
  <si>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</si>
  <si>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</si>
  <si>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</si>
  <si>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</si>
  <si>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</si>
  <si>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</si>
  <si>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</si>
  <si>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</si>
  <si>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</si>
  <si>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</si>
  <si>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</si>
  <si>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</si>
  <si>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</si>
  <si>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</si>
  <si>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</si>
  <si>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</si>
  <si>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</si>
  <si>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</si>
  <si>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</si>
  <si>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</si>
  <si>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</si>
  <si>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</si>
  <si>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</si>
  <si>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</si>
  <si>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</si>
  <si>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</si>
  <si>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</si>
  <si>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</si>
  <si>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</si>
  <si>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</si>
  <si>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</si>
  <si>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</si>
  <si>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</si>
  <si>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</si>
  <si>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</si>
  <si>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</si>
  <si>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</si>
  <si>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</si>
  <si>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</si>
  <si>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</si>
  <si>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</si>
  <si>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</si>
  <si>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</si>
  <si>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</si>
  <si>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</si>
  <si>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</si>
  <si>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</si>
  <si>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</si>
  <si>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</si>
  <si>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</si>
  <si>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</si>
  <si>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</si>
  <si>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</si>
  <si>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</si>
  <si>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</si>
  <si>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</si>
  <si>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</si>
  <si>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</si>
  <si>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</si>
  <si>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</si>
  <si>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</si>
  <si>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</si>
  <si>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</si>
  <si>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</si>
  <si>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</si>
  <si>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</si>
  <si>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</si>
  <si>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</si>
  <si>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</si>
  <si>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</si>
  <si>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</si>
  <si>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</si>
  <si>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</si>
  <si>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</si>
  <si>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</si>
  <si>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</si>
  <si>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</si>
  <si>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</si>
  <si>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</si>
  <si>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</si>
  <si>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</si>
  <si>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</si>
  <si>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</si>
  <si>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</si>
  <si>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</si>
  <si>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</si>
  <si>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</si>
  <si>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</si>
  <si>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</si>
  <si>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</si>
  <si>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</si>
  <si>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</si>
  <si>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</si>
  <si>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</si>
  <si>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</si>
  <si>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</si>
  <si>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</si>
  <si>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</si>
  <si>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</si>
  <si>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</si>
  <si>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</si>
  <si>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</si>
  <si>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</si>
  <si>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</si>
  <si>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</si>
  <si>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</si>
  <si>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</si>
  <si>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</si>
  <si>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</si>
  <si>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</si>
  <si>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</si>
  <si>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</si>
  <si>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</si>
  <si>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</si>
  <si>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</si>
  <si>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</si>
  <si>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</si>
  <si>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</si>
  <si>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</si>
  <si>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</si>
  <si>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</si>
  <si>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</si>
  <si>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</si>
  <si>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</si>
  <si>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</si>
  <si>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</si>
  <si>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</si>
  <si>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</si>
  <si>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</si>
  <si>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</si>
  <si>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</si>
  <si>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</si>
  <si>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</si>
  <si>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</si>
  <si>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</si>
  <si>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</si>
  <si>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</si>
  <si>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</si>
  <si>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</si>
  <si>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</si>
  <si>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</si>
  <si>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</si>
  <si>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</si>
  <si>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</si>
  <si>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</si>
  <si>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</si>
  <si>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</si>
  <si>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</si>
  <si>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</si>
  <si>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</si>
  <si>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</si>
  <si>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</si>
  <si>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</si>
  <si>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</si>
  <si>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</si>
  <si>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</si>
  <si>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</si>
  <si>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</si>
  <si>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</si>
  <si>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</si>
  <si>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</si>
  <si>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</si>
  <si>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</si>
  <si>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</si>
  <si>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</si>
  <si>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</si>
  <si>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</si>
  <si>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</si>
  <si>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</si>
  <si>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</si>
  <si>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</si>
  <si>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</si>
  <si>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</si>
  <si>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</si>
  <si>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</si>
  <si>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</si>
  <si>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</si>
  <si>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</si>
  <si>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</si>
  <si>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</si>
  <si>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</si>
  <si>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</si>
  <si>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</si>
  <si>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</si>
  <si>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</si>
  <si>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</si>
  <si>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</si>
  <si>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</si>
  <si>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</si>
  <si>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</si>
  <si>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</si>
  <si>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</si>
  <si>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</si>
  <si>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</si>
  <si>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</si>
  <si>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</si>
  <si>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</si>
  <si>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</si>
  <si>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</si>
  <si>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</si>
  <si>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</si>
  <si>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</si>
  <si>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</si>
  <si>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</si>
  <si>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</si>
  <si>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</si>
  <si>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</si>
  <si>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</si>
  <si>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</si>
  <si>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</si>
  <si>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</si>
  <si>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</si>
  <si>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</si>
  <si>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</si>
  <si>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</si>
  <si>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</si>
  <si>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</si>
  <si>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</si>
  <si>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</si>
  <si>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</si>
  <si>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</si>
  <si>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</si>
  <si>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</si>
  <si>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</si>
  <si>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</si>
  <si>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</si>
  <si>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</si>
  <si>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</si>
  <si>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</si>
  <si>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</si>
  <si>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</si>
  <si>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</si>
  <si>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</si>
  <si>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</si>
  <si>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</si>
  <si>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</si>
  <si>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</si>
  <si>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</si>
  <si>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</si>
  <si>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</si>
  <si>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</si>
  <si>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</si>
  <si>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</si>
  <si>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</si>
  <si>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</si>
  <si>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</si>
  <si>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</si>
  <si>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</si>
  <si>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</si>
  <si>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</si>
  <si>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</si>
  <si>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</si>
  <si>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</si>
  <si>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</si>
  <si>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</si>
  <si>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</si>
  <si>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</si>
  <si>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</si>
  <si>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</si>
  <si>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</si>
  <si>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</si>
  <si>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</si>
  <si>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</si>
  <si>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</si>
  <si>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</si>
  <si>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</si>
  <si>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</si>
  <si>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</si>
  <si>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</si>
  <si>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</si>
  <si>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</si>
  <si>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</si>
  <si>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</si>
  <si>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</si>
  <si>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</si>
  <si>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</si>
  <si>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</si>
  <si>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</si>
  <si>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</si>
  <si>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</si>
  <si>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</si>
  <si>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</si>
  <si>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</si>
  <si>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</si>
  <si>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</si>
  <si>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</si>
  <si>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</si>
  <si>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</si>
  <si>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</si>
  <si>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</si>
  <si>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</si>
  <si>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</si>
  <si>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</si>
  <si>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</si>
  <si>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</si>
  <si>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</si>
  <si>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</si>
  <si>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</si>
  <si>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</si>
  <si>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</si>
  <si>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</si>
  <si>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</si>
  <si>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</si>
  <si>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</si>
  <si>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V1</t>
  </si>
  <si>
    <t>Opra Scheme NRW V1</t>
  </si>
  <si>
    <t>Uniper UK Limited</t>
  </si>
  <si>
    <t>MP3337SH</t>
  </si>
  <si>
    <t>Combustion Activity</t>
  </si>
  <si>
    <t>Gas Treatment</t>
  </si>
  <si>
    <t>*Capped</t>
  </si>
  <si>
    <t>*CAPPED</t>
  </si>
  <si>
    <t>Rule 7 Not Applied</t>
  </si>
  <si>
    <t>Based on a gas consumption of 68000 m3/hr at base load and a gas composition H2S of 1.5 vpm</t>
  </si>
  <si>
    <t>Based on 75 mg/m3 PPC limit at base load stack exit volume 479 Nm3/sec at base load</t>
  </si>
  <si>
    <t>Based on 30 mg/m3 IPC limit at base load stack exit volume 479 Nm3/sec at base load</t>
  </si>
  <si>
    <t>methane</t>
  </si>
  <si>
    <t>non methane volatiles</t>
  </si>
  <si>
    <t>Based on 68,000 m3/hr fuel per unit. GCV 38.6 and emission factor 3.7</t>
  </si>
  <si>
    <t>Based on 68,000 m3/hr fuel per unit. GCV 38.6 and emission factor 0.9</t>
  </si>
  <si>
    <t>Plant preventative maintenance computer database system</t>
  </si>
  <si>
    <t>Operational procedure CQLMI3004,3005</t>
  </si>
  <si>
    <t>SHEMS system</t>
  </si>
  <si>
    <t>Quarterly Executive Meetings, Environment Management Manual</t>
  </si>
  <si>
    <t>SHEMS System</t>
  </si>
  <si>
    <t>Environmental Management Manual, Operational Training Team Briefs</t>
  </si>
  <si>
    <t>Environmental Management Manual, Permit Authorisation, Station Procedure CQLMI1008</t>
  </si>
  <si>
    <t>SHEMS System, Emergency Plan CQLMI1008 and CQLMI2010</t>
  </si>
  <si>
    <t>EMM, Role Profiles. Contractors are assessed using company procedures</t>
  </si>
  <si>
    <t>Environment and Safety aspects assessed at all stages of the contract</t>
  </si>
  <si>
    <t>Continual on-going assessment</t>
  </si>
  <si>
    <t>Environmental Management Manual. EStation Incident Plan CQLMI1008 CQLMI2010</t>
  </si>
  <si>
    <t>Annual test exercise program</t>
  </si>
  <si>
    <t>N/A</t>
  </si>
  <si>
    <t>CQLMI</t>
  </si>
  <si>
    <t>EMM and Company management instruction</t>
  </si>
  <si>
    <t>SHEMS System. GMI MAN007 - Incident Investigation &amp; Reporting</t>
  </si>
  <si>
    <t>EMM Section and Audit Tracking Database</t>
  </si>
  <si>
    <t>ISO 14001 Certificate Number LRQ4006190 LRQA Re-cert Oct 2013. Lasts 3 years.</t>
  </si>
  <si>
    <t>Corporate policy and local Environmental Policy at Connah's Quay</t>
  </si>
  <si>
    <t>Environmental Management Manual (EMM), HR training records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</si>
</sst>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7">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1" fontId="1" fillId="0" borderId="35" xfId="0" applyNumberFormat="1" applyFont="1" applyBorder="1" applyAlignment="1" applyProtection="1">
      <alignment vertical="top" wrapText="1"/>
      <protection locked="0"/>
    </xf>
    <xf numFmtId="0" fontId="1" fillId="0" borderId="8" xfId="0" applyFont="1" applyFill="1" applyBorder="1" applyAlignment="1" applyProtection="1">
      <alignment vertical="top" wrapText="1"/>
      <protection locked="0"/>
    </xf>
    <xf numFmtId="0" fontId="1" fillId="0" borderId="4" xfId="3" applyFont="1" applyBorder="1" applyAlignment="1" applyProtection="1">
      <alignment vertical="top" wrapText="1"/>
      <protection locked="0"/>
    </xf>
    <xf numFmtId="0" fontId="1" fillId="0" borderId="3" xfId="3" applyFont="1" applyBorder="1" applyAlignment="1" applyProtection="1">
      <alignment vertical="top" wrapText="1"/>
      <protection locked="0"/>
    </xf>
    <xf numFmtId="0" fontId="1" fillId="0" borderId="37" xfId="3" applyFont="1" applyBorder="1" applyAlignment="1" applyProtection="1">
      <alignment horizontal="center" vertical="top" wrapText="1"/>
      <protection locked="0"/>
    </xf>
    <xf numFmtId="0" fontId="1" fillId="0" borderId="30" xfId="3" applyFont="1" applyBorder="1" applyAlignment="1" applyProtection="1">
      <alignment vertical="top" wrapText="1"/>
      <protection locked="0"/>
    </xf>
    <xf numFmtId="0" fontId="1" fillId="0" borderId="37" xfId="3" applyFont="1" applyBorder="1" applyAlignment="1" applyProtection="1">
      <alignment vertical="top" wrapText="1"/>
      <protection locked="0"/>
    </xf>
    <xf numFmtId="0" fontId="1" fillId="0" borderId="4" xfId="3" quotePrefix="1" applyFont="1" applyBorder="1" applyAlignment="1" applyProtection="1">
      <alignment vertical="top" wrapText="1"/>
      <protection locked="0"/>
    </xf>
    <xf numFmtId="0" fontId="1" fillId="0" borderId="80" xfId="3" applyFont="1" applyBorder="1" applyAlignment="1" applyProtection="1">
      <alignment vertical="top" wrapText="1"/>
      <protection locked="0"/>
    </xf>
    <xf numFmtId="0" fontId="1" fillId="0" borderId="81" xfId="3" applyFont="1" applyBorder="1" applyAlignment="1" applyProtection="1">
      <alignment vertical="top" wrapText="1"/>
      <protection locked="0"/>
    </xf>
    <xf numFmtId="0" fontId="1" fillId="0" borderId="76" xfId="3" applyFont="1" applyBorder="1" applyAlignment="1" applyProtection="1">
      <alignment vertical="top" wrapText="1"/>
      <protection locked="0"/>
    </xf>
    <xf numFmtId="0" fontId="1" fillId="0" borderId="93" xfId="3" applyFont="1" applyBorder="1" applyAlignment="1" applyProtection="1">
      <alignment vertical="top" wrapText="1"/>
      <protection locked="0"/>
    </xf>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30" fillId="2" borderId="0" xfId="0" applyFont="1" applyFill="1" applyBorder="1" applyAlignment="1" applyProtection="1">
      <alignment horizontal="left" vertical="top"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2" fillId="2" borderId="0" xfId="0" applyFont="1" applyFill="1" applyBorder="1" applyAlignment="1" applyProtection="1">
      <alignment horizontal="left"/>
    </xf>
    <xf numFmtId="0" fontId="11" fillId="2" borderId="0" xfId="0" applyFont="1" applyFill="1" applyBorder="1" applyAlignment="1" applyProtection="1"/>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vertical="center" wrapText="1"/>
    </xf>
    <xf numFmtId="49" fontId="0" fillId="0" borderId="0" xfId="0" applyNumberFormat="1" applyFill="1" applyBorder="1" applyAlignment="1" applyProtection="1">
      <alignment horizontal="center"/>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6" fillId="2" borderId="44" xfId="3" applyFont="1" applyFill="1" applyBorder="1" applyAlignment="1" applyProtection="1">
      <alignment horizontal="left" vertical="top" wrapText="1"/>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0"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center" vertical="top" wrapText="1"/>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9" fillId="2" borderId="70" xfId="3" applyFont="1" applyFill="1" applyBorder="1" applyAlignment="1" applyProtection="1">
      <alignment horizontal="center"/>
      <protection hidden="1"/>
    </xf>
    <xf numFmtId="0" fontId="6" fillId="2" borderId="54" xfId="3" applyFont="1" applyFill="1" applyBorder="1" applyAlignment="1" applyProtection="1">
      <alignment horizontal="left" vertical="top" wrapText="1" indent="2"/>
      <protection hidden="1"/>
    </xf>
    <xf numFmtId="0" fontId="3"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dPt>
          <c:dPt>
            <c:idx val="1"/>
            <c:bubble3D val="0"/>
            <c:spPr>
              <a:solidFill>
                <a:srgbClr val="802060"/>
              </a:solidFill>
              <a:ln w="12700">
                <a:solidFill>
                  <a:srgbClr val="000000"/>
                </a:solidFill>
                <a:prstDash val="solid"/>
              </a:ln>
            </c:spPr>
          </c:dPt>
          <c:dPt>
            <c:idx val="2"/>
            <c:bubble3D val="0"/>
            <c:spPr>
              <a:solidFill>
                <a:srgbClr val="FFFFC0"/>
              </a:solidFill>
              <a:ln w="12700">
                <a:solidFill>
                  <a:srgbClr val="000000"/>
                </a:solidFill>
                <a:prstDash val="solid"/>
              </a:ln>
            </c:spPr>
          </c:dPt>
          <c:dPt>
            <c:idx val="3"/>
            <c:bubble3D val="0"/>
            <c:spPr>
              <a:solidFill>
                <a:srgbClr val="A0E0E0"/>
              </a:solidFill>
              <a:ln w="12700">
                <a:solidFill>
                  <a:srgbClr val="000000"/>
                </a:solidFill>
                <a:prstDash val="solid"/>
              </a:ln>
            </c:spPr>
          </c:dPt>
          <c:dPt>
            <c:idx val="4"/>
            <c:bubble3D val="0"/>
            <c:spPr>
              <a:solidFill>
                <a:srgbClr val="600080"/>
              </a:solidFill>
              <a:ln w="12700">
                <a:solidFill>
                  <a:srgbClr val="000000"/>
                </a:solidFill>
                <a:prstDash val="solid"/>
              </a:ln>
            </c:spPr>
          </c:dPt>
          <c:dPt>
            <c:idx val="5"/>
            <c:bubble3D val="0"/>
            <c:spPr>
              <a:solidFill>
                <a:srgbClr val="FF8080"/>
              </a:solidFill>
              <a:ln w="12700">
                <a:solidFill>
                  <a:srgbClr val="000000"/>
                </a:solidFill>
                <a:prstDash val="solid"/>
              </a:ln>
            </c:spPr>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848</c:v>
                </c:pt>
                <c:pt idx="1">
                  <c:v>0</c:v>
                </c:pt>
                <c:pt idx="2">
                  <c:v>0</c:v>
                </c:pt>
                <c:pt idx="3">
                  <c:v>0</c:v>
                </c:pt>
                <c:pt idx="4">
                  <c:v>0</c:v>
                </c:pt>
                <c:pt idx="5">
                  <c:v>0</c:v>
                </c:pt>
              </c:numCache>
            </c:numRef>
          </c:val>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dPt>
          <c:dPt>
            <c:idx val="1"/>
            <c:invertIfNegative val="0"/>
            <c:bubble3D val="0"/>
            <c:spPr>
              <a:solidFill>
                <a:srgbClr val="802060"/>
              </a:solidFill>
              <a:ln w="12700">
                <a:solidFill>
                  <a:srgbClr val="000000"/>
                </a:solidFill>
                <a:prstDash val="solid"/>
              </a:ln>
            </c:spPr>
          </c:dPt>
          <c:dPt>
            <c:idx val="2"/>
            <c:invertIfNegative val="0"/>
            <c:bubble3D val="0"/>
            <c:spPr>
              <a:solidFill>
                <a:srgbClr val="FFFFC0"/>
              </a:solidFill>
              <a:ln w="12700">
                <a:solidFill>
                  <a:srgbClr val="000000"/>
                </a:solidFill>
                <a:prstDash val="solid"/>
              </a:ln>
            </c:spPr>
          </c:dPt>
          <c:dPt>
            <c:idx val="3"/>
            <c:invertIfNegative val="0"/>
            <c:bubble3D val="0"/>
            <c:spPr>
              <a:solidFill>
                <a:srgbClr val="A0E0E0"/>
              </a:solidFill>
              <a:ln w="12700">
                <a:solidFill>
                  <a:srgbClr val="000000"/>
                </a:solidFill>
                <a:prstDash val="solid"/>
              </a:ln>
            </c:spPr>
          </c:dPt>
          <c:dPt>
            <c:idx val="4"/>
            <c:invertIfNegative val="0"/>
            <c:bubble3D val="0"/>
            <c:spPr>
              <a:solidFill>
                <a:srgbClr val="600080"/>
              </a:solidFill>
              <a:ln w="12700">
                <a:solidFill>
                  <a:srgbClr val="000000"/>
                </a:solidFill>
                <a:prstDash val="solid"/>
              </a:ln>
            </c:spPr>
          </c:dPt>
          <c:dPt>
            <c:idx val="5"/>
            <c:invertIfNegative val="0"/>
            <c:bubble3D val="0"/>
            <c:spPr>
              <a:solidFill>
                <a:srgbClr val="FF8080"/>
              </a:solidFill>
              <a:ln w="12700">
                <a:solidFill>
                  <a:srgbClr val="000000"/>
                </a:solidFill>
                <a:prstDash val="solid"/>
              </a:ln>
            </c:spPr>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3</c:v>
                </c:pt>
                <c:pt idx="1">
                  <c:v>0</c:v>
                </c:pt>
                <c:pt idx="2">
                  <c:v>0</c:v>
                </c:pt>
                <c:pt idx="3">
                  <c:v>0</c:v>
                </c:pt>
                <c:pt idx="4">
                  <c:v>0</c:v>
                </c:pt>
                <c:pt idx="5">
                  <c:v>0</c:v>
                </c:pt>
              </c:numCache>
            </c:numRef>
          </c:val>
        </c:ser>
        <c:dLbls>
          <c:showLegendKey val="0"/>
          <c:showVal val="0"/>
          <c:showCatName val="0"/>
          <c:showSerName val="0"/>
          <c:showPercent val="0"/>
          <c:showBubbleSize val="0"/>
        </c:dLbls>
        <c:gapWidth val="150"/>
        <c:axId val="315261216"/>
        <c:axId val="315261608"/>
      </c:barChart>
      <c:catAx>
        <c:axId val="31526121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15261608"/>
        <c:crosses val="autoZero"/>
        <c:auto val="1"/>
        <c:lblAlgn val="ctr"/>
        <c:lblOffset val="100"/>
        <c:tickLblSkip val="1"/>
        <c:tickMarkSkip val="1"/>
        <c:noMultiLvlLbl val="0"/>
      </c:catAx>
      <c:valAx>
        <c:axId val="315261608"/>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15261216"/>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5</c:v>
                </c:pt>
                <c:pt idx="1">
                  <c:v>3</c:v>
                </c:pt>
                <c:pt idx="2">
                  <c:v>2</c:v>
                </c:pt>
                <c:pt idx="3">
                  <c:v>3</c:v>
                </c:pt>
                <c:pt idx="4">
                  <c:v>1</c:v>
                </c:pt>
                <c:pt idx="5">
                  <c:v>0</c:v>
                </c:pt>
                <c:pt idx="6">
                  <c:v>2</c:v>
                </c:pt>
              </c:numCache>
            </c:numRef>
          </c:val>
        </c:ser>
        <c:dLbls>
          <c:showLegendKey val="0"/>
          <c:showVal val="0"/>
          <c:showCatName val="0"/>
          <c:showSerName val="0"/>
          <c:showPercent val="0"/>
          <c:showBubbleSize val="0"/>
        </c:dLbls>
        <c:gapWidth val="150"/>
        <c:axId val="315262392"/>
        <c:axId val="315262784"/>
      </c:barChart>
      <c:catAx>
        <c:axId val="315262392"/>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315262784"/>
        <c:crosses val="autoZero"/>
        <c:auto val="1"/>
        <c:lblAlgn val="ctr"/>
        <c:lblOffset val="100"/>
        <c:tickLblSkip val="1"/>
        <c:tickMarkSkip val="1"/>
        <c:noMultiLvlLbl val="0"/>
      </c:catAx>
      <c:valAx>
        <c:axId val="315262784"/>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15262392"/>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dPt>
          <c:dPt>
            <c:idx val="4"/>
            <c:invertIfNegative val="1"/>
            <c:bubble3D val="0"/>
          </c:dPt>
          <c:dPt>
            <c:idx val="5"/>
            <c:invertIfNegative val="1"/>
            <c:bubble3D val="0"/>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1.6470588235294119</c:v>
                </c:pt>
                <c:pt idx="2">
                  <c:v>2</c:v>
                </c:pt>
                <c:pt idx="3">
                  <c:v>3.2</c:v>
                </c:pt>
                <c:pt idx="4">
                  <c:v>0</c:v>
                </c:pt>
                <c:pt idx="5">
                  <c:v>8.8470588235294123</c:v>
                </c:pt>
              </c:numCache>
            </c:numRef>
          </c:val>
        </c:ser>
        <c:dLbls>
          <c:showLegendKey val="0"/>
          <c:showVal val="0"/>
          <c:showCatName val="0"/>
          <c:showSerName val="0"/>
          <c:showPercent val="0"/>
          <c:showBubbleSize val="0"/>
        </c:dLbls>
        <c:gapWidth val="80"/>
        <c:axId val="374866416"/>
        <c:axId val="374866808"/>
      </c:barChart>
      <c:catAx>
        <c:axId val="374866416"/>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374866808"/>
        <c:crosses val="autoZero"/>
        <c:auto val="1"/>
        <c:lblAlgn val="ctr"/>
        <c:lblOffset val="100"/>
        <c:tickLblSkip val="1"/>
        <c:tickMarkSkip val="1"/>
        <c:noMultiLvlLbl val="0"/>
      </c:catAx>
      <c:valAx>
        <c:axId val="374866808"/>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374866416"/>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3.vml"/><Relationship Id="rId7" Type="http://schemas.openxmlformats.org/officeDocument/2006/relationships/ctrlProp" Target="../ctrlProps/ctrlProp8.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trlProp" Target="../ctrlProps/ctrlProp11.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omments" Target="../comments1.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omments" Target="../comments2.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omments" Target="../comments3.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2.bin"/><Relationship Id="rId5" Type="http://schemas.openxmlformats.org/officeDocument/2006/relationships/comments" Target="../comments4.xml"/><Relationship Id="rId4" Type="http://schemas.openxmlformats.org/officeDocument/2006/relationships/ctrlProp" Target="../ctrlProps/ctrlProp23.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4.bin"/><Relationship Id="rId6" Type="http://schemas.openxmlformats.org/officeDocument/2006/relationships/comments" Target="../comments5.xml"/><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opLeftCell="A10" zoomScaleNormal="100" workbookViewId="0">
      <selection activeCell="Q14" sqref="Q14"/>
    </sheetView>
  </sheetViews>
  <sheetFormatPr defaultColWidth="9.140625"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699"/>
      <c r="D2" s="57"/>
      <c r="E2" s="57"/>
      <c r="F2" s="57"/>
      <c r="G2" s="57"/>
      <c r="H2" s="57"/>
      <c r="I2" s="57"/>
      <c r="J2" s="57"/>
      <c r="K2" s="57"/>
      <c r="L2" s="57"/>
      <c r="M2" s="57"/>
      <c r="N2" s="58"/>
      <c r="O2" s="54"/>
      <c r="P2" s="54"/>
      <c r="Q2" s="54"/>
      <c r="R2" s="54"/>
      <c r="S2" s="54"/>
    </row>
    <row r="3" spans="1:19" x14ac:dyDescent="0.2">
      <c r="A3" s="54"/>
      <c r="B3" s="59"/>
      <c r="C3" s="60"/>
      <c r="D3" s="726" t="s">
        <v>344</v>
      </c>
      <c r="E3" s="726"/>
      <c r="F3" s="726"/>
      <c r="G3" s="726"/>
      <c r="H3" s="726"/>
      <c r="I3" s="60"/>
      <c r="J3" s="60"/>
      <c r="K3" s="60"/>
      <c r="L3" s="60"/>
      <c r="M3" s="60"/>
      <c r="N3" s="62"/>
      <c r="O3" s="54"/>
      <c r="P3" s="54"/>
      <c r="Q3" s="54"/>
      <c r="R3" s="54"/>
      <c r="S3" s="54"/>
    </row>
    <row r="4" spans="1:19" x14ac:dyDescent="0.2">
      <c r="A4" s="54"/>
      <c r="B4" s="59"/>
      <c r="C4" s="700"/>
      <c r="D4" s="726"/>
      <c r="E4" s="726"/>
      <c r="F4" s="726"/>
      <c r="G4" s="726"/>
      <c r="H4" s="726"/>
      <c r="I4" s="60"/>
      <c r="J4" s="60"/>
      <c r="K4" s="60"/>
      <c r="L4" s="60"/>
      <c r="M4" s="60"/>
      <c r="N4" s="62"/>
      <c r="O4" s="54"/>
      <c r="P4" s="698"/>
      <c r="Q4" s="54"/>
      <c r="R4" s="54"/>
      <c r="S4" s="54"/>
    </row>
    <row r="5" spans="1:19" x14ac:dyDescent="0.2">
      <c r="A5" s="54"/>
      <c r="B5" s="59"/>
      <c r="C5" s="700"/>
      <c r="D5" s="726"/>
      <c r="E5" s="726"/>
      <c r="F5" s="726"/>
      <c r="G5" s="726"/>
      <c r="H5" s="726"/>
      <c r="I5" s="60"/>
      <c r="J5" s="60"/>
      <c r="K5" s="60"/>
      <c r="L5" s="60"/>
      <c r="M5" s="60"/>
      <c r="N5" s="62"/>
      <c r="O5" s="54"/>
      <c r="P5" s="54"/>
      <c r="Q5" s="54"/>
      <c r="R5" s="54"/>
      <c r="S5" s="54"/>
    </row>
    <row r="6" spans="1:19" x14ac:dyDescent="0.2">
      <c r="A6" s="54"/>
      <c r="B6" s="59"/>
      <c r="C6" s="700"/>
      <c r="D6" s="726"/>
      <c r="E6" s="726"/>
      <c r="F6" s="726"/>
      <c r="G6" s="726"/>
      <c r="H6" s="726"/>
      <c r="I6" s="60"/>
      <c r="J6" s="60"/>
      <c r="K6" s="60"/>
      <c r="L6" s="60"/>
      <c r="M6" s="60"/>
      <c r="N6" s="62"/>
      <c r="O6" s="54"/>
      <c r="P6" s="54"/>
      <c r="Q6" s="54"/>
      <c r="R6" s="54"/>
      <c r="S6" s="54"/>
    </row>
    <row r="7" spans="1:19" ht="18" x14ac:dyDescent="0.2">
      <c r="A7" s="54"/>
      <c r="B7" s="59"/>
      <c r="C7" s="60"/>
      <c r="D7" s="726"/>
      <c r="E7" s="726"/>
      <c r="F7" s="726"/>
      <c r="G7" s="726"/>
      <c r="H7" s="726"/>
      <c r="I7" s="726"/>
      <c r="J7" s="60"/>
      <c r="K7" s="60"/>
      <c r="L7" s="741"/>
      <c r="M7" s="742"/>
      <c r="N7" s="743"/>
      <c r="O7" s="54"/>
      <c r="P7" s="54"/>
      <c r="Q7" s="54"/>
      <c r="R7" s="54"/>
      <c r="S7" s="54"/>
    </row>
    <row r="8" spans="1:19" ht="25.5" x14ac:dyDescent="0.2">
      <c r="A8" s="54"/>
      <c r="B8" s="59"/>
      <c r="C8" s="738" t="s">
        <v>70</v>
      </c>
      <c r="D8" s="739"/>
      <c r="E8" s="744" t="s">
        <v>1067</v>
      </c>
      <c r="F8" s="745"/>
      <c r="G8" s="61"/>
      <c r="H8" s="67" t="s">
        <v>71</v>
      </c>
      <c r="I8" s="736" t="s">
        <v>1068</v>
      </c>
      <c r="J8" s="737"/>
      <c r="K8" s="60"/>
      <c r="L8" s="742"/>
      <c r="M8" s="742"/>
      <c r="N8" s="743"/>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46" t="s">
        <v>340</v>
      </c>
      <c r="D10" s="676" t="s">
        <v>1065</v>
      </c>
      <c r="E10" s="314"/>
      <c r="F10" s="569"/>
      <c r="G10" s="60"/>
      <c r="H10" s="738" t="s">
        <v>1066</v>
      </c>
      <c r="I10" s="740"/>
      <c r="J10" s="740"/>
      <c r="K10" s="740"/>
      <c r="L10" s="740"/>
      <c r="M10" s="739"/>
      <c r="N10" s="62"/>
      <c r="O10" s="54"/>
      <c r="P10" s="54"/>
      <c r="Q10" s="54"/>
      <c r="R10" s="54"/>
      <c r="S10" s="54"/>
    </row>
    <row r="11" spans="1:19" x14ac:dyDescent="0.2">
      <c r="A11" s="54"/>
      <c r="B11" s="59"/>
      <c r="C11" s="60"/>
      <c r="D11" s="311"/>
      <c r="E11" s="311"/>
      <c r="F11" s="60"/>
      <c r="G11" s="60"/>
      <c r="H11" s="60"/>
      <c r="I11" s="60"/>
      <c r="J11" s="60"/>
      <c r="K11" s="60"/>
      <c r="L11" s="60"/>
      <c r="M11" s="60"/>
      <c r="N11" s="62"/>
      <c r="O11" s="54"/>
      <c r="P11" s="54"/>
      <c r="Q11" s="54"/>
      <c r="R11" s="54"/>
      <c r="S11" s="54"/>
    </row>
    <row r="12" spans="1:19" x14ac:dyDescent="0.2">
      <c r="A12" s="54"/>
      <c r="B12" s="59"/>
      <c r="C12" s="727" t="s">
        <v>345</v>
      </c>
      <c r="D12" s="728"/>
      <c r="E12" s="728"/>
      <c r="F12" s="728"/>
      <c r="G12" s="728"/>
      <c r="H12" s="728"/>
      <c r="I12" s="728"/>
      <c r="J12" s="728"/>
      <c r="K12" s="728"/>
      <c r="L12" s="728"/>
      <c r="M12" s="729"/>
      <c r="N12" s="62"/>
      <c r="O12" s="54"/>
      <c r="P12" s="54"/>
      <c r="Q12" s="54"/>
      <c r="R12" s="54"/>
      <c r="S12" s="54"/>
    </row>
    <row r="13" spans="1:19" x14ac:dyDescent="0.2">
      <c r="A13" s="54"/>
      <c r="B13" s="59"/>
      <c r="C13" s="730"/>
      <c r="D13" s="731"/>
      <c r="E13" s="731"/>
      <c r="F13" s="731"/>
      <c r="G13" s="731"/>
      <c r="H13" s="731"/>
      <c r="I13" s="731"/>
      <c r="J13" s="731"/>
      <c r="K13" s="731"/>
      <c r="L13" s="731"/>
      <c r="M13" s="732"/>
      <c r="N13" s="62"/>
      <c r="O13" s="54"/>
      <c r="P13" s="54"/>
      <c r="Q13" s="54"/>
      <c r="R13" s="54"/>
      <c r="S13" s="54"/>
    </row>
    <row r="14" spans="1:19" x14ac:dyDescent="0.2">
      <c r="A14" s="54"/>
      <c r="B14" s="59"/>
      <c r="C14" s="730"/>
      <c r="D14" s="731"/>
      <c r="E14" s="731"/>
      <c r="F14" s="731"/>
      <c r="G14" s="731"/>
      <c r="H14" s="731"/>
      <c r="I14" s="731"/>
      <c r="J14" s="731"/>
      <c r="K14" s="731"/>
      <c r="L14" s="731"/>
      <c r="M14" s="732"/>
      <c r="N14" s="62"/>
      <c r="O14" s="54"/>
      <c r="P14" s="54"/>
      <c r="Q14" s="54"/>
      <c r="R14" s="54"/>
      <c r="S14" s="54"/>
    </row>
    <row r="15" spans="1:19" x14ac:dyDescent="0.2">
      <c r="A15" s="54"/>
      <c r="B15" s="59"/>
      <c r="C15" s="730"/>
      <c r="D15" s="731"/>
      <c r="E15" s="731"/>
      <c r="F15" s="731"/>
      <c r="G15" s="731"/>
      <c r="H15" s="731"/>
      <c r="I15" s="731"/>
      <c r="J15" s="731"/>
      <c r="K15" s="731"/>
      <c r="L15" s="731"/>
      <c r="M15" s="732"/>
      <c r="N15" s="62"/>
      <c r="O15" s="54"/>
      <c r="P15" s="54"/>
      <c r="Q15" s="54"/>
      <c r="R15" s="54"/>
      <c r="S15" s="54"/>
    </row>
    <row r="16" spans="1:19" x14ac:dyDescent="0.2">
      <c r="A16" s="54"/>
      <c r="B16" s="59"/>
      <c r="C16" s="730"/>
      <c r="D16" s="731"/>
      <c r="E16" s="731"/>
      <c r="F16" s="731"/>
      <c r="G16" s="731"/>
      <c r="H16" s="731"/>
      <c r="I16" s="731"/>
      <c r="J16" s="731"/>
      <c r="K16" s="731"/>
      <c r="L16" s="731"/>
      <c r="M16" s="732"/>
      <c r="N16" s="62"/>
      <c r="O16" s="54"/>
      <c r="P16" s="54"/>
      <c r="Q16" s="54"/>
      <c r="R16" s="54"/>
      <c r="S16" s="54"/>
    </row>
    <row r="17" spans="1:19" ht="22.5" customHeight="1" x14ac:dyDescent="0.2">
      <c r="A17" s="54"/>
      <c r="B17" s="59"/>
      <c r="C17" s="733"/>
      <c r="D17" s="734"/>
      <c r="E17" s="734"/>
      <c r="F17" s="734"/>
      <c r="G17" s="734"/>
      <c r="H17" s="734"/>
      <c r="I17" s="734"/>
      <c r="J17" s="734"/>
      <c r="K17" s="734"/>
      <c r="L17" s="734"/>
      <c r="M17" s="735"/>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64"/>
      <c r="D19" s="764"/>
      <c r="E19" s="764"/>
      <c r="F19" s="764"/>
      <c r="G19" s="68"/>
      <c r="H19" s="68"/>
      <c r="I19" s="761"/>
      <c r="J19" s="761"/>
      <c r="K19" s="761"/>
      <c r="L19" s="761"/>
      <c r="M19" s="761"/>
      <c r="N19" s="62"/>
      <c r="O19" s="54"/>
      <c r="P19" s="54"/>
      <c r="Q19" s="54"/>
      <c r="R19" s="54"/>
      <c r="S19" s="54"/>
    </row>
    <row r="20" spans="1:19" ht="32.1" customHeight="1" x14ac:dyDescent="0.2">
      <c r="A20" s="54"/>
      <c r="B20" s="59"/>
      <c r="C20" s="731"/>
      <c r="D20" s="731"/>
      <c r="E20" s="731"/>
      <c r="F20" s="731"/>
      <c r="G20" s="731"/>
      <c r="H20" s="731"/>
      <c r="I20" s="761"/>
      <c r="J20" s="761"/>
      <c r="K20" s="761"/>
      <c r="L20" s="761"/>
      <c r="M20" s="761"/>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48" t="s">
        <v>929</v>
      </c>
      <c r="D23" s="748"/>
      <c r="E23" s="748"/>
      <c r="F23" s="748"/>
      <c r="G23" s="748"/>
      <c r="H23" s="72"/>
      <c r="I23" s="762" t="s">
        <v>265</v>
      </c>
      <c r="J23" s="763"/>
      <c r="K23" s="763"/>
      <c r="L23" s="763"/>
      <c r="M23" s="763"/>
      <c r="N23" s="62"/>
      <c r="O23" s="54"/>
      <c r="P23" s="54"/>
      <c r="Q23" s="54"/>
      <c r="R23" s="54"/>
      <c r="S23" s="54"/>
    </row>
    <row r="24" spans="1:19" x14ac:dyDescent="0.2">
      <c r="A24" s="54"/>
      <c r="B24" s="59"/>
      <c r="C24" s="748"/>
      <c r="D24" s="748"/>
      <c r="E24" s="748"/>
      <c r="F24" s="748"/>
      <c r="G24" s="748"/>
      <c r="H24" s="69">
        <v>10</v>
      </c>
      <c r="I24" s="69" t="s">
        <v>647</v>
      </c>
      <c r="J24" s="60"/>
      <c r="K24" s="60"/>
      <c r="L24" s="60"/>
      <c r="M24" s="60"/>
      <c r="N24" s="62"/>
      <c r="O24" s="54"/>
      <c r="P24" s="54"/>
      <c r="Q24" s="54"/>
      <c r="R24" s="54"/>
      <c r="S24" s="54"/>
    </row>
    <row r="25" spans="1:19" x14ac:dyDescent="0.2">
      <c r="A25" s="54"/>
      <c r="B25" s="59"/>
      <c r="C25" s="748"/>
      <c r="D25" s="748"/>
      <c r="E25" s="748"/>
      <c r="F25" s="748"/>
      <c r="G25" s="748"/>
      <c r="H25" s="72"/>
      <c r="I25" s="72"/>
      <c r="J25" s="72"/>
      <c r="K25" s="72"/>
      <c r="L25" s="72"/>
      <c r="M25" s="72"/>
      <c r="N25" s="62"/>
      <c r="O25" s="54"/>
      <c r="P25" s="54"/>
      <c r="Q25" s="54"/>
      <c r="R25" s="54"/>
      <c r="S25" s="54"/>
    </row>
    <row r="26" spans="1:19" x14ac:dyDescent="0.2">
      <c r="A26" s="54"/>
      <c r="B26" s="59"/>
      <c r="C26" s="748"/>
      <c r="D26" s="748"/>
      <c r="E26" s="748"/>
      <c r="F26" s="748"/>
      <c r="G26" s="748"/>
      <c r="H26" s="69">
        <v>11</v>
      </c>
      <c r="I26" s="69" t="s">
        <v>672</v>
      </c>
      <c r="J26" s="69"/>
      <c r="K26" s="69"/>
      <c r="L26" s="60"/>
      <c r="M26" s="60"/>
      <c r="N26" s="62"/>
      <c r="O26" s="54"/>
      <c r="P26" s="54"/>
      <c r="Q26" s="54"/>
      <c r="R26" s="54"/>
      <c r="S26" s="54"/>
    </row>
    <row r="27" spans="1:19" ht="12.75" customHeight="1" x14ac:dyDescent="0.2">
      <c r="A27" s="54"/>
      <c r="B27" s="64">
        <v>2</v>
      </c>
      <c r="C27" s="749" t="s">
        <v>177</v>
      </c>
      <c r="D27" s="749"/>
      <c r="E27" s="749"/>
      <c r="F27" s="749"/>
      <c r="G27" s="71"/>
      <c r="H27" s="72"/>
      <c r="I27" s="72"/>
      <c r="J27" s="72"/>
      <c r="K27" s="72"/>
      <c r="L27" s="72"/>
      <c r="M27" s="72"/>
      <c r="N27" s="62"/>
      <c r="O27" s="54"/>
      <c r="P27" s="54"/>
      <c r="Q27" s="54"/>
      <c r="R27" s="54"/>
      <c r="S27" s="54"/>
    </row>
    <row r="28" spans="1:19" x14ac:dyDescent="0.2">
      <c r="A28" s="54"/>
      <c r="B28" s="65"/>
      <c r="C28" s="748" t="s">
        <v>1005</v>
      </c>
      <c r="D28" s="748"/>
      <c r="E28" s="748"/>
      <c r="F28" s="748"/>
      <c r="G28" s="748"/>
      <c r="H28" s="69">
        <v>12</v>
      </c>
      <c r="I28" s="69" t="s">
        <v>356</v>
      </c>
      <c r="J28" s="69"/>
      <c r="K28" s="378"/>
      <c r="L28" s="378"/>
      <c r="M28" s="378"/>
      <c r="N28" s="62"/>
      <c r="O28" s="54"/>
      <c r="P28" s="54"/>
      <c r="Q28" s="54"/>
      <c r="R28" s="54"/>
      <c r="S28" s="54"/>
    </row>
    <row r="29" spans="1:19" ht="15" customHeight="1" x14ac:dyDescent="0.2">
      <c r="A29" s="54"/>
      <c r="B29" s="63">
        <v>3</v>
      </c>
      <c r="C29" s="759" t="s">
        <v>263</v>
      </c>
      <c r="D29" s="759"/>
      <c r="E29" s="759"/>
      <c r="F29" s="759"/>
      <c r="G29" s="759"/>
      <c r="H29" s="69"/>
      <c r="I29" s="746" t="s">
        <v>954</v>
      </c>
      <c r="J29" s="746"/>
      <c r="K29" s="746"/>
      <c r="L29" s="746"/>
      <c r="M29" s="746"/>
      <c r="N29" s="62"/>
      <c r="O29" s="54"/>
      <c r="P29" s="54"/>
      <c r="Q29" s="54"/>
      <c r="R29" s="54"/>
      <c r="S29" s="54"/>
    </row>
    <row r="30" spans="1:19" x14ac:dyDescent="0.2">
      <c r="A30" s="54"/>
      <c r="B30" s="59"/>
      <c r="C30" s="760" t="s">
        <v>264</v>
      </c>
      <c r="D30" s="760"/>
      <c r="E30" s="760"/>
      <c r="F30" s="760"/>
      <c r="G30" s="60"/>
      <c r="H30" s="72"/>
      <c r="I30" s="746"/>
      <c r="J30" s="746"/>
      <c r="K30" s="746"/>
      <c r="L30" s="746"/>
      <c r="M30" s="746"/>
      <c r="N30" s="62"/>
      <c r="O30" s="54"/>
      <c r="P30" s="54"/>
      <c r="Q30" s="54"/>
      <c r="R30" s="54"/>
      <c r="S30" s="54"/>
    </row>
    <row r="31" spans="1:19" x14ac:dyDescent="0.2">
      <c r="A31" s="54"/>
      <c r="B31" s="63">
        <v>4</v>
      </c>
      <c r="C31" s="759" t="s">
        <v>675</v>
      </c>
      <c r="D31" s="759"/>
      <c r="E31" s="759"/>
      <c r="F31" s="759"/>
      <c r="G31" s="759"/>
      <c r="H31" s="69">
        <v>13</v>
      </c>
      <c r="I31" s="69" t="s">
        <v>994</v>
      </c>
      <c r="J31" s="418"/>
      <c r="K31" s="418"/>
      <c r="L31" s="418"/>
      <c r="M31" s="418"/>
      <c r="N31" s="62"/>
      <c r="O31" s="54"/>
      <c r="P31" s="54"/>
      <c r="Q31" s="54"/>
      <c r="R31" s="54"/>
      <c r="S31" s="54"/>
    </row>
    <row r="32" spans="1:19" x14ac:dyDescent="0.2">
      <c r="A32" s="54"/>
      <c r="B32" s="59"/>
      <c r="C32" s="60"/>
      <c r="D32" s="69"/>
      <c r="E32" s="69"/>
      <c r="F32" s="60"/>
      <c r="G32" s="60"/>
      <c r="H32" s="73"/>
      <c r="I32" s="746" t="s">
        <v>955</v>
      </c>
      <c r="J32" s="746"/>
      <c r="K32" s="746"/>
      <c r="L32" s="746"/>
      <c r="M32" s="746"/>
      <c r="N32" s="62"/>
      <c r="O32" s="54"/>
      <c r="P32" s="54"/>
      <c r="Q32" s="54"/>
      <c r="R32" s="54"/>
      <c r="S32" s="54"/>
    </row>
    <row r="33" spans="1:19" x14ac:dyDescent="0.2">
      <c r="A33" s="54"/>
      <c r="B33" s="63">
        <v>5</v>
      </c>
      <c r="C33" s="69" t="s">
        <v>676</v>
      </c>
      <c r="D33" s="69"/>
      <c r="E33" s="69"/>
      <c r="F33" s="60"/>
      <c r="G33" s="60"/>
      <c r="H33" s="72"/>
      <c r="I33" s="746"/>
      <c r="J33" s="746"/>
      <c r="K33" s="746"/>
      <c r="L33" s="746"/>
      <c r="M33" s="746"/>
      <c r="N33" s="62"/>
      <c r="O33" s="54"/>
      <c r="P33" s="54"/>
      <c r="Q33" s="54"/>
      <c r="R33" s="54"/>
      <c r="S33" s="54"/>
    </row>
    <row r="34" spans="1:19" x14ac:dyDescent="0.2">
      <c r="A34" s="54"/>
      <c r="B34" s="59"/>
      <c r="C34" s="60"/>
      <c r="D34" s="60"/>
      <c r="E34" s="60"/>
      <c r="F34" s="60"/>
      <c r="G34" s="60"/>
      <c r="H34" s="60"/>
      <c r="I34" s="746"/>
      <c r="J34" s="746"/>
      <c r="K34" s="746"/>
      <c r="L34" s="746"/>
      <c r="M34" s="746"/>
      <c r="N34" s="62"/>
      <c r="O34" s="54"/>
      <c r="P34" s="54"/>
      <c r="Q34" s="54"/>
      <c r="R34" s="54"/>
      <c r="S34" s="54"/>
    </row>
    <row r="35" spans="1:19" x14ac:dyDescent="0.2">
      <c r="A35" s="54"/>
      <c r="B35" s="63">
        <v>6</v>
      </c>
      <c r="C35" s="69" t="s">
        <v>677</v>
      </c>
      <c r="D35" s="69"/>
      <c r="E35" s="69"/>
      <c r="F35" s="69"/>
      <c r="G35" s="60"/>
      <c r="H35" s="60"/>
      <c r="I35" s="746"/>
      <c r="J35" s="746"/>
      <c r="K35" s="746"/>
      <c r="L35" s="746"/>
      <c r="M35" s="746"/>
      <c r="N35" s="62"/>
      <c r="O35" s="54"/>
      <c r="P35" s="54"/>
      <c r="Q35" s="54"/>
      <c r="R35" s="54"/>
      <c r="S35" s="54"/>
    </row>
    <row r="36" spans="1:19" x14ac:dyDescent="0.2">
      <c r="A36" s="54"/>
      <c r="B36" s="59"/>
      <c r="C36" s="60"/>
      <c r="D36" s="60"/>
      <c r="E36" s="60"/>
      <c r="F36" s="60"/>
      <c r="G36" s="60"/>
      <c r="H36" s="60"/>
      <c r="I36" s="747"/>
      <c r="J36" s="747"/>
      <c r="K36" s="747"/>
      <c r="L36" s="747"/>
      <c r="M36" s="747"/>
      <c r="N36" s="62"/>
      <c r="O36" s="54"/>
      <c r="P36" s="54"/>
      <c r="Q36" s="54"/>
      <c r="R36" s="54"/>
      <c r="S36" s="54"/>
    </row>
    <row r="37" spans="1:19" x14ac:dyDescent="0.2">
      <c r="A37" s="54"/>
      <c r="B37" s="63">
        <v>7</v>
      </c>
      <c r="C37" s="69" t="s">
        <v>717</v>
      </c>
      <c r="D37" s="69"/>
      <c r="E37" s="69"/>
      <c r="F37" s="69"/>
      <c r="G37" s="60"/>
      <c r="H37" s="60"/>
      <c r="I37" s="750"/>
      <c r="J37" s="751"/>
      <c r="K37" s="751"/>
      <c r="L37" s="751"/>
      <c r="M37" s="752"/>
      <c r="N37" s="62"/>
      <c r="O37" s="54"/>
      <c r="P37" s="54"/>
      <c r="Q37" s="54"/>
      <c r="R37" s="54"/>
      <c r="S37" s="54"/>
    </row>
    <row r="38" spans="1:19" ht="12.75" customHeight="1" x14ac:dyDescent="0.2">
      <c r="A38" s="54"/>
      <c r="B38" s="59"/>
      <c r="C38" s="60"/>
      <c r="D38" s="60"/>
      <c r="E38" s="60"/>
      <c r="F38" s="60"/>
      <c r="G38" s="60"/>
      <c r="H38" s="60"/>
      <c r="I38" s="753"/>
      <c r="J38" s="754"/>
      <c r="K38" s="754"/>
      <c r="L38" s="754"/>
      <c r="M38" s="755"/>
      <c r="N38" s="62"/>
      <c r="O38" s="54"/>
      <c r="P38" s="54"/>
      <c r="Q38" s="54"/>
      <c r="R38" s="54"/>
      <c r="S38" s="54"/>
    </row>
    <row r="39" spans="1:19" x14ac:dyDescent="0.2">
      <c r="A39" s="54"/>
      <c r="B39" s="63">
        <v>8</v>
      </c>
      <c r="C39" s="74" t="s">
        <v>178</v>
      </c>
      <c r="D39" s="72"/>
      <c r="E39" s="72"/>
      <c r="F39" s="72"/>
      <c r="G39" s="60"/>
      <c r="H39" s="60"/>
      <c r="I39" s="753"/>
      <c r="J39" s="754"/>
      <c r="K39" s="754"/>
      <c r="L39" s="754"/>
      <c r="M39" s="755"/>
      <c r="N39" s="62"/>
      <c r="O39" s="54"/>
      <c r="P39" s="54"/>
      <c r="Q39" s="54"/>
      <c r="R39" s="54"/>
      <c r="S39" s="54"/>
    </row>
    <row r="40" spans="1:19" x14ac:dyDescent="0.2">
      <c r="A40" s="54"/>
      <c r="B40" s="59"/>
      <c r="C40" s="60"/>
      <c r="D40" s="60"/>
      <c r="E40" s="60"/>
      <c r="F40" s="60"/>
      <c r="G40" s="60"/>
      <c r="H40" s="60"/>
      <c r="I40" s="756"/>
      <c r="J40" s="757"/>
      <c r="K40" s="757"/>
      <c r="L40" s="757"/>
      <c r="M40" s="758"/>
      <c r="N40" s="62"/>
      <c r="O40" s="54"/>
      <c r="P40" s="54"/>
      <c r="Q40" s="54"/>
      <c r="R40" s="54"/>
      <c r="S40" s="54"/>
    </row>
    <row r="41" spans="1:19" ht="16.5" customHeight="1" x14ac:dyDescent="0.2">
      <c r="A41" s="54"/>
      <c r="B41" s="63"/>
      <c r="C41" s="69"/>
      <c r="D41" s="60"/>
      <c r="E41" s="60"/>
      <c r="F41" s="60"/>
      <c r="G41" s="60"/>
      <c r="H41" s="60"/>
      <c r="I41" s="656"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I19:M20"/>
    <mergeCell ref="I23:M23"/>
    <mergeCell ref="C31:G31"/>
    <mergeCell ref="I29:M30"/>
    <mergeCell ref="C19:F19"/>
    <mergeCell ref="C20:H20"/>
    <mergeCell ref="I32:M36"/>
    <mergeCell ref="C23:G26"/>
    <mergeCell ref="C27:F27"/>
    <mergeCell ref="I37:M40"/>
    <mergeCell ref="C29:G29"/>
    <mergeCell ref="C30:F30"/>
    <mergeCell ref="C28:G28"/>
    <mergeCell ref="D3:H6"/>
    <mergeCell ref="C12:M17"/>
    <mergeCell ref="I8:J8"/>
    <mergeCell ref="C8:D8"/>
    <mergeCell ref="H10:M10"/>
    <mergeCell ref="L7:N8"/>
    <mergeCell ref="E8:F8"/>
    <mergeCell ref="D7:I7"/>
  </mergeCells>
  <phoneticPr fontId="0" type="noConversion"/>
  <pageMargins left="0" right="0" top="0" bottom="0.98425196850393704" header="0" footer="0.51181102362204722"/>
  <pageSetup paperSize="9" scale="88" orientation="landscape" horizontalDpi="1200" verticalDpi="1200" r:id="rId1"/>
  <headerFooter alignWithMargins="0"/>
  <drawing r:id="rId2"/>
  <legacyDrawing r:id="rId3"/>
  <controls>
    <mc:AlternateContent xmlns:mc="http://schemas.openxmlformats.org/markup-compatibility/2006">
      <mc:Choice Requires="x14">
        <control shapeId="11269" r:id="rId4" name="CheckBox1">
          <controlPr defaultSize="0" autoLine="0" r:id="rId5">
            <anchor moveWithCells="1">
              <from>
                <xdr:col>7</xdr:col>
                <xdr:colOff>504825</xdr:colOff>
                <xdr:row>40</xdr:row>
                <xdr:rowOff>85725</xdr:rowOff>
              </from>
              <to>
                <xdr:col>7</xdr:col>
                <xdr:colOff>647700</xdr:colOff>
                <xdr:row>41</xdr:row>
                <xdr:rowOff>19050</xdr:rowOff>
              </to>
            </anchor>
          </controlPr>
        </control>
      </mc:Choice>
      <mc:Fallback>
        <control shapeId="11269" r:id="rId4" name="CheckBox1"/>
      </mc:Fallback>
    </mc:AlternateContent>
    <mc:AlternateContent xmlns:mc="http://schemas.openxmlformats.org/markup-compatibility/2006">
      <mc:Choice Requires="x14">
        <control shapeId="11268" r:id="rId6" name="cmdAddSubstances">
          <controlPr defaultSize="0" autoLine="0" r:id="rId7">
            <anchor moveWithCells="1">
              <from>
                <xdr:col>1</xdr:col>
                <xdr:colOff>342900</xdr:colOff>
                <xdr:row>39</xdr:row>
                <xdr:rowOff>152400</xdr:rowOff>
              </from>
              <to>
                <xdr:col>5</xdr:col>
                <xdr:colOff>142875</xdr:colOff>
                <xdr:row>41</xdr:row>
                <xdr:rowOff>152400</xdr:rowOff>
              </to>
            </anchor>
          </controlPr>
        </control>
      </mc:Choice>
      <mc:Fallback>
        <control shapeId="11268" r:id="rId6" name="cmdAddSubstances"/>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ColWidth="9.140625"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6" t="s">
        <v>188</v>
      </c>
      <c r="C2" s="767"/>
      <c r="D2" s="767"/>
      <c r="E2" s="767"/>
      <c r="F2" s="767"/>
      <c r="G2" s="767"/>
      <c r="H2" s="767"/>
      <c r="I2" s="767"/>
      <c r="J2" s="767"/>
      <c r="K2" s="767"/>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Uniper UK Limited</v>
      </c>
      <c r="E4" s="60"/>
      <c r="F4" s="328"/>
      <c r="G4" s="60"/>
      <c r="H4" s="60"/>
      <c r="I4" s="60"/>
      <c r="J4" s="60"/>
      <c r="K4" s="60"/>
      <c r="L4" s="62"/>
      <c r="M4" s="54"/>
      <c r="N4" s="54"/>
      <c r="O4" s="54"/>
      <c r="P4" s="54"/>
      <c r="Q4" s="54"/>
    </row>
    <row r="5" spans="1:19" x14ac:dyDescent="0.2">
      <c r="A5" s="54"/>
      <c r="B5" s="59"/>
      <c r="C5" s="81" t="s">
        <v>72</v>
      </c>
      <c r="D5" s="82" t="str">
        <f>Introduction!I8</f>
        <v>MP3337SH</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57" t="s">
        <v>665</v>
      </c>
      <c r="D7" s="83" t="s">
        <v>127</v>
      </c>
      <c r="E7" s="83" t="s">
        <v>645</v>
      </c>
      <c r="F7" s="83" t="s">
        <v>111</v>
      </c>
      <c r="G7" s="60"/>
      <c r="H7" s="60"/>
      <c r="I7" s="60"/>
      <c r="J7" s="769" t="s">
        <v>1006</v>
      </c>
      <c r="K7" s="770"/>
      <c r="L7" s="62"/>
      <c r="M7" s="54"/>
      <c r="N7" s="54"/>
      <c r="O7" s="54"/>
      <c r="P7" s="54"/>
      <c r="Q7" s="54"/>
    </row>
    <row r="8" spans="1:19" x14ac:dyDescent="0.2">
      <c r="A8" s="54"/>
      <c r="B8" s="659"/>
      <c r="C8" s="340">
        <v>1</v>
      </c>
      <c r="D8" s="381" t="s">
        <v>1069</v>
      </c>
      <c r="E8" s="704" t="s">
        <v>747</v>
      </c>
      <c r="F8" s="382" t="s">
        <v>650</v>
      </c>
      <c r="G8" s="60">
        <v>233</v>
      </c>
      <c r="H8" s="60">
        <v>1</v>
      </c>
      <c r="I8" s="297"/>
      <c r="J8" s="421" t="s">
        <v>652</v>
      </c>
      <c r="K8" s="421">
        <f>SUMIF($F$8:$F$32,"A",$H$8:$H$32)</f>
        <v>0</v>
      </c>
      <c r="L8" s="62"/>
      <c r="M8" s="54"/>
      <c r="N8" s="54"/>
      <c r="O8" s="54"/>
      <c r="P8" s="54"/>
      <c r="Q8" s="54"/>
    </row>
    <row r="9" spans="1:19" x14ac:dyDescent="0.2">
      <c r="A9" s="54"/>
      <c r="B9" s="659"/>
      <c r="C9" s="340">
        <v>2</v>
      </c>
      <c r="D9" s="381" t="s">
        <v>1069</v>
      </c>
      <c r="E9" s="381" t="s">
        <v>747</v>
      </c>
      <c r="F9" s="382" t="s">
        <v>650</v>
      </c>
      <c r="G9" s="60">
        <v>233</v>
      </c>
      <c r="H9" s="60">
        <v>1</v>
      </c>
      <c r="I9" s="297"/>
      <c r="J9" s="421" t="s">
        <v>653</v>
      </c>
      <c r="K9" s="421">
        <f>SUMIF($F$8:$F$32,"B",$H$8:$H$32)</f>
        <v>0</v>
      </c>
      <c r="L9" s="62"/>
      <c r="M9" s="54"/>
      <c r="N9" s="54"/>
      <c r="O9" s="54"/>
      <c r="P9" s="54"/>
      <c r="Q9" s="54"/>
    </row>
    <row r="10" spans="1:19" x14ac:dyDescent="0.2">
      <c r="A10" s="54"/>
      <c r="B10" s="659"/>
      <c r="C10" s="340">
        <v>3</v>
      </c>
      <c r="D10" s="381" t="s">
        <v>1069</v>
      </c>
      <c r="E10" s="381" t="s">
        <v>747</v>
      </c>
      <c r="F10" s="382" t="s">
        <v>650</v>
      </c>
      <c r="G10" s="60">
        <v>233</v>
      </c>
      <c r="H10" s="60">
        <v>1</v>
      </c>
      <c r="I10" s="297"/>
      <c r="J10" s="421" t="s">
        <v>649</v>
      </c>
      <c r="K10" s="421">
        <f>SUMIF($F$8:$F$32,"C",$H$8:$H$32)</f>
        <v>0</v>
      </c>
      <c r="L10" s="62"/>
      <c r="M10" s="54"/>
      <c r="N10" s="54"/>
      <c r="O10" s="54"/>
      <c r="P10" s="54"/>
      <c r="Q10" s="54"/>
    </row>
    <row r="11" spans="1:19" x14ac:dyDescent="0.2">
      <c r="A11" s="54"/>
      <c r="B11" s="659"/>
      <c r="C11" s="340">
        <v>4</v>
      </c>
      <c r="D11" s="381" t="s">
        <v>1069</v>
      </c>
      <c r="E11" s="381" t="s">
        <v>747</v>
      </c>
      <c r="F11" s="382" t="s">
        <v>650</v>
      </c>
      <c r="G11" s="60">
        <v>233</v>
      </c>
      <c r="H11" s="60">
        <v>1</v>
      </c>
      <c r="I11" s="297"/>
      <c r="J11" s="421" t="s">
        <v>650</v>
      </c>
      <c r="K11" s="421">
        <f>SUMIF($F$8:$F$32,"D",$H$8:$H$32)</f>
        <v>5</v>
      </c>
      <c r="L11" s="62"/>
      <c r="M11" s="54"/>
      <c r="N11" s="54"/>
      <c r="O11" s="54"/>
      <c r="P11" s="54"/>
      <c r="Q11" s="54"/>
    </row>
    <row r="12" spans="1:19" x14ac:dyDescent="0.2">
      <c r="A12" s="54"/>
      <c r="B12" s="659"/>
      <c r="C12" s="340">
        <v>5</v>
      </c>
      <c r="D12" s="381" t="s">
        <v>1070</v>
      </c>
      <c r="E12" s="381" t="s">
        <v>748</v>
      </c>
      <c r="F12" s="382" t="s">
        <v>650</v>
      </c>
      <c r="G12" s="60">
        <v>7</v>
      </c>
      <c r="H12" s="60">
        <v>1</v>
      </c>
      <c r="I12" s="297"/>
      <c r="J12" s="422" t="s">
        <v>654</v>
      </c>
      <c r="K12" s="421">
        <f>SUMIF($F$8:$F$32,"E",$H$8:$H$32)</f>
        <v>0</v>
      </c>
      <c r="L12" s="62"/>
      <c r="M12" s="54"/>
      <c r="N12" s="54"/>
      <c r="O12" s="54"/>
      <c r="P12" s="54"/>
      <c r="Q12" s="54"/>
    </row>
    <row r="13" spans="1:19" x14ac:dyDescent="0.2">
      <c r="A13" s="54"/>
      <c r="B13" s="659"/>
      <c r="C13" s="340">
        <v>6</v>
      </c>
      <c r="D13" s="381"/>
      <c r="E13" s="381"/>
      <c r="F13" s="382"/>
      <c r="G13" s="60"/>
      <c r="H13" s="60">
        <v>1</v>
      </c>
      <c r="I13" s="297"/>
      <c r="J13" s="78"/>
      <c r="K13" s="79"/>
      <c r="L13" s="62"/>
      <c r="M13" s="54"/>
      <c r="N13" s="54"/>
      <c r="O13" s="54"/>
      <c r="P13" s="54"/>
      <c r="Q13" s="54"/>
    </row>
    <row r="14" spans="1:19" x14ac:dyDescent="0.2">
      <c r="A14" s="54"/>
      <c r="B14" s="659"/>
      <c r="C14" s="340">
        <v>7</v>
      </c>
      <c r="D14" s="381"/>
      <c r="E14" s="381"/>
      <c r="F14" s="382"/>
      <c r="G14" s="60"/>
      <c r="H14" s="60">
        <v>1</v>
      </c>
      <c r="I14" s="297"/>
      <c r="J14" s="60"/>
      <c r="K14" s="70"/>
      <c r="L14" s="62"/>
      <c r="M14" s="54"/>
      <c r="N14" s="54"/>
      <c r="O14" s="54"/>
      <c r="P14" s="54"/>
      <c r="Q14" s="54"/>
    </row>
    <row r="15" spans="1:19" x14ac:dyDescent="0.2">
      <c r="A15" s="54"/>
      <c r="B15" s="659"/>
      <c r="C15" s="340">
        <v>8</v>
      </c>
      <c r="D15" s="381"/>
      <c r="E15" s="381"/>
      <c r="F15" s="382"/>
      <c r="G15" s="60"/>
      <c r="H15" s="60">
        <v>1</v>
      </c>
      <c r="I15" s="297"/>
      <c r="J15" s="60"/>
      <c r="K15" s="60"/>
      <c r="L15" s="62"/>
      <c r="M15" s="54"/>
      <c r="N15" s="54"/>
      <c r="O15" s="54"/>
      <c r="P15" s="54"/>
      <c r="Q15" s="54"/>
    </row>
    <row r="16" spans="1:19" ht="12.75" customHeight="1" x14ac:dyDescent="0.2">
      <c r="A16" s="54"/>
      <c r="B16" s="659"/>
      <c r="C16" s="340">
        <v>9</v>
      </c>
      <c r="D16" s="381"/>
      <c r="E16" s="381"/>
      <c r="F16" s="382"/>
      <c r="G16" s="60"/>
      <c r="H16" s="60">
        <v>1</v>
      </c>
      <c r="I16" s="297"/>
      <c r="J16" s="768"/>
      <c r="K16" s="768"/>
      <c r="L16" s="62"/>
      <c r="M16" s="54"/>
      <c r="N16" s="54"/>
      <c r="O16" s="54"/>
      <c r="P16" s="54"/>
      <c r="Q16" s="54"/>
    </row>
    <row r="17" spans="1:17" x14ac:dyDescent="0.2">
      <c r="A17" s="54"/>
      <c r="B17" s="659"/>
      <c r="C17" s="340">
        <v>10</v>
      </c>
      <c r="D17" s="381"/>
      <c r="E17" s="381"/>
      <c r="F17" s="382"/>
      <c r="G17" s="60"/>
      <c r="H17" s="60">
        <v>1</v>
      </c>
      <c r="I17" s="297"/>
      <c r="J17" s="768"/>
      <c r="K17" s="768"/>
      <c r="L17" s="62"/>
      <c r="M17" s="54"/>
      <c r="N17" s="54"/>
      <c r="O17" s="54"/>
      <c r="P17" s="54"/>
      <c r="Q17" s="54"/>
    </row>
    <row r="18" spans="1:17" x14ac:dyDescent="0.2">
      <c r="A18" s="54"/>
      <c r="B18" s="659"/>
      <c r="C18" s="340">
        <v>11</v>
      </c>
      <c r="D18" s="381"/>
      <c r="E18" s="381"/>
      <c r="F18" s="382"/>
      <c r="G18" s="60"/>
      <c r="H18" s="60">
        <v>1</v>
      </c>
      <c r="I18" s="297"/>
      <c r="J18" s="768"/>
      <c r="K18" s="768"/>
      <c r="L18" s="62"/>
      <c r="M18" s="54"/>
      <c r="N18" s="54"/>
      <c r="O18" s="54"/>
      <c r="P18" s="54"/>
      <c r="Q18" s="54"/>
    </row>
    <row r="19" spans="1:17" x14ac:dyDescent="0.2">
      <c r="A19" s="54"/>
      <c r="B19" s="659"/>
      <c r="C19" s="340">
        <v>12</v>
      </c>
      <c r="D19" s="381"/>
      <c r="E19" s="381"/>
      <c r="F19" s="382"/>
      <c r="G19" s="60"/>
      <c r="H19" s="60">
        <v>1</v>
      </c>
      <c r="I19" s="297"/>
      <c r="J19" s="768"/>
      <c r="K19" s="768"/>
      <c r="L19" s="62"/>
      <c r="M19" s="54"/>
      <c r="N19" s="54"/>
      <c r="O19" s="54"/>
      <c r="P19" s="54"/>
      <c r="Q19" s="54"/>
    </row>
    <row r="20" spans="1:17" x14ac:dyDescent="0.2">
      <c r="A20" s="54"/>
      <c r="B20" s="659"/>
      <c r="C20" s="340">
        <v>13</v>
      </c>
      <c r="D20" s="381"/>
      <c r="E20" s="381"/>
      <c r="F20" s="382"/>
      <c r="G20" s="60"/>
      <c r="H20" s="60">
        <v>1</v>
      </c>
      <c r="I20" s="297"/>
      <c r="J20" s="768"/>
      <c r="K20" s="768"/>
      <c r="L20" s="62"/>
      <c r="M20" s="54"/>
      <c r="N20" s="54"/>
      <c r="O20" s="54"/>
      <c r="P20" s="54"/>
      <c r="Q20" s="54"/>
    </row>
    <row r="21" spans="1:17" x14ac:dyDescent="0.2">
      <c r="A21" s="54"/>
      <c r="B21" s="659"/>
      <c r="C21" s="340">
        <v>14</v>
      </c>
      <c r="D21" s="381"/>
      <c r="E21" s="381"/>
      <c r="F21" s="382"/>
      <c r="G21" s="60"/>
      <c r="H21" s="60">
        <v>1</v>
      </c>
      <c r="I21" s="297"/>
      <c r="J21" s="93"/>
      <c r="K21" s="93"/>
      <c r="L21" s="62"/>
      <c r="M21" s="54"/>
      <c r="N21" s="54"/>
      <c r="O21" s="54"/>
      <c r="P21" s="54"/>
      <c r="Q21" s="54"/>
    </row>
    <row r="22" spans="1:17" ht="12.75" customHeight="1" x14ac:dyDescent="0.2">
      <c r="A22" s="54"/>
      <c r="B22" s="659"/>
      <c r="C22" s="340">
        <v>15</v>
      </c>
      <c r="D22" s="381"/>
      <c r="E22" s="381"/>
      <c r="F22" s="382"/>
      <c r="G22" s="60"/>
      <c r="H22" s="60">
        <v>1</v>
      </c>
      <c r="I22" s="297"/>
      <c r="J22" s="94"/>
      <c r="K22" s="94"/>
      <c r="L22" s="62"/>
      <c r="M22" s="54"/>
      <c r="N22" s="54"/>
      <c r="O22" s="54"/>
      <c r="P22" s="54"/>
      <c r="Q22" s="54"/>
    </row>
    <row r="23" spans="1:17" x14ac:dyDescent="0.2">
      <c r="A23" s="54"/>
      <c r="B23" s="659"/>
      <c r="C23" s="340">
        <v>16</v>
      </c>
      <c r="D23" s="381"/>
      <c r="E23" s="381"/>
      <c r="F23" s="382"/>
      <c r="G23" s="60"/>
      <c r="H23" s="60">
        <v>1</v>
      </c>
      <c r="I23" s="297"/>
      <c r="J23" s="94"/>
      <c r="K23" s="94"/>
      <c r="L23" s="62"/>
      <c r="M23" s="54"/>
      <c r="N23" s="54"/>
      <c r="O23" s="54"/>
      <c r="P23" s="54"/>
      <c r="Q23" s="54"/>
    </row>
    <row r="24" spans="1:17" x14ac:dyDescent="0.2">
      <c r="A24" s="54"/>
      <c r="B24" s="659"/>
      <c r="C24" s="340">
        <v>17</v>
      </c>
      <c r="D24" s="381"/>
      <c r="E24" s="381"/>
      <c r="F24" s="382"/>
      <c r="G24" s="60"/>
      <c r="H24" s="60">
        <v>1</v>
      </c>
      <c r="I24" s="297"/>
      <c r="J24" s="94"/>
      <c r="K24" s="94"/>
      <c r="L24" s="62"/>
      <c r="M24" s="54"/>
      <c r="N24" s="54"/>
      <c r="O24" s="54"/>
      <c r="P24" s="54"/>
      <c r="Q24" s="54"/>
    </row>
    <row r="25" spans="1:17" x14ac:dyDescent="0.2">
      <c r="A25" s="54"/>
      <c r="B25" s="659"/>
      <c r="C25" s="340">
        <v>18</v>
      </c>
      <c r="D25" s="381"/>
      <c r="E25" s="381"/>
      <c r="F25" s="382"/>
      <c r="G25" s="60"/>
      <c r="H25" s="60">
        <v>1</v>
      </c>
      <c r="I25" s="297"/>
      <c r="J25" s="761" t="s">
        <v>1004</v>
      </c>
      <c r="K25" s="761"/>
      <c r="L25" s="62"/>
      <c r="M25" s="54"/>
      <c r="N25" s="54"/>
      <c r="O25" s="54"/>
      <c r="P25" s="54"/>
      <c r="Q25" s="54"/>
    </row>
    <row r="26" spans="1:17" x14ac:dyDescent="0.2">
      <c r="A26" s="54"/>
      <c r="B26" s="659"/>
      <c r="C26" s="340">
        <v>19</v>
      </c>
      <c r="D26" s="381"/>
      <c r="E26" s="381"/>
      <c r="F26" s="382"/>
      <c r="G26" s="60"/>
      <c r="H26" s="60">
        <v>1</v>
      </c>
      <c r="I26" s="297"/>
      <c r="J26" s="761"/>
      <c r="K26" s="761"/>
      <c r="L26" s="62"/>
      <c r="M26" s="54"/>
      <c r="N26" s="54"/>
      <c r="O26" s="54"/>
      <c r="P26" s="54"/>
      <c r="Q26" s="54"/>
    </row>
    <row r="27" spans="1:17" x14ac:dyDescent="0.2">
      <c r="A27" s="54"/>
      <c r="B27" s="659"/>
      <c r="C27" s="340">
        <v>20</v>
      </c>
      <c r="D27" s="383"/>
      <c r="E27" s="383"/>
      <c r="F27" s="384"/>
      <c r="G27" s="60"/>
      <c r="H27" s="60">
        <v>1</v>
      </c>
      <c r="I27" s="297"/>
      <c r="J27" s="761"/>
      <c r="K27" s="761"/>
      <c r="L27" s="62"/>
      <c r="M27" s="54"/>
      <c r="N27" s="54"/>
      <c r="O27" s="54"/>
      <c r="P27" s="54"/>
      <c r="Q27" s="54"/>
    </row>
    <row r="28" spans="1:17" x14ac:dyDescent="0.2">
      <c r="A28" s="54"/>
      <c r="B28" s="659"/>
      <c r="C28" s="340">
        <v>21</v>
      </c>
      <c r="D28" s="383"/>
      <c r="E28" s="383"/>
      <c r="F28" s="384"/>
      <c r="G28" s="60"/>
      <c r="H28" s="60">
        <v>1</v>
      </c>
      <c r="I28" s="297"/>
      <c r="J28" s="60"/>
      <c r="K28" s="60"/>
      <c r="L28" s="62"/>
      <c r="M28" s="54"/>
      <c r="N28" s="54"/>
      <c r="O28" s="54"/>
      <c r="P28" s="54"/>
      <c r="Q28" s="54"/>
    </row>
    <row r="29" spans="1:17" x14ac:dyDescent="0.2">
      <c r="A29" s="54"/>
      <c r="B29" s="659"/>
      <c r="C29" s="340">
        <v>22</v>
      </c>
      <c r="D29" s="383"/>
      <c r="E29" s="383"/>
      <c r="F29" s="384"/>
      <c r="G29" s="60"/>
      <c r="H29" s="60">
        <v>1</v>
      </c>
      <c r="I29" s="297"/>
      <c r="J29" s="60"/>
      <c r="K29" s="60"/>
      <c r="L29" s="62"/>
      <c r="M29" s="54"/>
      <c r="N29" s="54"/>
      <c r="O29" s="54"/>
      <c r="P29" s="54"/>
      <c r="Q29" s="54"/>
    </row>
    <row r="30" spans="1:17" x14ac:dyDescent="0.2">
      <c r="A30" s="54"/>
      <c r="B30" s="659"/>
      <c r="C30" s="340">
        <v>23</v>
      </c>
      <c r="D30" s="383"/>
      <c r="E30" s="383"/>
      <c r="F30" s="384"/>
      <c r="G30" s="60"/>
      <c r="H30" s="60">
        <v>1</v>
      </c>
      <c r="I30" s="297"/>
      <c r="J30" s="60"/>
      <c r="K30" s="60"/>
      <c r="L30" s="62"/>
      <c r="M30" s="54"/>
      <c r="N30" s="54"/>
      <c r="O30" s="54"/>
      <c r="P30" s="54"/>
      <c r="Q30" s="54"/>
    </row>
    <row r="31" spans="1:17" x14ac:dyDescent="0.2">
      <c r="A31" s="54"/>
      <c r="B31" s="659"/>
      <c r="C31" s="340">
        <v>24</v>
      </c>
      <c r="D31" s="383"/>
      <c r="E31" s="383"/>
      <c r="F31" s="384"/>
      <c r="G31" s="60"/>
      <c r="H31" s="60">
        <v>1</v>
      </c>
      <c r="I31" s="297"/>
      <c r="J31" s="60"/>
      <c r="K31" s="60"/>
      <c r="L31" s="62"/>
      <c r="M31" s="54"/>
      <c r="N31" s="54"/>
      <c r="O31" s="54"/>
      <c r="P31" s="54"/>
      <c r="Q31" s="54"/>
    </row>
    <row r="32" spans="1:17" x14ac:dyDescent="0.2">
      <c r="A32" s="54"/>
      <c r="B32" s="659"/>
      <c r="C32" s="340">
        <v>25</v>
      </c>
      <c r="D32" s="381"/>
      <c r="E32" s="381"/>
      <c r="F32" s="382"/>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31"/>
      <c r="G35" s="60"/>
      <c r="H35" s="60"/>
      <c r="I35" s="60"/>
      <c r="J35" s="60"/>
      <c r="K35" s="60"/>
      <c r="L35" s="62"/>
      <c r="M35" s="54"/>
      <c r="N35" s="54"/>
      <c r="O35" s="54"/>
      <c r="P35" s="54"/>
      <c r="Q35" s="54"/>
    </row>
    <row r="36" spans="1:17" x14ac:dyDescent="0.2">
      <c r="A36" s="54"/>
      <c r="B36" s="59"/>
      <c r="C36" s="419"/>
      <c r="D36" s="419"/>
      <c r="E36" s="419"/>
      <c r="F36" s="80"/>
      <c r="G36" s="60"/>
      <c r="H36" s="60"/>
      <c r="I36" s="60"/>
      <c r="J36" s="60"/>
      <c r="K36" s="60"/>
      <c r="L36" s="62"/>
      <c r="M36" s="54"/>
      <c r="N36" s="54"/>
      <c r="O36" s="54"/>
      <c r="P36" s="54"/>
      <c r="Q36" s="54"/>
    </row>
    <row r="37" spans="1:17" x14ac:dyDescent="0.2">
      <c r="A37" s="54"/>
      <c r="B37" s="59"/>
      <c r="C37" s="771" t="s">
        <v>143</v>
      </c>
      <c r="D37" s="772"/>
      <c r="E37" s="772"/>
      <c r="F37" s="340"/>
      <c r="G37" s="60"/>
      <c r="H37" s="60"/>
      <c r="I37" s="60"/>
      <c r="J37" s="60"/>
      <c r="K37" s="60"/>
      <c r="L37" s="62"/>
      <c r="M37" s="54"/>
      <c r="N37" s="54"/>
      <c r="O37" s="54"/>
      <c r="P37" s="54"/>
      <c r="Q37" s="54"/>
    </row>
    <row r="38" spans="1:17" x14ac:dyDescent="0.2">
      <c r="A38" s="54"/>
      <c r="B38" s="59"/>
      <c r="C38" s="773"/>
      <c r="D38" s="773"/>
      <c r="E38" s="773"/>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4"/>
      <c r="J43" s="774"/>
    </row>
    <row r="44" spans="1:17" s="15" customFormat="1" x14ac:dyDescent="0.2">
      <c r="C44" s="335"/>
      <c r="D44" s="334"/>
      <c r="E44" s="341"/>
      <c r="F44" s="336"/>
      <c r="G44" s="336"/>
      <c r="H44" s="336"/>
      <c r="I44" s="765"/>
      <c r="J44" s="765"/>
    </row>
    <row r="45" spans="1:17" s="15" customFormat="1" ht="9" hidden="1" customHeight="1" x14ac:dyDescent="0.2">
      <c r="C45" s="335"/>
      <c r="E45" s="336"/>
      <c r="F45" s="336"/>
      <c r="G45" s="336"/>
      <c r="H45" s="336"/>
      <c r="I45" s="765"/>
      <c r="J45" s="765"/>
    </row>
    <row r="46" spans="1:17" s="15" customFormat="1" hidden="1" x14ac:dyDescent="0.2">
      <c r="C46" s="335"/>
      <c r="D46" s="336"/>
      <c r="E46" s="336"/>
      <c r="F46" s="336"/>
      <c r="G46" s="336"/>
      <c r="H46" s="336"/>
      <c r="I46" s="765"/>
      <c r="J46" s="765"/>
    </row>
    <row r="47" spans="1:17" s="15" customFormat="1" hidden="1" x14ac:dyDescent="0.2">
      <c r="C47" s="335"/>
      <c r="D47" s="332"/>
      <c r="E47" s="336"/>
      <c r="F47" s="336"/>
      <c r="G47" s="342"/>
      <c r="H47" s="342"/>
      <c r="I47" s="765"/>
      <c r="J47" s="765"/>
    </row>
    <row r="48" spans="1:17" s="15" customFormat="1" hidden="1" x14ac:dyDescent="0.2">
      <c r="C48" s="335"/>
      <c r="D48" s="336"/>
      <c r="E48" s="336"/>
      <c r="F48" s="336"/>
      <c r="G48" s="342"/>
      <c r="H48" s="342"/>
      <c r="I48" s="765"/>
      <c r="J48" s="765"/>
    </row>
    <row r="49" spans="3:10" s="15" customFormat="1" hidden="1" x14ac:dyDescent="0.2">
      <c r="C49" s="335"/>
      <c r="D49" s="336"/>
      <c r="E49" s="336"/>
      <c r="F49" s="336"/>
      <c r="G49" s="336"/>
      <c r="H49" s="336"/>
      <c r="I49" s="765"/>
      <c r="J49" s="765"/>
    </row>
    <row r="50" spans="3:10" s="15" customFormat="1" hidden="1" x14ac:dyDescent="0.2">
      <c r="C50" s="335"/>
      <c r="D50" s="336"/>
      <c r="E50" s="336"/>
      <c r="F50" s="336"/>
      <c r="G50" s="336"/>
      <c r="H50" s="336"/>
      <c r="I50" s="765"/>
      <c r="J50" s="765"/>
    </row>
    <row r="51" spans="3:10" s="15" customFormat="1" hidden="1" x14ac:dyDescent="0.2">
      <c r="C51" s="335"/>
      <c r="D51" s="336"/>
      <c r="E51" s="336"/>
      <c r="F51" s="336"/>
      <c r="G51" s="336"/>
      <c r="H51" s="336"/>
      <c r="I51" s="765"/>
      <c r="J51" s="765"/>
    </row>
    <row r="52" spans="3:10" s="15" customFormat="1" hidden="1" x14ac:dyDescent="0.2">
      <c r="C52" s="335"/>
      <c r="D52" s="336"/>
      <c r="E52" s="336"/>
      <c r="F52" s="336"/>
      <c r="G52" s="336"/>
      <c r="H52" s="336"/>
      <c r="I52" s="765"/>
      <c r="J52" s="765"/>
    </row>
    <row r="53" spans="3:10" s="15" customFormat="1" hidden="1" x14ac:dyDescent="0.2">
      <c r="C53" s="335"/>
      <c r="D53" s="336"/>
      <c r="E53" s="336"/>
      <c r="F53" s="336"/>
      <c r="G53" s="336"/>
      <c r="H53" s="336"/>
      <c r="I53" s="765"/>
      <c r="J53" s="765"/>
    </row>
    <row r="54" spans="3:10" s="15" customFormat="1" hidden="1" x14ac:dyDescent="0.2">
      <c r="C54" s="335"/>
      <c r="D54" s="336"/>
      <c r="E54" s="336"/>
      <c r="F54" s="336"/>
      <c r="G54" s="336"/>
      <c r="H54" s="336"/>
      <c r="I54" s="765"/>
      <c r="J54" s="765"/>
    </row>
    <row r="55" spans="3:10" s="15" customFormat="1" hidden="1" x14ac:dyDescent="0.2">
      <c r="C55" s="335"/>
      <c r="D55" s="336"/>
      <c r="E55" s="336"/>
      <c r="F55" s="336"/>
      <c r="G55" s="336"/>
      <c r="H55" s="336"/>
      <c r="I55" s="765"/>
      <c r="J55" s="765"/>
    </row>
    <row r="56" spans="3:10" s="15" customFormat="1" hidden="1" x14ac:dyDescent="0.2">
      <c r="C56" s="335"/>
      <c r="D56" s="336"/>
      <c r="E56" s="336"/>
      <c r="F56" s="336"/>
      <c r="G56" s="336"/>
      <c r="H56" s="336"/>
      <c r="I56" s="765"/>
      <c r="J56" s="765"/>
    </row>
    <row r="57" spans="3:10" s="15" customFormat="1" hidden="1" x14ac:dyDescent="0.2">
      <c r="C57" s="335"/>
      <c r="D57" s="336"/>
      <c r="E57" s="336"/>
      <c r="F57" s="336"/>
      <c r="G57" s="336"/>
      <c r="H57" s="336"/>
      <c r="I57" s="765"/>
      <c r="J57" s="765"/>
    </row>
    <row r="58" spans="3:10" s="15" customFormat="1" hidden="1" x14ac:dyDescent="0.2">
      <c r="C58" s="335"/>
      <c r="D58" s="336"/>
      <c r="E58" s="336"/>
      <c r="F58" s="336"/>
      <c r="G58" s="336"/>
      <c r="H58" s="336"/>
      <c r="I58" s="765"/>
      <c r="J58" s="765"/>
    </row>
    <row r="59" spans="3:10" s="15" customFormat="1" hidden="1" x14ac:dyDescent="0.2">
      <c r="C59" s="335"/>
      <c r="D59" s="336"/>
      <c r="E59" s="336"/>
      <c r="F59" s="336"/>
      <c r="G59" s="336"/>
      <c r="H59" s="336"/>
      <c r="I59" s="765"/>
      <c r="J59" s="765"/>
    </row>
    <row r="60" spans="3:10" s="15" customFormat="1" hidden="1" x14ac:dyDescent="0.2">
      <c r="C60" s="335"/>
      <c r="D60" s="336"/>
      <c r="E60" s="336"/>
      <c r="F60" s="336"/>
      <c r="G60" s="336"/>
      <c r="H60" s="336"/>
      <c r="I60" s="765"/>
      <c r="J60" s="765"/>
    </row>
    <row r="61" spans="3:10" s="15" customFormat="1" hidden="1" x14ac:dyDescent="0.2">
      <c r="C61" s="335"/>
      <c r="D61" s="336"/>
      <c r="E61" s="336"/>
      <c r="F61" s="336"/>
      <c r="G61" s="336"/>
      <c r="H61" s="336"/>
      <c r="I61" s="765"/>
      <c r="J61" s="765"/>
    </row>
    <row r="62" spans="3:10" s="15" customFormat="1" hidden="1" x14ac:dyDescent="0.2">
      <c r="C62" s="335"/>
      <c r="D62" s="336"/>
      <c r="E62" s="336"/>
      <c r="F62" s="336"/>
      <c r="G62" s="336"/>
      <c r="H62" s="336"/>
      <c r="I62" s="765"/>
      <c r="J62" s="765"/>
    </row>
    <row r="63" spans="3:10" s="15" customFormat="1" hidden="1" x14ac:dyDescent="0.2">
      <c r="C63" s="335"/>
      <c r="D63" s="336"/>
      <c r="E63" s="336"/>
      <c r="F63" s="336"/>
      <c r="G63" s="336"/>
      <c r="H63" s="336"/>
      <c r="I63" s="765"/>
      <c r="J63" s="765"/>
    </row>
    <row r="64" spans="3:10" s="15" customFormat="1" hidden="1" x14ac:dyDescent="0.2">
      <c r="C64" s="335"/>
    </row>
    <row r="65" spans="1:17" s="15" customFormat="1" hidden="1" x14ac:dyDescent="0.2">
      <c r="C65" s="335"/>
      <c r="E65" s="21"/>
      <c r="F65" s="778"/>
      <c r="G65" s="778"/>
      <c r="H65" s="778"/>
      <c r="I65" s="778"/>
      <c r="J65" s="778"/>
    </row>
    <row r="66" spans="1:17" s="15" customFormat="1" ht="15.75" hidden="1" x14ac:dyDescent="0.25">
      <c r="C66" s="337"/>
      <c r="F66" s="778"/>
      <c r="G66" s="778"/>
      <c r="H66" s="778"/>
      <c r="I66" s="778"/>
      <c r="J66" s="778"/>
    </row>
    <row r="67" spans="1:17" s="15" customFormat="1" hidden="1" x14ac:dyDescent="0.2"/>
    <row r="68" spans="1:17" s="15" customFormat="1" ht="14.25" hidden="1" customHeight="1" x14ac:dyDescent="0.2">
      <c r="C68" s="338"/>
      <c r="D68" s="329"/>
      <c r="E68" s="777"/>
      <c r="F68" s="777"/>
      <c r="G68" s="339"/>
      <c r="H68" s="339"/>
      <c r="I68" s="775"/>
      <c r="J68" s="775"/>
    </row>
    <row r="69" spans="1:17" s="15" customFormat="1" hidden="1" x14ac:dyDescent="0.2">
      <c r="C69" s="330"/>
      <c r="D69" s="331"/>
      <c r="E69" s="776"/>
      <c r="F69" s="776"/>
      <c r="G69" s="339"/>
      <c r="H69" s="339"/>
      <c r="I69" s="775"/>
      <c r="J69" s="775"/>
    </row>
    <row r="70" spans="1:17" s="15" customFormat="1" hidden="1" x14ac:dyDescent="0.2">
      <c r="C70" s="330"/>
      <c r="D70" s="331"/>
      <c r="E70" s="779"/>
      <c r="F70" s="779"/>
      <c r="G70" s="339"/>
      <c r="H70" s="339"/>
      <c r="I70" s="775"/>
      <c r="J70" s="775"/>
    </row>
    <row r="71" spans="1:17" s="15" customFormat="1" hidden="1" x14ac:dyDescent="0.2">
      <c r="C71" s="330"/>
      <c r="D71" s="331"/>
      <c r="E71" s="779"/>
      <c r="F71" s="779"/>
      <c r="G71" s="339"/>
      <c r="H71" s="339"/>
      <c r="I71" s="775"/>
      <c r="J71" s="775"/>
    </row>
    <row r="72" spans="1:17" s="15" customFormat="1" hidden="1" x14ac:dyDescent="0.2">
      <c r="C72" s="330"/>
      <c r="D72" s="331"/>
      <c r="E72" s="776"/>
      <c r="F72" s="776"/>
      <c r="G72" s="339"/>
      <c r="H72" s="339"/>
      <c r="I72" s="775"/>
      <c r="J72" s="775"/>
    </row>
    <row r="73" spans="1:17" s="15" customFormat="1" hidden="1" x14ac:dyDescent="0.2">
      <c r="C73" s="330"/>
      <c r="D73" s="572" t="s">
        <v>419</v>
      </c>
      <c r="E73" s="776"/>
      <c r="F73" s="776"/>
      <c r="G73" s="339"/>
      <c r="H73" s="339"/>
      <c r="I73" s="775"/>
      <c r="J73" s="775"/>
    </row>
    <row r="74" spans="1:17" s="15" customFormat="1" hidden="1" x14ac:dyDescent="0.2"/>
    <row r="75" spans="1:17" s="15" customFormat="1" hidden="1" x14ac:dyDescent="0.2"/>
    <row r="76" spans="1:17" s="15" customFormat="1" hidden="1" x14ac:dyDescent="0.2">
      <c r="H76" s="780" t="s">
        <v>423</v>
      </c>
      <c r="I76" s="780"/>
      <c r="J76" s="780"/>
      <c r="K76" s="780"/>
    </row>
    <row r="77" spans="1:17" ht="29.25" hidden="1" customHeight="1" x14ac:dyDescent="0.2">
      <c r="A77" s="54"/>
      <c r="B77" s="54"/>
      <c r="C77" s="21" t="s">
        <v>420</v>
      </c>
      <c r="D77" s="54" t="s">
        <v>421</v>
      </c>
      <c r="E77" s="54" t="s">
        <v>688</v>
      </c>
      <c r="F77" s="577"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77"/>
      <c r="G78" s="54"/>
      <c r="H78" s="54"/>
      <c r="I78" s="54"/>
      <c r="J78" s="54"/>
      <c r="K78" s="54"/>
      <c r="L78" s="54"/>
      <c r="M78" s="54"/>
      <c r="N78" s="54"/>
      <c r="O78" s="54"/>
      <c r="P78" s="54"/>
      <c r="Q78" s="54"/>
    </row>
    <row r="79" spans="1:17" hidden="1" x14ac:dyDescent="0.2">
      <c r="A79" s="54"/>
      <c r="B79" s="54"/>
      <c r="C79" s="15" t="s">
        <v>652</v>
      </c>
      <c r="D79" s="574">
        <v>232</v>
      </c>
      <c r="E79" s="574" t="s">
        <v>746</v>
      </c>
      <c r="F79" s="54">
        <v>1</v>
      </c>
      <c r="G79" s="54"/>
      <c r="H79" s="54" t="s">
        <v>649</v>
      </c>
      <c r="I79" s="54"/>
      <c r="J79" s="54"/>
      <c r="K79" s="54"/>
      <c r="L79" s="54"/>
      <c r="M79" s="54"/>
      <c r="N79" s="54"/>
      <c r="O79" s="54"/>
      <c r="P79" s="54"/>
    </row>
    <row r="80" spans="1:17" hidden="1" x14ac:dyDescent="0.2">
      <c r="A80" s="54"/>
      <c r="B80" s="54"/>
      <c r="C80" s="15" t="s">
        <v>653</v>
      </c>
      <c r="D80" s="574">
        <v>233</v>
      </c>
      <c r="E80" s="574"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74">
        <v>9</v>
      </c>
      <c r="E82" s="574" t="s">
        <v>749</v>
      </c>
      <c r="F82" s="54">
        <v>1</v>
      </c>
      <c r="G82" s="54"/>
      <c r="H82" s="54" t="s">
        <v>654</v>
      </c>
      <c r="I82" s="54"/>
      <c r="J82" s="54"/>
      <c r="K82" s="54"/>
      <c r="L82" s="54"/>
      <c r="M82" s="54"/>
      <c r="N82" s="54"/>
      <c r="O82" s="54"/>
      <c r="P82" s="54"/>
    </row>
    <row r="83" spans="1:16" hidden="1" x14ac:dyDescent="0.2">
      <c r="A83" s="54"/>
      <c r="B83" s="54"/>
      <c r="C83" s="15" t="s">
        <v>654</v>
      </c>
      <c r="D83" s="574">
        <v>178</v>
      </c>
      <c r="E83" s="574"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74">
        <v>242</v>
      </c>
      <c r="E88" s="574"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74">
        <v>157</v>
      </c>
      <c r="E94" s="574"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74">
        <v>243</v>
      </c>
      <c r="E98" s="574"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78">
        <v>42</v>
      </c>
      <c r="E100" s="678"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74">
        <v>51</v>
      </c>
      <c r="E104" s="574"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74">
        <v>250</v>
      </c>
      <c r="E120" s="574" t="s">
        <v>789</v>
      </c>
      <c r="F120" s="54">
        <v>1</v>
      </c>
      <c r="G120" s="54"/>
      <c r="H120" s="54" t="s">
        <v>652</v>
      </c>
      <c r="I120" s="54"/>
      <c r="J120" s="54"/>
      <c r="K120" s="54"/>
      <c r="L120" s="54"/>
      <c r="M120" s="54"/>
      <c r="N120" s="54"/>
      <c r="O120" s="54"/>
      <c r="P120" s="54"/>
    </row>
    <row r="121" spans="1:16" hidden="1" x14ac:dyDescent="0.2">
      <c r="A121" s="54"/>
      <c r="B121" s="54"/>
      <c r="C121" s="54"/>
      <c r="D121" s="574">
        <v>300</v>
      </c>
      <c r="E121" s="574" t="s">
        <v>1021</v>
      </c>
      <c r="F121" s="54">
        <v>1</v>
      </c>
      <c r="G121" s="54"/>
      <c r="H121" s="54" t="s">
        <v>652</v>
      </c>
      <c r="I121" s="54"/>
      <c r="J121" s="54"/>
      <c r="K121" s="54"/>
      <c r="L121" s="54"/>
      <c r="M121" s="54"/>
      <c r="N121" s="54"/>
      <c r="O121" s="54"/>
      <c r="P121" s="54"/>
    </row>
    <row r="122" spans="1:16" hidden="1" x14ac:dyDescent="0.2">
      <c r="A122" s="54"/>
      <c r="B122" s="54"/>
      <c r="C122" s="54"/>
      <c r="D122" s="574">
        <v>301</v>
      </c>
      <c r="E122" s="574"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74">
        <v>252</v>
      </c>
      <c r="E129" s="574" t="s">
        <v>796</v>
      </c>
      <c r="F129" s="54">
        <v>1</v>
      </c>
      <c r="G129" s="54"/>
      <c r="H129" s="54" t="s">
        <v>652</v>
      </c>
      <c r="I129" s="54"/>
      <c r="J129" s="54"/>
      <c r="K129" s="54"/>
      <c r="L129" s="54"/>
      <c r="M129" s="54"/>
      <c r="N129" s="54"/>
      <c r="O129" s="54"/>
      <c r="P129" s="54"/>
    </row>
    <row r="130" spans="1:16" hidden="1" x14ac:dyDescent="0.2">
      <c r="A130" s="54"/>
      <c r="B130" s="54"/>
      <c r="C130" s="54"/>
      <c r="D130" s="574">
        <v>265</v>
      </c>
      <c r="E130" s="574" t="s">
        <v>797</v>
      </c>
      <c r="F130" s="54">
        <v>1</v>
      </c>
      <c r="G130" s="54"/>
      <c r="H130" s="54" t="s">
        <v>649</v>
      </c>
      <c r="I130" s="54"/>
      <c r="J130" s="54"/>
      <c r="K130" s="54"/>
      <c r="L130" s="54"/>
      <c r="M130" s="54"/>
      <c r="N130" s="54"/>
      <c r="O130" s="54"/>
      <c r="P130" s="54"/>
    </row>
    <row r="131" spans="1:16" hidden="1" x14ac:dyDescent="0.2">
      <c r="A131" s="54"/>
      <c r="B131" s="54"/>
      <c r="C131" s="54"/>
      <c r="D131" s="573">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74">
        <v>254</v>
      </c>
      <c r="E137" s="574" t="s">
        <v>804</v>
      </c>
      <c r="F137" s="54">
        <v>1</v>
      </c>
      <c r="G137" s="54"/>
      <c r="H137" s="54" t="s">
        <v>652</v>
      </c>
      <c r="I137" s="54"/>
      <c r="J137" s="54"/>
      <c r="K137" s="54"/>
      <c r="L137" s="54"/>
      <c r="M137" s="54"/>
      <c r="N137" s="54"/>
      <c r="O137" s="54"/>
      <c r="P137" s="54"/>
    </row>
    <row r="138" spans="1:16" hidden="1" x14ac:dyDescent="0.2">
      <c r="A138" s="54"/>
      <c r="B138" s="54"/>
      <c r="C138" s="54"/>
      <c r="D138" s="701">
        <v>340</v>
      </c>
      <c r="E138" s="703" t="s">
        <v>1060</v>
      </c>
      <c r="F138" s="54">
        <v>1</v>
      </c>
      <c r="G138" s="54"/>
      <c r="H138" s="702"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78">
        <v>267</v>
      </c>
      <c r="E144" s="678" t="s">
        <v>397</v>
      </c>
      <c r="F144" s="54">
        <v>1</v>
      </c>
      <c r="G144" s="54"/>
      <c r="H144" s="54" t="s">
        <v>649</v>
      </c>
      <c r="I144" s="54"/>
      <c r="J144" s="54"/>
      <c r="K144" s="54"/>
      <c r="L144" s="54"/>
      <c r="M144" s="54"/>
      <c r="N144" s="54"/>
      <c r="O144" s="54"/>
      <c r="P144" s="54"/>
    </row>
    <row r="145" spans="1:16" hidden="1" x14ac:dyDescent="0.2">
      <c r="A145" s="54"/>
      <c r="B145" s="54"/>
      <c r="C145" s="54"/>
      <c r="D145" s="678">
        <v>302</v>
      </c>
      <c r="E145" s="678" t="s">
        <v>1023</v>
      </c>
      <c r="F145" s="54">
        <v>1</v>
      </c>
      <c r="G145" s="54"/>
      <c r="H145" s="54" t="s">
        <v>649</v>
      </c>
      <c r="I145" s="54"/>
      <c r="J145" s="54"/>
      <c r="K145" s="54"/>
      <c r="L145" s="54"/>
      <c r="M145" s="54"/>
      <c r="N145" s="54"/>
      <c r="O145" s="54"/>
      <c r="P145" s="54"/>
    </row>
    <row r="146" spans="1:16" hidden="1" x14ac:dyDescent="0.2">
      <c r="A146" s="54"/>
      <c r="B146" s="54"/>
      <c r="C146" s="54"/>
      <c r="D146" s="701">
        <v>341</v>
      </c>
      <c r="E146" s="703" t="s">
        <v>1059</v>
      </c>
      <c r="F146" s="54">
        <v>1</v>
      </c>
      <c r="G146" s="54"/>
      <c r="H146" s="702" t="s">
        <v>653</v>
      </c>
      <c r="I146" s="54"/>
      <c r="J146" s="54"/>
      <c r="K146" s="54"/>
      <c r="L146" s="54"/>
      <c r="M146" s="54"/>
      <c r="N146" s="54"/>
      <c r="O146" s="54"/>
      <c r="P146" s="54"/>
    </row>
    <row r="147" spans="1:16" hidden="1" x14ac:dyDescent="0.2">
      <c r="A147" s="54"/>
      <c r="B147" s="54"/>
      <c r="C147" s="54"/>
      <c r="D147" s="678">
        <v>303</v>
      </c>
      <c r="E147" s="40" t="s">
        <v>810</v>
      </c>
      <c r="F147" s="54">
        <v>1</v>
      </c>
      <c r="G147" s="54"/>
      <c r="H147" s="54" t="s">
        <v>654</v>
      </c>
      <c r="I147" s="54"/>
      <c r="J147" s="54"/>
      <c r="K147" s="54"/>
      <c r="L147" s="54"/>
      <c r="M147" s="54"/>
      <c r="N147" s="54"/>
      <c r="O147" s="54"/>
      <c r="P147" s="54"/>
    </row>
    <row r="148" spans="1:16" hidden="1" x14ac:dyDescent="0.2">
      <c r="A148" s="54"/>
      <c r="B148" s="54"/>
      <c r="C148" s="54"/>
      <c r="D148" s="678">
        <v>304</v>
      </c>
      <c r="E148" s="40" t="s">
        <v>1024</v>
      </c>
      <c r="F148" s="54">
        <v>1</v>
      </c>
      <c r="G148" s="54"/>
      <c r="H148" s="54" t="s">
        <v>649</v>
      </c>
      <c r="I148" s="54"/>
      <c r="J148" s="54"/>
      <c r="K148" s="54"/>
      <c r="L148" s="54"/>
      <c r="M148" s="54"/>
      <c r="N148" s="54"/>
      <c r="O148" s="54"/>
      <c r="P148" s="54"/>
    </row>
    <row r="149" spans="1:16" hidden="1" x14ac:dyDescent="0.2">
      <c r="A149" s="54"/>
      <c r="B149" s="54"/>
      <c r="C149" s="54"/>
      <c r="D149" s="678">
        <v>305</v>
      </c>
      <c r="E149" s="40" t="s">
        <v>1025</v>
      </c>
      <c r="F149" s="54">
        <v>1</v>
      </c>
      <c r="G149" s="54"/>
      <c r="H149" s="54" t="s">
        <v>649</v>
      </c>
      <c r="I149" s="54"/>
      <c r="J149" s="54"/>
      <c r="K149" s="54"/>
      <c r="L149" s="54"/>
      <c r="M149" s="54"/>
      <c r="N149" s="54"/>
      <c r="O149" s="54"/>
      <c r="P149" s="54"/>
    </row>
    <row r="150" spans="1:16" hidden="1" x14ac:dyDescent="0.2">
      <c r="A150" s="54"/>
      <c r="B150" s="54"/>
      <c r="C150" s="54"/>
      <c r="D150" s="678">
        <v>306</v>
      </c>
      <c r="E150" s="40" t="s">
        <v>1026</v>
      </c>
      <c r="F150" s="54">
        <v>1</v>
      </c>
      <c r="G150" s="54"/>
      <c r="H150" s="54" t="s">
        <v>649</v>
      </c>
      <c r="I150" s="54"/>
      <c r="J150" s="54"/>
      <c r="K150" s="54"/>
      <c r="L150" s="54"/>
      <c r="M150" s="54"/>
      <c r="N150" s="54"/>
      <c r="O150" s="54"/>
      <c r="P150" s="54"/>
    </row>
    <row r="151" spans="1:16" hidden="1" x14ac:dyDescent="0.2">
      <c r="A151" s="54"/>
      <c r="B151" s="54"/>
      <c r="C151" s="54"/>
      <c r="D151" s="690">
        <v>307</v>
      </c>
      <c r="E151" s="40" t="s">
        <v>1027</v>
      </c>
      <c r="F151" s="54">
        <v>1</v>
      </c>
      <c r="G151" s="54"/>
      <c r="H151" s="54" t="s">
        <v>653</v>
      </c>
      <c r="I151" s="54"/>
      <c r="J151" s="54"/>
      <c r="K151" s="54"/>
      <c r="L151" s="54"/>
      <c r="M151" s="54"/>
      <c r="N151" s="54"/>
      <c r="O151" s="54"/>
      <c r="P151" s="54"/>
    </row>
    <row r="152" spans="1:16" hidden="1" x14ac:dyDescent="0.2">
      <c r="A152" s="54"/>
      <c r="B152" s="54"/>
      <c r="C152" s="54"/>
      <c r="D152" s="691">
        <v>308</v>
      </c>
      <c r="E152" s="691" t="s">
        <v>811</v>
      </c>
      <c r="F152" s="691">
        <v>1</v>
      </c>
      <c r="G152" s="691"/>
      <c r="H152" s="691" t="s">
        <v>649</v>
      </c>
      <c r="I152" s="691"/>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692" t="s">
        <v>1028</v>
      </c>
      <c r="F154" s="54">
        <v>1</v>
      </c>
      <c r="G154" s="54"/>
      <c r="H154" s="54" t="s">
        <v>653</v>
      </c>
      <c r="I154" s="54"/>
      <c r="J154" s="54"/>
      <c r="K154" s="54"/>
      <c r="L154" s="54"/>
      <c r="M154" s="54"/>
      <c r="N154" s="54"/>
      <c r="O154" s="54"/>
      <c r="P154" s="54"/>
    </row>
    <row r="155" spans="1:16" hidden="1" x14ac:dyDescent="0.2">
      <c r="A155" s="54"/>
      <c r="B155" s="54"/>
      <c r="C155" s="54"/>
      <c r="D155" s="40">
        <v>310</v>
      </c>
      <c r="E155" s="692" t="s">
        <v>1029</v>
      </c>
      <c r="F155" s="54">
        <v>1</v>
      </c>
      <c r="G155" s="54"/>
      <c r="H155" s="698" t="s">
        <v>653</v>
      </c>
      <c r="I155" s="693"/>
      <c r="J155" s="54"/>
      <c r="K155" s="54"/>
      <c r="L155" s="54"/>
      <c r="M155" s="54"/>
      <c r="N155" s="54"/>
      <c r="O155" s="54"/>
      <c r="P155" s="54"/>
    </row>
    <row r="156" spans="1:16" hidden="1" x14ac:dyDescent="0.2">
      <c r="A156" s="54"/>
      <c r="B156" s="54"/>
      <c r="C156" s="54"/>
      <c r="D156" s="40">
        <v>108</v>
      </c>
      <c r="E156" s="692" t="s">
        <v>1030</v>
      </c>
      <c r="F156" s="54">
        <v>1</v>
      </c>
      <c r="G156" s="54"/>
      <c r="H156" s="698" t="s">
        <v>649</v>
      </c>
      <c r="I156" s="693"/>
      <c r="J156" s="54"/>
      <c r="K156" s="54"/>
      <c r="L156" s="54"/>
      <c r="M156" s="54"/>
      <c r="N156" s="54"/>
      <c r="O156" s="54"/>
      <c r="P156" s="54"/>
    </row>
    <row r="157" spans="1:16" hidden="1" x14ac:dyDescent="0.2">
      <c r="A157" s="54"/>
      <c r="B157" s="54"/>
      <c r="C157" s="54"/>
      <c r="D157" s="40">
        <v>108</v>
      </c>
      <c r="E157" s="692" t="s">
        <v>1031</v>
      </c>
      <c r="F157" s="54">
        <v>1</v>
      </c>
      <c r="G157" s="54"/>
      <c r="H157" s="698" t="s">
        <v>653</v>
      </c>
      <c r="I157" s="693"/>
      <c r="J157" s="54"/>
      <c r="K157" s="54"/>
      <c r="L157" s="54"/>
      <c r="M157" s="54"/>
      <c r="N157" s="54"/>
      <c r="O157" s="54"/>
      <c r="P157" s="54"/>
    </row>
    <row r="158" spans="1:16" hidden="1" x14ac:dyDescent="0.2">
      <c r="A158" s="54"/>
      <c r="B158" s="54"/>
      <c r="C158" s="54"/>
      <c r="D158" s="701">
        <v>345</v>
      </c>
      <c r="E158" s="703" t="s">
        <v>1064</v>
      </c>
      <c r="F158" s="54">
        <v>1</v>
      </c>
      <c r="G158" s="54"/>
      <c r="H158" s="698" t="s">
        <v>652</v>
      </c>
      <c r="I158" s="693"/>
      <c r="J158" s="54"/>
      <c r="K158" s="54"/>
      <c r="L158" s="54"/>
      <c r="M158" s="54"/>
      <c r="N158" s="54"/>
      <c r="O158" s="54"/>
      <c r="P158" s="54"/>
    </row>
    <row r="159" spans="1:16" hidden="1" x14ac:dyDescent="0.2">
      <c r="A159" s="54"/>
      <c r="B159" s="54"/>
      <c r="C159" s="54"/>
      <c r="D159" s="40">
        <v>313</v>
      </c>
      <c r="E159" s="692" t="s">
        <v>1032</v>
      </c>
      <c r="F159" s="54">
        <v>1</v>
      </c>
      <c r="G159" s="54"/>
      <c r="H159" s="693" t="s">
        <v>653</v>
      </c>
      <c r="I159" s="693"/>
      <c r="J159" s="54"/>
      <c r="K159" s="54"/>
      <c r="L159" s="54"/>
      <c r="M159" s="54"/>
      <c r="N159" s="54"/>
      <c r="O159" s="54"/>
      <c r="P159" s="54"/>
    </row>
    <row r="160" spans="1:16" hidden="1" x14ac:dyDescent="0.2">
      <c r="A160" s="54"/>
      <c r="B160" s="54"/>
      <c r="C160" s="54"/>
      <c r="D160" s="701">
        <v>342</v>
      </c>
      <c r="E160" s="703" t="s">
        <v>1061</v>
      </c>
      <c r="F160" s="54">
        <v>1</v>
      </c>
      <c r="G160" s="54"/>
      <c r="H160" s="698" t="s">
        <v>652</v>
      </c>
      <c r="I160" s="693"/>
      <c r="J160" s="54"/>
      <c r="K160" s="54"/>
      <c r="L160" s="54"/>
      <c r="M160" s="54"/>
      <c r="N160" s="54"/>
      <c r="O160" s="54"/>
      <c r="P160" s="54"/>
    </row>
    <row r="161" spans="1:16" hidden="1" x14ac:dyDescent="0.2">
      <c r="A161" s="54"/>
      <c r="B161" s="54"/>
      <c r="C161" s="54"/>
      <c r="D161" s="40">
        <v>314</v>
      </c>
      <c r="E161" s="692" t="s">
        <v>1033</v>
      </c>
      <c r="F161" s="54">
        <v>1</v>
      </c>
      <c r="G161" s="54"/>
      <c r="H161" s="693" t="s">
        <v>653</v>
      </c>
      <c r="I161" s="693"/>
      <c r="J161" s="54"/>
      <c r="K161" s="54"/>
      <c r="L161" s="54"/>
      <c r="M161" s="54"/>
      <c r="N161" s="54"/>
      <c r="O161" s="54"/>
      <c r="P161" s="54"/>
    </row>
    <row r="162" spans="1:16" hidden="1" x14ac:dyDescent="0.2">
      <c r="A162" s="54"/>
      <c r="B162" s="54"/>
      <c r="C162" s="54"/>
      <c r="D162" s="701">
        <v>343</v>
      </c>
      <c r="E162" s="703" t="s">
        <v>1062</v>
      </c>
      <c r="F162" s="54">
        <v>1</v>
      </c>
      <c r="G162" s="54"/>
      <c r="H162" s="698" t="s">
        <v>652</v>
      </c>
      <c r="I162" s="693"/>
      <c r="J162" s="54"/>
      <c r="K162" s="54"/>
      <c r="L162" s="54"/>
      <c r="M162" s="54"/>
      <c r="N162" s="54"/>
      <c r="O162" s="54"/>
      <c r="P162" s="54"/>
    </row>
    <row r="163" spans="1:16" s="54" customFormat="1" hidden="1" x14ac:dyDescent="0.2">
      <c r="D163" s="40">
        <v>315</v>
      </c>
      <c r="E163" s="693" t="s">
        <v>1034</v>
      </c>
      <c r="F163" s="54">
        <v>1</v>
      </c>
      <c r="H163" s="693" t="s">
        <v>652</v>
      </c>
      <c r="I163" s="693"/>
    </row>
    <row r="164" spans="1:16" hidden="1" x14ac:dyDescent="0.2">
      <c r="A164" s="54"/>
      <c r="B164" s="54"/>
      <c r="C164" s="54"/>
      <c r="D164" s="40">
        <v>317</v>
      </c>
      <c r="E164" s="692" t="s">
        <v>1035</v>
      </c>
      <c r="F164" s="54">
        <v>1</v>
      </c>
      <c r="G164" s="54"/>
      <c r="H164" s="693" t="s">
        <v>652</v>
      </c>
      <c r="I164" s="693"/>
      <c r="J164" s="54"/>
      <c r="K164" s="54"/>
      <c r="L164" s="54"/>
      <c r="M164" s="54"/>
      <c r="N164" s="54"/>
      <c r="O164" s="54"/>
      <c r="P164" s="54"/>
    </row>
    <row r="165" spans="1:16" hidden="1" x14ac:dyDescent="0.2">
      <c r="A165" s="54"/>
      <c r="B165" s="54"/>
      <c r="C165" s="54"/>
      <c r="D165" s="40">
        <v>318</v>
      </c>
      <c r="E165" s="692" t="s">
        <v>1036</v>
      </c>
      <c r="F165" s="54">
        <v>1</v>
      </c>
      <c r="G165" s="54"/>
      <c r="H165" s="693" t="s">
        <v>652</v>
      </c>
      <c r="I165" s="693"/>
      <c r="J165" s="54"/>
      <c r="K165" s="54"/>
      <c r="L165" s="54"/>
      <c r="M165" s="54"/>
      <c r="N165" s="54"/>
      <c r="O165" s="54"/>
      <c r="P165" s="54"/>
    </row>
    <row r="166" spans="1:16" hidden="1" x14ac:dyDescent="0.2">
      <c r="A166" s="54"/>
      <c r="B166" s="54"/>
      <c r="C166" s="54"/>
      <c r="D166" s="701">
        <v>344</v>
      </c>
      <c r="E166" s="703" t="s">
        <v>1063</v>
      </c>
      <c r="F166" s="54">
        <v>1</v>
      </c>
      <c r="G166" s="54"/>
      <c r="H166" s="698" t="s">
        <v>652</v>
      </c>
      <c r="I166" s="693"/>
      <c r="J166" s="54"/>
      <c r="K166" s="54"/>
      <c r="L166" s="54"/>
      <c r="M166" s="54"/>
      <c r="N166" s="54"/>
      <c r="O166" s="54"/>
      <c r="P166" s="54"/>
    </row>
    <row r="167" spans="1:16" hidden="1" x14ac:dyDescent="0.2">
      <c r="A167" s="54"/>
      <c r="B167" s="54"/>
      <c r="C167" s="54"/>
      <c r="D167" s="40">
        <v>319</v>
      </c>
      <c r="E167" s="692" t="s">
        <v>1037</v>
      </c>
      <c r="F167" s="54">
        <v>1</v>
      </c>
      <c r="G167" s="54"/>
      <c r="H167" s="693" t="s">
        <v>652</v>
      </c>
      <c r="I167" s="693"/>
      <c r="J167" s="54"/>
      <c r="K167" s="54"/>
      <c r="L167" s="54"/>
      <c r="M167" s="54"/>
      <c r="N167" s="54"/>
      <c r="O167" s="54"/>
      <c r="P167" s="54"/>
    </row>
    <row r="168" spans="1:16" hidden="1" x14ac:dyDescent="0.2">
      <c r="A168" s="54"/>
      <c r="B168" s="54"/>
      <c r="C168" s="54"/>
      <c r="D168" s="40">
        <v>320</v>
      </c>
      <c r="E168" s="692" t="s">
        <v>1038</v>
      </c>
      <c r="F168" s="54">
        <v>1</v>
      </c>
      <c r="G168" s="54"/>
      <c r="H168" s="693" t="s">
        <v>652</v>
      </c>
      <c r="I168" s="693"/>
      <c r="J168" s="54"/>
      <c r="K168" s="54"/>
      <c r="L168" s="54"/>
      <c r="M168" s="54"/>
      <c r="N168" s="54"/>
      <c r="O168" s="54"/>
      <c r="P168" s="54"/>
    </row>
    <row r="169" spans="1:16" hidden="1" x14ac:dyDescent="0.2">
      <c r="A169" s="54"/>
      <c r="B169" s="54"/>
      <c r="C169" s="54"/>
      <c r="D169" s="40">
        <v>321</v>
      </c>
      <c r="E169" s="692" t="s">
        <v>1039</v>
      </c>
      <c r="F169" s="54">
        <v>1</v>
      </c>
      <c r="G169" s="54"/>
      <c r="H169" s="693" t="s">
        <v>649</v>
      </c>
      <c r="I169" s="693"/>
      <c r="J169" s="54"/>
      <c r="K169" s="54"/>
      <c r="L169" s="54"/>
      <c r="M169" s="54"/>
      <c r="N169" s="54"/>
      <c r="O169" s="54"/>
      <c r="P169" s="54"/>
    </row>
    <row r="170" spans="1:16" hidden="1" x14ac:dyDescent="0.2">
      <c r="A170" s="54"/>
      <c r="B170" s="54"/>
      <c r="C170" s="54"/>
      <c r="D170" s="40">
        <v>322</v>
      </c>
      <c r="E170" s="694" t="s">
        <v>1040</v>
      </c>
      <c r="F170" s="54">
        <v>1</v>
      </c>
      <c r="G170" s="54"/>
      <c r="H170" s="54" t="s">
        <v>652</v>
      </c>
      <c r="I170" s="54"/>
      <c r="J170" s="54"/>
      <c r="K170" s="54"/>
      <c r="L170" s="54"/>
      <c r="M170" s="54"/>
      <c r="N170" s="54"/>
      <c r="O170" s="54"/>
      <c r="P170" s="54"/>
    </row>
    <row r="171" spans="1:16" hidden="1" x14ac:dyDescent="0.2">
      <c r="A171" s="54"/>
      <c r="B171" s="54"/>
      <c r="C171" s="54"/>
      <c r="D171" s="40">
        <v>323</v>
      </c>
      <c r="E171" s="694" t="s">
        <v>1041</v>
      </c>
      <c r="F171" s="54">
        <v>1</v>
      </c>
      <c r="G171" s="54"/>
      <c r="H171" s="54" t="s">
        <v>652</v>
      </c>
      <c r="I171" s="54"/>
      <c r="J171" s="54"/>
      <c r="K171" s="54"/>
      <c r="L171" s="54"/>
      <c r="M171" s="54"/>
      <c r="N171" s="54"/>
      <c r="O171" s="54"/>
      <c r="P171" s="54"/>
    </row>
    <row r="172" spans="1:16" hidden="1" x14ac:dyDescent="0.2">
      <c r="A172" s="54"/>
      <c r="B172" s="54"/>
      <c r="C172" s="54"/>
      <c r="D172" s="40">
        <v>324</v>
      </c>
      <c r="E172" s="694" t="s">
        <v>1042</v>
      </c>
      <c r="F172" s="54">
        <v>1</v>
      </c>
      <c r="G172" s="54"/>
      <c r="H172" s="54" t="s">
        <v>652</v>
      </c>
      <c r="I172" s="54"/>
      <c r="J172" s="54"/>
      <c r="K172" s="54"/>
      <c r="L172" s="54"/>
      <c r="M172" s="54"/>
      <c r="N172" s="54"/>
      <c r="O172" s="54"/>
      <c r="P172" s="54"/>
    </row>
    <row r="173" spans="1:16" hidden="1" x14ac:dyDescent="0.2">
      <c r="A173" s="54"/>
      <c r="B173" s="54"/>
      <c r="C173" s="54"/>
      <c r="D173" s="40">
        <v>325</v>
      </c>
      <c r="E173" s="694" t="s">
        <v>1043</v>
      </c>
      <c r="F173" s="54">
        <v>1</v>
      </c>
      <c r="G173" s="54"/>
      <c r="H173" s="54" t="s">
        <v>652</v>
      </c>
      <c r="I173" s="54"/>
      <c r="J173" s="54"/>
      <c r="K173" s="54"/>
      <c r="L173" s="54"/>
      <c r="M173" s="54"/>
      <c r="N173" s="54"/>
      <c r="O173" s="54"/>
      <c r="P173" s="54"/>
    </row>
    <row r="174" spans="1:16" hidden="1" x14ac:dyDescent="0.2">
      <c r="A174" s="54"/>
      <c r="B174" s="54"/>
      <c r="C174" s="54"/>
      <c r="D174" s="40">
        <v>326</v>
      </c>
      <c r="E174" s="694" t="s">
        <v>1044</v>
      </c>
      <c r="F174" s="54">
        <v>1</v>
      </c>
      <c r="G174" s="54"/>
      <c r="H174" s="54" t="s">
        <v>652</v>
      </c>
      <c r="I174" s="54"/>
      <c r="J174" s="54"/>
      <c r="K174" s="54"/>
      <c r="L174" s="54"/>
      <c r="M174" s="54"/>
      <c r="N174" s="54"/>
      <c r="O174" s="54"/>
      <c r="P174" s="54"/>
    </row>
    <row r="175" spans="1:16" hidden="1" x14ac:dyDescent="0.2">
      <c r="A175" s="54"/>
      <c r="B175" s="54"/>
      <c r="C175" s="54"/>
      <c r="D175" s="40">
        <v>327</v>
      </c>
      <c r="E175" s="694" t="s">
        <v>1045</v>
      </c>
      <c r="F175" s="54">
        <v>1</v>
      </c>
      <c r="G175" s="54"/>
      <c r="H175" s="54" t="s">
        <v>652</v>
      </c>
      <c r="I175" s="54"/>
      <c r="J175" s="54"/>
      <c r="K175" s="54"/>
      <c r="L175" s="54"/>
      <c r="M175" s="54"/>
      <c r="N175" s="54"/>
      <c r="O175" s="54"/>
      <c r="P175" s="54"/>
    </row>
    <row r="176" spans="1:16" hidden="1" x14ac:dyDescent="0.2">
      <c r="A176" s="54"/>
      <c r="B176" s="54"/>
      <c r="C176" s="54"/>
      <c r="D176" s="40">
        <v>328</v>
      </c>
      <c r="E176" s="694" t="s">
        <v>1046</v>
      </c>
      <c r="F176" s="54">
        <v>1</v>
      </c>
      <c r="G176" s="54"/>
      <c r="H176" s="54" t="s">
        <v>652</v>
      </c>
      <c r="I176" s="54"/>
      <c r="J176" s="54"/>
      <c r="K176" s="54"/>
      <c r="L176" s="54"/>
      <c r="M176" s="54"/>
      <c r="N176" s="54"/>
      <c r="O176" s="54"/>
      <c r="P176" s="54"/>
    </row>
    <row r="177" spans="1:16" hidden="1" x14ac:dyDescent="0.2">
      <c r="A177" s="54"/>
      <c r="B177" s="54"/>
      <c r="C177" s="54"/>
      <c r="D177" s="40">
        <v>329</v>
      </c>
      <c r="E177" s="694" t="s">
        <v>1047</v>
      </c>
      <c r="F177" s="54">
        <v>1</v>
      </c>
      <c r="G177" s="54"/>
      <c r="H177" s="54" t="s">
        <v>652</v>
      </c>
      <c r="I177" s="54"/>
      <c r="J177" s="54"/>
      <c r="K177" s="54"/>
      <c r="L177" s="54"/>
      <c r="M177" s="54"/>
      <c r="N177" s="54"/>
      <c r="O177" s="54"/>
      <c r="P177" s="54"/>
    </row>
    <row r="178" spans="1:16" hidden="1" x14ac:dyDescent="0.2">
      <c r="A178" s="54"/>
      <c r="B178" s="54"/>
      <c r="C178" s="54"/>
      <c r="D178" s="40">
        <v>330</v>
      </c>
      <c r="E178" s="694"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692" t="s">
        <v>1049</v>
      </c>
      <c r="F180" s="54">
        <v>1</v>
      </c>
      <c r="G180" s="54"/>
      <c r="H180" s="54" t="s">
        <v>653</v>
      </c>
      <c r="I180" s="54"/>
      <c r="J180" s="54"/>
      <c r="K180" s="54"/>
      <c r="L180" s="54"/>
      <c r="M180" s="54"/>
      <c r="N180" s="54"/>
      <c r="O180" s="54"/>
      <c r="P180" s="54"/>
    </row>
    <row r="181" spans="1:16" hidden="1" x14ac:dyDescent="0.2">
      <c r="A181" s="54"/>
      <c r="B181" s="54"/>
      <c r="C181" s="54"/>
      <c r="D181" s="40">
        <v>332</v>
      </c>
      <c r="E181" s="692" t="s">
        <v>1050</v>
      </c>
      <c r="F181" s="54">
        <v>1</v>
      </c>
      <c r="G181" s="54"/>
      <c r="H181" s="693" t="s">
        <v>650</v>
      </c>
      <c r="I181" s="54"/>
      <c r="J181" s="54"/>
      <c r="K181" s="54"/>
      <c r="L181" s="54"/>
      <c r="M181" s="54"/>
      <c r="N181" s="54"/>
      <c r="O181" s="54"/>
      <c r="P181" s="54"/>
    </row>
    <row r="182" spans="1:16" hidden="1" x14ac:dyDescent="0.2">
      <c r="A182" s="54"/>
      <c r="B182" s="54"/>
      <c r="C182" s="54"/>
      <c r="D182" s="40">
        <v>333</v>
      </c>
      <c r="E182" s="692" t="s">
        <v>1051</v>
      </c>
      <c r="F182" s="54">
        <v>1</v>
      </c>
      <c r="G182" s="54"/>
      <c r="H182" s="693" t="s">
        <v>652</v>
      </c>
      <c r="I182" s="54"/>
      <c r="J182" s="54"/>
      <c r="K182" s="54"/>
      <c r="L182" s="54"/>
      <c r="M182" s="54"/>
      <c r="N182" s="54"/>
      <c r="O182" s="54"/>
      <c r="P182" s="54"/>
    </row>
    <row r="183" spans="1:16" hidden="1" x14ac:dyDescent="0.2">
      <c r="A183" s="54"/>
      <c r="B183" s="54"/>
      <c r="C183" s="54"/>
      <c r="D183" s="574">
        <v>259</v>
      </c>
      <c r="E183" s="574" t="s">
        <v>814</v>
      </c>
      <c r="F183" s="54">
        <v>1</v>
      </c>
      <c r="G183" s="54"/>
      <c r="H183" s="54" t="s">
        <v>653</v>
      </c>
      <c r="I183" s="54" t="s">
        <v>112</v>
      </c>
      <c r="J183" s="54"/>
      <c r="K183" s="54"/>
      <c r="L183" s="54"/>
      <c r="M183" s="54"/>
      <c r="N183" s="54"/>
      <c r="O183" s="54"/>
      <c r="P183" s="54"/>
    </row>
    <row r="184" spans="1:16" hidden="1" x14ac:dyDescent="0.2">
      <c r="A184" s="54"/>
      <c r="B184" s="54"/>
      <c r="C184" s="54"/>
      <c r="D184" s="574">
        <v>260</v>
      </c>
      <c r="E184" s="574" t="s">
        <v>815</v>
      </c>
      <c r="F184" s="54">
        <v>1</v>
      </c>
      <c r="G184" s="54"/>
      <c r="H184" s="54" t="s">
        <v>652</v>
      </c>
      <c r="I184" s="54"/>
      <c r="J184" s="54"/>
      <c r="K184" s="54"/>
      <c r="L184" s="54"/>
      <c r="M184" s="54"/>
      <c r="N184" s="54"/>
      <c r="O184" s="54"/>
      <c r="P184" s="54"/>
    </row>
    <row r="185" spans="1:16" hidden="1" x14ac:dyDescent="0.2">
      <c r="A185" s="54"/>
      <c r="B185" s="54"/>
      <c r="C185" s="54"/>
      <c r="D185" s="574">
        <v>261</v>
      </c>
      <c r="E185" s="574" t="s">
        <v>816</v>
      </c>
      <c r="F185" s="54">
        <v>1</v>
      </c>
      <c r="G185" s="54"/>
      <c r="H185" s="54" t="s">
        <v>649</v>
      </c>
      <c r="I185" s="54"/>
      <c r="J185" s="54"/>
      <c r="K185" s="54"/>
      <c r="L185" s="54"/>
      <c r="M185" s="54"/>
      <c r="N185" s="54"/>
      <c r="O185" s="54"/>
      <c r="P185" s="54"/>
    </row>
    <row r="186" spans="1:16" hidden="1" x14ac:dyDescent="0.2">
      <c r="A186" s="54"/>
      <c r="B186" s="54"/>
      <c r="C186" s="54"/>
      <c r="D186" s="574">
        <v>262</v>
      </c>
      <c r="E186" s="574"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78">
        <v>268</v>
      </c>
      <c r="E194" s="678" t="s">
        <v>238</v>
      </c>
      <c r="F194" s="678">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692"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2"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75">
        <v>5</v>
      </c>
      <c r="E228" s="40" t="s">
        <v>828</v>
      </c>
      <c r="G228"/>
      <c r="H228"/>
      <c r="I228"/>
      <c r="J228" s="54"/>
      <c r="K228" s="54"/>
      <c r="L228" s="54"/>
      <c r="M228" s="54"/>
      <c r="N228" s="54"/>
      <c r="O228" s="54"/>
      <c r="P228" s="54"/>
    </row>
    <row r="229" spans="1:16" hidden="1" x14ac:dyDescent="0.2">
      <c r="A229" s="54"/>
      <c r="B229" s="54"/>
      <c r="C229" s="54"/>
      <c r="D229" s="575">
        <v>177</v>
      </c>
      <c r="E229" s="40" t="s">
        <v>829</v>
      </c>
      <c r="G229"/>
      <c r="H229"/>
      <c r="J229" s="54"/>
      <c r="K229" s="54"/>
      <c r="L229" s="54"/>
      <c r="M229" s="54"/>
      <c r="N229" s="54"/>
      <c r="O229" s="54"/>
      <c r="P229" s="54"/>
    </row>
    <row r="230" spans="1:16" hidden="1" x14ac:dyDescent="0.2">
      <c r="A230" s="54"/>
      <c r="B230" s="54"/>
      <c r="C230" s="54"/>
      <c r="D230" s="575">
        <v>6</v>
      </c>
      <c r="E230" s="40" t="s">
        <v>830</v>
      </c>
      <c r="G230"/>
      <c r="H230"/>
      <c r="J230" s="54"/>
      <c r="K230" s="54"/>
      <c r="L230" s="54"/>
      <c r="M230" s="54"/>
      <c r="N230" s="54"/>
      <c r="O230" s="54"/>
      <c r="P230" s="54"/>
    </row>
    <row r="231" spans="1:16" hidden="1" x14ac:dyDescent="0.2">
      <c r="A231" s="54"/>
      <c r="B231" s="54"/>
      <c r="C231" s="54"/>
      <c r="D231" s="576">
        <v>264</v>
      </c>
      <c r="E231" s="574" t="s">
        <v>831</v>
      </c>
      <c r="G231"/>
      <c r="H231"/>
      <c r="J231" s="54"/>
      <c r="K231" s="54"/>
      <c r="L231" s="54"/>
      <c r="M231" s="54"/>
      <c r="N231" s="54"/>
      <c r="O231" s="54"/>
      <c r="P231" s="54"/>
    </row>
    <row r="232" spans="1:16" hidden="1" x14ac:dyDescent="0.2">
      <c r="A232" s="54"/>
      <c r="B232" s="54"/>
      <c r="C232" s="54"/>
      <c r="D232" s="576">
        <v>180</v>
      </c>
      <c r="E232" s="574" t="s">
        <v>832</v>
      </c>
      <c r="G232"/>
      <c r="H232"/>
      <c r="J232" s="54"/>
      <c r="K232" s="54"/>
      <c r="L232" s="54"/>
      <c r="M232" s="54"/>
      <c r="N232" s="54"/>
      <c r="O232" s="54"/>
      <c r="P232" s="54"/>
    </row>
    <row r="233" spans="1:16" hidden="1" x14ac:dyDescent="0.2">
      <c r="A233" s="54"/>
      <c r="B233" s="54"/>
      <c r="C233" s="54"/>
      <c r="D233" s="575">
        <v>181</v>
      </c>
      <c r="E233" s="40" t="s">
        <v>833</v>
      </c>
      <c r="G233"/>
      <c r="H233"/>
      <c r="J233" s="54"/>
      <c r="K233" s="54"/>
      <c r="L233" s="54"/>
      <c r="M233" s="54"/>
      <c r="N233" s="54"/>
      <c r="O233" s="54"/>
      <c r="P233" s="54"/>
    </row>
    <row r="234" spans="1:16" hidden="1" x14ac:dyDescent="0.2">
      <c r="A234" s="54"/>
      <c r="B234" s="54"/>
      <c r="C234" s="54"/>
      <c r="D234" s="575">
        <v>15</v>
      </c>
      <c r="E234" s="40" t="s">
        <v>834</v>
      </c>
      <c r="G234"/>
      <c r="H234"/>
      <c r="J234" s="54"/>
      <c r="K234" s="54"/>
      <c r="L234" s="54"/>
      <c r="M234" s="54"/>
      <c r="N234" s="54"/>
      <c r="O234" s="54"/>
      <c r="P234" s="54"/>
    </row>
    <row r="235" spans="1:16" hidden="1" x14ac:dyDescent="0.2">
      <c r="A235" s="54"/>
      <c r="B235" s="54"/>
      <c r="C235" s="54"/>
      <c r="D235" s="575">
        <v>182</v>
      </c>
      <c r="E235" s="40" t="s">
        <v>835</v>
      </c>
      <c r="G235"/>
      <c r="H235"/>
      <c r="J235" s="54"/>
      <c r="K235" s="54"/>
      <c r="L235" s="54"/>
      <c r="M235" s="54"/>
      <c r="N235" s="54"/>
      <c r="O235" s="54"/>
      <c r="P235" s="54"/>
    </row>
    <row r="236" spans="1:16" hidden="1" x14ac:dyDescent="0.2">
      <c r="A236" s="54"/>
      <c r="B236" s="54"/>
      <c r="C236" s="54"/>
      <c r="D236" s="575">
        <v>183</v>
      </c>
      <c r="E236" s="40" t="s">
        <v>836</v>
      </c>
      <c r="G236"/>
      <c r="H236"/>
      <c r="J236" s="54"/>
      <c r="K236" s="54"/>
      <c r="L236" s="54"/>
      <c r="M236" s="54"/>
      <c r="N236" s="54"/>
      <c r="O236" s="54"/>
      <c r="P236" s="54"/>
    </row>
    <row r="237" spans="1:16" hidden="1" x14ac:dyDescent="0.2">
      <c r="A237" s="54"/>
      <c r="B237" s="54"/>
      <c r="C237" s="54"/>
      <c r="D237" s="575">
        <v>20</v>
      </c>
      <c r="E237" s="40" t="s">
        <v>837</v>
      </c>
      <c r="G237"/>
      <c r="H237"/>
      <c r="J237" s="54"/>
      <c r="K237" s="54"/>
      <c r="L237" s="54"/>
      <c r="M237" s="54"/>
      <c r="N237" s="54"/>
      <c r="O237" s="54"/>
      <c r="P237" s="54"/>
    </row>
    <row r="238" spans="1:16" hidden="1" x14ac:dyDescent="0.2">
      <c r="A238" s="54"/>
      <c r="B238" s="54"/>
      <c r="C238" s="54"/>
      <c r="D238" s="575">
        <v>185</v>
      </c>
      <c r="E238" s="40" t="s">
        <v>838</v>
      </c>
      <c r="G238"/>
      <c r="H238"/>
      <c r="J238" s="54"/>
      <c r="K238" s="54"/>
      <c r="L238" s="54"/>
      <c r="M238" s="54"/>
      <c r="N238" s="54"/>
      <c r="O238" s="54"/>
      <c r="P238" s="54"/>
    </row>
    <row r="239" spans="1:16" hidden="1" x14ac:dyDescent="0.2">
      <c r="A239" s="54"/>
      <c r="B239" s="54"/>
      <c r="C239" s="54"/>
      <c r="D239" s="575">
        <v>21</v>
      </c>
      <c r="E239" s="40" t="s">
        <v>839</v>
      </c>
      <c r="G239"/>
      <c r="H239"/>
      <c r="J239" s="54"/>
      <c r="K239" s="54"/>
      <c r="L239" s="54"/>
      <c r="M239" s="54"/>
      <c r="N239" s="54"/>
      <c r="O239" s="54"/>
      <c r="P239" s="54"/>
    </row>
    <row r="240" spans="1:16" hidden="1" x14ac:dyDescent="0.2">
      <c r="A240" s="54"/>
      <c r="B240" s="678"/>
      <c r="C240" s="678"/>
      <c r="D240" s="575">
        <v>22</v>
      </c>
      <c r="E240" s="40" t="s">
        <v>840</v>
      </c>
      <c r="G240"/>
      <c r="H240"/>
      <c r="J240" s="54"/>
      <c r="K240" s="54"/>
      <c r="L240" s="54"/>
      <c r="M240" s="54"/>
      <c r="N240" s="54"/>
      <c r="O240" s="54"/>
      <c r="P240" s="54"/>
    </row>
    <row r="241" spans="1:16" hidden="1" x14ac:dyDescent="0.2">
      <c r="A241" s="54"/>
      <c r="B241" s="54"/>
      <c r="C241" s="54"/>
      <c r="D241" s="575">
        <v>23</v>
      </c>
      <c r="E241" s="40" t="s">
        <v>841</v>
      </c>
      <c r="G241"/>
      <c r="H241"/>
      <c r="J241" s="54"/>
      <c r="K241" s="54"/>
      <c r="L241" s="54"/>
      <c r="M241" s="54"/>
      <c r="N241" s="54"/>
      <c r="O241" s="54"/>
      <c r="P241" s="54"/>
    </row>
    <row r="242" spans="1:16" hidden="1" x14ac:dyDescent="0.2">
      <c r="A242" s="54"/>
      <c r="B242" s="54"/>
      <c r="C242" s="54"/>
      <c r="D242" s="575">
        <v>24</v>
      </c>
      <c r="E242" s="40" t="s">
        <v>842</v>
      </c>
      <c r="G242"/>
      <c r="H242"/>
      <c r="J242" s="54"/>
      <c r="K242" s="54"/>
      <c r="L242" s="54"/>
      <c r="M242" s="54"/>
      <c r="N242" s="54"/>
      <c r="O242" s="54"/>
      <c r="P242" s="54"/>
    </row>
    <row r="243" spans="1:16" hidden="1" x14ac:dyDescent="0.2">
      <c r="A243" s="54"/>
      <c r="B243" s="54"/>
      <c r="C243" s="54"/>
      <c r="D243" s="575">
        <v>25</v>
      </c>
      <c r="E243" s="40" t="s">
        <v>843</v>
      </c>
      <c r="G243"/>
      <c r="H243"/>
      <c r="J243" s="54"/>
      <c r="K243" s="54"/>
      <c r="L243" s="54"/>
      <c r="M243" s="54"/>
      <c r="N243" s="54"/>
      <c r="O243" s="54"/>
      <c r="P243" s="54"/>
    </row>
    <row r="244" spans="1:16" hidden="1" x14ac:dyDescent="0.2">
      <c r="A244" s="54"/>
      <c r="B244" s="54"/>
      <c r="C244" s="54"/>
      <c r="D244" s="575">
        <v>26</v>
      </c>
      <c r="E244" s="40" t="s">
        <v>844</v>
      </c>
      <c r="G244"/>
      <c r="H244"/>
      <c r="J244" s="54"/>
      <c r="K244" s="54"/>
      <c r="L244" s="54"/>
      <c r="M244" s="54"/>
      <c r="N244" s="54"/>
      <c r="O244" s="54"/>
      <c r="P244" s="54"/>
    </row>
    <row r="245" spans="1:16" hidden="1" x14ac:dyDescent="0.2">
      <c r="A245" s="54"/>
      <c r="B245" s="54"/>
      <c r="C245" s="54"/>
      <c r="D245" s="575">
        <v>27</v>
      </c>
      <c r="E245" s="40" t="s">
        <v>845</v>
      </c>
      <c r="G245"/>
      <c r="H245"/>
      <c r="J245" s="54"/>
      <c r="K245" s="54"/>
      <c r="L245" s="54"/>
      <c r="M245" s="54"/>
      <c r="N245" s="54"/>
      <c r="O245" s="54"/>
      <c r="P245" s="54"/>
    </row>
    <row r="246" spans="1:16" hidden="1" x14ac:dyDescent="0.2">
      <c r="A246" s="54"/>
      <c r="B246" s="54"/>
      <c r="C246" s="54"/>
      <c r="D246" s="575">
        <v>28</v>
      </c>
      <c r="E246" s="40" t="s">
        <v>846</v>
      </c>
      <c r="G246"/>
      <c r="H246"/>
      <c r="J246" s="54"/>
      <c r="K246" s="54"/>
      <c r="L246" s="54"/>
      <c r="M246" s="54"/>
      <c r="N246" s="54"/>
      <c r="O246" s="54"/>
      <c r="P246" s="54"/>
    </row>
    <row r="247" spans="1:16" hidden="1" x14ac:dyDescent="0.2">
      <c r="A247" s="54"/>
      <c r="B247" s="54"/>
      <c r="C247" s="54"/>
      <c r="D247" s="575">
        <v>29</v>
      </c>
      <c r="E247" s="40" t="s">
        <v>847</v>
      </c>
      <c r="G247"/>
      <c r="H247"/>
      <c r="J247" s="54"/>
      <c r="K247" s="54"/>
      <c r="L247" s="54"/>
      <c r="M247" s="54"/>
      <c r="N247" s="54"/>
      <c r="O247" s="54"/>
      <c r="P247" s="54"/>
    </row>
    <row r="248" spans="1:16" hidden="1" x14ac:dyDescent="0.2">
      <c r="A248" s="54"/>
      <c r="B248" s="54"/>
      <c r="C248" s="54"/>
      <c r="D248" s="575">
        <v>176</v>
      </c>
      <c r="E248" s="40" t="s">
        <v>848</v>
      </c>
      <c r="G248"/>
      <c r="H248"/>
      <c r="J248" s="54"/>
      <c r="K248" s="54"/>
      <c r="L248" s="54"/>
      <c r="M248" s="54"/>
      <c r="N248" s="54"/>
      <c r="O248" s="54"/>
      <c r="P248" s="54"/>
    </row>
    <row r="249" spans="1:16" hidden="1" x14ac:dyDescent="0.2">
      <c r="A249" s="54"/>
      <c r="B249" s="54"/>
      <c r="C249" s="54"/>
      <c r="D249" s="575">
        <v>39</v>
      </c>
      <c r="E249" s="40" t="s">
        <v>849</v>
      </c>
      <c r="G249"/>
      <c r="H249"/>
      <c r="J249" s="54"/>
      <c r="K249" s="54"/>
      <c r="L249" s="54"/>
      <c r="M249" s="54"/>
      <c r="N249" s="54"/>
      <c r="O249" s="54"/>
      <c r="P249" s="54"/>
    </row>
    <row r="250" spans="1:16" hidden="1" x14ac:dyDescent="0.2">
      <c r="A250" s="54"/>
      <c r="B250" s="54"/>
      <c r="C250" s="54"/>
      <c r="D250" s="575">
        <v>40</v>
      </c>
      <c r="E250" s="40" t="s">
        <v>850</v>
      </c>
      <c r="G250"/>
      <c r="H250"/>
      <c r="J250" s="54"/>
      <c r="K250" s="54"/>
      <c r="L250" s="54"/>
      <c r="M250" s="54"/>
      <c r="N250" s="54"/>
      <c r="O250" s="54"/>
      <c r="P250" s="54"/>
    </row>
    <row r="251" spans="1:16" hidden="1" x14ac:dyDescent="0.2">
      <c r="A251" s="54"/>
      <c r="B251" s="54"/>
      <c r="C251" s="54"/>
      <c r="D251" s="575">
        <v>186</v>
      </c>
      <c r="E251" s="40" t="s">
        <v>851</v>
      </c>
      <c r="G251"/>
      <c r="H251"/>
      <c r="J251" s="54"/>
      <c r="K251" s="54"/>
      <c r="L251" s="54"/>
      <c r="M251" s="54"/>
      <c r="N251" s="54"/>
      <c r="O251" s="54"/>
      <c r="P251" s="54"/>
    </row>
    <row r="252" spans="1:16" hidden="1" x14ac:dyDescent="0.2">
      <c r="A252" s="54"/>
      <c r="B252" s="54"/>
      <c r="C252" s="54"/>
      <c r="D252" s="575">
        <v>41</v>
      </c>
      <c r="E252" s="40" t="s">
        <v>852</v>
      </c>
      <c r="G252"/>
      <c r="H252"/>
      <c r="J252" s="54"/>
      <c r="K252" s="54"/>
      <c r="L252" s="54"/>
      <c r="M252" s="54"/>
      <c r="N252" s="54"/>
      <c r="O252" s="54"/>
      <c r="P252" s="54"/>
    </row>
    <row r="253" spans="1:16" hidden="1" x14ac:dyDescent="0.2">
      <c r="A253" s="54"/>
      <c r="B253" s="54"/>
      <c r="C253" s="54"/>
      <c r="D253" s="575">
        <v>187</v>
      </c>
      <c r="E253" s="40" t="s">
        <v>853</v>
      </c>
      <c r="G253"/>
      <c r="H253"/>
      <c r="J253" s="54"/>
      <c r="K253" s="54"/>
      <c r="L253" s="54"/>
      <c r="M253" s="54"/>
      <c r="N253" s="54"/>
      <c r="O253" s="54"/>
      <c r="P253" s="54"/>
    </row>
    <row r="254" spans="1:16" hidden="1" x14ac:dyDescent="0.2">
      <c r="A254" s="54"/>
      <c r="B254" s="54"/>
      <c r="C254" s="54"/>
      <c r="D254" s="575">
        <v>188</v>
      </c>
      <c r="E254" s="40" t="s">
        <v>854</v>
      </c>
      <c r="G254"/>
      <c r="H254"/>
      <c r="J254" s="54"/>
      <c r="K254" s="54"/>
      <c r="L254" s="54"/>
      <c r="M254" s="54"/>
      <c r="N254" s="54"/>
      <c r="O254" s="54"/>
      <c r="P254" s="54"/>
    </row>
    <row r="255" spans="1:16" hidden="1" x14ac:dyDescent="0.2">
      <c r="A255" s="54"/>
      <c r="B255" s="54"/>
      <c r="C255" s="54"/>
      <c r="D255" s="575">
        <v>189</v>
      </c>
      <c r="E255" s="40" t="s">
        <v>855</v>
      </c>
      <c r="G255"/>
      <c r="H255"/>
      <c r="J255" s="54"/>
      <c r="K255" s="54"/>
      <c r="L255" s="54"/>
      <c r="M255" s="54"/>
      <c r="N255" s="54"/>
      <c r="O255" s="54"/>
      <c r="P255" s="54"/>
    </row>
    <row r="256" spans="1:16" hidden="1" x14ac:dyDescent="0.2">
      <c r="A256" s="54"/>
      <c r="B256" s="54"/>
      <c r="C256" s="54"/>
      <c r="D256" s="575">
        <v>43</v>
      </c>
      <c r="E256" s="40" t="s">
        <v>856</v>
      </c>
      <c r="J256" s="54"/>
      <c r="K256" s="54"/>
      <c r="L256" s="54"/>
      <c r="M256" s="54"/>
      <c r="N256" s="54"/>
      <c r="O256" s="54"/>
      <c r="P256" s="54"/>
    </row>
    <row r="257" spans="1:16" hidden="1" x14ac:dyDescent="0.2">
      <c r="A257" s="54"/>
      <c r="B257" s="54"/>
      <c r="C257" s="54"/>
      <c r="D257" s="576">
        <v>190</v>
      </c>
      <c r="E257" s="574" t="s">
        <v>857</v>
      </c>
      <c r="J257" s="54"/>
      <c r="K257" s="54"/>
      <c r="L257" s="54"/>
      <c r="M257" s="54"/>
      <c r="N257" s="54"/>
      <c r="O257" s="54"/>
      <c r="P257" s="54"/>
    </row>
    <row r="258" spans="1:16" hidden="1" x14ac:dyDescent="0.2">
      <c r="A258" s="54"/>
      <c r="B258" s="54"/>
      <c r="C258" s="54"/>
      <c r="D258" s="576">
        <v>191</v>
      </c>
      <c r="E258" s="574" t="s">
        <v>858</v>
      </c>
      <c r="J258" s="54"/>
      <c r="L258" s="54"/>
      <c r="M258" s="54"/>
      <c r="N258" s="54"/>
      <c r="O258" s="54"/>
      <c r="P258" s="54"/>
    </row>
    <row r="259" spans="1:16" hidden="1" x14ac:dyDescent="0.2">
      <c r="A259" s="54"/>
      <c r="B259" s="54"/>
      <c r="C259" s="54"/>
      <c r="D259" s="575">
        <v>47</v>
      </c>
      <c r="E259" s="40" t="s">
        <v>859</v>
      </c>
      <c r="L259" s="54"/>
      <c r="M259" s="54"/>
      <c r="N259" s="54"/>
      <c r="O259" s="54"/>
      <c r="P259" s="54"/>
    </row>
    <row r="260" spans="1:16" hidden="1" x14ac:dyDescent="0.2">
      <c r="A260" s="54"/>
      <c r="D260" s="575">
        <v>48</v>
      </c>
      <c r="E260" s="40" t="s">
        <v>860</v>
      </c>
      <c r="L260" s="54"/>
      <c r="M260" s="54"/>
      <c r="N260" s="54"/>
      <c r="O260" s="54"/>
      <c r="P260" s="54"/>
    </row>
    <row r="261" spans="1:16" hidden="1" x14ac:dyDescent="0.2">
      <c r="A261" s="54"/>
      <c r="D261" s="575">
        <v>49</v>
      </c>
      <c r="E261" s="40" t="s">
        <v>861</v>
      </c>
      <c r="L261" s="54"/>
      <c r="M261" s="54"/>
      <c r="N261" s="54"/>
      <c r="O261" s="54"/>
      <c r="P261" s="54"/>
    </row>
    <row r="262" spans="1:16" hidden="1" x14ac:dyDescent="0.2">
      <c r="D262" s="575">
        <v>192</v>
      </c>
      <c r="E262" s="40" t="s">
        <v>862</v>
      </c>
      <c r="L262" s="54"/>
      <c r="M262" s="54"/>
      <c r="N262" s="54"/>
      <c r="O262" s="54"/>
      <c r="P262" s="54"/>
    </row>
    <row r="263" spans="1:16" hidden="1" x14ac:dyDescent="0.2">
      <c r="D263" s="575">
        <v>105</v>
      </c>
      <c r="E263" s="40" t="s">
        <v>863</v>
      </c>
      <c r="L263" s="54"/>
      <c r="M263" s="54"/>
      <c r="N263" s="54"/>
      <c r="O263" s="54"/>
      <c r="P263" s="54"/>
    </row>
    <row r="264" spans="1:16" hidden="1" x14ac:dyDescent="0.2">
      <c r="D264" s="575">
        <v>193</v>
      </c>
      <c r="E264" s="40" t="s">
        <v>864</v>
      </c>
      <c r="L264" s="54"/>
      <c r="M264" s="54"/>
      <c r="N264" s="54"/>
      <c r="O264" s="54"/>
      <c r="P264" s="54"/>
    </row>
    <row r="265" spans="1:16" hidden="1" x14ac:dyDescent="0.2">
      <c r="D265" s="575">
        <v>194</v>
      </c>
      <c r="E265" s="40" t="s">
        <v>865</v>
      </c>
      <c r="L265" s="54"/>
      <c r="M265" s="54"/>
      <c r="N265" s="54"/>
      <c r="O265" s="54"/>
      <c r="P265" s="54"/>
    </row>
    <row r="266" spans="1:16" hidden="1" x14ac:dyDescent="0.2">
      <c r="D266" s="575">
        <v>195</v>
      </c>
      <c r="E266" s="40" t="s">
        <v>866</v>
      </c>
      <c r="K266"/>
      <c r="L266"/>
      <c r="M266"/>
      <c r="N266"/>
    </row>
    <row r="267" spans="1:16" hidden="1" x14ac:dyDescent="0.2">
      <c r="D267" s="575">
        <v>196</v>
      </c>
      <c r="E267" s="40" t="s">
        <v>867</v>
      </c>
      <c r="J267"/>
      <c r="K267"/>
      <c r="L267"/>
      <c r="M267"/>
      <c r="N267"/>
    </row>
    <row r="268" spans="1:16" hidden="1" x14ac:dyDescent="0.2">
      <c r="D268" s="576">
        <v>248</v>
      </c>
      <c r="E268" s="574" t="s">
        <v>868</v>
      </c>
    </row>
    <row r="269" spans="1:16" hidden="1" x14ac:dyDescent="0.2">
      <c r="D269" s="576">
        <v>249</v>
      </c>
      <c r="E269" s="574" t="s">
        <v>869</v>
      </c>
    </row>
    <row r="270" spans="1:16" hidden="1" x14ac:dyDescent="0.2">
      <c r="D270" s="575">
        <v>198</v>
      </c>
      <c r="E270" s="40" t="s">
        <v>870</v>
      </c>
    </row>
    <row r="271" spans="1:16" hidden="1" x14ac:dyDescent="0.2">
      <c r="D271" s="575">
        <v>266</v>
      </c>
      <c r="E271" s="40" t="s">
        <v>871</v>
      </c>
    </row>
    <row r="272" spans="1:16" hidden="1" x14ac:dyDescent="0.2">
      <c r="D272" s="575">
        <v>56</v>
      </c>
      <c r="E272" s="40" t="s">
        <v>872</v>
      </c>
    </row>
    <row r="273" spans="4:11" hidden="1" x14ac:dyDescent="0.2">
      <c r="D273" s="575">
        <v>57</v>
      </c>
      <c r="E273" s="40" t="s">
        <v>873</v>
      </c>
    </row>
    <row r="274" spans="4:11" hidden="1" x14ac:dyDescent="0.2">
      <c r="D274" s="575">
        <v>58</v>
      </c>
      <c r="E274" s="40" t="s">
        <v>874</v>
      </c>
      <c r="K274"/>
    </row>
    <row r="275" spans="4:11" hidden="1" x14ac:dyDescent="0.2">
      <c r="D275" s="575">
        <v>59</v>
      </c>
      <c r="E275" s="40" t="s">
        <v>875</v>
      </c>
    </row>
    <row r="276" spans="4:11" hidden="1" x14ac:dyDescent="0.2">
      <c r="D276" s="575">
        <v>231</v>
      </c>
      <c r="E276" s="40" t="s">
        <v>876</v>
      </c>
    </row>
    <row r="277" spans="4:11" hidden="1" x14ac:dyDescent="0.2">
      <c r="D277" s="575">
        <v>200</v>
      </c>
      <c r="E277" s="40" t="s">
        <v>877</v>
      </c>
    </row>
    <row r="278" spans="4:11" hidden="1" x14ac:dyDescent="0.2">
      <c r="D278" s="575">
        <v>201</v>
      </c>
      <c r="E278" s="40" t="s">
        <v>878</v>
      </c>
    </row>
    <row r="279" spans="4:11" hidden="1" x14ac:dyDescent="0.2">
      <c r="D279" s="575">
        <v>202</v>
      </c>
      <c r="E279" s="40" t="s">
        <v>879</v>
      </c>
    </row>
    <row r="280" spans="4:11" hidden="1" x14ac:dyDescent="0.2">
      <c r="D280" s="575">
        <v>203</v>
      </c>
      <c r="E280" s="40" t="s">
        <v>880</v>
      </c>
    </row>
    <row r="281" spans="4:11" hidden="1" x14ac:dyDescent="0.2">
      <c r="D281" s="575">
        <v>204</v>
      </c>
      <c r="E281" s="40" t="s">
        <v>881</v>
      </c>
    </row>
    <row r="282" spans="4:11" hidden="1" x14ac:dyDescent="0.2">
      <c r="D282" s="575">
        <v>205</v>
      </c>
      <c r="E282" s="40" t="s">
        <v>882</v>
      </c>
    </row>
    <row r="283" spans="4:11" hidden="1" x14ac:dyDescent="0.2">
      <c r="D283" s="575">
        <v>206</v>
      </c>
      <c r="E283" s="40" t="s">
        <v>883</v>
      </c>
    </row>
    <row r="284" spans="4:11" hidden="1" x14ac:dyDescent="0.2">
      <c r="D284" s="575">
        <v>207</v>
      </c>
      <c r="E284" s="40" t="s">
        <v>884</v>
      </c>
    </row>
    <row r="285" spans="4:11" hidden="1" x14ac:dyDescent="0.2">
      <c r="D285" s="575">
        <v>208</v>
      </c>
      <c r="E285" s="40" t="s">
        <v>885</v>
      </c>
    </row>
    <row r="286" spans="4:11" hidden="1" x14ac:dyDescent="0.2">
      <c r="D286" s="575">
        <v>210</v>
      </c>
      <c r="E286" s="40" t="s">
        <v>886</v>
      </c>
    </row>
    <row r="287" spans="4:11" hidden="1" x14ac:dyDescent="0.2">
      <c r="D287" s="575">
        <v>211</v>
      </c>
      <c r="E287" s="40" t="s">
        <v>887</v>
      </c>
    </row>
    <row r="288" spans="4:11" hidden="1" x14ac:dyDescent="0.2">
      <c r="D288" s="575">
        <v>267</v>
      </c>
      <c r="E288" s="40" t="s">
        <v>888</v>
      </c>
    </row>
    <row r="289" spans="4:5" hidden="1" x14ac:dyDescent="0.2">
      <c r="D289" s="575">
        <v>212</v>
      </c>
      <c r="E289" s="40" t="s">
        <v>889</v>
      </c>
    </row>
    <row r="290" spans="4:5" hidden="1" x14ac:dyDescent="0.2">
      <c r="D290" s="575">
        <v>213</v>
      </c>
      <c r="E290" s="40" t="s">
        <v>890</v>
      </c>
    </row>
    <row r="291" spans="4:5" hidden="1" x14ac:dyDescent="0.2">
      <c r="D291" s="575">
        <v>214</v>
      </c>
      <c r="E291" s="40" t="s">
        <v>891</v>
      </c>
    </row>
    <row r="292" spans="4:5" hidden="1" x14ac:dyDescent="0.2">
      <c r="D292" s="575">
        <v>268</v>
      </c>
      <c r="E292" s="40" t="s">
        <v>892</v>
      </c>
    </row>
    <row r="293" spans="4:5" hidden="1" x14ac:dyDescent="0.2">
      <c r="D293" s="575">
        <v>103</v>
      </c>
      <c r="E293" s="40" t="s">
        <v>893</v>
      </c>
    </row>
    <row r="294" spans="4:5" hidden="1" x14ac:dyDescent="0.2">
      <c r="D294" s="575">
        <v>104</v>
      </c>
      <c r="E294" s="40" t="s">
        <v>894</v>
      </c>
    </row>
    <row r="295" spans="4:5" hidden="1" x14ac:dyDescent="0.2">
      <c r="D295" s="575">
        <v>215</v>
      </c>
      <c r="E295" s="40" t="s">
        <v>895</v>
      </c>
    </row>
    <row r="296" spans="4:5" hidden="1" x14ac:dyDescent="0.2">
      <c r="D296" s="575">
        <v>128</v>
      </c>
      <c r="E296" s="40" t="s">
        <v>896</v>
      </c>
    </row>
    <row r="297" spans="4:5" hidden="1" x14ac:dyDescent="0.2">
      <c r="D297" s="575">
        <v>216</v>
      </c>
      <c r="E297" s="40" t="s">
        <v>897</v>
      </c>
    </row>
    <row r="298" spans="4:5" hidden="1" x14ac:dyDescent="0.2">
      <c r="D298" s="575">
        <v>132</v>
      </c>
      <c r="E298" s="40" t="s">
        <v>898</v>
      </c>
    </row>
    <row r="299" spans="4:5" hidden="1" x14ac:dyDescent="0.2">
      <c r="D299" s="575">
        <v>133</v>
      </c>
      <c r="E299" s="40" t="s">
        <v>899</v>
      </c>
    </row>
    <row r="300" spans="4:5" hidden="1" x14ac:dyDescent="0.2">
      <c r="D300" s="575">
        <v>134</v>
      </c>
      <c r="E300" s="40" t="s">
        <v>900</v>
      </c>
    </row>
    <row r="301" spans="4:5" hidden="1" x14ac:dyDescent="0.2">
      <c r="D301" s="575">
        <v>217</v>
      </c>
      <c r="E301" s="40" t="s">
        <v>901</v>
      </c>
    </row>
    <row r="302" spans="4:5" hidden="1" x14ac:dyDescent="0.2">
      <c r="D302" s="575">
        <v>135</v>
      </c>
      <c r="E302" s="40" t="s">
        <v>902</v>
      </c>
    </row>
    <row r="303" spans="4:5" hidden="1" x14ac:dyDescent="0.2">
      <c r="D303" s="575">
        <v>218</v>
      </c>
      <c r="E303" s="40" t="s">
        <v>903</v>
      </c>
    </row>
    <row r="304" spans="4:5" hidden="1" x14ac:dyDescent="0.2">
      <c r="D304" s="575">
        <v>219</v>
      </c>
      <c r="E304" s="40" t="s">
        <v>904</v>
      </c>
    </row>
    <row r="305" spans="4:5" hidden="1" x14ac:dyDescent="0.2">
      <c r="D305" s="575">
        <v>220</v>
      </c>
      <c r="E305" s="40" t="s">
        <v>905</v>
      </c>
    </row>
    <row r="306" spans="4:5" hidden="1" x14ac:dyDescent="0.2">
      <c r="D306" s="575">
        <v>221</v>
      </c>
      <c r="E306" s="40" t="s">
        <v>906</v>
      </c>
    </row>
    <row r="307" spans="4:5" hidden="1" x14ac:dyDescent="0.2">
      <c r="D307" s="575">
        <v>222</v>
      </c>
      <c r="E307" s="40" t="s">
        <v>907</v>
      </c>
    </row>
    <row r="308" spans="4:5" hidden="1" x14ac:dyDescent="0.2">
      <c r="D308" s="575">
        <v>223</v>
      </c>
      <c r="E308" s="40" t="s">
        <v>908</v>
      </c>
    </row>
    <row r="309" spans="4:5" hidden="1" x14ac:dyDescent="0.2">
      <c r="D309" s="575">
        <v>224</v>
      </c>
      <c r="E309" s="40" t="s">
        <v>909</v>
      </c>
    </row>
    <row r="310" spans="4:5" hidden="1" x14ac:dyDescent="0.2">
      <c r="D310" s="575">
        <v>225</v>
      </c>
      <c r="E310" s="40" t="s">
        <v>910</v>
      </c>
    </row>
    <row r="311" spans="4:5" hidden="1" x14ac:dyDescent="0.2">
      <c r="D311" s="575">
        <v>226</v>
      </c>
      <c r="E311" s="40" t="s">
        <v>911</v>
      </c>
    </row>
    <row r="312" spans="4:5" hidden="1" x14ac:dyDescent="0.2">
      <c r="D312" s="575">
        <v>227</v>
      </c>
      <c r="E312" s="40" t="s">
        <v>912</v>
      </c>
    </row>
    <row r="313" spans="4:5" hidden="1" x14ac:dyDescent="0.2">
      <c r="D313" s="575">
        <v>228</v>
      </c>
      <c r="E313" s="40" t="s">
        <v>913</v>
      </c>
    </row>
    <row r="314" spans="4:5" hidden="1" x14ac:dyDescent="0.2">
      <c r="D314" s="576">
        <v>263</v>
      </c>
      <c r="E314" s="574" t="s">
        <v>914</v>
      </c>
    </row>
    <row r="315" spans="4:5" hidden="1" x14ac:dyDescent="0.2">
      <c r="D315" s="575">
        <v>143</v>
      </c>
      <c r="E315" s="40" t="s">
        <v>915</v>
      </c>
    </row>
    <row r="316" spans="4:5" hidden="1" x14ac:dyDescent="0.2">
      <c r="D316" s="575">
        <v>229</v>
      </c>
      <c r="E316" s="40" t="s">
        <v>916</v>
      </c>
    </row>
    <row r="317" spans="4:5" hidden="1" x14ac:dyDescent="0.2">
      <c r="D317" s="575">
        <v>230</v>
      </c>
      <c r="E317" s="40" t="s">
        <v>917</v>
      </c>
    </row>
    <row r="318" spans="4:5" hidden="1" x14ac:dyDescent="0.2">
      <c r="D318" s="576">
        <v>265</v>
      </c>
      <c r="E318" s="574"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password="953B" sheet="1" objects="1" scenarios="1"/>
  <sortState ref="D9:H32">
    <sortCondition ref="E8"/>
    <sortCondition descending="1" ref="F8"/>
    <sortCondition ref="D8"/>
  </sortState>
  <dataConsolidate/>
  <mergeCells count="41">
    <mergeCell ref="E72:F72"/>
    <mergeCell ref="E73:F73"/>
    <mergeCell ref="E70:F70"/>
    <mergeCell ref="E71:F71"/>
    <mergeCell ref="H76:K76"/>
    <mergeCell ref="I70:J70"/>
    <mergeCell ref="I71:J71"/>
    <mergeCell ref="I72:J72"/>
    <mergeCell ref="I73:J73"/>
    <mergeCell ref="I61:J61"/>
    <mergeCell ref="I62:J62"/>
    <mergeCell ref="I69:J69"/>
    <mergeCell ref="E69:F69"/>
    <mergeCell ref="I63:J63"/>
    <mergeCell ref="E68:F68"/>
    <mergeCell ref="F65:J66"/>
    <mergeCell ref="I68:J68"/>
    <mergeCell ref="I60:J60"/>
    <mergeCell ref="I49:J49"/>
    <mergeCell ref="I50:J50"/>
    <mergeCell ref="I51:J51"/>
    <mergeCell ref="I52:J52"/>
    <mergeCell ref="I53:J53"/>
    <mergeCell ref="I54:J54"/>
    <mergeCell ref="I55:J55"/>
    <mergeCell ref="I56:J56"/>
    <mergeCell ref="I57:J57"/>
    <mergeCell ref="I58:J58"/>
    <mergeCell ref="I59:J59"/>
    <mergeCell ref="I48:J48"/>
    <mergeCell ref="B2:K2"/>
    <mergeCell ref="J16:K20"/>
    <mergeCell ref="J7:K7"/>
    <mergeCell ref="J25:K27"/>
    <mergeCell ref="C37:E37"/>
    <mergeCell ref="C38:E38"/>
    <mergeCell ref="I43:J43"/>
    <mergeCell ref="I44:J44"/>
    <mergeCell ref="I45:J45"/>
    <mergeCell ref="I46:J46"/>
    <mergeCell ref="I47:J47"/>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1200" verticalDpi="1200" r:id="rId1"/>
  <headerFooter alignWithMargins="0">
    <oddFooter>&amp;L&amp;P of &amp;N&amp;R&amp;D</oddFooter>
  </headerFooter>
  <rowBreaks count="1" manualBreakCount="1">
    <brk id="35" max="16383" man="1"/>
  </rowBreaks>
  <colBreaks count="1" manualBreakCount="1">
    <brk id="1"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7245" r:id="rId4" name="Button 77">
              <controlPr defaultSize="0" print="0" autoFill="0" autoPict="0" macro="[0]!Sheet9.AddAct_Click">
                <anchor moveWithCells="1">
                  <from>
                    <xdr:col>9</xdr:col>
                    <xdr:colOff>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5" name="Button 78">
              <controlPr defaultSize="0" print="0" autoFill="0" autoPict="0" macro="[0]!sheet9.Amend_Click">
                <anchor moveWithCells="1">
                  <from>
                    <xdr:col>9</xdr:col>
                    <xdr:colOff>0</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6" name="Button 79">
              <controlPr defaultSize="0" print="0" autoFill="0" autoPict="0" macro="[0]!sheet9.Delete_Click">
                <anchor moveWithCells="1">
                  <from>
                    <xdr:col>9</xdr:col>
                    <xdr:colOff>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D45" sqref="D45"/>
    </sheetView>
  </sheetViews>
  <sheetFormatPr defaultColWidth="9.140625"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37"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37"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6" t="s">
        <v>769</v>
      </c>
      <c r="C2" s="767"/>
      <c r="D2" s="767"/>
      <c r="E2" s="767"/>
      <c r="F2" s="767"/>
      <c r="G2" s="767"/>
      <c r="H2" s="782"/>
      <c r="I2" s="54"/>
      <c r="J2" s="54"/>
      <c r="K2" s="54"/>
      <c r="L2" s="54"/>
    </row>
    <row r="3" spans="1:46" x14ac:dyDescent="0.2">
      <c r="A3" s="54"/>
      <c r="B3" s="56"/>
      <c r="C3" s="635"/>
      <c r="D3" s="346"/>
      <c r="E3" s="794"/>
      <c r="F3" s="794"/>
      <c r="G3" s="57"/>
      <c r="H3" s="58"/>
      <c r="I3" s="54"/>
      <c r="J3" s="54"/>
      <c r="K3" s="54"/>
      <c r="L3" s="54"/>
    </row>
    <row r="4" spans="1:46" ht="12.75" customHeight="1" x14ac:dyDescent="0.2">
      <c r="A4" s="54"/>
      <c r="B4" s="59"/>
      <c r="C4" s="790" t="s">
        <v>74</v>
      </c>
      <c r="D4" s="790"/>
      <c r="E4" s="791" t="str">
        <f>Introduction!E8</f>
        <v>Uniper UK Limited</v>
      </c>
      <c r="F4" s="791"/>
      <c r="G4" s="783" t="s">
        <v>1004</v>
      </c>
      <c r="H4" s="62"/>
      <c r="I4" s="54"/>
      <c r="J4" s="54"/>
      <c r="K4" s="54"/>
      <c r="L4" s="54"/>
    </row>
    <row r="5" spans="1:46" x14ac:dyDescent="0.2">
      <c r="A5" s="54"/>
      <c r="B5" s="59"/>
      <c r="C5" s="790" t="s">
        <v>72</v>
      </c>
      <c r="D5" s="790"/>
      <c r="E5" s="791" t="str">
        <f>Introduction!I8</f>
        <v>MP3337SH</v>
      </c>
      <c r="F5" s="791"/>
      <c r="G5" s="784"/>
      <c r="H5" s="62"/>
      <c r="I5" s="54"/>
      <c r="J5" s="54"/>
      <c r="K5" s="54"/>
      <c r="L5" s="54"/>
    </row>
    <row r="6" spans="1:46" x14ac:dyDescent="0.2">
      <c r="A6" s="54"/>
      <c r="B6" s="59"/>
      <c r="C6" s="80"/>
      <c r="D6" s="80"/>
      <c r="E6" s="95"/>
      <c r="F6" s="60"/>
      <c r="G6" s="785"/>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5" t="s">
        <v>304</v>
      </c>
      <c r="D8" s="796"/>
      <c r="E8" s="796"/>
      <c r="F8" s="796"/>
      <c r="G8" s="797"/>
      <c r="H8" s="62"/>
      <c r="I8" s="54"/>
      <c r="J8" s="54"/>
      <c r="K8" s="54"/>
      <c r="L8" s="54"/>
    </row>
    <row r="9" spans="1:46" ht="36.75" x14ac:dyDescent="0.2">
      <c r="A9" s="54"/>
      <c r="B9" s="59"/>
      <c r="C9" s="658" t="s">
        <v>666</v>
      </c>
      <c r="D9" s="96" t="s">
        <v>1001</v>
      </c>
      <c r="E9" s="97" t="s">
        <v>113</v>
      </c>
      <c r="F9" s="83" t="s">
        <v>688</v>
      </c>
      <c r="G9" s="83" t="s">
        <v>674</v>
      </c>
      <c r="H9" s="62"/>
      <c r="I9" s="54"/>
      <c r="J9" s="54"/>
      <c r="K9" s="54"/>
      <c r="L9" s="54"/>
    </row>
    <row r="10" spans="1:46" x14ac:dyDescent="0.2">
      <c r="A10" s="54"/>
      <c r="B10" s="660"/>
      <c r="C10" s="340">
        <v>1</v>
      </c>
      <c r="D10" s="652"/>
      <c r="E10" s="85"/>
      <c r="F10" s="85"/>
      <c r="G10" s="86"/>
      <c r="H10" s="436"/>
      <c r="I10" s="54"/>
      <c r="J10" s="54"/>
      <c r="K10" s="54"/>
      <c r="L10" s="54"/>
    </row>
    <row r="11" spans="1:46" x14ac:dyDescent="0.2">
      <c r="A11" s="54"/>
      <c r="B11" s="660"/>
      <c r="C11" s="340">
        <v>2</v>
      </c>
      <c r="D11" s="652"/>
      <c r="E11" s="85"/>
      <c r="F11" s="85"/>
      <c r="G11" s="86"/>
      <c r="H11" s="436"/>
      <c r="I11" s="54"/>
      <c r="J11" s="54"/>
      <c r="K11" s="54"/>
      <c r="L11" s="54"/>
    </row>
    <row r="12" spans="1:46" x14ac:dyDescent="0.2">
      <c r="A12" s="54"/>
      <c r="B12" s="660"/>
      <c r="C12" s="340">
        <v>3</v>
      </c>
      <c r="D12" s="652"/>
      <c r="E12" s="85"/>
      <c r="F12" s="85"/>
      <c r="G12" s="86"/>
      <c r="H12" s="436"/>
      <c r="I12" s="54"/>
      <c r="J12" s="54"/>
      <c r="K12" s="54"/>
      <c r="L12" s="54"/>
    </row>
    <row r="13" spans="1:46" x14ac:dyDescent="0.2">
      <c r="A13" s="54"/>
      <c r="B13" s="660"/>
      <c r="C13" s="340">
        <v>4</v>
      </c>
      <c r="D13" s="652"/>
      <c r="E13" s="85"/>
      <c r="F13" s="85"/>
      <c r="G13" s="86"/>
      <c r="H13" s="436"/>
      <c r="I13" s="54"/>
      <c r="J13" s="54"/>
      <c r="K13" s="54"/>
      <c r="L13" s="54"/>
    </row>
    <row r="14" spans="1:46" x14ac:dyDescent="0.2">
      <c r="A14" s="54"/>
      <c r="B14" s="660"/>
      <c r="C14" s="340">
        <v>5</v>
      </c>
      <c r="D14" s="652"/>
      <c r="E14" s="85"/>
      <c r="F14" s="85"/>
      <c r="G14" s="86"/>
      <c r="H14" s="436"/>
      <c r="I14" s="54"/>
      <c r="J14" s="54"/>
      <c r="K14" s="54"/>
      <c r="L14" s="54"/>
    </row>
    <row r="15" spans="1:46" x14ac:dyDescent="0.2">
      <c r="A15" s="54"/>
      <c r="B15" s="660"/>
      <c r="C15" s="340">
        <v>6</v>
      </c>
      <c r="D15" s="652"/>
      <c r="E15" s="85"/>
      <c r="F15" s="85"/>
      <c r="G15" s="86"/>
      <c r="H15" s="436"/>
      <c r="I15" s="54"/>
      <c r="J15" s="54"/>
      <c r="K15" s="54"/>
      <c r="L15" s="54"/>
    </row>
    <row r="16" spans="1:46" x14ac:dyDescent="0.2">
      <c r="A16" s="54"/>
      <c r="B16" s="660"/>
      <c r="C16" s="340">
        <v>7</v>
      </c>
      <c r="D16" s="652"/>
      <c r="E16" s="85"/>
      <c r="F16" s="85"/>
      <c r="G16" s="86"/>
      <c r="H16" s="436"/>
      <c r="I16" s="54"/>
      <c r="J16" s="54"/>
      <c r="K16" s="54"/>
      <c r="L16" s="54"/>
    </row>
    <row r="17" spans="1:12" x14ac:dyDescent="0.2">
      <c r="A17" s="54"/>
      <c r="B17" s="660"/>
      <c r="C17" s="340">
        <v>8</v>
      </c>
      <c r="D17" s="652"/>
      <c r="E17" s="85"/>
      <c r="F17" s="85"/>
      <c r="G17" s="86"/>
      <c r="H17" s="436"/>
      <c r="I17" s="54"/>
      <c r="J17" s="54"/>
      <c r="K17" s="54"/>
      <c r="L17" s="54"/>
    </row>
    <row r="18" spans="1:12" x14ac:dyDescent="0.2">
      <c r="A18" s="54"/>
      <c r="B18" s="660"/>
      <c r="C18" s="340">
        <v>9</v>
      </c>
      <c r="D18" s="652"/>
      <c r="E18" s="85"/>
      <c r="F18" s="85"/>
      <c r="G18" s="86"/>
      <c r="H18" s="436"/>
      <c r="I18" s="54"/>
      <c r="J18" s="54"/>
      <c r="K18" s="54"/>
      <c r="L18" s="54"/>
    </row>
    <row r="19" spans="1:12" x14ac:dyDescent="0.2">
      <c r="A19" s="54"/>
      <c r="B19" s="660"/>
      <c r="C19" s="340">
        <v>10</v>
      </c>
      <c r="D19" s="652"/>
      <c r="E19" s="85"/>
      <c r="F19" s="85"/>
      <c r="G19" s="86"/>
      <c r="H19" s="436"/>
      <c r="I19" s="54"/>
      <c r="J19" s="54"/>
      <c r="K19" s="54"/>
      <c r="L19" s="54"/>
    </row>
    <row r="20" spans="1:12" x14ac:dyDescent="0.2">
      <c r="A20" s="54"/>
      <c r="B20" s="660"/>
      <c r="C20" s="340">
        <v>11</v>
      </c>
      <c r="D20" s="652"/>
      <c r="E20" s="85"/>
      <c r="F20" s="85"/>
      <c r="G20" s="86"/>
      <c r="H20" s="436"/>
      <c r="I20" s="54"/>
      <c r="J20" s="54"/>
      <c r="K20" s="54"/>
      <c r="L20" s="54"/>
    </row>
    <row r="21" spans="1:12" x14ac:dyDescent="0.2">
      <c r="A21" s="54"/>
      <c r="B21" s="660"/>
      <c r="C21" s="340">
        <v>12</v>
      </c>
      <c r="D21" s="652"/>
      <c r="E21" s="85"/>
      <c r="F21" s="85"/>
      <c r="G21" s="86"/>
      <c r="H21" s="436"/>
      <c r="I21" s="54"/>
      <c r="J21" s="54"/>
      <c r="K21" s="54"/>
      <c r="L21" s="54"/>
    </row>
    <row r="22" spans="1:12" x14ac:dyDescent="0.2">
      <c r="A22" s="54"/>
      <c r="B22" s="660"/>
      <c r="C22" s="340">
        <v>13</v>
      </c>
      <c r="D22" s="652"/>
      <c r="E22" s="85"/>
      <c r="F22" s="85"/>
      <c r="G22" s="86"/>
      <c r="H22" s="436"/>
      <c r="I22" s="54"/>
      <c r="J22" s="54"/>
      <c r="K22" s="54"/>
      <c r="L22" s="54"/>
    </row>
    <row r="23" spans="1:12" x14ac:dyDescent="0.2">
      <c r="A23" s="54"/>
      <c r="B23" s="660"/>
      <c r="C23" s="340">
        <v>14</v>
      </c>
      <c r="D23" s="652"/>
      <c r="E23" s="85"/>
      <c r="F23" s="85"/>
      <c r="G23" s="86"/>
      <c r="H23" s="436"/>
      <c r="I23" s="54"/>
      <c r="J23" s="54"/>
      <c r="K23" s="54"/>
      <c r="L23" s="54"/>
    </row>
    <row r="24" spans="1:12" x14ac:dyDescent="0.2">
      <c r="A24" s="54"/>
      <c r="B24" s="660"/>
      <c r="C24" s="340">
        <v>15</v>
      </c>
      <c r="D24" s="652"/>
      <c r="E24" s="85"/>
      <c r="F24" s="85"/>
      <c r="G24" s="86"/>
      <c r="H24" s="436"/>
      <c r="I24" s="54"/>
      <c r="J24" s="54"/>
      <c r="K24" s="54"/>
      <c r="L24" s="54"/>
    </row>
    <row r="25" spans="1:12" x14ac:dyDescent="0.2">
      <c r="A25" s="54"/>
      <c r="B25" s="660"/>
      <c r="C25" s="340">
        <v>16</v>
      </c>
      <c r="D25" s="652"/>
      <c r="E25" s="85"/>
      <c r="F25" s="85"/>
      <c r="G25" s="86"/>
      <c r="H25" s="436"/>
      <c r="I25" s="54"/>
      <c r="J25" s="54"/>
      <c r="K25" s="54"/>
      <c r="L25" s="54"/>
    </row>
    <row r="26" spans="1:12" x14ac:dyDescent="0.2">
      <c r="A26" s="54"/>
      <c r="B26" s="660"/>
      <c r="C26" s="340">
        <v>17</v>
      </c>
      <c r="D26" s="652"/>
      <c r="E26" s="85"/>
      <c r="F26" s="85"/>
      <c r="G26" s="86"/>
      <c r="H26" s="436"/>
      <c r="I26" s="54"/>
      <c r="J26" s="54"/>
      <c r="K26" s="54"/>
      <c r="L26" s="54"/>
    </row>
    <row r="27" spans="1:12" x14ac:dyDescent="0.2">
      <c r="A27" s="54"/>
      <c r="B27" s="660"/>
      <c r="C27" s="340">
        <v>18</v>
      </c>
      <c r="D27" s="652"/>
      <c r="E27" s="85"/>
      <c r="F27" s="85"/>
      <c r="G27" s="86"/>
      <c r="H27" s="436"/>
      <c r="I27" s="54"/>
      <c r="J27" s="54"/>
      <c r="K27" s="54"/>
      <c r="L27" s="54"/>
    </row>
    <row r="28" spans="1:12" x14ac:dyDescent="0.2">
      <c r="A28" s="54"/>
      <c r="B28" s="660"/>
      <c r="C28" s="340">
        <v>19</v>
      </c>
      <c r="D28" s="652"/>
      <c r="E28" s="85"/>
      <c r="F28" s="85"/>
      <c r="G28" s="86"/>
      <c r="H28" s="436"/>
      <c r="I28" s="54"/>
      <c r="J28" s="54"/>
      <c r="K28" s="54"/>
      <c r="L28" s="54"/>
    </row>
    <row r="29" spans="1:12" x14ac:dyDescent="0.2">
      <c r="A29" s="54"/>
      <c r="B29" s="660"/>
      <c r="C29" s="340">
        <v>20</v>
      </c>
      <c r="D29" s="652"/>
      <c r="E29" s="85"/>
      <c r="F29" s="85"/>
      <c r="G29" s="86"/>
      <c r="H29" s="436"/>
      <c r="I29" s="54"/>
      <c r="J29" s="54"/>
      <c r="K29" s="54"/>
      <c r="L29" s="54"/>
    </row>
    <row r="30" spans="1:12" x14ac:dyDescent="0.2">
      <c r="A30" s="54"/>
      <c r="B30" s="660"/>
      <c r="C30" s="340">
        <v>21</v>
      </c>
      <c r="D30" s="652"/>
      <c r="E30" s="85"/>
      <c r="F30" s="85"/>
      <c r="G30" s="86"/>
      <c r="H30" s="436"/>
      <c r="I30" s="54"/>
      <c r="J30" s="54"/>
      <c r="K30" s="54"/>
      <c r="L30" s="54"/>
    </row>
    <row r="31" spans="1:12" x14ac:dyDescent="0.2">
      <c r="A31" s="54"/>
      <c r="B31" s="660"/>
      <c r="C31" s="340">
        <v>22</v>
      </c>
      <c r="D31" s="652"/>
      <c r="E31" s="85"/>
      <c r="F31" s="85"/>
      <c r="G31" s="86"/>
      <c r="H31" s="436"/>
      <c r="I31" s="54"/>
      <c r="J31" s="54"/>
      <c r="K31" s="54"/>
      <c r="L31" s="54"/>
    </row>
    <row r="32" spans="1:12" x14ac:dyDescent="0.2">
      <c r="A32" s="54"/>
      <c r="B32" s="660"/>
      <c r="C32" s="340">
        <v>23</v>
      </c>
      <c r="D32" s="652"/>
      <c r="E32" s="85"/>
      <c r="F32" s="85"/>
      <c r="G32" s="86"/>
      <c r="H32" s="436"/>
      <c r="I32" s="54"/>
      <c r="J32" s="54"/>
      <c r="K32" s="54"/>
      <c r="L32" s="54"/>
    </row>
    <row r="33" spans="1:12" x14ac:dyDescent="0.2">
      <c r="A33" s="54"/>
      <c r="B33" s="660"/>
      <c r="C33" s="340">
        <v>24</v>
      </c>
      <c r="D33" s="652"/>
      <c r="E33" s="85"/>
      <c r="F33" s="85"/>
      <c r="G33" s="86"/>
      <c r="H33" s="436"/>
      <c r="I33" s="54"/>
      <c r="J33" s="54"/>
      <c r="K33" s="54"/>
      <c r="L33" s="54"/>
    </row>
    <row r="34" spans="1:12" x14ac:dyDescent="0.2">
      <c r="A34" s="54"/>
      <c r="B34" s="660"/>
      <c r="C34" s="340">
        <v>25</v>
      </c>
      <c r="D34" s="652"/>
      <c r="E34" s="85"/>
      <c r="F34" s="85"/>
      <c r="G34" s="86"/>
      <c r="H34" s="436"/>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93"/>
      <c r="D36" s="793"/>
      <c r="E36" s="793"/>
      <c r="F36" s="420"/>
      <c r="G36" s="327"/>
      <c r="H36" s="62"/>
      <c r="I36" s="54"/>
      <c r="J36" s="54"/>
      <c r="K36" s="54"/>
      <c r="L36" s="54"/>
    </row>
    <row r="37" spans="1:12" x14ac:dyDescent="0.2">
      <c r="A37" s="54"/>
      <c r="B37" s="59"/>
      <c r="C37" s="771" t="s">
        <v>139</v>
      </c>
      <c r="D37" s="772"/>
      <c r="E37" s="792"/>
      <c r="F37" s="362" t="s">
        <v>1057</v>
      </c>
      <c r="G37" s="327"/>
      <c r="H37" s="62"/>
      <c r="I37" s="54"/>
      <c r="J37" s="54"/>
      <c r="K37" s="54"/>
      <c r="L37" s="54"/>
    </row>
    <row r="38" spans="1:12" x14ac:dyDescent="0.2">
      <c r="A38" s="54"/>
      <c r="B38" s="59"/>
      <c r="C38" s="327"/>
      <c r="D38" s="80"/>
      <c r="E38" s="327"/>
      <c r="F38" s="435"/>
      <c r="G38" s="327"/>
      <c r="H38" s="62"/>
      <c r="I38" s="54"/>
      <c r="J38" s="54"/>
      <c r="K38" s="54"/>
      <c r="L38" s="54"/>
    </row>
    <row r="39" spans="1:12" x14ac:dyDescent="0.2">
      <c r="A39" s="54"/>
      <c r="B39" s="59"/>
      <c r="C39" s="327"/>
      <c r="D39" s="80"/>
      <c r="E39" s="327"/>
      <c r="F39" s="435"/>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35"/>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6" t="s">
        <v>1002</v>
      </c>
      <c r="D43" s="787"/>
      <c r="E43" s="787"/>
      <c r="F43" s="788"/>
      <c r="G43" s="432"/>
      <c r="H43" s="62"/>
      <c r="I43" s="54"/>
      <c r="J43" s="54"/>
      <c r="K43" s="54"/>
      <c r="L43" s="54"/>
    </row>
    <row r="44" spans="1:12" x14ac:dyDescent="0.2">
      <c r="A44" s="54"/>
      <c r="B44" s="59"/>
      <c r="C44" s="84"/>
      <c r="D44" s="789" t="s">
        <v>1003</v>
      </c>
      <c r="E44" s="789"/>
      <c r="F44" s="83" t="s">
        <v>645</v>
      </c>
      <c r="G44" s="433"/>
      <c r="H44" s="62"/>
      <c r="I44" s="54"/>
      <c r="J44" s="54"/>
      <c r="K44" s="54"/>
      <c r="L44" s="54"/>
    </row>
    <row r="45" spans="1:12" x14ac:dyDescent="0.2">
      <c r="A45" s="54"/>
      <c r="B45" s="59"/>
      <c r="C45" s="84">
        <v>1</v>
      </c>
      <c r="D45" s="439"/>
      <c r="E45" s="440"/>
      <c r="F45" s="85"/>
      <c r="G45" s="434"/>
      <c r="H45" s="436"/>
      <c r="I45" s="54"/>
      <c r="J45" s="54"/>
      <c r="K45" s="54"/>
      <c r="L45" s="54"/>
    </row>
    <row r="46" spans="1:12" x14ac:dyDescent="0.2">
      <c r="A46" s="54"/>
      <c r="B46" s="59"/>
      <c r="C46" s="84">
        <v>2</v>
      </c>
      <c r="D46" s="439"/>
      <c r="E46" s="440"/>
      <c r="F46" s="85"/>
      <c r="G46" s="434"/>
      <c r="H46" s="436"/>
      <c r="I46" s="54"/>
      <c r="J46" s="54"/>
      <c r="K46" s="54"/>
      <c r="L46" s="54"/>
    </row>
    <row r="47" spans="1:12" x14ac:dyDescent="0.2">
      <c r="A47" s="54"/>
      <c r="B47" s="59"/>
      <c r="C47" s="84">
        <v>3</v>
      </c>
      <c r="D47" s="439"/>
      <c r="E47" s="440"/>
      <c r="F47" s="85"/>
      <c r="G47" s="434"/>
      <c r="H47" s="436"/>
      <c r="I47" s="54"/>
      <c r="J47" s="54"/>
      <c r="K47" s="54"/>
      <c r="L47" s="54"/>
    </row>
    <row r="48" spans="1:12" x14ac:dyDescent="0.2">
      <c r="A48" s="54"/>
      <c r="B48" s="59"/>
      <c r="C48" s="84">
        <v>4</v>
      </c>
      <c r="D48" s="439"/>
      <c r="E48" s="440"/>
      <c r="F48" s="85"/>
      <c r="G48" s="434"/>
      <c r="H48" s="436"/>
      <c r="I48" s="54"/>
      <c r="J48" s="54"/>
      <c r="K48" s="54"/>
      <c r="L48" s="54"/>
    </row>
    <row r="49" spans="1:12" x14ac:dyDescent="0.2">
      <c r="A49" s="54"/>
      <c r="B49" s="59"/>
      <c r="C49" s="84">
        <v>5</v>
      </c>
      <c r="D49" s="439"/>
      <c r="E49" s="440"/>
      <c r="F49" s="85"/>
      <c r="G49" s="434"/>
      <c r="H49" s="436"/>
      <c r="I49" s="54"/>
      <c r="J49" s="54"/>
      <c r="K49" s="54"/>
      <c r="L49" s="54"/>
    </row>
    <row r="50" spans="1:12" x14ac:dyDescent="0.2">
      <c r="A50" s="54"/>
      <c r="B50" s="59"/>
      <c r="C50" s="84">
        <v>6</v>
      </c>
      <c r="D50" s="439"/>
      <c r="E50" s="440"/>
      <c r="F50" s="85"/>
      <c r="G50" s="434"/>
      <c r="H50" s="436"/>
      <c r="I50" s="54"/>
      <c r="J50" s="54"/>
      <c r="K50" s="54"/>
      <c r="L50" s="54"/>
    </row>
    <row r="51" spans="1:12" x14ac:dyDescent="0.2">
      <c r="A51" s="54"/>
      <c r="B51" s="59"/>
      <c r="C51" s="84">
        <v>7</v>
      </c>
      <c r="D51" s="439"/>
      <c r="E51" s="440"/>
      <c r="F51" s="85"/>
      <c r="G51" s="434"/>
      <c r="H51" s="436"/>
      <c r="I51" s="54"/>
      <c r="J51" s="54"/>
      <c r="K51" s="54"/>
      <c r="L51" s="54"/>
    </row>
    <row r="52" spans="1:12" x14ac:dyDescent="0.2">
      <c r="A52" s="54"/>
      <c r="B52" s="59"/>
      <c r="C52" s="84">
        <v>8</v>
      </c>
      <c r="D52" s="439"/>
      <c r="E52" s="440"/>
      <c r="F52" s="85"/>
      <c r="G52" s="434"/>
      <c r="H52" s="436"/>
      <c r="I52" s="54"/>
      <c r="J52" s="54"/>
      <c r="K52" s="54"/>
      <c r="L52" s="54"/>
    </row>
    <row r="53" spans="1:12" x14ac:dyDescent="0.2">
      <c r="A53" s="54"/>
      <c r="B53" s="59"/>
      <c r="C53" s="84">
        <v>9</v>
      </c>
      <c r="D53" s="439"/>
      <c r="E53" s="440"/>
      <c r="F53" s="85"/>
      <c r="G53" s="434"/>
      <c r="H53" s="436"/>
      <c r="I53" s="54"/>
      <c r="J53" s="54"/>
      <c r="K53" s="54"/>
      <c r="L53" s="54"/>
    </row>
    <row r="54" spans="1:12" x14ac:dyDescent="0.2">
      <c r="A54" s="54"/>
      <c r="B54" s="59"/>
      <c r="C54" s="84">
        <v>10</v>
      </c>
      <c r="D54" s="439"/>
      <c r="E54" s="440"/>
      <c r="F54" s="85"/>
      <c r="G54" s="434"/>
      <c r="H54" s="436"/>
      <c r="I54" s="54"/>
      <c r="J54" s="54"/>
      <c r="K54" s="54"/>
      <c r="L54" s="54"/>
    </row>
    <row r="55" spans="1:12" x14ac:dyDescent="0.2">
      <c r="A55" s="54"/>
      <c r="B55" s="59"/>
      <c r="C55" s="84">
        <v>11</v>
      </c>
      <c r="D55" s="439"/>
      <c r="E55" s="440"/>
      <c r="F55" s="85"/>
      <c r="G55" s="434"/>
      <c r="H55" s="436"/>
      <c r="I55" s="54"/>
      <c r="J55" s="54"/>
      <c r="K55" s="54"/>
      <c r="L55" s="54"/>
    </row>
    <row r="56" spans="1:12" x14ac:dyDescent="0.2">
      <c r="A56" s="54"/>
      <c r="B56" s="59"/>
      <c r="C56" s="84">
        <v>12</v>
      </c>
      <c r="D56" s="439"/>
      <c r="E56" s="440"/>
      <c r="F56" s="85"/>
      <c r="G56" s="434"/>
      <c r="H56" s="436"/>
      <c r="I56" s="54"/>
      <c r="J56" s="54"/>
      <c r="K56" s="54"/>
      <c r="L56" s="54"/>
    </row>
    <row r="57" spans="1:12" x14ac:dyDescent="0.2">
      <c r="A57" s="54"/>
      <c r="B57" s="59"/>
      <c r="C57" s="84">
        <v>13</v>
      </c>
      <c r="D57" s="439"/>
      <c r="E57" s="440"/>
      <c r="F57" s="85"/>
      <c r="G57" s="434"/>
      <c r="H57" s="436"/>
      <c r="I57" s="54"/>
      <c r="J57" s="54"/>
      <c r="K57" s="54"/>
      <c r="L57" s="54"/>
    </row>
    <row r="58" spans="1:12" x14ac:dyDescent="0.2">
      <c r="A58" s="54"/>
      <c r="B58" s="59"/>
      <c r="C58" s="84">
        <v>14</v>
      </c>
      <c r="D58" s="439"/>
      <c r="E58" s="440"/>
      <c r="F58" s="85"/>
      <c r="G58" s="434"/>
      <c r="H58" s="436"/>
      <c r="I58" s="54"/>
      <c r="J58" s="54"/>
      <c r="K58" s="54"/>
      <c r="L58" s="54"/>
    </row>
    <row r="59" spans="1:12" x14ac:dyDescent="0.2">
      <c r="A59" s="54"/>
      <c r="B59" s="59"/>
      <c r="C59" s="84">
        <v>15</v>
      </c>
      <c r="D59" s="439"/>
      <c r="E59" s="440"/>
      <c r="F59" s="85"/>
      <c r="G59" s="434"/>
      <c r="H59" s="436"/>
      <c r="I59" s="54"/>
      <c r="J59" s="54"/>
      <c r="K59" s="54"/>
      <c r="L59" s="54"/>
    </row>
    <row r="60" spans="1:12" x14ac:dyDescent="0.2">
      <c r="A60" s="54"/>
      <c r="B60" s="59"/>
      <c r="C60" s="84">
        <v>16</v>
      </c>
      <c r="D60" s="439"/>
      <c r="E60" s="440"/>
      <c r="F60" s="85"/>
      <c r="G60" s="434"/>
      <c r="H60" s="436"/>
      <c r="I60" s="54"/>
      <c r="J60" s="54"/>
      <c r="K60" s="54"/>
      <c r="L60" s="54"/>
    </row>
    <row r="61" spans="1:12" x14ac:dyDescent="0.2">
      <c r="A61" s="54"/>
      <c r="B61" s="59"/>
      <c r="C61" s="84">
        <v>17</v>
      </c>
      <c r="D61" s="439"/>
      <c r="E61" s="440"/>
      <c r="F61" s="85"/>
      <c r="G61" s="434"/>
      <c r="H61" s="436"/>
      <c r="I61" s="54"/>
      <c r="J61" s="54"/>
      <c r="K61" s="54"/>
      <c r="L61" s="54"/>
    </row>
    <row r="62" spans="1:12" x14ac:dyDescent="0.2">
      <c r="A62" s="54"/>
      <c r="B62" s="59"/>
      <c r="C62" s="84">
        <v>18</v>
      </c>
      <c r="D62" s="439"/>
      <c r="E62" s="440"/>
      <c r="F62" s="85"/>
      <c r="G62" s="434"/>
      <c r="H62" s="436"/>
      <c r="I62" s="54"/>
      <c r="J62" s="54"/>
      <c r="K62" s="54"/>
      <c r="L62" s="54"/>
    </row>
    <row r="63" spans="1:12" x14ac:dyDescent="0.2">
      <c r="A63" s="54"/>
      <c r="B63" s="59"/>
      <c r="C63" s="84">
        <v>19</v>
      </c>
      <c r="D63" s="439"/>
      <c r="E63" s="440"/>
      <c r="F63" s="85"/>
      <c r="G63" s="434"/>
      <c r="H63" s="436"/>
      <c r="I63" s="54"/>
      <c r="J63" s="54"/>
      <c r="K63" s="54"/>
      <c r="L63" s="54"/>
    </row>
    <row r="64" spans="1:12" x14ac:dyDescent="0.2">
      <c r="A64" s="54"/>
      <c r="B64" s="59"/>
      <c r="C64" s="84">
        <v>20</v>
      </c>
      <c r="D64" s="439"/>
      <c r="E64" s="440"/>
      <c r="F64" s="85"/>
      <c r="G64" s="434"/>
      <c r="H64" s="436"/>
      <c r="I64" s="54"/>
      <c r="J64" s="54"/>
      <c r="K64" s="54"/>
      <c r="L64" s="54"/>
    </row>
    <row r="65" spans="1:13" x14ac:dyDescent="0.2">
      <c r="A65" s="54"/>
      <c r="B65" s="59"/>
      <c r="C65" s="80"/>
      <c r="D65" s="149"/>
      <c r="E65" s="149"/>
      <c r="F65" s="60"/>
      <c r="G65" s="434"/>
      <c r="H65" s="436"/>
      <c r="I65" s="54"/>
      <c r="J65" s="54"/>
      <c r="K65" s="54"/>
      <c r="L65" s="54"/>
    </row>
    <row r="66" spans="1:13" x14ac:dyDescent="0.2">
      <c r="A66" s="54"/>
      <c r="B66" s="59"/>
      <c r="C66" s="80"/>
      <c r="D66" s="781"/>
      <c r="E66" s="781"/>
      <c r="F66" s="60"/>
      <c r="G66" s="434"/>
      <c r="H66" s="436"/>
      <c r="I66" s="54"/>
      <c r="J66" s="54"/>
      <c r="K66" s="54"/>
      <c r="L66" s="441" t="s">
        <v>142</v>
      </c>
      <c r="M66" s="437">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45"/>
      <c r="I112" s="54"/>
      <c r="J112" s="54"/>
      <c r="K112" s="54"/>
      <c r="L112" s="54"/>
    </row>
    <row r="113" spans="1:12" hidden="1" x14ac:dyDescent="0.2">
      <c r="A113" s="54"/>
      <c r="D113" s="445"/>
      <c r="I113" s="54"/>
      <c r="J113" s="54"/>
      <c r="K113" s="54"/>
      <c r="L113" s="54"/>
    </row>
    <row r="114" spans="1:12" hidden="1" x14ac:dyDescent="0.2">
      <c r="A114" s="54"/>
      <c r="D114" s="445"/>
      <c r="I114" s="54"/>
      <c r="J114" s="54"/>
      <c r="K114" s="54"/>
      <c r="L114" s="54"/>
    </row>
    <row r="115" spans="1:12" hidden="1" x14ac:dyDescent="0.2">
      <c r="A115" s="54"/>
      <c r="D115" s="445"/>
      <c r="I115" s="54"/>
      <c r="J115" s="54"/>
      <c r="K115" s="54"/>
      <c r="L115" s="54"/>
    </row>
    <row r="116" spans="1:12" hidden="1" x14ac:dyDescent="0.2">
      <c r="A116" s="54"/>
      <c r="D116" s="445"/>
      <c r="I116" s="54"/>
      <c r="J116" s="54"/>
      <c r="K116" s="54"/>
      <c r="L116" s="54"/>
    </row>
    <row r="117" spans="1:12" hidden="1" x14ac:dyDescent="0.2">
      <c r="A117" s="54"/>
      <c r="D117" s="445"/>
      <c r="I117" s="54"/>
      <c r="J117" s="54"/>
      <c r="K117" s="54"/>
      <c r="L117" s="54"/>
    </row>
    <row r="118" spans="1:12" hidden="1" x14ac:dyDescent="0.2">
      <c r="A118" s="54"/>
      <c r="D118" s="445"/>
      <c r="I118" s="54"/>
      <c r="J118" s="54"/>
      <c r="K118" s="54"/>
      <c r="L118" s="54"/>
    </row>
    <row r="119" spans="1:12" hidden="1" x14ac:dyDescent="0.2">
      <c r="A119" s="54"/>
      <c r="D119" s="445"/>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50" r:id="rId4"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5"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6"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7"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8"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9"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10"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90" workbookViewId="0">
      <selection activeCell="E36" sqref="E36"/>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805" t="s">
        <v>346</v>
      </c>
      <c r="C2" s="806"/>
      <c r="D2" s="806"/>
      <c r="E2" s="806"/>
      <c r="F2" s="806"/>
      <c r="G2" s="806"/>
      <c r="H2" s="806"/>
      <c r="I2" s="806"/>
      <c r="J2" s="806"/>
      <c r="K2" s="806"/>
      <c r="L2" s="92"/>
      <c r="M2" s="54"/>
      <c r="N2" s="54"/>
      <c r="O2" s="54"/>
      <c r="P2" s="54"/>
      <c r="Q2" s="54"/>
    </row>
    <row r="3" spans="1:17" s="14" customFormat="1" x14ac:dyDescent="0.2">
      <c r="A3" s="54"/>
      <c r="B3" s="56"/>
      <c r="C3" s="57"/>
      <c r="D3" s="57"/>
      <c r="E3" s="446"/>
      <c r="F3" s="57"/>
      <c r="G3" s="57"/>
      <c r="H3" s="57"/>
      <c r="I3" s="57"/>
      <c r="J3" s="57"/>
      <c r="K3" s="57"/>
      <c r="L3" s="58"/>
      <c r="M3" s="54"/>
      <c r="N3" s="54"/>
      <c r="O3" s="54"/>
      <c r="P3" s="54"/>
      <c r="Q3" s="54"/>
    </row>
    <row r="4" spans="1:17" s="14" customFormat="1" x14ac:dyDescent="0.2">
      <c r="A4" s="54"/>
      <c r="B4" s="59"/>
      <c r="C4" s="738" t="s">
        <v>597</v>
      </c>
      <c r="D4" s="739"/>
      <c r="E4" s="807" t="str">
        <f>Introduction!E8</f>
        <v>Uniper UK Limited</v>
      </c>
      <c r="F4" s="808"/>
      <c r="G4" s="95"/>
      <c r="H4" s="802"/>
      <c r="I4" s="802"/>
      <c r="J4" s="802"/>
      <c r="K4" s="328"/>
      <c r="L4" s="62"/>
      <c r="M4" s="54"/>
      <c r="N4" s="54"/>
      <c r="O4" s="54"/>
      <c r="P4" s="54"/>
      <c r="Q4" s="54"/>
    </row>
    <row r="5" spans="1:17" s="14" customFormat="1" x14ac:dyDescent="0.2">
      <c r="A5" s="54"/>
      <c r="B5" s="59"/>
      <c r="C5" s="738" t="s">
        <v>733</v>
      </c>
      <c r="D5" s="739"/>
      <c r="E5" s="807" t="str">
        <f>Introduction!I8</f>
        <v>MP3337SH</v>
      </c>
      <c r="F5" s="808"/>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57" t="s">
        <v>667</v>
      </c>
      <c r="D7" s="88" t="s">
        <v>125</v>
      </c>
      <c r="E7" s="88" t="s">
        <v>124</v>
      </c>
      <c r="F7" s="88" t="s">
        <v>674</v>
      </c>
      <c r="G7" s="88" t="s">
        <v>126</v>
      </c>
      <c r="H7" s="705" t="s">
        <v>141</v>
      </c>
      <c r="I7" s="705" t="s">
        <v>149</v>
      </c>
      <c r="J7" s="710" t="s">
        <v>1073</v>
      </c>
      <c r="K7" s="349"/>
      <c r="L7" s="62"/>
      <c r="M7" s="54"/>
      <c r="N7" s="54"/>
      <c r="O7" s="54"/>
      <c r="P7" s="54"/>
      <c r="Q7" s="54"/>
    </row>
    <row r="8" spans="1:17" s="14" customFormat="1" x14ac:dyDescent="0.2">
      <c r="A8" s="54"/>
      <c r="B8" s="59"/>
      <c r="C8" s="661">
        <v>1</v>
      </c>
      <c r="D8" s="409" t="s">
        <v>1069</v>
      </c>
      <c r="E8" s="409" t="s">
        <v>747</v>
      </c>
      <c r="F8" s="414" t="s">
        <v>650</v>
      </c>
      <c r="G8" s="415" t="s">
        <v>650</v>
      </c>
      <c r="H8" s="706" t="s">
        <v>650</v>
      </c>
      <c r="I8" s="707" t="s">
        <v>650</v>
      </c>
      <c r="J8" s="711" t="s">
        <v>650</v>
      </c>
      <c r="K8" s="350"/>
      <c r="L8" s="62"/>
      <c r="M8" s="54"/>
      <c r="N8" s="54"/>
      <c r="O8" s="54"/>
      <c r="P8" s="54"/>
      <c r="Q8" s="54"/>
    </row>
    <row r="9" spans="1:17" s="14" customFormat="1" x14ac:dyDescent="0.2">
      <c r="A9" s="54"/>
      <c r="B9" s="59"/>
      <c r="C9" s="661">
        <v>2</v>
      </c>
      <c r="D9" s="409" t="s">
        <v>1069</v>
      </c>
      <c r="E9" s="412" t="s">
        <v>747</v>
      </c>
      <c r="F9" s="416" t="s">
        <v>650</v>
      </c>
      <c r="G9" s="415" t="s">
        <v>650</v>
      </c>
      <c r="H9" s="707" t="s">
        <v>650</v>
      </c>
      <c r="I9" s="707" t="s">
        <v>650</v>
      </c>
      <c r="J9" s="711" t="s">
        <v>650</v>
      </c>
      <c r="K9" s="350"/>
      <c r="L9" s="62"/>
      <c r="M9" s="54"/>
      <c r="N9" s="54"/>
      <c r="O9" s="54"/>
      <c r="P9" s="54"/>
      <c r="Q9" s="54"/>
    </row>
    <row r="10" spans="1:17" s="14" customFormat="1" x14ac:dyDescent="0.2">
      <c r="A10" s="54"/>
      <c r="B10" s="59"/>
      <c r="C10" s="661">
        <v>3</v>
      </c>
      <c r="D10" s="409" t="s">
        <v>1069</v>
      </c>
      <c r="E10" s="411" t="s">
        <v>747</v>
      </c>
      <c r="F10" s="416" t="s">
        <v>650</v>
      </c>
      <c r="G10" s="415" t="s">
        <v>650</v>
      </c>
      <c r="H10" s="707" t="s">
        <v>650</v>
      </c>
      <c r="I10" s="707" t="s">
        <v>650</v>
      </c>
      <c r="J10" s="711" t="s">
        <v>650</v>
      </c>
      <c r="K10" s="350"/>
      <c r="L10" s="62"/>
      <c r="M10" s="54"/>
      <c r="N10" s="54"/>
      <c r="O10" s="54"/>
      <c r="P10" s="54"/>
      <c r="Q10" s="54"/>
    </row>
    <row r="11" spans="1:17" s="14" customFormat="1" x14ac:dyDescent="0.2">
      <c r="A11" s="54"/>
      <c r="B11" s="59"/>
      <c r="C11" s="661">
        <v>4</v>
      </c>
      <c r="D11" s="409" t="s">
        <v>1070</v>
      </c>
      <c r="E11" s="412" t="s">
        <v>748</v>
      </c>
      <c r="F11" s="416" t="s">
        <v>650</v>
      </c>
      <c r="G11" s="415" t="s">
        <v>650</v>
      </c>
      <c r="H11" s="707" t="s">
        <v>650</v>
      </c>
      <c r="I11" s="707" t="s">
        <v>650</v>
      </c>
      <c r="J11" s="711" t="s">
        <v>650</v>
      </c>
      <c r="K11" s="350"/>
      <c r="L11" s="62"/>
      <c r="M11" s="54"/>
      <c r="N11" s="54"/>
      <c r="O11" s="54"/>
      <c r="P11" s="54"/>
      <c r="Q11" s="54"/>
    </row>
    <row r="12" spans="1:17" s="14" customFormat="1" x14ac:dyDescent="0.2">
      <c r="A12" s="54"/>
      <c r="B12" s="59"/>
      <c r="C12" s="661">
        <v>5</v>
      </c>
      <c r="D12" s="409" t="s">
        <v>1069</v>
      </c>
      <c r="E12" s="409" t="s">
        <v>747</v>
      </c>
      <c r="F12" s="414" t="s">
        <v>650</v>
      </c>
      <c r="G12" s="415" t="s">
        <v>1071</v>
      </c>
      <c r="H12" s="707" t="s">
        <v>1072</v>
      </c>
      <c r="I12" s="707" t="s">
        <v>1072</v>
      </c>
      <c r="J12" s="711" t="s">
        <v>1072</v>
      </c>
      <c r="K12" s="350"/>
      <c r="L12" s="62"/>
      <c r="M12" s="54"/>
      <c r="N12" s="54"/>
      <c r="O12" s="54"/>
      <c r="P12" s="54"/>
      <c r="Q12" s="54"/>
    </row>
    <row r="13" spans="1:17" s="14" customFormat="1" ht="13.5" thickBot="1" x14ac:dyDescent="0.25">
      <c r="A13" s="54"/>
      <c r="B13" s="59"/>
      <c r="C13" s="661">
        <v>6</v>
      </c>
      <c r="D13" s="409"/>
      <c r="E13" s="410"/>
      <c r="F13" s="414"/>
      <c r="G13" s="415"/>
      <c r="H13" s="708" t="s">
        <v>1000</v>
      </c>
      <c r="I13" s="708" t="s">
        <v>1000</v>
      </c>
      <c r="J13" s="712" t="s">
        <v>1000</v>
      </c>
      <c r="K13" s="350"/>
      <c r="L13" s="62"/>
      <c r="M13" s="54"/>
      <c r="N13" s="54"/>
      <c r="O13" s="54"/>
      <c r="P13" s="54"/>
      <c r="Q13" s="54"/>
    </row>
    <row r="14" spans="1:17" s="14" customFormat="1" x14ac:dyDescent="0.2">
      <c r="A14" s="54"/>
      <c r="B14" s="59"/>
      <c r="C14" s="661">
        <v>7</v>
      </c>
      <c r="D14" s="409"/>
      <c r="E14" s="409"/>
      <c r="F14" s="414"/>
      <c r="G14" s="415"/>
      <c r="H14" s="709" t="s">
        <v>1000</v>
      </c>
      <c r="I14" s="709" t="s">
        <v>1000</v>
      </c>
      <c r="J14" s="713" t="s">
        <v>1000</v>
      </c>
      <c r="K14" s="350"/>
      <c r="L14" s="62"/>
      <c r="M14" s="54"/>
      <c r="N14" s="54"/>
      <c r="O14" s="54"/>
      <c r="P14" s="54"/>
      <c r="Q14" s="54"/>
    </row>
    <row r="15" spans="1:17" s="14" customFormat="1" x14ac:dyDescent="0.2">
      <c r="A15" s="54"/>
      <c r="B15" s="59"/>
      <c r="C15" s="661">
        <v>8</v>
      </c>
      <c r="D15" s="409"/>
      <c r="E15" s="409"/>
      <c r="F15" s="414"/>
      <c r="G15" s="415"/>
      <c r="H15" s="707" t="s">
        <v>1000</v>
      </c>
      <c r="I15" s="707" t="s">
        <v>1000</v>
      </c>
      <c r="J15" s="711" t="s">
        <v>1000</v>
      </c>
      <c r="K15" s="350"/>
      <c r="L15" s="62"/>
      <c r="M15" s="54"/>
      <c r="N15" s="54"/>
      <c r="O15" s="54"/>
      <c r="P15" s="54"/>
      <c r="Q15" s="54"/>
    </row>
    <row r="16" spans="1:17" s="14" customFormat="1" x14ac:dyDescent="0.2">
      <c r="A16" s="54"/>
      <c r="B16" s="59"/>
      <c r="C16" s="661">
        <v>9</v>
      </c>
      <c r="D16" s="413"/>
      <c r="E16" s="411"/>
      <c r="F16" s="416"/>
      <c r="G16" s="417"/>
      <c r="H16" s="707" t="s">
        <v>1000</v>
      </c>
      <c r="I16" s="707" t="s">
        <v>1000</v>
      </c>
      <c r="J16" s="711" t="s">
        <v>1000</v>
      </c>
      <c r="K16" s="350"/>
      <c r="L16" s="62"/>
      <c r="M16" s="54"/>
      <c r="N16" s="54"/>
      <c r="O16" s="54"/>
      <c r="P16" s="54"/>
      <c r="Q16" s="54"/>
    </row>
    <row r="17" spans="1:17" s="14" customFormat="1" x14ac:dyDescent="0.2">
      <c r="A17" s="54"/>
      <c r="B17" s="59"/>
      <c r="C17" s="661">
        <v>10</v>
      </c>
      <c r="D17" s="413"/>
      <c r="E17" s="412"/>
      <c r="F17" s="416"/>
      <c r="G17" s="417"/>
      <c r="H17" s="707" t="s">
        <v>1000</v>
      </c>
      <c r="I17" s="707" t="s">
        <v>1000</v>
      </c>
      <c r="J17" s="711" t="s">
        <v>1000</v>
      </c>
      <c r="K17" s="350"/>
      <c r="L17" s="62"/>
      <c r="M17" s="54"/>
      <c r="N17" s="54"/>
      <c r="O17" s="54"/>
      <c r="P17" s="54"/>
      <c r="Q17" s="54"/>
    </row>
    <row r="18" spans="1:17" s="14" customFormat="1" x14ac:dyDescent="0.2">
      <c r="A18" s="54"/>
      <c r="B18" s="59"/>
      <c r="C18" s="661">
        <v>11</v>
      </c>
      <c r="D18" s="413"/>
      <c r="E18" s="411"/>
      <c r="F18" s="416"/>
      <c r="G18" s="417"/>
      <c r="H18" s="707" t="s">
        <v>1000</v>
      </c>
      <c r="I18" s="707" t="s">
        <v>1000</v>
      </c>
      <c r="J18" s="711" t="s">
        <v>1000</v>
      </c>
      <c r="K18" s="350"/>
      <c r="L18" s="62"/>
      <c r="M18" s="54"/>
      <c r="N18" s="54"/>
      <c r="O18" s="54"/>
      <c r="P18" s="54"/>
      <c r="Q18" s="54"/>
    </row>
    <row r="19" spans="1:17" s="14" customFormat="1" x14ac:dyDescent="0.2">
      <c r="A19" s="54"/>
      <c r="B19" s="59"/>
      <c r="C19" s="661">
        <v>12</v>
      </c>
      <c r="D19" s="413"/>
      <c r="E19" s="411"/>
      <c r="F19" s="416"/>
      <c r="G19" s="417"/>
      <c r="H19" s="707" t="s">
        <v>1000</v>
      </c>
      <c r="I19" s="707" t="s">
        <v>1000</v>
      </c>
      <c r="J19" s="711" t="s">
        <v>1000</v>
      </c>
      <c r="K19" s="350"/>
      <c r="L19" s="62"/>
      <c r="M19" s="54"/>
      <c r="N19" s="54"/>
      <c r="O19" s="54"/>
      <c r="P19" s="54"/>
      <c r="Q19" s="54"/>
    </row>
    <row r="20" spans="1:17" s="14" customFormat="1" x14ac:dyDescent="0.2">
      <c r="A20" s="54"/>
      <c r="B20" s="59"/>
      <c r="C20" s="661">
        <v>13</v>
      </c>
      <c r="D20" s="413"/>
      <c r="E20" s="412"/>
      <c r="F20" s="416"/>
      <c r="G20" s="417"/>
      <c r="H20" s="707" t="s">
        <v>1000</v>
      </c>
      <c r="I20" s="707" t="s">
        <v>1000</v>
      </c>
      <c r="J20" s="711" t="s">
        <v>1000</v>
      </c>
      <c r="K20" s="350"/>
      <c r="L20" s="62"/>
      <c r="M20" s="54"/>
      <c r="N20" s="54"/>
      <c r="O20" s="54"/>
      <c r="P20" s="54"/>
      <c r="Q20" s="54"/>
    </row>
    <row r="21" spans="1:17" s="14" customFormat="1" x14ac:dyDescent="0.2">
      <c r="A21" s="54"/>
      <c r="B21" s="59"/>
      <c r="C21" s="661">
        <v>14</v>
      </c>
      <c r="D21" s="413"/>
      <c r="E21" s="411"/>
      <c r="F21" s="416"/>
      <c r="G21" s="417"/>
      <c r="H21" s="707" t="s">
        <v>1000</v>
      </c>
      <c r="I21" s="707" t="s">
        <v>1000</v>
      </c>
      <c r="J21" s="711" t="s">
        <v>1000</v>
      </c>
      <c r="K21" s="350"/>
      <c r="L21" s="62"/>
      <c r="M21" s="54"/>
      <c r="N21" s="54"/>
      <c r="O21" s="54"/>
      <c r="P21" s="54"/>
      <c r="Q21" s="54"/>
    </row>
    <row r="22" spans="1:17" s="14" customFormat="1" x14ac:dyDescent="0.2">
      <c r="A22" s="54"/>
      <c r="B22" s="59"/>
      <c r="C22" s="661">
        <v>15</v>
      </c>
      <c r="D22" s="413"/>
      <c r="E22" s="412"/>
      <c r="F22" s="416"/>
      <c r="G22" s="417"/>
      <c r="H22" s="707" t="s">
        <v>1000</v>
      </c>
      <c r="I22" s="707" t="s">
        <v>1000</v>
      </c>
      <c r="J22" s="711" t="s">
        <v>1000</v>
      </c>
      <c r="K22" s="350"/>
      <c r="L22" s="62"/>
      <c r="M22" s="54"/>
      <c r="N22" s="54"/>
      <c r="O22" s="54"/>
      <c r="P22" s="54"/>
      <c r="Q22" s="54"/>
    </row>
    <row r="23" spans="1:17" s="14" customFormat="1" x14ac:dyDescent="0.2">
      <c r="A23" s="54"/>
      <c r="B23" s="59"/>
      <c r="C23" s="661">
        <v>16</v>
      </c>
      <c r="D23" s="413"/>
      <c r="E23" s="411"/>
      <c r="F23" s="416"/>
      <c r="G23" s="417"/>
      <c r="H23" s="707" t="s">
        <v>1000</v>
      </c>
      <c r="I23" s="707" t="s">
        <v>1000</v>
      </c>
      <c r="J23" s="711" t="s">
        <v>1000</v>
      </c>
      <c r="K23" s="350"/>
      <c r="L23" s="62"/>
      <c r="M23" s="54"/>
      <c r="N23" s="54"/>
      <c r="O23" s="54"/>
      <c r="P23" s="54"/>
      <c r="Q23" s="54"/>
    </row>
    <row r="24" spans="1:17" s="14" customFormat="1" x14ac:dyDescent="0.2">
      <c r="A24" s="54"/>
      <c r="B24" s="59"/>
      <c r="C24" s="661">
        <v>17</v>
      </c>
      <c r="D24" s="413"/>
      <c r="E24" s="411"/>
      <c r="F24" s="416"/>
      <c r="G24" s="417"/>
      <c r="H24" s="707" t="s">
        <v>1000</v>
      </c>
      <c r="I24" s="707" t="s">
        <v>1000</v>
      </c>
      <c r="J24" s="711" t="s">
        <v>1000</v>
      </c>
      <c r="K24" s="350"/>
      <c r="L24" s="62"/>
      <c r="M24" s="54"/>
      <c r="N24" s="54"/>
      <c r="O24" s="54"/>
      <c r="P24" s="54"/>
      <c r="Q24" s="54"/>
    </row>
    <row r="25" spans="1:17" s="14" customFormat="1" x14ac:dyDescent="0.2">
      <c r="A25" s="54"/>
      <c r="B25" s="59"/>
      <c r="C25" s="661">
        <v>18</v>
      </c>
      <c r="D25" s="413"/>
      <c r="E25" s="411"/>
      <c r="F25" s="416"/>
      <c r="G25" s="417"/>
      <c r="H25" s="707" t="s">
        <v>1000</v>
      </c>
      <c r="I25" s="707" t="s">
        <v>1000</v>
      </c>
      <c r="J25" s="711" t="s">
        <v>1000</v>
      </c>
      <c r="K25" s="350"/>
      <c r="L25" s="62"/>
      <c r="M25" s="54"/>
      <c r="N25" s="54"/>
      <c r="O25" s="54"/>
      <c r="P25" s="54"/>
      <c r="Q25" s="54"/>
    </row>
    <row r="26" spans="1:17" s="14" customFormat="1" x14ac:dyDescent="0.2">
      <c r="A26" s="54"/>
      <c r="B26" s="59"/>
      <c r="C26" s="661">
        <v>19</v>
      </c>
      <c r="D26" s="413"/>
      <c r="E26" s="411"/>
      <c r="F26" s="416"/>
      <c r="G26" s="417"/>
      <c r="H26" s="707" t="s">
        <v>1000</v>
      </c>
      <c r="I26" s="707" t="s">
        <v>1000</v>
      </c>
      <c r="J26" s="711" t="s">
        <v>1000</v>
      </c>
      <c r="K26" s="350"/>
      <c r="L26" s="62"/>
      <c r="M26" s="54"/>
      <c r="N26" s="54"/>
      <c r="O26" s="54"/>
      <c r="P26" s="54"/>
      <c r="Q26" s="54"/>
    </row>
    <row r="27" spans="1:17" s="14" customFormat="1" x14ac:dyDescent="0.2">
      <c r="A27" s="54"/>
      <c r="B27" s="59"/>
      <c r="C27" s="661">
        <v>20</v>
      </c>
      <c r="D27" s="409"/>
      <c r="E27" s="410"/>
      <c r="F27" s="414"/>
      <c r="G27" s="415"/>
      <c r="H27" s="707" t="s">
        <v>1000</v>
      </c>
      <c r="I27" s="707" t="s">
        <v>1000</v>
      </c>
      <c r="J27" s="711" t="s">
        <v>1000</v>
      </c>
      <c r="K27" s="350"/>
      <c r="L27" s="62"/>
      <c r="M27" s="54"/>
      <c r="N27" s="54"/>
      <c r="O27" s="54"/>
      <c r="P27" s="54"/>
      <c r="Q27" s="54"/>
    </row>
    <row r="28" spans="1:17" s="14" customFormat="1" x14ac:dyDescent="0.2">
      <c r="A28" s="54"/>
      <c r="B28" s="59"/>
      <c r="C28" s="661">
        <v>21</v>
      </c>
      <c r="D28" s="409"/>
      <c r="E28" s="409"/>
      <c r="F28" s="414"/>
      <c r="G28" s="415"/>
      <c r="H28" s="707" t="s">
        <v>1000</v>
      </c>
      <c r="I28" s="707" t="s">
        <v>1000</v>
      </c>
      <c r="J28" s="711" t="s">
        <v>1000</v>
      </c>
      <c r="K28" s="350"/>
      <c r="L28" s="62"/>
      <c r="M28" s="54"/>
      <c r="N28" s="54"/>
      <c r="O28" s="54"/>
      <c r="P28" s="54"/>
      <c r="Q28" s="54"/>
    </row>
    <row r="29" spans="1:17" s="14" customFormat="1" x14ac:dyDescent="0.2">
      <c r="A29" s="54"/>
      <c r="B29" s="59"/>
      <c r="C29" s="661">
        <v>22</v>
      </c>
      <c r="D29" s="409"/>
      <c r="E29" s="409"/>
      <c r="F29" s="414"/>
      <c r="G29" s="414"/>
      <c r="H29" s="707" t="s">
        <v>1000</v>
      </c>
      <c r="I29" s="707" t="s">
        <v>1000</v>
      </c>
      <c r="J29" s="711" t="s">
        <v>1000</v>
      </c>
      <c r="K29" s="350"/>
      <c r="L29" s="62"/>
      <c r="M29" s="54"/>
      <c r="N29" s="54"/>
      <c r="O29" s="54"/>
      <c r="P29" s="54"/>
      <c r="Q29" s="54"/>
    </row>
    <row r="30" spans="1:17" s="14" customFormat="1" x14ac:dyDescent="0.2">
      <c r="A30" s="54"/>
      <c r="B30" s="59"/>
      <c r="C30" s="661">
        <v>23</v>
      </c>
      <c r="D30" s="409"/>
      <c r="E30" s="409"/>
      <c r="F30" s="414"/>
      <c r="G30" s="414"/>
      <c r="H30" s="707" t="s">
        <v>1000</v>
      </c>
      <c r="I30" s="707" t="s">
        <v>1000</v>
      </c>
      <c r="J30" s="711" t="s">
        <v>1000</v>
      </c>
      <c r="K30" s="350"/>
      <c r="L30" s="62"/>
      <c r="M30" s="54"/>
      <c r="N30" s="54"/>
      <c r="O30" s="54"/>
      <c r="P30" s="54"/>
      <c r="Q30" s="54"/>
    </row>
    <row r="31" spans="1:17" s="14" customFormat="1" x14ac:dyDescent="0.2">
      <c r="A31" s="54"/>
      <c r="B31" s="59"/>
      <c r="C31" s="661">
        <v>24</v>
      </c>
      <c r="D31" s="409"/>
      <c r="E31" s="409"/>
      <c r="F31" s="414"/>
      <c r="G31" s="414"/>
      <c r="H31" s="707" t="s">
        <v>1000</v>
      </c>
      <c r="I31" s="707" t="s">
        <v>1000</v>
      </c>
      <c r="J31" s="711" t="s">
        <v>1000</v>
      </c>
      <c r="K31" s="350"/>
      <c r="L31" s="62"/>
      <c r="M31" s="54"/>
      <c r="N31" s="54"/>
      <c r="O31" s="54"/>
      <c r="P31" s="54"/>
      <c r="Q31" s="54"/>
    </row>
    <row r="32" spans="1:17" s="14" customFormat="1" x14ac:dyDescent="0.2">
      <c r="A32" s="54"/>
      <c r="B32" s="59"/>
      <c r="C32" s="661">
        <v>25</v>
      </c>
      <c r="D32" s="409"/>
      <c r="E32" s="409"/>
      <c r="F32" s="414"/>
      <c r="G32" s="414"/>
      <c r="H32" s="707" t="s">
        <v>1000</v>
      </c>
      <c r="I32" s="707" t="s">
        <v>1000</v>
      </c>
      <c r="J32" s="711" t="s">
        <v>1000</v>
      </c>
      <c r="K32" s="350"/>
      <c r="L32" s="62"/>
      <c r="M32" s="54"/>
      <c r="N32" s="54"/>
      <c r="O32" s="54"/>
      <c r="P32" s="54"/>
      <c r="Q32" s="54"/>
    </row>
    <row r="33" spans="1:17" s="14" customFormat="1" x14ac:dyDescent="0.2">
      <c r="A33" s="54"/>
      <c r="B33" s="59"/>
      <c r="C33" s="661">
        <v>26</v>
      </c>
      <c r="D33" s="409"/>
      <c r="E33" s="409"/>
      <c r="F33" s="414"/>
      <c r="G33" s="414"/>
      <c r="H33" s="707" t="s">
        <v>1000</v>
      </c>
      <c r="I33" s="707" t="s">
        <v>1000</v>
      </c>
      <c r="J33" s="707" t="s">
        <v>1000</v>
      </c>
      <c r="K33" s="333"/>
      <c r="L33" s="62"/>
      <c r="M33" s="54"/>
      <c r="N33" s="54"/>
      <c r="O33" s="54"/>
      <c r="P33" s="54"/>
      <c r="Q33" s="54"/>
    </row>
    <row r="34" spans="1:17" s="14" customFormat="1" x14ac:dyDescent="0.2">
      <c r="A34" s="54"/>
      <c r="B34" s="59"/>
      <c r="C34" s="661">
        <v>27</v>
      </c>
      <c r="D34" s="409"/>
      <c r="E34" s="409"/>
      <c r="F34" s="414"/>
      <c r="G34" s="414"/>
      <c r="H34" s="707" t="s">
        <v>1000</v>
      </c>
      <c r="I34" s="707" t="s">
        <v>1000</v>
      </c>
      <c r="J34" s="707" t="s">
        <v>1000</v>
      </c>
      <c r="K34" s="333"/>
      <c r="L34" s="62"/>
      <c r="M34" s="54"/>
      <c r="N34" s="54"/>
      <c r="O34" s="54"/>
      <c r="P34" s="54"/>
      <c r="Q34" s="54"/>
    </row>
    <row r="35" spans="1:17" s="14" customFormat="1" x14ac:dyDescent="0.2">
      <c r="A35" s="54"/>
      <c r="B35" s="59"/>
      <c r="C35" s="661">
        <v>28</v>
      </c>
      <c r="D35" s="409"/>
      <c r="E35" s="409"/>
      <c r="F35" s="414"/>
      <c r="G35" s="414"/>
      <c r="H35" s="707" t="s">
        <v>1000</v>
      </c>
      <c r="I35" s="707" t="s">
        <v>1000</v>
      </c>
      <c r="J35" s="707" t="s">
        <v>1000</v>
      </c>
      <c r="K35" s="333"/>
      <c r="L35" s="62"/>
      <c r="M35" s="54"/>
      <c r="N35" s="54"/>
      <c r="O35" s="54"/>
      <c r="P35" s="54"/>
      <c r="Q35" s="54"/>
    </row>
    <row r="36" spans="1:17" s="14" customFormat="1" x14ac:dyDescent="0.2">
      <c r="A36" s="54"/>
      <c r="B36" s="59"/>
      <c r="C36" s="661">
        <v>29</v>
      </c>
      <c r="D36" s="409"/>
      <c r="E36" s="409"/>
      <c r="F36" s="414"/>
      <c r="G36" s="414"/>
      <c r="H36" s="707" t="s">
        <v>1000</v>
      </c>
      <c r="I36" s="707" t="s">
        <v>1000</v>
      </c>
      <c r="J36" s="707" t="s">
        <v>1000</v>
      </c>
      <c r="K36" s="333"/>
      <c r="L36" s="62"/>
      <c r="M36" s="54"/>
      <c r="N36" s="54"/>
      <c r="O36" s="54"/>
      <c r="P36" s="54"/>
      <c r="Q36" s="54"/>
    </row>
    <row r="37" spans="1:17" s="14" customFormat="1" x14ac:dyDescent="0.2">
      <c r="A37" s="54"/>
      <c r="B37" s="59"/>
      <c r="C37" s="661">
        <v>30</v>
      </c>
      <c r="D37" s="409"/>
      <c r="E37" s="409"/>
      <c r="F37" s="414"/>
      <c r="G37" s="414"/>
      <c r="H37" s="707" t="s">
        <v>1000</v>
      </c>
      <c r="I37" s="707" t="s">
        <v>1000</v>
      </c>
      <c r="J37" s="707"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799" t="s">
        <v>138</v>
      </c>
      <c r="E42" s="801"/>
      <c r="F42" s="60"/>
      <c r="G42" s="803" t="s">
        <v>347</v>
      </c>
      <c r="H42" s="803"/>
      <c r="I42" s="803"/>
      <c r="J42" s="803"/>
      <c r="K42" s="353"/>
      <c r="L42" s="62"/>
      <c r="M42" s="54"/>
      <c r="N42" s="54"/>
      <c r="O42" s="54"/>
      <c r="P42" s="54"/>
      <c r="Q42" s="54"/>
    </row>
    <row r="43" spans="1:17" s="14" customFormat="1" x14ac:dyDescent="0.2">
      <c r="A43" s="54"/>
      <c r="B43" s="59"/>
      <c r="C43" s="344"/>
      <c r="D43" s="359" t="s">
        <v>132</v>
      </c>
      <c r="E43" s="363" t="s">
        <v>1007</v>
      </c>
      <c r="F43" s="60"/>
      <c r="G43" s="803"/>
      <c r="H43" s="803"/>
      <c r="I43" s="803"/>
      <c r="J43" s="803"/>
      <c r="K43" s="353"/>
      <c r="L43" s="62"/>
      <c r="M43" s="54"/>
      <c r="N43" s="54"/>
      <c r="O43" s="54"/>
      <c r="P43" s="54"/>
      <c r="Q43" s="54"/>
    </row>
    <row r="44" spans="1:17" s="14" customFormat="1" x14ac:dyDescent="0.2">
      <c r="A44" s="54"/>
      <c r="B44" s="59"/>
      <c r="C44" s="344"/>
      <c r="D44" s="359" t="s">
        <v>131</v>
      </c>
      <c r="E44" s="363" t="s">
        <v>1008</v>
      </c>
      <c r="F44" s="60"/>
      <c r="G44" s="803"/>
      <c r="H44" s="803"/>
      <c r="I44" s="803"/>
      <c r="J44" s="803"/>
      <c r="K44" s="353"/>
      <c r="L44" s="62"/>
      <c r="M44" s="54"/>
      <c r="N44" s="54"/>
      <c r="O44" s="54"/>
      <c r="P44" s="54"/>
      <c r="Q44" s="54"/>
    </row>
    <row r="45" spans="1:17" s="14" customFormat="1" x14ac:dyDescent="0.2">
      <c r="A45" s="54"/>
      <c r="B45" s="59"/>
      <c r="C45" s="344"/>
      <c r="D45" s="359" t="s">
        <v>129</v>
      </c>
      <c r="E45" s="363" t="s">
        <v>1008</v>
      </c>
      <c r="F45" s="60"/>
      <c r="G45" s="803"/>
      <c r="H45" s="803"/>
      <c r="I45" s="803"/>
      <c r="J45" s="803"/>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799" t="s">
        <v>136</v>
      </c>
      <c r="E49" s="800"/>
      <c r="F49" s="801"/>
      <c r="G49" s="60"/>
      <c r="H49" s="804" t="s">
        <v>137</v>
      </c>
      <c r="I49" s="804"/>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4"/>
      <c r="I50" s="804"/>
      <c r="J50" s="73"/>
      <c r="K50" s="355"/>
      <c r="L50" s="62"/>
      <c r="M50" s="54"/>
      <c r="N50" s="54"/>
      <c r="O50" s="54"/>
      <c r="P50" s="54"/>
      <c r="Q50" s="54"/>
    </row>
    <row r="51" spans="1:17" s="14" customFormat="1" x14ac:dyDescent="0.2">
      <c r="A51" s="54"/>
      <c r="B51" s="59"/>
      <c r="C51" s="352" t="s">
        <v>652</v>
      </c>
      <c r="D51" s="91">
        <f>COUNTIF(J$7:J$13,"A")</f>
        <v>0</v>
      </c>
      <c r="E51" s="91">
        <f>COUNTIF(J$14:J$37,"A")</f>
        <v>0</v>
      </c>
      <c r="F51" s="91">
        <f t="shared" ref="F51:F56" si="0">D51+E51</f>
        <v>0</v>
      </c>
      <c r="G51" s="354"/>
      <c r="H51" s="798">
        <f>COUNTIF(F$7:F$37,"A")</f>
        <v>0</v>
      </c>
      <c r="I51" s="798"/>
      <c r="J51" s="73"/>
      <c r="K51" s="355"/>
      <c r="L51" s="62"/>
      <c r="M51" s="54"/>
      <c r="N51" s="54"/>
      <c r="O51" s="54"/>
      <c r="P51" s="54"/>
      <c r="Q51" s="54"/>
    </row>
    <row r="52" spans="1:17" s="14" customFormat="1" x14ac:dyDescent="0.2">
      <c r="A52" s="54"/>
      <c r="B52" s="59"/>
      <c r="C52" s="352" t="s">
        <v>653</v>
      </c>
      <c r="D52" s="91">
        <f>COUNTIF(J$7:J$13,"B")</f>
        <v>0</v>
      </c>
      <c r="E52" s="91">
        <f>COUNTIF(J$14:J$37,"B")</f>
        <v>0</v>
      </c>
      <c r="F52" s="91">
        <f t="shared" si="0"/>
        <v>0</v>
      </c>
      <c r="G52" s="354"/>
      <c r="H52" s="798">
        <f>COUNTIF(F$7:F$37,"B")</f>
        <v>0</v>
      </c>
      <c r="I52" s="798"/>
      <c r="J52" s="73"/>
      <c r="K52" s="355"/>
      <c r="L52" s="62"/>
      <c r="M52" s="54"/>
      <c r="N52" s="54"/>
      <c r="O52" s="54"/>
      <c r="P52" s="54"/>
      <c r="Q52" s="54"/>
    </row>
    <row r="53" spans="1:17" s="14" customFormat="1" x14ac:dyDescent="0.2">
      <c r="A53" s="54"/>
      <c r="B53" s="59"/>
      <c r="C53" s="352" t="s">
        <v>649</v>
      </c>
      <c r="D53" s="91">
        <f>COUNTIF(J$7:J$13,"C")</f>
        <v>0</v>
      </c>
      <c r="E53" s="91">
        <f>COUNTIF(J$14:J$37,"C")</f>
        <v>0</v>
      </c>
      <c r="F53" s="91">
        <f t="shared" si="0"/>
        <v>0</v>
      </c>
      <c r="G53" s="354"/>
      <c r="H53" s="798">
        <f>COUNTIF(F$7:F$37,"C")</f>
        <v>0</v>
      </c>
      <c r="I53" s="798"/>
      <c r="J53" s="73"/>
      <c r="K53" s="355"/>
      <c r="L53" s="62"/>
      <c r="M53" s="54"/>
      <c r="N53" s="54"/>
      <c r="O53" s="54"/>
      <c r="P53" s="54"/>
      <c r="Q53" s="54"/>
    </row>
    <row r="54" spans="1:17" s="14" customFormat="1" x14ac:dyDescent="0.2">
      <c r="A54" s="54"/>
      <c r="B54" s="59"/>
      <c r="C54" s="352" t="s">
        <v>650</v>
      </c>
      <c r="D54" s="91">
        <f>COUNTIF(J$7:J$13,"D")</f>
        <v>4</v>
      </c>
      <c r="E54" s="91">
        <f>COUNTIF(J$14:J$37,"D")</f>
        <v>0</v>
      </c>
      <c r="F54" s="91">
        <f t="shared" si="0"/>
        <v>4</v>
      </c>
      <c r="G54" s="354"/>
      <c r="H54" s="798">
        <f>COUNTIF(F$7:F$37,"D")</f>
        <v>5</v>
      </c>
      <c r="I54" s="798"/>
      <c r="J54" s="73"/>
      <c r="K54" s="355"/>
      <c r="L54" s="62"/>
      <c r="M54" s="54"/>
      <c r="N54" s="54"/>
      <c r="O54" s="54"/>
      <c r="P54" s="54"/>
      <c r="Q54" s="54"/>
    </row>
    <row r="55" spans="1:17" s="14" customFormat="1" x14ac:dyDescent="0.2">
      <c r="A55" s="54"/>
      <c r="B55" s="59"/>
      <c r="C55" s="352" t="s">
        <v>654</v>
      </c>
      <c r="D55" s="91">
        <f>COUNTIF(J$7:J$13,"E")</f>
        <v>0</v>
      </c>
      <c r="E55" s="91">
        <f>COUNTIF(J$14:J$37,"E")</f>
        <v>0</v>
      </c>
      <c r="F55" s="91">
        <f t="shared" si="0"/>
        <v>0</v>
      </c>
      <c r="G55" s="354"/>
      <c r="H55" s="798">
        <f>COUNTIF(F$7:F$37,"E")</f>
        <v>0</v>
      </c>
      <c r="I55" s="798"/>
      <c r="J55" s="73"/>
      <c r="K55" s="355"/>
      <c r="L55" s="62"/>
      <c r="M55" s="54"/>
      <c r="N55" s="54"/>
      <c r="O55" s="54"/>
      <c r="P55" s="54"/>
      <c r="Q55" s="54"/>
    </row>
    <row r="56" spans="1:17" s="14" customFormat="1" x14ac:dyDescent="0.2">
      <c r="A56" s="54"/>
      <c r="B56" s="59"/>
      <c r="C56" s="352" t="s">
        <v>128</v>
      </c>
      <c r="D56" s="91">
        <f>COUNTIF(J$7:J$13,"*CAPPED")</f>
        <v>1</v>
      </c>
      <c r="E56" s="91">
        <f>COUNTIF(J$14:J$37,"*CAPPED")</f>
        <v>0</v>
      </c>
      <c r="F56" s="91">
        <f t="shared" si="0"/>
        <v>1</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password="953B" sheet="1" objects="1" scenarios="1"/>
  <sortState ref="D8:G37">
    <sortCondition descending="1" ref="G37"/>
  </sortState>
  <mergeCells count="15">
    <mergeCell ref="B2:K2"/>
    <mergeCell ref="C4:D4"/>
    <mergeCell ref="C5:D5"/>
    <mergeCell ref="E4:F4"/>
    <mergeCell ref="E5:F5"/>
    <mergeCell ref="H51:I51"/>
    <mergeCell ref="D49:F49"/>
    <mergeCell ref="H4:J4"/>
    <mergeCell ref="D42:E42"/>
    <mergeCell ref="H55:I55"/>
    <mergeCell ref="H52:I52"/>
    <mergeCell ref="H53:I53"/>
    <mergeCell ref="H54:I54"/>
    <mergeCell ref="G42:J45"/>
    <mergeCell ref="H49:I50"/>
  </mergeCells>
  <phoneticPr fontId="0" type="noConversion"/>
  <pageMargins left="0" right="0" top="0.19685039370078741" bottom="0" header="0.51181102362204722" footer="0.51181102362204722"/>
  <pageSetup paperSize="9" scale="73"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zoomScale="91" zoomScaleNormal="91" workbookViewId="0">
      <selection activeCell="L100" sqref="L100"/>
    </sheetView>
  </sheetViews>
  <sheetFormatPr defaultColWidth="9.140625"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9" t="s">
        <v>670</v>
      </c>
      <c r="D3" s="809"/>
      <c r="E3" s="809"/>
      <c r="F3" s="809"/>
      <c r="G3" s="809"/>
      <c r="H3" s="809"/>
      <c r="I3" s="101"/>
      <c r="J3" s="54"/>
      <c r="K3" s="54"/>
      <c r="L3" s="54"/>
      <c r="M3" s="54"/>
      <c r="N3" s="54"/>
    </row>
    <row r="4" spans="1:49" x14ac:dyDescent="0.2">
      <c r="A4" s="54"/>
      <c r="B4" s="59"/>
      <c r="C4" s="60"/>
      <c r="D4" s="60"/>
      <c r="E4" s="447"/>
      <c r="F4" s="60"/>
      <c r="G4" s="60"/>
      <c r="H4" s="60"/>
      <c r="I4" s="102"/>
      <c r="J4" s="54"/>
      <c r="K4" s="54"/>
      <c r="L4" s="54"/>
      <c r="M4" s="54"/>
      <c r="N4" s="54"/>
    </row>
    <row r="5" spans="1:49" ht="26.25" customHeight="1" x14ac:dyDescent="0.2">
      <c r="A5" s="54"/>
      <c r="B5" s="59"/>
      <c r="C5" s="313" t="s">
        <v>74</v>
      </c>
      <c r="D5" s="811" t="str">
        <f>Introduction!E8</f>
        <v>Uniper UK Limited</v>
      </c>
      <c r="E5" s="811"/>
      <c r="F5" s="812"/>
      <c r="G5" s="103"/>
      <c r="H5" s="810" t="s">
        <v>728</v>
      </c>
      <c r="I5" s="102"/>
      <c r="J5" s="54"/>
      <c r="K5" s="54"/>
      <c r="L5" s="54"/>
      <c r="M5" s="54"/>
      <c r="N5" s="54"/>
    </row>
    <row r="6" spans="1:49" ht="27" customHeight="1" x14ac:dyDescent="0.2">
      <c r="A6" s="54"/>
      <c r="B6" s="59"/>
      <c r="C6" s="315" t="s">
        <v>72</v>
      </c>
      <c r="D6" s="811" t="str">
        <f>Introduction!I8</f>
        <v>MP3337SH</v>
      </c>
      <c r="E6" s="813"/>
      <c r="F6" s="812"/>
      <c r="G6" s="103"/>
      <c r="H6" s="810"/>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85" t="s">
        <v>435</v>
      </c>
      <c r="D8" s="386" t="s">
        <v>436</v>
      </c>
      <c r="E8" s="387" t="s">
        <v>437</v>
      </c>
      <c r="F8" s="388" t="s">
        <v>118</v>
      </c>
      <c r="G8" s="389" t="s">
        <v>438</v>
      </c>
      <c r="H8" s="390" t="s">
        <v>598</v>
      </c>
      <c r="I8" s="113"/>
      <c r="J8" s="54"/>
      <c r="K8" s="54"/>
      <c r="L8" s="54"/>
      <c r="M8" s="54"/>
      <c r="N8" s="54"/>
    </row>
    <row r="9" spans="1:49" ht="38.25" x14ac:dyDescent="0.2">
      <c r="A9" s="54"/>
      <c r="B9" s="59"/>
      <c r="C9" s="391" t="s">
        <v>439</v>
      </c>
      <c r="D9" s="392" t="s">
        <v>440</v>
      </c>
      <c r="E9" s="392">
        <v>10</v>
      </c>
      <c r="F9" s="393">
        <v>31.7</v>
      </c>
      <c r="G9" s="394">
        <f>IF(F9/E9&lt;1,0,(F9/E9))</f>
        <v>3.17</v>
      </c>
      <c r="H9" s="714" t="s">
        <v>1074</v>
      </c>
      <c r="I9" s="102"/>
      <c r="J9" s="54"/>
      <c r="K9" s="54"/>
      <c r="L9" s="54"/>
      <c r="M9" s="54"/>
      <c r="N9" s="54"/>
    </row>
    <row r="10" spans="1:49" ht="38.25" x14ac:dyDescent="0.2">
      <c r="A10" s="54"/>
      <c r="B10" s="59"/>
      <c r="C10" s="396" t="s">
        <v>441</v>
      </c>
      <c r="D10" s="397" t="s">
        <v>440</v>
      </c>
      <c r="E10" s="397">
        <v>10</v>
      </c>
      <c r="F10" s="393">
        <v>4200</v>
      </c>
      <c r="G10" s="399">
        <f t="shared" ref="G10:G26" si="0">IF(F10/E10&lt;1,0,(F10/E10))</f>
        <v>420</v>
      </c>
      <c r="H10" s="714" t="s">
        <v>1075</v>
      </c>
      <c r="I10" s="102"/>
      <c r="J10" s="54"/>
      <c r="K10" s="54"/>
      <c r="L10" s="54"/>
      <c r="M10" s="54"/>
      <c r="N10" s="54"/>
    </row>
    <row r="11" spans="1:49" ht="38.25" x14ac:dyDescent="0.2">
      <c r="A11" s="54"/>
      <c r="B11" s="59"/>
      <c r="C11" s="396" t="s">
        <v>47</v>
      </c>
      <c r="D11" s="397" t="s">
        <v>440</v>
      </c>
      <c r="E11" s="397">
        <v>1000</v>
      </c>
      <c r="F11" s="393">
        <v>1812</v>
      </c>
      <c r="G11" s="399">
        <f t="shared" si="0"/>
        <v>1.8120000000000001</v>
      </c>
      <c r="H11" s="714" t="s">
        <v>1076</v>
      </c>
      <c r="I11" s="102"/>
      <c r="J11" s="54"/>
      <c r="K11" s="54"/>
      <c r="L11" s="54"/>
      <c r="M11" s="54"/>
      <c r="N11" s="54"/>
    </row>
    <row r="12" spans="1:49" x14ac:dyDescent="0.2">
      <c r="A12" s="54"/>
      <c r="B12" s="59"/>
      <c r="C12" s="556"/>
      <c r="D12" s="557"/>
      <c r="E12" s="557"/>
      <c r="F12" s="557"/>
      <c r="G12" s="558"/>
      <c r="H12" s="559"/>
      <c r="I12" s="102"/>
      <c r="J12" s="54"/>
      <c r="K12" s="54"/>
      <c r="L12" s="54"/>
      <c r="M12" s="54"/>
      <c r="N12" s="54"/>
    </row>
    <row r="13" spans="1:49" x14ac:dyDescent="0.2">
      <c r="A13" s="54"/>
      <c r="B13" s="59"/>
      <c r="C13" s="556"/>
      <c r="D13" s="557"/>
      <c r="E13" s="557"/>
      <c r="F13" s="557"/>
      <c r="G13" s="558"/>
      <c r="H13" s="559"/>
      <c r="I13" s="102"/>
      <c r="J13" s="54"/>
      <c r="K13" s="54"/>
      <c r="L13" s="54"/>
      <c r="M13" s="54"/>
      <c r="N13" s="54"/>
    </row>
    <row r="14" spans="1:49" x14ac:dyDescent="0.2">
      <c r="A14" s="54"/>
      <c r="B14" s="59"/>
      <c r="C14" s="396" t="s">
        <v>442</v>
      </c>
      <c r="D14" s="397" t="s">
        <v>189</v>
      </c>
      <c r="E14" s="397">
        <v>1</v>
      </c>
      <c r="F14" s="393"/>
      <c r="G14" s="399">
        <f t="shared" si="0"/>
        <v>0</v>
      </c>
      <c r="H14" s="395"/>
      <c r="I14" s="102"/>
      <c r="J14" s="54"/>
      <c r="K14" s="54"/>
      <c r="L14" s="54"/>
      <c r="M14" s="54"/>
      <c r="N14" s="54"/>
    </row>
    <row r="15" spans="1:49" x14ac:dyDescent="0.2">
      <c r="A15" s="54"/>
      <c r="B15" s="59"/>
      <c r="C15" s="396" t="s">
        <v>443</v>
      </c>
      <c r="D15" s="397" t="s">
        <v>189</v>
      </c>
      <c r="E15" s="397">
        <v>1</v>
      </c>
      <c r="F15" s="393"/>
      <c r="G15" s="399">
        <f t="shared" si="0"/>
        <v>0</v>
      </c>
      <c r="H15" s="395"/>
      <c r="I15" s="102"/>
      <c r="J15" s="54"/>
      <c r="K15" s="54"/>
      <c r="L15" s="54"/>
      <c r="M15" s="54"/>
      <c r="N15" s="54"/>
    </row>
    <row r="16" spans="1:49" x14ac:dyDescent="0.2">
      <c r="A16" s="54"/>
      <c r="B16" s="59"/>
      <c r="C16" s="396" t="s">
        <v>444</v>
      </c>
      <c r="D16" s="397" t="s">
        <v>189</v>
      </c>
      <c r="E16" s="397">
        <v>1</v>
      </c>
      <c r="F16" s="393"/>
      <c r="G16" s="399">
        <f t="shared" si="0"/>
        <v>0</v>
      </c>
      <c r="H16" s="395"/>
      <c r="I16" s="102"/>
      <c r="J16" s="54"/>
      <c r="K16" s="54"/>
      <c r="L16" s="54"/>
      <c r="M16" s="54"/>
      <c r="N16" s="54"/>
    </row>
    <row r="17" spans="1:14" x14ac:dyDescent="0.2">
      <c r="A17" s="54"/>
      <c r="B17" s="59"/>
      <c r="C17" s="396" t="s">
        <v>445</v>
      </c>
      <c r="D17" s="397" t="s">
        <v>189</v>
      </c>
      <c r="E17" s="397">
        <v>1</v>
      </c>
      <c r="F17" s="393"/>
      <c r="G17" s="399">
        <f t="shared" si="0"/>
        <v>0</v>
      </c>
      <c r="H17" s="395"/>
      <c r="I17" s="102"/>
      <c r="J17" s="54"/>
      <c r="K17" s="54"/>
      <c r="L17" s="54"/>
      <c r="M17" s="54"/>
      <c r="N17" s="54"/>
    </row>
    <row r="18" spans="1:14" x14ac:dyDescent="0.2">
      <c r="A18" s="54"/>
      <c r="B18" s="59"/>
      <c r="C18" s="396"/>
      <c r="D18" s="397"/>
      <c r="E18" s="397"/>
      <c r="F18" s="397"/>
      <c r="G18" s="399"/>
      <c r="H18" s="403"/>
      <c r="I18" s="102"/>
      <c r="J18" s="54"/>
      <c r="K18" s="54"/>
      <c r="L18" s="54"/>
      <c r="M18" s="54"/>
      <c r="N18" s="54"/>
    </row>
    <row r="19" spans="1:14" x14ac:dyDescent="0.2">
      <c r="A19" s="54"/>
      <c r="B19" s="59"/>
      <c r="C19" s="396" t="s">
        <v>446</v>
      </c>
      <c r="D19" s="397" t="s">
        <v>189</v>
      </c>
      <c r="E19" s="397">
        <v>10</v>
      </c>
      <c r="F19" s="393"/>
      <c r="G19" s="399">
        <f t="shared" si="0"/>
        <v>0</v>
      </c>
      <c r="H19" s="395"/>
      <c r="I19" s="102"/>
      <c r="J19" s="54"/>
      <c r="K19" s="54"/>
      <c r="L19" s="54"/>
      <c r="M19" s="54"/>
      <c r="N19" s="54"/>
    </row>
    <row r="20" spans="1:14" x14ac:dyDescent="0.2">
      <c r="A20" s="54"/>
      <c r="B20" s="59"/>
      <c r="C20" s="396" t="s">
        <v>447</v>
      </c>
      <c r="D20" s="397" t="s">
        <v>189</v>
      </c>
      <c r="E20" s="397">
        <v>10</v>
      </c>
      <c r="F20" s="393"/>
      <c r="G20" s="399">
        <f t="shared" si="0"/>
        <v>0</v>
      </c>
      <c r="H20" s="395"/>
      <c r="I20" s="102"/>
      <c r="J20" s="54"/>
      <c r="K20" s="54"/>
      <c r="L20" s="54"/>
      <c r="M20" s="54"/>
      <c r="N20" s="54"/>
    </row>
    <row r="21" spans="1:14" x14ac:dyDescent="0.2">
      <c r="A21" s="54"/>
      <c r="B21" s="59"/>
      <c r="C21" s="396" t="s">
        <v>448</v>
      </c>
      <c r="D21" s="397" t="s">
        <v>189</v>
      </c>
      <c r="E21" s="397">
        <v>10</v>
      </c>
      <c r="F21" s="393"/>
      <c r="G21" s="399">
        <f t="shared" si="0"/>
        <v>0</v>
      </c>
      <c r="H21" s="395"/>
      <c r="I21" s="102"/>
      <c r="J21" s="54"/>
      <c r="K21" s="54"/>
      <c r="L21" s="54"/>
      <c r="M21" s="54"/>
      <c r="N21" s="54"/>
    </row>
    <row r="22" spans="1:14" x14ac:dyDescent="0.2">
      <c r="A22" s="54"/>
      <c r="B22" s="59"/>
      <c r="C22" s="396" t="s">
        <v>449</v>
      </c>
      <c r="D22" s="397" t="s">
        <v>189</v>
      </c>
      <c r="E22" s="397">
        <v>10</v>
      </c>
      <c r="F22" s="393"/>
      <c r="G22" s="399">
        <f t="shared" si="0"/>
        <v>0</v>
      </c>
      <c r="H22" s="395"/>
      <c r="I22" s="102"/>
      <c r="J22" s="54"/>
      <c r="K22" s="54"/>
      <c r="L22" s="54"/>
      <c r="M22" s="54"/>
      <c r="N22" s="54"/>
    </row>
    <row r="23" spans="1:14" x14ac:dyDescent="0.2">
      <c r="A23" s="54"/>
      <c r="B23" s="59"/>
      <c r="C23" s="396" t="s">
        <v>450</v>
      </c>
      <c r="D23" s="397" t="s">
        <v>189</v>
      </c>
      <c r="E23" s="397">
        <v>10</v>
      </c>
      <c r="F23" s="393"/>
      <c r="G23" s="399">
        <f t="shared" si="0"/>
        <v>0</v>
      </c>
      <c r="H23" s="395"/>
      <c r="I23" s="102"/>
      <c r="J23" s="54"/>
      <c r="K23" s="54"/>
      <c r="L23" s="54"/>
      <c r="M23" s="54"/>
      <c r="N23" s="54"/>
    </row>
    <row r="24" spans="1:14" x14ac:dyDescent="0.2">
      <c r="A24" s="54"/>
      <c r="B24" s="59"/>
      <c r="C24" s="396"/>
      <c r="D24" s="397"/>
      <c r="E24" s="397"/>
      <c r="F24" s="397"/>
      <c r="G24" s="399"/>
      <c r="H24" s="403"/>
      <c r="I24" s="102"/>
      <c r="J24" s="54"/>
      <c r="K24" s="54"/>
      <c r="L24" s="54"/>
      <c r="M24" s="54"/>
      <c r="N24" s="54"/>
    </row>
    <row r="25" spans="1:14" x14ac:dyDescent="0.2">
      <c r="A25" s="54"/>
      <c r="B25" s="59"/>
      <c r="C25" s="401" t="s">
        <v>452</v>
      </c>
      <c r="D25" s="397"/>
      <c r="E25" s="397"/>
      <c r="F25" s="398"/>
      <c r="G25" s="399"/>
      <c r="H25" s="395"/>
      <c r="I25" s="102"/>
      <c r="J25" s="54"/>
      <c r="K25" s="54"/>
      <c r="L25" s="54"/>
      <c r="M25" s="54"/>
      <c r="N25" s="54"/>
    </row>
    <row r="26" spans="1:14" x14ac:dyDescent="0.2">
      <c r="A26" s="54"/>
      <c r="B26" s="59"/>
      <c r="C26" s="402"/>
      <c r="D26" s="397" t="s">
        <v>189</v>
      </c>
      <c r="E26" s="397">
        <v>100</v>
      </c>
      <c r="F26" s="393"/>
      <c r="G26" s="399">
        <f t="shared" si="0"/>
        <v>0</v>
      </c>
      <c r="H26" s="395"/>
      <c r="I26" s="102"/>
      <c r="J26" s="54"/>
      <c r="K26" s="54"/>
      <c r="L26" s="54"/>
      <c r="M26" s="54"/>
      <c r="N26" s="54"/>
    </row>
    <row r="27" spans="1:14" x14ac:dyDescent="0.2">
      <c r="A27" s="54"/>
      <c r="B27" s="59"/>
      <c r="C27" s="402"/>
      <c r="D27" s="397" t="s">
        <v>189</v>
      </c>
      <c r="E27" s="397">
        <v>100</v>
      </c>
      <c r="F27" s="393"/>
      <c r="G27" s="399">
        <f t="shared" ref="G27:G42" si="1">IF(F27/E27&lt;1,0,(F27/E27))</f>
        <v>0</v>
      </c>
      <c r="H27" s="395"/>
      <c r="I27" s="102"/>
      <c r="J27" s="54"/>
      <c r="K27" s="54"/>
      <c r="L27" s="54"/>
      <c r="M27" s="54"/>
      <c r="N27" s="54"/>
    </row>
    <row r="28" spans="1:14" x14ac:dyDescent="0.2">
      <c r="A28" s="54"/>
      <c r="B28" s="59"/>
      <c r="C28" s="402"/>
      <c r="D28" s="397" t="s">
        <v>189</v>
      </c>
      <c r="E28" s="397">
        <v>100</v>
      </c>
      <c r="F28" s="393"/>
      <c r="G28" s="399">
        <f t="shared" si="1"/>
        <v>0</v>
      </c>
      <c r="H28" s="395"/>
      <c r="I28" s="102"/>
      <c r="J28" s="54"/>
      <c r="K28" s="54"/>
      <c r="L28" s="54"/>
      <c r="M28" s="54"/>
      <c r="N28" s="54"/>
    </row>
    <row r="29" spans="1:14" x14ac:dyDescent="0.2">
      <c r="A29" s="54"/>
      <c r="B29" s="59"/>
      <c r="C29" s="402"/>
      <c r="D29" s="397" t="s">
        <v>189</v>
      </c>
      <c r="E29" s="397">
        <v>100</v>
      </c>
      <c r="F29" s="393"/>
      <c r="G29" s="399">
        <f t="shared" si="1"/>
        <v>0</v>
      </c>
      <c r="H29" s="395"/>
      <c r="I29" s="102"/>
      <c r="J29" s="54"/>
      <c r="K29" s="54"/>
      <c r="L29" s="54"/>
      <c r="M29" s="54"/>
      <c r="N29" s="54"/>
    </row>
    <row r="30" spans="1:14" x14ac:dyDescent="0.2">
      <c r="A30" s="54"/>
      <c r="B30" s="59"/>
      <c r="C30" s="402"/>
      <c r="D30" s="397" t="s">
        <v>189</v>
      </c>
      <c r="E30" s="397">
        <v>100</v>
      </c>
      <c r="F30" s="393"/>
      <c r="G30" s="399">
        <f t="shared" si="1"/>
        <v>0</v>
      </c>
      <c r="H30" s="395"/>
      <c r="I30" s="102"/>
      <c r="J30" s="54"/>
      <c r="K30" s="54"/>
      <c r="L30" s="54"/>
      <c r="M30" s="54"/>
      <c r="N30" s="54"/>
    </row>
    <row r="31" spans="1:14" x14ac:dyDescent="0.2">
      <c r="A31" s="54"/>
      <c r="B31" s="59"/>
      <c r="C31" s="396"/>
      <c r="D31" s="397"/>
      <c r="E31" s="397"/>
      <c r="F31" s="397"/>
      <c r="G31" s="399"/>
      <c r="H31" s="403"/>
      <c r="I31" s="102"/>
      <c r="J31" s="54"/>
      <c r="K31" s="54"/>
      <c r="L31" s="54"/>
      <c r="M31" s="54"/>
      <c r="N31" s="54"/>
    </row>
    <row r="32" spans="1:14" x14ac:dyDescent="0.2">
      <c r="A32" s="54"/>
      <c r="B32" s="59"/>
      <c r="C32" s="401" t="s">
        <v>453</v>
      </c>
      <c r="D32" s="397"/>
      <c r="E32" s="397"/>
      <c r="F32" s="393"/>
      <c r="G32" s="399"/>
      <c r="H32" s="395"/>
      <c r="I32" s="102"/>
      <c r="J32" s="54"/>
      <c r="K32" s="54"/>
      <c r="L32" s="54"/>
      <c r="M32" s="54"/>
      <c r="N32" s="54"/>
    </row>
    <row r="33" spans="1:14" x14ac:dyDescent="0.2">
      <c r="A33" s="54"/>
      <c r="B33" s="59"/>
      <c r="C33" s="396" t="s">
        <v>454</v>
      </c>
      <c r="D33" s="397" t="s">
        <v>455</v>
      </c>
      <c r="E33" s="397">
        <v>0.1</v>
      </c>
      <c r="F33" s="393"/>
      <c r="G33" s="399">
        <f t="shared" si="1"/>
        <v>0</v>
      </c>
      <c r="H33" s="395"/>
      <c r="I33" s="102"/>
      <c r="J33" s="54"/>
      <c r="K33" s="54"/>
      <c r="L33" s="54"/>
      <c r="M33" s="54"/>
      <c r="N33" s="54"/>
    </row>
    <row r="34" spans="1:14" x14ac:dyDescent="0.2">
      <c r="A34" s="54"/>
      <c r="B34" s="59"/>
      <c r="C34" s="396" t="s">
        <v>456</v>
      </c>
      <c r="D34" s="397" t="s">
        <v>457</v>
      </c>
      <c r="E34" s="397">
        <v>0.1</v>
      </c>
      <c r="F34" s="393"/>
      <c r="G34" s="399">
        <f t="shared" si="1"/>
        <v>0</v>
      </c>
      <c r="H34" s="395"/>
      <c r="I34" s="102"/>
      <c r="J34" s="54"/>
      <c r="K34" s="54"/>
      <c r="L34" s="54"/>
      <c r="M34" s="54"/>
      <c r="N34" s="54"/>
    </row>
    <row r="35" spans="1:14" x14ac:dyDescent="0.2">
      <c r="A35" s="54"/>
      <c r="B35" s="59"/>
      <c r="C35" s="396"/>
      <c r="D35" s="397"/>
      <c r="E35" s="397"/>
      <c r="F35" s="397"/>
      <c r="G35" s="399"/>
      <c r="H35" s="403"/>
      <c r="I35" s="102"/>
      <c r="J35" s="54"/>
      <c r="K35" s="54"/>
      <c r="L35" s="54"/>
      <c r="M35" s="54"/>
      <c r="N35" s="54"/>
    </row>
    <row r="36" spans="1:14" x14ac:dyDescent="0.2">
      <c r="A36" s="54"/>
      <c r="B36" s="59"/>
      <c r="C36" s="396" t="s">
        <v>458</v>
      </c>
      <c r="D36" s="397" t="s">
        <v>189</v>
      </c>
      <c r="E36" s="397">
        <v>1</v>
      </c>
      <c r="F36" s="393"/>
      <c r="G36" s="399">
        <f t="shared" si="1"/>
        <v>0</v>
      </c>
      <c r="H36" s="395"/>
      <c r="I36" s="102"/>
      <c r="J36" s="54"/>
      <c r="K36" s="54"/>
      <c r="L36" s="54"/>
      <c r="M36" s="54"/>
      <c r="N36" s="54"/>
    </row>
    <row r="37" spans="1:14" x14ac:dyDescent="0.2">
      <c r="A37" s="54"/>
      <c r="B37" s="59"/>
      <c r="C37" s="396" t="s">
        <v>459</v>
      </c>
      <c r="D37" s="397" t="s">
        <v>189</v>
      </c>
      <c r="E37" s="397">
        <v>1</v>
      </c>
      <c r="F37" s="393"/>
      <c r="G37" s="399">
        <f t="shared" si="1"/>
        <v>0</v>
      </c>
      <c r="H37" s="395"/>
      <c r="I37" s="102"/>
      <c r="J37" s="54"/>
      <c r="K37" s="54"/>
      <c r="L37" s="54"/>
      <c r="M37" s="54"/>
      <c r="N37" s="54"/>
    </row>
    <row r="38" spans="1:14" x14ac:dyDescent="0.2">
      <c r="A38" s="54"/>
      <c r="B38" s="59"/>
      <c r="C38" s="396" t="s">
        <v>460</v>
      </c>
      <c r="D38" s="397" t="s">
        <v>189</v>
      </c>
      <c r="E38" s="397">
        <v>1</v>
      </c>
      <c r="F38" s="393"/>
      <c r="G38" s="399">
        <f t="shared" si="1"/>
        <v>0</v>
      </c>
      <c r="H38" s="395"/>
      <c r="I38" s="102"/>
      <c r="J38" s="54"/>
      <c r="K38" s="54"/>
      <c r="L38" s="54"/>
      <c r="M38" s="54"/>
      <c r="N38" s="54"/>
    </row>
    <row r="39" spans="1:14" x14ac:dyDescent="0.2">
      <c r="A39" s="54"/>
      <c r="B39" s="59"/>
      <c r="C39" s="396" t="s">
        <v>461</v>
      </c>
      <c r="D39" s="397" t="s">
        <v>189</v>
      </c>
      <c r="E39" s="397">
        <v>1</v>
      </c>
      <c r="F39" s="393"/>
      <c r="G39" s="399">
        <f t="shared" si="1"/>
        <v>0</v>
      </c>
      <c r="H39" s="395"/>
      <c r="I39" s="102"/>
      <c r="J39" s="54"/>
      <c r="K39" s="54"/>
      <c r="L39" s="54"/>
      <c r="M39" s="54"/>
      <c r="N39" s="54"/>
    </row>
    <row r="40" spans="1:14" x14ac:dyDescent="0.2">
      <c r="A40" s="54"/>
      <c r="B40" s="59"/>
      <c r="C40" s="396" t="s">
        <v>462</v>
      </c>
      <c r="D40" s="397" t="s">
        <v>189</v>
      </c>
      <c r="E40" s="397">
        <v>1</v>
      </c>
      <c r="F40" s="393"/>
      <c r="G40" s="399">
        <f t="shared" si="1"/>
        <v>0</v>
      </c>
      <c r="H40" s="395"/>
      <c r="I40" s="102"/>
      <c r="J40" s="54"/>
      <c r="K40" s="54"/>
      <c r="L40" s="54"/>
      <c r="M40" s="54"/>
      <c r="N40" s="54"/>
    </row>
    <row r="41" spans="1:14" x14ac:dyDescent="0.2">
      <c r="A41" s="54"/>
      <c r="B41" s="59"/>
      <c r="C41" s="396"/>
      <c r="D41" s="397"/>
      <c r="E41" s="397"/>
      <c r="F41" s="397"/>
      <c r="G41" s="399"/>
      <c r="H41" s="403"/>
      <c r="I41" s="102"/>
      <c r="J41" s="54"/>
      <c r="K41" s="54"/>
      <c r="L41" s="54"/>
      <c r="M41" s="54"/>
      <c r="N41" s="54"/>
    </row>
    <row r="42" spans="1:14" x14ac:dyDescent="0.2">
      <c r="A42" s="54"/>
      <c r="B42" s="59"/>
      <c r="C42" s="396" t="s">
        <v>463</v>
      </c>
      <c r="D42" s="397" t="s">
        <v>189</v>
      </c>
      <c r="E42" s="397">
        <v>10</v>
      </c>
      <c r="F42" s="393"/>
      <c r="G42" s="399">
        <f t="shared" si="1"/>
        <v>0</v>
      </c>
      <c r="H42" s="395"/>
      <c r="I42" s="102"/>
      <c r="J42" s="54"/>
      <c r="K42" s="54"/>
      <c r="L42" s="54"/>
      <c r="M42" s="54"/>
      <c r="N42" s="54"/>
    </row>
    <row r="43" spans="1:14" x14ac:dyDescent="0.2">
      <c r="A43" s="54"/>
      <c r="B43" s="59"/>
      <c r="C43" s="396" t="s">
        <v>464</v>
      </c>
      <c r="D43" s="397" t="s">
        <v>189</v>
      </c>
      <c r="E43" s="397">
        <v>10</v>
      </c>
      <c r="F43" s="393"/>
      <c r="G43" s="399">
        <f>IF(F43/E43&lt;1,0,(F43/E43))</f>
        <v>0</v>
      </c>
      <c r="H43" s="395"/>
      <c r="I43" s="102"/>
      <c r="J43" s="54"/>
      <c r="K43" s="54"/>
      <c r="L43" s="54"/>
      <c r="M43" s="54"/>
      <c r="N43" s="54"/>
    </row>
    <row r="44" spans="1:14" x14ac:dyDescent="0.2">
      <c r="A44" s="54"/>
      <c r="B44" s="59"/>
      <c r="C44" s="396" t="s">
        <v>465</v>
      </c>
      <c r="D44" s="397" t="s">
        <v>189</v>
      </c>
      <c r="E44" s="397">
        <v>10</v>
      </c>
      <c r="F44" s="393"/>
      <c r="G44" s="399">
        <f>IF(F44/E44&lt;1,0,(F44/E44))</f>
        <v>0</v>
      </c>
      <c r="H44" s="395"/>
      <c r="I44" s="102"/>
      <c r="J44" s="54"/>
      <c r="K44" s="54"/>
      <c r="L44" s="54"/>
      <c r="M44" s="54"/>
      <c r="N44" s="54"/>
    </row>
    <row r="45" spans="1:14" x14ac:dyDescent="0.2">
      <c r="A45" s="54"/>
      <c r="B45" s="59"/>
      <c r="C45" s="396" t="s">
        <v>466</v>
      </c>
      <c r="D45" s="397" t="s">
        <v>189</v>
      </c>
      <c r="E45" s="397">
        <v>10</v>
      </c>
      <c r="F45" s="393"/>
      <c r="G45" s="399">
        <f t="shared" ref="G45:G53" si="2">IF(F45/E45&lt;1,0,(F45/E45))</f>
        <v>0</v>
      </c>
      <c r="H45" s="395"/>
      <c r="I45" s="102"/>
      <c r="J45" s="54"/>
      <c r="K45" s="54"/>
      <c r="L45" s="54"/>
      <c r="M45" s="54"/>
      <c r="N45" s="54"/>
    </row>
    <row r="46" spans="1:14" x14ac:dyDescent="0.2">
      <c r="A46" s="54"/>
      <c r="B46" s="59"/>
      <c r="C46" s="396" t="s">
        <v>467</v>
      </c>
      <c r="D46" s="397" t="s">
        <v>189</v>
      </c>
      <c r="E46" s="397">
        <v>10</v>
      </c>
      <c r="F46" s="393"/>
      <c r="G46" s="399">
        <f t="shared" si="2"/>
        <v>0</v>
      </c>
      <c r="H46" s="395"/>
      <c r="I46" s="102"/>
      <c r="J46" s="54"/>
      <c r="K46" s="54"/>
      <c r="L46" s="54"/>
      <c r="M46" s="54"/>
      <c r="N46" s="54"/>
    </row>
    <row r="47" spans="1:14" x14ac:dyDescent="0.2">
      <c r="A47" s="54"/>
      <c r="B47" s="59"/>
      <c r="C47" s="396" t="s">
        <v>468</v>
      </c>
      <c r="D47" s="397" t="s">
        <v>189</v>
      </c>
      <c r="E47" s="397">
        <v>10</v>
      </c>
      <c r="F47" s="393"/>
      <c r="G47" s="399">
        <f t="shared" si="2"/>
        <v>0</v>
      </c>
      <c r="H47" s="395"/>
      <c r="I47" s="102"/>
      <c r="J47" s="54"/>
      <c r="K47" s="54"/>
      <c r="L47" s="54"/>
      <c r="M47" s="54"/>
      <c r="N47" s="54"/>
    </row>
    <row r="48" spans="1:14" x14ac:dyDescent="0.2">
      <c r="A48" s="54"/>
      <c r="B48" s="59"/>
      <c r="C48" s="396" t="s">
        <v>469</v>
      </c>
      <c r="D48" s="397" t="s">
        <v>189</v>
      </c>
      <c r="E48" s="397">
        <v>10</v>
      </c>
      <c r="F48" s="393"/>
      <c r="G48" s="399">
        <f t="shared" si="2"/>
        <v>0</v>
      </c>
      <c r="H48" s="395"/>
      <c r="I48" s="102"/>
      <c r="J48" s="54"/>
      <c r="K48" s="54"/>
      <c r="L48" s="54"/>
      <c r="M48" s="54"/>
      <c r="N48" s="54"/>
    </row>
    <row r="49" spans="1:14" x14ac:dyDescent="0.2">
      <c r="A49" s="54"/>
      <c r="B49" s="59"/>
      <c r="C49" s="396" t="s">
        <v>470</v>
      </c>
      <c r="D49" s="397" t="s">
        <v>189</v>
      </c>
      <c r="E49" s="397">
        <v>10</v>
      </c>
      <c r="F49" s="393"/>
      <c r="G49" s="399">
        <f t="shared" si="2"/>
        <v>0</v>
      </c>
      <c r="H49" s="395"/>
      <c r="I49" s="102"/>
      <c r="J49" s="54"/>
      <c r="K49" s="54"/>
      <c r="L49" s="54"/>
      <c r="M49" s="54"/>
      <c r="N49" s="54"/>
    </row>
    <row r="50" spans="1:14" x14ac:dyDescent="0.2">
      <c r="A50" s="54"/>
      <c r="B50" s="59"/>
      <c r="C50" s="396" t="s">
        <v>471</v>
      </c>
      <c r="D50" s="397" t="s">
        <v>189</v>
      </c>
      <c r="E50" s="397">
        <v>10</v>
      </c>
      <c r="F50" s="393"/>
      <c r="G50" s="399">
        <f t="shared" si="2"/>
        <v>0</v>
      </c>
      <c r="H50" s="395"/>
      <c r="I50" s="102"/>
      <c r="J50" s="54"/>
      <c r="K50" s="54"/>
      <c r="L50" s="54"/>
      <c r="M50" s="54"/>
      <c r="N50" s="54"/>
    </row>
    <row r="51" spans="1:14" x14ac:dyDescent="0.2">
      <c r="A51" s="54"/>
      <c r="B51" s="59"/>
      <c r="C51" s="396" t="s">
        <v>472</v>
      </c>
      <c r="D51" s="397" t="s">
        <v>189</v>
      </c>
      <c r="E51" s="397">
        <v>10</v>
      </c>
      <c r="F51" s="393"/>
      <c r="G51" s="399">
        <f t="shared" si="2"/>
        <v>0</v>
      </c>
      <c r="H51" s="395"/>
      <c r="I51" s="102"/>
      <c r="J51" s="54"/>
      <c r="K51" s="54"/>
      <c r="L51" s="54"/>
      <c r="M51" s="54"/>
      <c r="N51" s="54"/>
    </row>
    <row r="52" spans="1:14" x14ac:dyDescent="0.2">
      <c r="A52" s="54"/>
      <c r="B52" s="59"/>
      <c r="C52" s="396" t="s">
        <v>473</v>
      </c>
      <c r="D52" s="397" t="s">
        <v>189</v>
      </c>
      <c r="E52" s="397">
        <v>10</v>
      </c>
      <c r="F52" s="393"/>
      <c r="G52" s="399">
        <f t="shared" si="2"/>
        <v>0</v>
      </c>
      <c r="H52" s="395"/>
      <c r="I52" s="102"/>
      <c r="J52" s="54"/>
      <c r="K52" s="54"/>
      <c r="L52" s="54"/>
      <c r="M52" s="54"/>
      <c r="N52" s="54"/>
    </row>
    <row r="53" spans="1:14" x14ac:dyDescent="0.2">
      <c r="A53" s="54"/>
      <c r="B53" s="59"/>
      <c r="C53" s="396" t="s">
        <v>474</v>
      </c>
      <c r="D53" s="397" t="s">
        <v>189</v>
      </c>
      <c r="E53" s="397">
        <v>10</v>
      </c>
      <c r="F53" s="393"/>
      <c r="G53" s="399">
        <f t="shared" si="2"/>
        <v>0</v>
      </c>
      <c r="H53" s="395"/>
      <c r="I53" s="102"/>
      <c r="J53" s="54"/>
      <c r="K53" s="54"/>
      <c r="L53" s="54"/>
      <c r="M53" s="54"/>
      <c r="N53" s="54"/>
    </row>
    <row r="54" spans="1:14" ht="13.5" customHeight="1" x14ac:dyDescent="0.2">
      <c r="A54" s="54"/>
      <c r="B54" s="59"/>
      <c r="C54" s="396"/>
      <c r="D54" s="397"/>
      <c r="E54" s="397"/>
      <c r="F54" s="397"/>
      <c r="G54" s="399"/>
      <c r="H54" s="403"/>
      <c r="I54" s="102"/>
      <c r="J54" s="54"/>
      <c r="K54" s="54"/>
      <c r="L54" s="54"/>
      <c r="M54" s="54"/>
      <c r="N54" s="54"/>
    </row>
    <row r="55" spans="1:14" x14ac:dyDescent="0.2">
      <c r="A55" s="54"/>
      <c r="B55" s="59"/>
      <c r="C55" s="396"/>
      <c r="D55" s="397"/>
      <c r="E55" s="397"/>
      <c r="F55" s="397"/>
      <c r="G55" s="399"/>
      <c r="H55" s="403"/>
      <c r="I55" s="102"/>
      <c r="J55" s="54"/>
      <c r="K55" s="54"/>
      <c r="L55" s="54"/>
      <c r="M55" s="54"/>
      <c r="N55" s="54"/>
    </row>
    <row r="56" spans="1:14" x14ac:dyDescent="0.2">
      <c r="A56" s="54"/>
      <c r="B56" s="59"/>
      <c r="C56" s="396" t="s">
        <v>475</v>
      </c>
      <c r="D56" s="397" t="s">
        <v>189</v>
      </c>
      <c r="E56" s="397">
        <v>100</v>
      </c>
      <c r="F56" s="393"/>
      <c r="G56" s="399">
        <f>IF(F56/E56&lt;1,0,(F56/E56))</f>
        <v>0</v>
      </c>
      <c r="H56" s="395"/>
      <c r="I56" s="102"/>
      <c r="J56" s="54"/>
      <c r="K56" s="54"/>
      <c r="L56" s="54"/>
      <c r="M56" s="54"/>
      <c r="N56" s="54"/>
    </row>
    <row r="57" spans="1:14" x14ac:dyDescent="0.2">
      <c r="A57" s="54"/>
      <c r="B57" s="59"/>
      <c r="C57" s="396" t="s">
        <v>476</v>
      </c>
      <c r="D57" s="397" t="s">
        <v>189</v>
      </c>
      <c r="E57" s="397">
        <v>100</v>
      </c>
      <c r="F57" s="393"/>
      <c r="G57" s="399">
        <f t="shared" ref="G57:G74" si="3">IF(F57/E57&lt;1,0,(F57/E57))</f>
        <v>0</v>
      </c>
      <c r="H57" s="395"/>
      <c r="I57" s="102"/>
      <c r="J57" s="54"/>
      <c r="K57" s="54"/>
      <c r="L57" s="54"/>
      <c r="M57" s="54"/>
      <c r="N57" s="54"/>
    </row>
    <row r="58" spans="1:14" ht="25.5" x14ac:dyDescent="0.2">
      <c r="A58" s="54"/>
      <c r="B58" s="59"/>
      <c r="C58" s="396" t="s">
        <v>477</v>
      </c>
      <c r="D58" s="397" t="s">
        <v>189</v>
      </c>
      <c r="E58" s="397">
        <v>100</v>
      </c>
      <c r="F58" s="393"/>
      <c r="G58" s="399">
        <f t="shared" si="3"/>
        <v>0</v>
      </c>
      <c r="H58" s="395"/>
      <c r="I58" s="102"/>
      <c r="J58" s="54"/>
      <c r="K58" s="54"/>
      <c r="L58" s="54"/>
      <c r="M58" s="54"/>
      <c r="N58" s="54"/>
    </row>
    <row r="59" spans="1:14" x14ac:dyDescent="0.2">
      <c r="A59" s="54"/>
      <c r="B59" s="59"/>
      <c r="C59" s="396" t="s">
        <v>478</v>
      </c>
      <c r="D59" s="397" t="s">
        <v>189</v>
      </c>
      <c r="E59" s="397">
        <v>100</v>
      </c>
      <c r="F59" s="393"/>
      <c r="G59" s="399">
        <f t="shared" si="3"/>
        <v>0</v>
      </c>
      <c r="H59" s="395"/>
      <c r="I59" s="102"/>
      <c r="J59" s="54"/>
      <c r="K59" s="54"/>
      <c r="L59" s="54"/>
      <c r="M59" s="54"/>
      <c r="N59" s="54"/>
    </row>
    <row r="60" spans="1:14" x14ac:dyDescent="0.2">
      <c r="A60" s="54"/>
      <c r="B60" s="59"/>
      <c r="C60" s="396" t="s">
        <v>983</v>
      </c>
      <c r="D60" s="397" t="s">
        <v>189</v>
      </c>
      <c r="E60" s="397">
        <v>100</v>
      </c>
      <c r="F60" s="393"/>
      <c r="G60" s="399">
        <f t="shared" si="3"/>
        <v>0</v>
      </c>
      <c r="H60" s="395"/>
      <c r="I60" s="102"/>
      <c r="J60" s="54"/>
      <c r="K60" s="54"/>
      <c r="L60" s="54"/>
      <c r="M60" s="54"/>
      <c r="N60" s="54"/>
    </row>
    <row r="61" spans="1:14" x14ac:dyDescent="0.2">
      <c r="A61" s="54"/>
      <c r="B61" s="59"/>
      <c r="C61" s="396" t="s">
        <v>479</v>
      </c>
      <c r="D61" s="397" t="s">
        <v>189</v>
      </c>
      <c r="E61" s="397">
        <v>100</v>
      </c>
      <c r="F61" s="393"/>
      <c r="G61" s="399">
        <f t="shared" si="3"/>
        <v>0</v>
      </c>
      <c r="H61" s="395"/>
      <c r="I61" s="102"/>
      <c r="J61" s="54"/>
      <c r="K61" s="54"/>
      <c r="L61" s="54"/>
      <c r="M61" s="54"/>
      <c r="N61" s="54"/>
    </row>
    <row r="62" spans="1:14" x14ac:dyDescent="0.2">
      <c r="A62" s="54"/>
      <c r="B62" s="59"/>
      <c r="C62" s="396" t="s">
        <v>480</v>
      </c>
      <c r="D62" s="397" t="s">
        <v>189</v>
      </c>
      <c r="E62" s="397">
        <v>100</v>
      </c>
      <c r="F62" s="393"/>
      <c r="G62" s="399">
        <f t="shared" si="3"/>
        <v>0</v>
      </c>
      <c r="H62" s="395"/>
      <c r="I62" s="102"/>
      <c r="J62" s="54"/>
      <c r="K62" s="54"/>
      <c r="L62" s="54"/>
      <c r="M62" s="54"/>
      <c r="N62" s="54"/>
    </row>
    <row r="63" spans="1:14" x14ac:dyDescent="0.2">
      <c r="A63" s="54"/>
      <c r="B63" s="59"/>
      <c r="C63" s="396" t="s">
        <v>481</v>
      </c>
      <c r="D63" s="397" t="s">
        <v>189</v>
      </c>
      <c r="E63" s="397">
        <v>100</v>
      </c>
      <c r="F63" s="393"/>
      <c r="G63" s="399">
        <f t="shared" si="3"/>
        <v>0</v>
      </c>
      <c r="H63" s="395"/>
      <c r="I63" s="102"/>
      <c r="J63" s="54"/>
      <c r="K63" s="54"/>
      <c r="L63" s="54"/>
      <c r="M63" s="54"/>
      <c r="N63" s="54"/>
    </row>
    <row r="64" spans="1:14" x14ac:dyDescent="0.2">
      <c r="A64" s="54"/>
      <c r="B64" s="59"/>
      <c r="C64" s="396" t="s">
        <v>482</v>
      </c>
      <c r="D64" s="397" t="s">
        <v>189</v>
      </c>
      <c r="E64" s="397">
        <v>100</v>
      </c>
      <c r="F64" s="393"/>
      <c r="G64" s="399">
        <f t="shared" si="3"/>
        <v>0</v>
      </c>
      <c r="H64" s="395"/>
      <c r="I64" s="102"/>
      <c r="J64" s="54"/>
      <c r="K64" s="54"/>
      <c r="L64" s="54"/>
      <c r="M64" s="54"/>
      <c r="N64" s="54"/>
    </row>
    <row r="65" spans="1:14" x14ac:dyDescent="0.2">
      <c r="A65" s="54"/>
      <c r="B65" s="59"/>
      <c r="C65" s="396" t="s">
        <v>483</v>
      </c>
      <c r="D65" s="397" t="s">
        <v>189</v>
      </c>
      <c r="E65" s="397">
        <v>100</v>
      </c>
      <c r="F65" s="393"/>
      <c r="G65" s="399">
        <f t="shared" si="3"/>
        <v>0</v>
      </c>
      <c r="H65" s="395"/>
      <c r="I65" s="102"/>
      <c r="J65" s="54"/>
      <c r="K65" s="54"/>
      <c r="L65" s="54"/>
      <c r="M65" s="54"/>
      <c r="N65" s="54"/>
    </row>
    <row r="66" spans="1:14" x14ac:dyDescent="0.2">
      <c r="A66" s="54"/>
      <c r="B66" s="59"/>
      <c r="C66" s="396" t="s">
        <v>984</v>
      </c>
      <c r="D66" s="397" t="s">
        <v>189</v>
      </c>
      <c r="E66" s="397">
        <v>100</v>
      </c>
      <c r="F66" s="393"/>
      <c r="G66" s="399">
        <f t="shared" si="3"/>
        <v>0</v>
      </c>
      <c r="H66" s="395"/>
      <c r="I66" s="102"/>
      <c r="J66" s="54"/>
      <c r="K66" s="54"/>
      <c r="L66" s="54"/>
      <c r="M66" s="54"/>
      <c r="N66" s="54"/>
    </row>
    <row r="67" spans="1:14" x14ac:dyDescent="0.2">
      <c r="A67" s="54"/>
      <c r="B67" s="59"/>
      <c r="C67" s="396" t="s">
        <v>985</v>
      </c>
      <c r="D67" s="397" t="s">
        <v>189</v>
      </c>
      <c r="E67" s="397">
        <v>100</v>
      </c>
      <c r="F67" s="393"/>
      <c r="G67" s="399">
        <f t="shared" si="3"/>
        <v>0</v>
      </c>
      <c r="H67" s="395"/>
      <c r="I67" s="102"/>
      <c r="J67" s="54"/>
      <c r="K67" s="54"/>
      <c r="L67" s="54"/>
      <c r="M67" s="54"/>
      <c r="N67" s="54"/>
    </row>
    <row r="68" spans="1:14" x14ac:dyDescent="0.2">
      <c r="A68" s="54"/>
      <c r="B68" s="59"/>
      <c r="C68" s="396" t="s">
        <v>986</v>
      </c>
      <c r="D68" s="397" t="s">
        <v>189</v>
      </c>
      <c r="E68" s="397">
        <v>100</v>
      </c>
      <c r="F68" s="393"/>
      <c r="G68" s="399">
        <f t="shared" si="3"/>
        <v>0</v>
      </c>
      <c r="H68" s="395"/>
      <c r="I68" s="102"/>
      <c r="J68" s="54"/>
      <c r="K68" s="54"/>
      <c r="L68" s="54"/>
      <c r="M68" s="54"/>
      <c r="N68" s="54"/>
    </row>
    <row r="69" spans="1:14" x14ac:dyDescent="0.2">
      <c r="A69" s="54"/>
      <c r="B69" s="59"/>
      <c r="C69" s="396" t="s">
        <v>484</v>
      </c>
      <c r="D69" s="397" t="s">
        <v>189</v>
      </c>
      <c r="E69" s="397">
        <v>100</v>
      </c>
      <c r="F69" s="393"/>
      <c r="G69" s="399">
        <f t="shared" si="3"/>
        <v>0</v>
      </c>
      <c r="H69" s="395"/>
      <c r="I69" s="102"/>
      <c r="J69" s="54"/>
      <c r="K69" s="54"/>
      <c r="L69" s="54"/>
      <c r="M69" s="54"/>
      <c r="N69" s="54"/>
    </row>
    <row r="70" spans="1:14" x14ac:dyDescent="0.2">
      <c r="A70" s="54"/>
      <c r="B70" s="59"/>
      <c r="C70" s="396" t="s">
        <v>987</v>
      </c>
      <c r="D70" s="397" t="s">
        <v>189</v>
      </c>
      <c r="E70" s="397">
        <v>100</v>
      </c>
      <c r="F70" s="393"/>
      <c r="G70" s="399">
        <f t="shared" si="3"/>
        <v>0</v>
      </c>
      <c r="H70" s="395"/>
      <c r="I70" s="102"/>
      <c r="J70" s="54"/>
      <c r="K70" s="54"/>
      <c r="L70" s="54"/>
      <c r="M70" s="54"/>
      <c r="N70" s="54"/>
    </row>
    <row r="71" spans="1:14" x14ac:dyDescent="0.2">
      <c r="A71" s="54"/>
      <c r="B71" s="59"/>
      <c r="C71" s="396" t="s">
        <v>988</v>
      </c>
      <c r="D71" s="397" t="s">
        <v>189</v>
      </c>
      <c r="E71" s="397">
        <v>100</v>
      </c>
      <c r="F71" s="393"/>
      <c r="G71" s="399">
        <f t="shared" si="3"/>
        <v>0</v>
      </c>
      <c r="H71" s="395"/>
      <c r="I71" s="102"/>
      <c r="J71" s="54"/>
      <c r="K71" s="54"/>
      <c r="L71" s="54"/>
      <c r="M71" s="54"/>
      <c r="N71" s="54"/>
    </row>
    <row r="72" spans="1:14" x14ac:dyDescent="0.2">
      <c r="A72" s="54"/>
      <c r="B72" s="59"/>
      <c r="C72" s="396" t="s">
        <v>485</v>
      </c>
      <c r="D72" s="397" t="s">
        <v>189</v>
      </c>
      <c r="E72" s="397">
        <v>100</v>
      </c>
      <c r="F72" s="393"/>
      <c r="G72" s="399">
        <f t="shared" si="3"/>
        <v>0</v>
      </c>
      <c r="H72" s="395"/>
      <c r="I72" s="102"/>
      <c r="J72" s="54"/>
      <c r="K72" s="54"/>
      <c r="L72" s="54"/>
      <c r="M72" s="54"/>
      <c r="N72" s="54"/>
    </row>
    <row r="73" spans="1:14" x14ac:dyDescent="0.2">
      <c r="A73" s="54"/>
      <c r="B73" s="59"/>
      <c r="C73" s="396" t="s">
        <v>486</v>
      </c>
      <c r="D73" s="397" t="s">
        <v>189</v>
      </c>
      <c r="E73" s="397">
        <v>100</v>
      </c>
      <c r="F73" s="393"/>
      <c r="G73" s="399">
        <f t="shared" si="3"/>
        <v>0</v>
      </c>
      <c r="H73" s="395"/>
      <c r="I73" s="102"/>
      <c r="J73" s="54"/>
      <c r="K73" s="54"/>
      <c r="L73" s="54"/>
      <c r="M73" s="54"/>
      <c r="N73" s="54"/>
    </row>
    <row r="74" spans="1:14" x14ac:dyDescent="0.2">
      <c r="A74" s="54"/>
      <c r="B74" s="59"/>
      <c r="C74" s="396" t="s">
        <v>487</v>
      </c>
      <c r="D74" s="397" t="s">
        <v>189</v>
      </c>
      <c r="E74" s="397">
        <v>100</v>
      </c>
      <c r="F74" s="393"/>
      <c r="G74" s="399">
        <f t="shared" si="3"/>
        <v>0</v>
      </c>
      <c r="H74" s="395"/>
      <c r="I74" s="102"/>
      <c r="J74" s="54"/>
      <c r="K74" s="54"/>
      <c r="L74" s="54"/>
      <c r="M74" s="54"/>
      <c r="N74" s="54"/>
    </row>
    <row r="75" spans="1:14" x14ac:dyDescent="0.2">
      <c r="A75" s="54"/>
      <c r="B75" s="59"/>
      <c r="C75" s="396"/>
      <c r="D75" s="397" t="s">
        <v>189</v>
      </c>
      <c r="E75" s="397"/>
      <c r="F75" s="397"/>
      <c r="G75" s="399"/>
      <c r="H75" s="403"/>
      <c r="I75" s="102"/>
      <c r="J75" s="54"/>
      <c r="K75" s="54"/>
      <c r="L75" s="54"/>
      <c r="M75" s="54"/>
      <c r="N75" s="54"/>
    </row>
    <row r="76" spans="1:14" x14ac:dyDescent="0.2">
      <c r="A76" s="54"/>
      <c r="B76" s="59"/>
      <c r="C76" s="396" t="s">
        <v>488</v>
      </c>
      <c r="D76" s="397" t="s">
        <v>189</v>
      </c>
      <c r="E76" s="397">
        <v>500</v>
      </c>
      <c r="F76" s="393"/>
      <c r="G76" s="399">
        <f t="shared" ref="G76:G93" si="4">IF(F76/E76&lt;1,0,(F76/E76))</f>
        <v>0</v>
      </c>
      <c r="H76" s="395"/>
      <c r="I76" s="102"/>
      <c r="J76" s="54"/>
      <c r="K76" s="54"/>
      <c r="L76" s="54"/>
      <c r="M76" s="54"/>
      <c r="N76" s="54"/>
    </row>
    <row r="77" spans="1:14" x14ac:dyDescent="0.2">
      <c r="A77" s="54"/>
      <c r="B77" s="59"/>
      <c r="C77" s="396" t="s">
        <v>489</v>
      </c>
      <c r="D77" s="397" t="s">
        <v>189</v>
      </c>
      <c r="E77" s="397">
        <v>500</v>
      </c>
      <c r="F77" s="393"/>
      <c r="G77" s="399">
        <f t="shared" si="4"/>
        <v>0</v>
      </c>
      <c r="H77" s="395"/>
      <c r="I77" s="102"/>
      <c r="J77" s="54"/>
      <c r="K77" s="54"/>
      <c r="L77" s="54"/>
      <c r="M77" s="54"/>
      <c r="N77" s="54"/>
    </row>
    <row r="78" spans="1:14" x14ac:dyDescent="0.2">
      <c r="A78" s="54"/>
      <c r="B78" s="59"/>
      <c r="C78" s="396" t="s">
        <v>490</v>
      </c>
      <c r="D78" s="397" t="s">
        <v>189</v>
      </c>
      <c r="E78" s="397">
        <v>500</v>
      </c>
      <c r="F78" s="393"/>
      <c r="G78" s="399">
        <f t="shared" si="4"/>
        <v>0</v>
      </c>
      <c r="H78" s="395"/>
      <c r="I78" s="102"/>
      <c r="J78" s="54"/>
      <c r="K78" s="54"/>
      <c r="L78" s="54"/>
      <c r="M78" s="54"/>
      <c r="N78" s="54"/>
    </row>
    <row r="79" spans="1:14" x14ac:dyDescent="0.2">
      <c r="A79" s="54"/>
      <c r="B79" s="59"/>
      <c r="C79" s="396" t="s">
        <v>491</v>
      </c>
      <c r="D79" s="397" t="s">
        <v>189</v>
      </c>
      <c r="E79" s="397">
        <v>500</v>
      </c>
      <c r="F79" s="393"/>
      <c r="G79" s="399">
        <f t="shared" si="4"/>
        <v>0</v>
      </c>
      <c r="H79" s="395"/>
      <c r="I79" s="102"/>
      <c r="J79" s="54"/>
      <c r="K79" s="54"/>
      <c r="L79" s="54"/>
      <c r="M79" s="54"/>
      <c r="N79" s="54"/>
    </row>
    <row r="80" spans="1:14" x14ac:dyDescent="0.2">
      <c r="A80" s="54"/>
      <c r="B80" s="59"/>
      <c r="C80" s="396" t="s">
        <v>492</v>
      </c>
      <c r="D80" s="397" t="s">
        <v>189</v>
      </c>
      <c r="E80" s="397">
        <v>500</v>
      </c>
      <c r="F80" s="393"/>
      <c r="G80" s="399">
        <f t="shared" si="4"/>
        <v>0</v>
      </c>
      <c r="H80" s="395"/>
      <c r="I80" s="102"/>
      <c r="J80" s="54"/>
      <c r="K80" s="54"/>
      <c r="L80" s="54"/>
      <c r="M80" s="54"/>
      <c r="N80" s="54"/>
    </row>
    <row r="81" spans="1:14" x14ac:dyDescent="0.2">
      <c r="A81" s="54"/>
      <c r="B81" s="59"/>
      <c r="C81" s="396" t="s">
        <v>493</v>
      </c>
      <c r="D81" s="397" t="s">
        <v>189</v>
      </c>
      <c r="E81" s="397">
        <v>500</v>
      </c>
      <c r="F81" s="393"/>
      <c r="G81" s="399">
        <f t="shared" si="4"/>
        <v>0</v>
      </c>
      <c r="H81" s="395"/>
      <c r="I81" s="102"/>
      <c r="J81" s="54"/>
      <c r="K81" s="54"/>
      <c r="L81" s="54"/>
      <c r="M81" s="54"/>
      <c r="N81" s="54"/>
    </row>
    <row r="82" spans="1:14" x14ac:dyDescent="0.2">
      <c r="A82" s="54"/>
      <c r="B82" s="59"/>
      <c r="C82" s="396" t="s">
        <v>494</v>
      </c>
      <c r="D82" s="397" t="s">
        <v>189</v>
      </c>
      <c r="E82" s="397">
        <v>500</v>
      </c>
      <c r="F82" s="393"/>
      <c r="G82" s="399">
        <f t="shared" si="4"/>
        <v>0</v>
      </c>
      <c r="H82" s="395"/>
      <c r="I82" s="102"/>
      <c r="J82" s="54"/>
      <c r="K82" s="54"/>
      <c r="L82" s="54"/>
      <c r="M82" s="54"/>
      <c r="N82" s="54"/>
    </row>
    <row r="83" spans="1:14" x14ac:dyDescent="0.2">
      <c r="A83" s="54"/>
      <c r="B83" s="59"/>
      <c r="C83" s="396" t="s">
        <v>495</v>
      </c>
      <c r="D83" s="397" t="s">
        <v>189</v>
      </c>
      <c r="E83" s="397">
        <v>500</v>
      </c>
      <c r="F83" s="393"/>
      <c r="G83" s="399">
        <f t="shared" si="4"/>
        <v>0</v>
      </c>
      <c r="H83" s="395"/>
      <c r="I83" s="102"/>
      <c r="J83" s="54"/>
      <c r="K83" s="54"/>
      <c r="L83" s="54"/>
      <c r="M83" s="54"/>
      <c r="N83" s="54"/>
    </row>
    <row r="84" spans="1:14" x14ac:dyDescent="0.2">
      <c r="A84" s="54"/>
      <c r="B84" s="59"/>
      <c r="C84" s="396" t="s">
        <v>496</v>
      </c>
      <c r="D84" s="397" t="s">
        <v>189</v>
      </c>
      <c r="E84" s="397">
        <v>500</v>
      </c>
      <c r="F84" s="393"/>
      <c r="G84" s="399">
        <f t="shared" si="4"/>
        <v>0</v>
      </c>
      <c r="H84" s="395"/>
      <c r="I84" s="102"/>
      <c r="J84" s="54"/>
      <c r="K84" s="54"/>
      <c r="L84" s="54"/>
      <c r="M84" s="54"/>
      <c r="N84" s="54"/>
    </row>
    <row r="85" spans="1:14" x14ac:dyDescent="0.2">
      <c r="A85" s="54"/>
      <c r="B85" s="59"/>
      <c r="C85" s="396" t="s">
        <v>497</v>
      </c>
      <c r="D85" s="397" t="s">
        <v>189</v>
      </c>
      <c r="E85" s="397">
        <v>500</v>
      </c>
      <c r="F85" s="393"/>
      <c r="G85" s="399">
        <f t="shared" si="4"/>
        <v>0</v>
      </c>
      <c r="H85" s="395"/>
      <c r="I85" s="102"/>
      <c r="J85" s="54"/>
      <c r="K85" s="54"/>
      <c r="L85" s="54"/>
      <c r="M85" s="54"/>
      <c r="N85" s="54"/>
    </row>
    <row r="86" spans="1:14" x14ac:dyDescent="0.2">
      <c r="A86" s="54"/>
      <c r="B86" s="59"/>
      <c r="C86" s="396" t="s">
        <v>734</v>
      </c>
      <c r="D86" s="397" t="s">
        <v>189</v>
      </c>
      <c r="E86" s="397">
        <v>500</v>
      </c>
      <c r="F86" s="393"/>
      <c r="G86" s="399">
        <f t="shared" si="4"/>
        <v>0</v>
      </c>
      <c r="H86" s="395"/>
      <c r="I86" s="102"/>
      <c r="J86" s="54"/>
      <c r="K86" s="54"/>
      <c r="L86" s="54"/>
      <c r="M86" s="54"/>
      <c r="N86" s="54"/>
    </row>
    <row r="87" spans="1:14" x14ac:dyDescent="0.2">
      <c r="A87" s="54"/>
      <c r="B87" s="59"/>
      <c r="C87" s="396" t="s">
        <v>498</v>
      </c>
      <c r="D87" s="397" t="s">
        <v>189</v>
      </c>
      <c r="E87" s="397">
        <v>500</v>
      </c>
      <c r="F87" s="393"/>
      <c r="G87" s="399">
        <f t="shared" si="4"/>
        <v>0</v>
      </c>
      <c r="H87" s="395"/>
      <c r="I87" s="102"/>
      <c r="J87" s="54"/>
      <c r="K87" s="54"/>
      <c r="L87" s="54"/>
      <c r="M87" s="54"/>
      <c r="N87" s="54"/>
    </row>
    <row r="88" spans="1:14" x14ac:dyDescent="0.2">
      <c r="A88" s="54"/>
      <c r="B88" s="59"/>
      <c r="C88" s="396" t="s">
        <v>499</v>
      </c>
      <c r="D88" s="397" t="s">
        <v>189</v>
      </c>
      <c r="E88" s="397">
        <v>500</v>
      </c>
      <c r="F88" s="393"/>
      <c r="G88" s="399">
        <f t="shared" si="4"/>
        <v>0</v>
      </c>
      <c r="H88" s="395"/>
      <c r="I88" s="102"/>
      <c r="J88" s="54"/>
      <c r="K88" s="54"/>
      <c r="L88" s="54"/>
      <c r="M88" s="54"/>
      <c r="N88" s="54"/>
    </row>
    <row r="89" spans="1:14" x14ac:dyDescent="0.2">
      <c r="A89" s="54"/>
      <c r="B89" s="59"/>
      <c r="C89" s="396" t="s">
        <v>500</v>
      </c>
      <c r="D89" s="397" t="s">
        <v>189</v>
      </c>
      <c r="E89" s="397">
        <v>500</v>
      </c>
      <c r="F89" s="393"/>
      <c r="G89" s="399">
        <f t="shared" si="4"/>
        <v>0</v>
      </c>
      <c r="H89" s="395"/>
      <c r="I89" s="102"/>
      <c r="J89" s="54"/>
      <c r="K89" s="54"/>
      <c r="L89" s="54"/>
      <c r="M89" s="54"/>
      <c r="N89" s="54"/>
    </row>
    <row r="90" spans="1:14" x14ac:dyDescent="0.2">
      <c r="A90" s="54"/>
      <c r="B90" s="59"/>
      <c r="C90" s="396" t="s">
        <v>501</v>
      </c>
      <c r="D90" s="397" t="s">
        <v>189</v>
      </c>
      <c r="E90" s="397">
        <v>500</v>
      </c>
      <c r="F90" s="393"/>
      <c r="G90" s="399">
        <f t="shared" si="4"/>
        <v>0</v>
      </c>
      <c r="H90" s="395"/>
      <c r="I90" s="102"/>
      <c r="J90" s="54"/>
      <c r="K90" s="54"/>
      <c r="L90" s="54"/>
      <c r="M90" s="54"/>
      <c r="N90" s="54"/>
    </row>
    <row r="91" spans="1:14" x14ac:dyDescent="0.2">
      <c r="A91" s="54"/>
      <c r="B91" s="59"/>
      <c r="C91" s="396" t="s">
        <v>502</v>
      </c>
      <c r="D91" s="397" t="s">
        <v>189</v>
      </c>
      <c r="E91" s="397">
        <v>500</v>
      </c>
      <c r="F91" s="393"/>
      <c r="G91" s="399">
        <f t="shared" si="4"/>
        <v>0</v>
      </c>
      <c r="H91" s="395"/>
      <c r="I91" s="102"/>
      <c r="J91" s="54"/>
      <c r="K91" s="54"/>
      <c r="L91" s="54"/>
      <c r="M91" s="54"/>
      <c r="N91" s="54"/>
    </row>
    <row r="92" spans="1:14" x14ac:dyDescent="0.2">
      <c r="A92" s="54"/>
      <c r="B92" s="59"/>
      <c r="C92" s="396" t="s">
        <v>503</v>
      </c>
      <c r="D92" s="397" t="s">
        <v>189</v>
      </c>
      <c r="E92" s="397">
        <v>500</v>
      </c>
      <c r="F92" s="393"/>
      <c r="G92" s="399">
        <f t="shared" si="4"/>
        <v>0</v>
      </c>
      <c r="H92" s="395"/>
      <c r="I92" s="102"/>
      <c r="J92" s="54"/>
      <c r="K92" s="54"/>
      <c r="L92" s="54"/>
      <c r="M92" s="54"/>
      <c r="N92" s="54"/>
    </row>
    <row r="93" spans="1:14" x14ac:dyDescent="0.2">
      <c r="A93" s="54"/>
      <c r="B93" s="59"/>
      <c r="C93" s="396" t="s">
        <v>504</v>
      </c>
      <c r="D93" s="397" t="s">
        <v>189</v>
      </c>
      <c r="E93" s="397">
        <v>500</v>
      </c>
      <c r="F93" s="393"/>
      <c r="G93" s="399">
        <f t="shared" si="4"/>
        <v>0</v>
      </c>
      <c r="H93" s="395"/>
      <c r="I93" s="102"/>
      <c r="J93" s="54"/>
      <c r="K93" s="54"/>
      <c r="L93" s="54"/>
      <c r="M93" s="54"/>
      <c r="N93" s="54"/>
    </row>
    <row r="94" spans="1:14" x14ac:dyDescent="0.2">
      <c r="A94" s="54"/>
      <c r="B94" s="59"/>
      <c r="C94" s="396" t="s">
        <v>505</v>
      </c>
      <c r="D94" s="397" t="s">
        <v>189</v>
      </c>
      <c r="E94" s="397">
        <v>500</v>
      </c>
      <c r="F94" s="393"/>
      <c r="G94" s="399">
        <f>IF(F94/E94&lt;1,0,(F94/E94))</f>
        <v>0</v>
      </c>
      <c r="H94" s="395"/>
      <c r="I94" s="102"/>
      <c r="J94" s="54"/>
      <c r="K94" s="54"/>
      <c r="L94" s="54"/>
      <c r="M94" s="54"/>
      <c r="N94" s="54"/>
    </row>
    <row r="95" spans="1:14" x14ac:dyDescent="0.2">
      <c r="A95" s="54"/>
      <c r="B95" s="59"/>
      <c r="C95" s="396" t="s">
        <v>506</v>
      </c>
      <c r="D95" s="397" t="s">
        <v>189</v>
      </c>
      <c r="E95" s="397">
        <v>500</v>
      </c>
      <c r="F95" s="393"/>
      <c r="G95" s="399">
        <f>IF(F95/E95&lt;1,0,(F95/E95))</f>
        <v>0</v>
      </c>
      <c r="H95" s="395"/>
      <c r="I95" s="102"/>
      <c r="J95" s="54"/>
      <c r="K95" s="54"/>
      <c r="L95" s="54"/>
      <c r="M95" s="54"/>
      <c r="N95" s="54"/>
    </row>
    <row r="96" spans="1:14" x14ac:dyDescent="0.2">
      <c r="A96" s="54"/>
      <c r="B96" s="59"/>
      <c r="C96" s="396" t="s">
        <v>507</v>
      </c>
      <c r="D96" s="397" t="s">
        <v>189</v>
      </c>
      <c r="E96" s="397">
        <v>500</v>
      </c>
      <c r="F96" s="393"/>
      <c r="G96" s="399">
        <f>IF(F96/E96&lt;1,0,(F96/E96))</f>
        <v>0</v>
      </c>
      <c r="H96" s="395"/>
      <c r="I96" s="102"/>
      <c r="J96" s="54"/>
      <c r="K96" s="54"/>
      <c r="L96" s="54"/>
      <c r="M96" s="54"/>
      <c r="N96" s="54"/>
    </row>
    <row r="97" spans="1:14" x14ac:dyDescent="0.2">
      <c r="A97" s="54"/>
      <c r="B97" s="59"/>
      <c r="C97" s="396"/>
      <c r="D97" s="397"/>
      <c r="E97" s="397"/>
      <c r="F97" s="397"/>
      <c r="G97" s="399"/>
      <c r="H97" s="403"/>
      <c r="I97" s="102"/>
      <c r="J97" s="54"/>
      <c r="K97" s="54"/>
      <c r="L97" s="54"/>
      <c r="M97" s="54"/>
      <c r="N97" s="54"/>
    </row>
    <row r="98" spans="1:14" x14ac:dyDescent="0.2">
      <c r="A98" s="54"/>
      <c r="B98" s="59"/>
      <c r="C98" s="396"/>
      <c r="D98" s="397"/>
      <c r="E98" s="397"/>
      <c r="F98" s="397"/>
      <c r="G98" s="399"/>
      <c r="H98" s="403"/>
      <c r="I98" s="102"/>
      <c r="J98" s="54"/>
      <c r="K98" s="54"/>
      <c r="L98" s="54"/>
      <c r="M98" s="54"/>
      <c r="N98" s="54"/>
    </row>
    <row r="99" spans="1:14" x14ac:dyDescent="0.2">
      <c r="A99" s="54"/>
      <c r="B99" s="59"/>
      <c r="C99" s="401" t="s">
        <v>508</v>
      </c>
      <c r="D99" s="397"/>
      <c r="E99" s="397"/>
      <c r="F99" s="397"/>
      <c r="G99" s="399"/>
      <c r="H99" s="403"/>
      <c r="I99" s="102"/>
      <c r="J99" s="54"/>
      <c r="K99" s="54"/>
      <c r="L99" s="54"/>
      <c r="M99" s="54"/>
      <c r="N99" s="54"/>
    </row>
    <row r="100" spans="1:14" ht="25.5" x14ac:dyDescent="0.2">
      <c r="A100" s="54"/>
      <c r="B100" s="59"/>
      <c r="C100" s="715" t="s">
        <v>1077</v>
      </c>
      <c r="D100" s="397" t="s">
        <v>189</v>
      </c>
      <c r="E100" s="397">
        <v>1000</v>
      </c>
      <c r="F100" s="393">
        <v>340300</v>
      </c>
      <c r="G100" s="399">
        <f t="shared" ref="G100:G115" si="5">IF(F100/E100&lt;1,0,(F100/E100))</f>
        <v>340.3</v>
      </c>
      <c r="H100" s="714" t="s">
        <v>1079</v>
      </c>
      <c r="I100" s="102"/>
      <c r="J100" s="54"/>
      <c r="K100" s="54"/>
      <c r="L100" s="54"/>
      <c r="M100" s="54"/>
      <c r="N100" s="54"/>
    </row>
    <row r="101" spans="1:14" ht="25.5" x14ac:dyDescent="0.2">
      <c r="A101" s="54"/>
      <c r="B101" s="59"/>
      <c r="C101" s="715" t="s">
        <v>1078</v>
      </c>
      <c r="D101" s="397" t="s">
        <v>189</v>
      </c>
      <c r="E101" s="397">
        <v>1000</v>
      </c>
      <c r="F101" s="393">
        <v>82776</v>
      </c>
      <c r="G101" s="399">
        <f t="shared" si="5"/>
        <v>82.775999999999996</v>
      </c>
      <c r="H101" s="714" t="s">
        <v>1080</v>
      </c>
      <c r="I101" s="102"/>
      <c r="J101" s="54"/>
      <c r="K101" s="54"/>
      <c r="L101" s="54"/>
      <c r="M101" s="54"/>
      <c r="N101" s="54"/>
    </row>
    <row r="102" spans="1:14" x14ac:dyDescent="0.2">
      <c r="A102" s="54"/>
      <c r="B102" s="59"/>
      <c r="C102" s="402"/>
      <c r="D102" s="397" t="s">
        <v>189</v>
      </c>
      <c r="E102" s="397">
        <v>1000</v>
      </c>
      <c r="F102" s="393"/>
      <c r="G102" s="399">
        <f t="shared" si="5"/>
        <v>0</v>
      </c>
      <c r="H102" s="395"/>
      <c r="I102" s="102"/>
      <c r="J102" s="54"/>
      <c r="K102" s="54"/>
      <c r="L102" s="54"/>
      <c r="M102" s="54"/>
      <c r="N102" s="54"/>
    </row>
    <row r="103" spans="1:14" x14ac:dyDescent="0.2">
      <c r="A103" s="54"/>
      <c r="B103" s="59"/>
      <c r="C103" s="402"/>
      <c r="D103" s="397" t="s">
        <v>189</v>
      </c>
      <c r="E103" s="397">
        <v>1000</v>
      </c>
      <c r="F103" s="393"/>
      <c r="G103" s="399">
        <f t="shared" si="5"/>
        <v>0</v>
      </c>
      <c r="H103" s="395"/>
      <c r="I103" s="102"/>
      <c r="J103" s="54"/>
      <c r="K103" s="54"/>
      <c r="L103" s="54"/>
      <c r="M103" s="54"/>
      <c r="N103" s="54"/>
    </row>
    <row r="104" spans="1:14" x14ac:dyDescent="0.2">
      <c r="A104" s="54"/>
      <c r="B104" s="59"/>
      <c r="C104" s="402"/>
      <c r="D104" s="397" t="s">
        <v>189</v>
      </c>
      <c r="E104" s="397">
        <v>1000</v>
      </c>
      <c r="F104" s="393"/>
      <c r="G104" s="399">
        <f t="shared" si="5"/>
        <v>0</v>
      </c>
      <c r="H104" s="395"/>
      <c r="I104" s="102"/>
      <c r="J104" s="54"/>
      <c r="K104" s="54"/>
      <c r="L104" s="54"/>
      <c r="M104" s="54"/>
      <c r="N104" s="54"/>
    </row>
    <row r="105" spans="1:14" x14ac:dyDescent="0.2">
      <c r="A105" s="54"/>
      <c r="B105" s="59"/>
      <c r="C105" s="401" t="s">
        <v>991</v>
      </c>
      <c r="D105" s="397"/>
      <c r="E105" s="397"/>
      <c r="F105" s="397"/>
      <c r="G105" s="399"/>
      <c r="H105" s="403"/>
      <c r="I105" s="102"/>
      <c r="J105" s="54"/>
      <c r="K105" s="54"/>
      <c r="L105" s="54"/>
      <c r="M105" s="54"/>
      <c r="N105" s="54"/>
    </row>
    <row r="106" spans="1:14" x14ac:dyDescent="0.2">
      <c r="A106" s="54"/>
      <c r="B106" s="59"/>
      <c r="C106" s="396" t="s">
        <v>509</v>
      </c>
      <c r="D106" s="397" t="s">
        <v>189</v>
      </c>
      <c r="E106" s="397">
        <v>10</v>
      </c>
      <c r="F106" s="393"/>
      <c r="G106" s="399">
        <f t="shared" si="5"/>
        <v>0</v>
      </c>
      <c r="H106" s="395"/>
      <c r="I106" s="102"/>
      <c r="J106" s="54"/>
      <c r="K106" s="54"/>
      <c r="L106" s="54"/>
      <c r="M106" s="54"/>
      <c r="N106" s="54"/>
    </row>
    <row r="107" spans="1:14" x14ac:dyDescent="0.2">
      <c r="A107" s="54"/>
      <c r="B107" s="59"/>
      <c r="C107" s="396" t="s">
        <v>510</v>
      </c>
      <c r="D107" s="397" t="s">
        <v>189</v>
      </c>
      <c r="E107" s="397">
        <v>10</v>
      </c>
      <c r="F107" s="393"/>
      <c r="G107" s="399">
        <f t="shared" si="5"/>
        <v>0</v>
      </c>
      <c r="H107" s="395"/>
      <c r="I107" s="102"/>
      <c r="J107" s="54"/>
      <c r="K107" s="54"/>
      <c r="L107" s="54"/>
      <c r="M107" s="54"/>
      <c r="N107" s="54"/>
    </row>
    <row r="108" spans="1:14" x14ac:dyDescent="0.2">
      <c r="A108" s="54"/>
      <c r="B108" s="59"/>
      <c r="C108" s="396" t="s">
        <v>511</v>
      </c>
      <c r="D108" s="397" t="s">
        <v>189</v>
      </c>
      <c r="E108" s="397">
        <v>10</v>
      </c>
      <c r="F108" s="393"/>
      <c r="G108" s="399">
        <f t="shared" si="5"/>
        <v>0</v>
      </c>
      <c r="H108" s="395"/>
      <c r="I108" s="102"/>
      <c r="J108" s="54"/>
      <c r="K108" s="54"/>
      <c r="L108" s="54"/>
      <c r="M108" s="54"/>
      <c r="N108" s="54"/>
    </row>
    <row r="109" spans="1:14" x14ac:dyDescent="0.2">
      <c r="A109" s="54"/>
      <c r="B109" s="59"/>
      <c r="C109" s="396" t="s">
        <v>512</v>
      </c>
      <c r="D109" s="397" t="s">
        <v>189</v>
      </c>
      <c r="E109" s="397">
        <v>10</v>
      </c>
      <c r="F109" s="393"/>
      <c r="G109" s="399">
        <f t="shared" si="5"/>
        <v>0</v>
      </c>
      <c r="H109" s="395"/>
      <c r="I109" s="102"/>
      <c r="J109" s="54"/>
      <c r="K109" s="54"/>
      <c r="L109" s="54"/>
      <c r="M109" s="54"/>
      <c r="N109" s="54"/>
    </row>
    <row r="110" spans="1:14" x14ac:dyDescent="0.2">
      <c r="A110" s="54"/>
      <c r="B110" s="59"/>
      <c r="C110" s="396" t="s">
        <v>513</v>
      </c>
      <c r="D110" s="397" t="s">
        <v>189</v>
      </c>
      <c r="E110" s="397">
        <v>10</v>
      </c>
      <c r="F110" s="393"/>
      <c r="G110" s="399">
        <f t="shared" si="5"/>
        <v>0</v>
      </c>
      <c r="H110" s="395"/>
      <c r="I110" s="102"/>
      <c r="J110" s="54"/>
      <c r="K110" s="54"/>
      <c r="L110" s="54"/>
      <c r="M110" s="54"/>
      <c r="N110" s="54"/>
    </row>
    <row r="111" spans="1:14" x14ac:dyDescent="0.2">
      <c r="A111" s="54"/>
      <c r="B111" s="59"/>
      <c r="C111" s="396" t="s">
        <v>514</v>
      </c>
      <c r="D111" s="397" t="s">
        <v>189</v>
      </c>
      <c r="E111" s="397">
        <v>10</v>
      </c>
      <c r="F111" s="393"/>
      <c r="G111" s="399">
        <f t="shared" si="5"/>
        <v>0</v>
      </c>
      <c r="H111" s="395"/>
      <c r="I111" s="102"/>
      <c r="J111" s="54"/>
      <c r="K111" s="54"/>
      <c r="L111" s="54"/>
      <c r="M111" s="54"/>
      <c r="N111" s="54"/>
    </row>
    <row r="112" spans="1:14" x14ac:dyDescent="0.2">
      <c r="A112" s="54"/>
      <c r="B112" s="59"/>
      <c r="C112" s="396" t="s">
        <v>515</v>
      </c>
      <c r="D112" s="397" t="s">
        <v>189</v>
      </c>
      <c r="E112" s="397">
        <v>10</v>
      </c>
      <c r="F112" s="393"/>
      <c r="G112" s="399">
        <f t="shared" si="5"/>
        <v>0</v>
      </c>
      <c r="H112" s="395"/>
      <c r="I112" s="102"/>
      <c r="J112" s="54"/>
      <c r="K112" s="54"/>
      <c r="L112" s="54"/>
      <c r="M112" s="54"/>
      <c r="N112" s="54"/>
    </row>
    <row r="113" spans="1:14" x14ac:dyDescent="0.2">
      <c r="A113" s="54"/>
      <c r="B113" s="59"/>
      <c r="C113" s="396" t="s">
        <v>181</v>
      </c>
      <c r="D113" s="397" t="s">
        <v>189</v>
      </c>
      <c r="E113" s="397">
        <v>1000</v>
      </c>
      <c r="F113" s="393"/>
      <c r="G113" s="399">
        <f t="shared" si="5"/>
        <v>0</v>
      </c>
      <c r="H113" s="395"/>
      <c r="I113" s="102"/>
      <c r="J113" s="54"/>
      <c r="K113" s="54"/>
      <c r="L113" s="54"/>
      <c r="M113" s="54"/>
      <c r="N113" s="54"/>
    </row>
    <row r="114" spans="1:14" x14ac:dyDescent="0.2">
      <c r="A114" s="54"/>
      <c r="B114" s="59"/>
      <c r="C114" s="396" t="s">
        <v>992</v>
      </c>
      <c r="D114" s="397" t="s">
        <v>189</v>
      </c>
      <c r="E114" s="397">
        <v>10</v>
      </c>
      <c r="F114" s="393"/>
      <c r="G114" s="399">
        <f t="shared" si="5"/>
        <v>0</v>
      </c>
      <c r="H114" s="395"/>
      <c r="I114" s="102"/>
      <c r="J114" s="54"/>
      <c r="K114" s="54"/>
      <c r="L114" s="54"/>
      <c r="M114" s="54"/>
      <c r="N114" s="54"/>
    </row>
    <row r="115" spans="1:14" x14ac:dyDescent="0.2">
      <c r="A115" s="54"/>
      <c r="B115" s="59"/>
      <c r="C115" s="396" t="s">
        <v>521</v>
      </c>
      <c r="D115" s="397" t="s">
        <v>189</v>
      </c>
      <c r="E115" s="397">
        <v>100</v>
      </c>
      <c r="F115" s="393"/>
      <c r="G115" s="399">
        <f t="shared" si="5"/>
        <v>0</v>
      </c>
      <c r="H115" s="395"/>
      <c r="I115" s="102"/>
      <c r="J115" s="54"/>
      <c r="K115" s="54"/>
      <c r="L115" s="54"/>
      <c r="M115" s="54"/>
      <c r="N115" s="54"/>
    </row>
    <row r="116" spans="1:14" x14ac:dyDescent="0.2">
      <c r="A116" s="54"/>
      <c r="B116" s="59"/>
      <c r="C116" s="396" t="s">
        <v>522</v>
      </c>
      <c r="D116" s="397" t="s">
        <v>189</v>
      </c>
      <c r="E116" s="397">
        <v>100</v>
      </c>
      <c r="F116" s="393"/>
      <c r="G116" s="399">
        <f>IF(F116/E116&lt;1,0,(F116/E116))</f>
        <v>0</v>
      </c>
      <c r="H116" s="395"/>
      <c r="I116" s="102"/>
      <c r="J116" s="54"/>
      <c r="K116" s="54"/>
      <c r="L116" s="54"/>
      <c r="M116" s="54"/>
      <c r="N116" s="54"/>
    </row>
    <row r="117" spans="1:14" x14ac:dyDescent="0.2">
      <c r="A117" s="54"/>
      <c r="B117" s="59"/>
      <c r="C117" s="396" t="s">
        <v>523</v>
      </c>
      <c r="D117" s="397" t="s">
        <v>189</v>
      </c>
      <c r="E117" s="397">
        <v>100</v>
      </c>
      <c r="F117" s="393"/>
      <c r="G117" s="399">
        <f>IF(F117/E117&lt;1,0,(F117/E117))</f>
        <v>0</v>
      </c>
      <c r="H117" s="395"/>
      <c r="I117" s="102"/>
      <c r="J117" s="54"/>
      <c r="K117" s="54"/>
      <c r="L117" s="54"/>
      <c r="M117" s="54"/>
      <c r="N117" s="54"/>
    </row>
    <row r="118" spans="1:14" x14ac:dyDescent="0.2">
      <c r="A118" s="54"/>
      <c r="B118" s="59"/>
      <c r="C118" s="396"/>
      <c r="D118" s="397"/>
      <c r="E118" s="397"/>
      <c r="F118" s="397"/>
      <c r="G118" s="399"/>
      <c r="H118" s="403"/>
      <c r="I118" s="102"/>
      <c r="J118" s="54"/>
      <c r="K118" s="54"/>
      <c r="L118" s="54"/>
      <c r="M118" s="54"/>
      <c r="N118" s="54"/>
    </row>
    <row r="119" spans="1:14" ht="25.5" x14ac:dyDescent="0.2">
      <c r="A119" s="54"/>
      <c r="B119" s="59"/>
      <c r="C119" s="401" t="s">
        <v>524</v>
      </c>
      <c r="D119" s="397"/>
      <c r="E119" s="397"/>
      <c r="F119" s="397"/>
      <c r="G119" s="399"/>
      <c r="H119" s="403"/>
      <c r="I119" s="102"/>
      <c r="J119" s="54"/>
      <c r="K119" s="54"/>
      <c r="L119" s="54"/>
      <c r="M119" s="54"/>
      <c r="N119" s="54"/>
    </row>
    <row r="120" spans="1:14" x14ac:dyDescent="0.2">
      <c r="A120" s="54"/>
      <c r="B120" s="59"/>
      <c r="C120" s="402" t="s">
        <v>274</v>
      </c>
      <c r="D120" s="397" t="s">
        <v>189</v>
      </c>
      <c r="E120" s="397">
        <v>0.1</v>
      </c>
      <c r="F120" s="398"/>
      <c r="G120" s="399">
        <f>IF(E120&gt;0,IF(F120/E120&lt;1,0,(F120/E120)),)</f>
        <v>0</v>
      </c>
      <c r="H120" s="395"/>
      <c r="I120" s="102"/>
      <c r="J120" s="54"/>
      <c r="K120" s="54"/>
      <c r="L120" s="54"/>
      <c r="M120" s="54"/>
      <c r="N120" s="54"/>
    </row>
    <row r="121" spans="1:14" x14ac:dyDescent="0.2">
      <c r="A121" s="54"/>
      <c r="B121" s="59"/>
      <c r="C121" s="402" t="s">
        <v>275</v>
      </c>
      <c r="D121" s="397" t="s">
        <v>189</v>
      </c>
      <c r="E121" s="397">
        <v>1</v>
      </c>
      <c r="F121" s="398"/>
      <c r="G121" s="399">
        <f>IF(E121&gt;0,IF(F121/E121&lt;1,0,(F121/E121)),)</f>
        <v>0</v>
      </c>
      <c r="H121" s="395"/>
      <c r="I121" s="102"/>
      <c r="J121" s="54"/>
      <c r="K121" s="54"/>
      <c r="L121" s="54"/>
      <c r="M121" s="54"/>
      <c r="N121" s="54"/>
    </row>
    <row r="122" spans="1:14" x14ac:dyDescent="0.2">
      <c r="A122" s="54"/>
      <c r="B122" s="59"/>
      <c r="C122" s="402" t="s">
        <v>276</v>
      </c>
      <c r="D122" s="397" t="s">
        <v>189</v>
      </c>
      <c r="E122" s="397">
        <v>10</v>
      </c>
      <c r="F122" s="398"/>
      <c r="G122" s="399">
        <f>IF(E122&gt;0,IF(F122/E122&lt;1,0,(F122/E122)),)</f>
        <v>0</v>
      </c>
      <c r="H122" s="395"/>
      <c r="I122" s="102"/>
      <c r="J122" s="54"/>
      <c r="K122" s="54"/>
      <c r="L122" s="54"/>
      <c r="M122" s="54"/>
      <c r="N122" s="54"/>
    </row>
    <row r="123" spans="1:14" x14ac:dyDescent="0.2">
      <c r="A123" s="54"/>
      <c r="B123" s="59"/>
      <c r="C123" s="402" t="s">
        <v>277</v>
      </c>
      <c r="D123" s="397" t="s">
        <v>189</v>
      </c>
      <c r="E123" s="397">
        <v>100</v>
      </c>
      <c r="F123" s="398"/>
      <c r="G123" s="399">
        <f>IF(E123&gt;0,IF(F123/E123&lt;1,0,(F123/E123)),)</f>
        <v>0</v>
      </c>
      <c r="H123" s="395"/>
      <c r="I123" s="102"/>
      <c r="J123" s="54"/>
      <c r="K123" s="54"/>
      <c r="L123" s="54"/>
      <c r="M123" s="54"/>
      <c r="N123" s="54"/>
    </row>
    <row r="124" spans="1:14" ht="24.95" customHeight="1" x14ac:dyDescent="0.2">
      <c r="A124" s="54"/>
      <c r="B124" s="59"/>
      <c r="C124" s="402" t="s">
        <v>278</v>
      </c>
      <c r="D124" s="397" t="s">
        <v>189</v>
      </c>
      <c r="E124" s="397">
        <v>1000</v>
      </c>
      <c r="F124" s="398"/>
      <c r="G124" s="399">
        <f>IF(E124&gt;0,IF(F124/E124&lt;1,0,(F124/E124)),)</f>
        <v>0</v>
      </c>
      <c r="H124" s="395"/>
      <c r="I124" s="102"/>
      <c r="J124" s="54"/>
      <c r="K124" s="54"/>
      <c r="L124" s="54"/>
      <c r="M124" s="54"/>
      <c r="N124" s="54"/>
    </row>
    <row r="125" spans="1:14" ht="32.25" customHeight="1" x14ac:dyDescent="0.2">
      <c r="A125" s="54"/>
      <c r="B125" s="59"/>
      <c r="C125" s="814" t="s">
        <v>771</v>
      </c>
      <c r="D125" s="815"/>
      <c r="E125" s="815"/>
      <c r="F125" s="815"/>
      <c r="G125" s="815"/>
      <c r="H125" s="816"/>
      <c r="I125" s="102"/>
      <c r="J125" s="54"/>
      <c r="K125" s="54"/>
      <c r="L125" s="54"/>
      <c r="M125" s="54"/>
      <c r="N125" s="54"/>
    </row>
    <row r="126" spans="1:14" x14ac:dyDescent="0.2">
      <c r="A126" s="54"/>
      <c r="B126" s="59"/>
      <c r="C126" s="568" t="s">
        <v>1000</v>
      </c>
      <c r="D126" s="397" t="s">
        <v>1000</v>
      </c>
      <c r="E126" s="563" t="s">
        <v>1000</v>
      </c>
      <c r="F126" s="398"/>
      <c r="G126" s="399">
        <v>0</v>
      </c>
      <c r="H126" s="400"/>
      <c r="I126" s="102"/>
      <c r="J126" s="54"/>
      <c r="K126" s="54"/>
      <c r="L126" s="54"/>
      <c r="M126" s="54"/>
      <c r="N126" s="54"/>
    </row>
    <row r="127" spans="1:14" x14ac:dyDescent="0.2">
      <c r="A127" s="54"/>
      <c r="B127" s="59"/>
      <c r="C127" s="396" t="s">
        <v>1000</v>
      </c>
      <c r="D127" s="397" t="s">
        <v>1000</v>
      </c>
      <c r="E127" s="563" t="s">
        <v>1000</v>
      </c>
      <c r="F127" s="398"/>
      <c r="G127" s="399">
        <v>0</v>
      </c>
      <c r="H127" s="400"/>
      <c r="I127" s="102"/>
      <c r="J127" s="54"/>
      <c r="K127" s="54"/>
      <c r="L127" s="54"/>
      <c r="M127" s="54"/>
      <c r="N127" s="54"/>
    </row>
    <row r="128" spans="1:14" x14ac:dyDescent="0.2">
      <c r="A128" s="54"/>
      <c r="B128" s="59"/>
      <c r="C128" s="396" t="s">
        <v>1000</v>
      </c>
      <c r="D128" s="397" t="s">
        <v>1000</v>
      </c>
      <c r="E128" s="563" t="s">
        <v>1000</v>
      </c>
      <c r="F128" s="398"/>
      <c r="G128" s="399">
        <v>0</v>
      </c>
      <c r="H128" s="400"/>
      <c r="I128" s="102"/>
      <c r="J128" s="54"/>
      <c r="K128" s="54"/>
      <c r="L128" s="54"/>
      <c r="M128" s="54"/>
      <c r="N128" s="54"/>
    </row>
    <row r="129" spans="1:14" x14ac:dyDescent="0.2">
      <c r="A129" s="54"/>
      <c r="B129" s="59"/>
      <c r="C129" s="396" t="s">
        <v>1000</v>
      </c>
      <c r="D129" s="397" t="s">
        <v>1000</v>
      </c>
      <c r="E129" s="563" t="s">
        <v>1000</v>
      </c>
      <c r="F129" s="398"/>
      <c r="G129" s="399">
        <v>0</v>
      </c>
      <c r="H129" s="400"/>
      <c r="I129" s="102"/>
      <c r="J129" s="54"/>
      <c r="K129" s="54"/>
      <c r="L129" s="54"/>
      <c r="M129" s="54"/>
      <c r="N129" s="54"/>
    </row>
    <row r="130" spans="1:14" ht="30" customHeight="1" x14ac:dyDescent="0.2">
      <c r="A130" s="54"/>
      <c r="B130" s="59"/>
      <c r="C130" s="404"/>
      <c r="D130" s="405"/>
      <c r="E130" s="405"/>
      <c r="F130" s="406" t="s">
        <v>585</v>
      </c>
      <c r="G130" s="407">
        <f>SUM(G9:G129)</f>
        <v>848.05799999999999</v>
      </c>
      <c r="H130" s="408"/>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64"/>
      <c r="D132" s="764"/>
      <c r="E132" s="764"/>
      <c r="F132" s="764"/>
      <c r="G132" s="764"/>
      <c r="H132" s="764"/>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password="953B"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4" fitToHeight="3" orientation="portrait" horizontalDpi="1200" verticalDpi="1200" r:id="rId1"/>
  <headerFooter alignWithMargins="0">
    <oddHeader>&amp;CEmissions to Air</oddHeader>
    <oddFooter>&amp;L&amp;P of &amp;N&amp;R&amp;D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2" r:id="rId4"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5"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6"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zoomScale="75" workbookViewId="0">
      <selection activeCell="H30" sqref="H30"/>
    </sheetView>
  </sheetViews>
  <sheetFormatPr defaultColWidth="9.140625"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9" t="s">
        <v>4</v>
      </c>
      <c r="D3" s="809"/>
      <c r="E3" s="809"/>
      <c r="F3" s="809"/>
      <c r="G3" s="809"/>
      <c r="H3" s="809"/>
      <c r="I3" s="123"/>
      <c r="J3" s="54"/>
      <c r="K3" s="54"/>
      <c r="L3" s="54"/>
      <c r="M3" s="54"/>
      <c r="N3" s="54"/>
    </row>
    <row r="4" spans="1:14" x14ac:dyDescent="0.2">
      <c r="A4" s="54"/>
      <c r="B4" s="59"/>
      <c r="C4" s="60"/>
      <c r="D4" s="60"/>
      <c r="E4" s="447"/>
      <c r="F4" s="60"/>
      <c r="G4" s="60"/>
      <c r="H4" s="60"/>
      <c r="I4" s="102"/>
      <c r="J4" s="54"/>
      <c r="K4" s="54"/>
      <c r="L4" s="54"/>
      <c r="M4" s="54"/>
      <c r="N4" s="54"/>
    </row>
    <row r="5" spans="1:14" x14ac:dyDescent="0.2">
      <c r="A5" s="54"/>
      <c r="B5" s="59"/>
      <c r="C5" s="81" t="s">
        <v>75</v>
      </c>
      <c r="D5" s="791" t="str">
        <f>Introduction!E8</f>
        <v>Uniper UK Limited</v>
      </c>
      <c r="E5" s="791"/>
      <c r="F5" s="822" t="s">
        <v>728</v>
      </c>
      <c r="G5" s="823"/>
      <c r="H5" s="824"/>
      <c r="I5" s="102"/>
      <c r="J5" s="54"/>
      <c r="K5" s="54"/>
      <c r="L5" s="54"/>
      <c r="M5" s="54"/>
      <c r="N5" s="54"/>
    </row>
    <row r="6" spans="1:14" x14ac:dyDescent="0.2">
      <c r="A6" s="54"/>
      <c r="B6" s="59"/>
      <c r="C6" s="81" t="s">
        <v>72</v>
      </c>
      <c r="D6" s="791" t="str">
        <f>Introduction!I8</f>
        <v>MP3337SH</v>
      </c>
      <c r="E6" s="791"/>
      <c r="F6" s="825"/>
      <c r="G6" s="826"/>
      <c r="H6" s="827"/>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60"/>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60"/>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60"/>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60"/>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20" t="s">
        <v>581</v>
      </c>
      <c r="D77" s="821"/>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7" t="s">
        <v>770</v>
      </c>
      <c r="D86" s="818"/>
      <c r="E86" s="818"/>
      <c r="F86" s="818"/>
      <c r="G86" s="818"/>
      <c r="H86" s="819"/>
      <c r="I86" s="102"/>
      <c r="J86" s="54"/>
      <c r="K86" s="54"/>
      <c r="L86" s="54"/>
      <c r="M86" s="54"/>
      <c r="N86" s="54"/>
    </row>
    <row r="87" spans="1:16" x14ac:dyDescent="0.2">
      <c r="A87" s="54"/>
      <c r="B87" s="59"/>
      <c r="C87" s="107" t="s">
        <v>1000</v>
      </c>
      <c r="D87" s="108" t="s">
        <v>1000</v>
      </c>
      <c r="E87" s="564" t="s">
        <v>1000</v>
      </c>
      <c r="F87" s="1"/>
      <c r="G87" s="114">
        <v>0</v>
      </c>
      <c r="H87" s="13"/>
      <c r="I87" s="102"/>
      <c r="J87" s="54"/>
      <c r="K87" s="54"/>
      <c r="L87" s="54"/>
      <c r="M87" s="54"/>
      <c r="N87" s="54"/>
    </row>
    <row r="88" spans="1:16" x14ac:dyDescent="0.2">
      <c r="A88" s="54"/>
      <c r="B88" s="59"/>
      <c r="C88" s="107" t="s">
        <v>1000</v>
      </c>
      <c r="D88" s="108" t="s">
        <v>1000</v>
      </c>
      <c r="E88" s="564" t="s">
        <v>1000</v>
      </c>
      <c r="F88" s="1"/>
      <c r="G88" s="114">
        <v>0</v>
      </c>
      <c r="H88" s="13"/>
      <c r="I88" s="102"/>
      <c r="J88" s="54"/>
      <c r="K88" s="54"/>
      <c r="L88" s="54"/>
      <c r="M88" s="54"/>
      <c r="N88" s="54"/>
    </row>
    <row r="89" spans="1:16" x14ac:dyDescent="0.2">
      <c r="A89" s="54"/>
      <c r="B89" s="59"/>
      <c r="C89" s="107" t="s">
        <v>1000</v>
      </c>
      <c r="D89" s="108" t="s">
        <v>1000</v>
      </c>
      <c r="E89" s="564" t="s">
        <v>1000</v>
      </c>
      <c r="F89" s="1"/>
      <c r="G89" s="114">
        <v>0</v>
      </c>
      <c r="H89" s="13"/>
      <c r="I89" s="102"/>
      <c r="J89" s="54"/>
      <c r="K89" s="54"/>
      <c r="L89" s="54"/>
      <c r="M89" s="54"/>
      <c r="N89" s="54"/>
    </row>
    <row r="90" spans="1:16" x14ac:dyDescent="0.2">
      <c r="A90" s="54"/>
      <c r="B90" s="59"/>
      <c r="C90" s="107" t="s">
        <v>1000</v>
      </c>
      <c r="D90" s="108" t="s">
        <v>1000</v>
      </c>
      <c r="E90" s="564" t="s">
        <v>1000</v>
      </c>
      <c r="F90" s="1"/>
      <c r="G90" s="114">
        <v>0</v>
      </c>
      <c r="H90" s="13"/>
      <c r="I90" s="102"/>
      <c r="J90" s="54"/>
      <c r="K90" s="54"/>
      <c r="L90" s="54"/>
      <c r="M90" s="54"/>
      <c r="N90" s="54"/>
    </row>
    <row r="91" spans="1:16" x14ac:dyDescent="0.2">
      <c r="A91" s="54"/>
      <c r="B91" s="59"/>
      <c r="C91" s="107"/>
      <c r="D91" s="108"/>
      <c r="E91" s="564"/>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password="953B"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81" fitToHeight="3" orientation="portrait" horizontalDpi="1200" verticalDpi="1200" r:id="rId1"/>
  <headerFooter alignWithMargins="0">
    <oddHeader>&amp;CEmissions to water</oddHeader>
    <oddFooter>&amp;L&amp;P of &amp;N&amp;R&amp;D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17" r:id="rId4"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5"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6"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ColWidth="9.140625"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8" t="s">
        <v>671</v>
      </c>
      <c r="C3" s="829"/>
      <c r="D3" s="829"/>
      <c r="E3" s="829"/>
      <c r="F3" s="829"/>
      <c r="G3" s="829"/>
      <c r="H3" s="829"/>
      <c r="I3" s="830"/>
      <c r="J3" s="54"/>
      <c r="K3" s="54"/>
      <c r="L3" s="54"/>
      <c r="M3" s="54"/>
      <c r="N3" s="54"/>
    </row>
    <row r="4" spans="1:29" x14ac:dyDescent="0.2">
      <c r="A4" s="54"/>
      <c r="B4" s="59"/>
      <c r="C4" s="60"/>
      <c r="D4" s="60"/>
      <c r="E4" s="447"/>
      <c r="F4" s="60"/>
      <c r="G4" s="60"/>
      <c r="H4" s="89"/>
      <c r="I4" s="62"/>
      <c r="J4" s="54"/>
      <c r="K4" s="54"/>
      <c r="L4" s="54"/>
      <c r="M4" s="54"/>
      <c r="N4" s="54"/>
    </row>
    <row r="5" spans="1:29" x14ac:dyDescent="0.2">
      <c r="A5" s="54"/>
      <c r="B5" s="59"/>
      <c r="C5" s="81" t="s">
        <v>74</v>
      </c>
      <c r="D5" s="82" t="str">
        <f>Introduction!E8</f>
        <v>Uniper UK Limited</v>
      </c>
      <c r="E5" s="60"/>
      <c r="F5" s="822" t="s">
        <v>728</v>
      </c>
      <c r="G5" s="823"/>
      <c r="H5" s="824"/>
      <c r="I5" s="62"/>
      <c r="J5" s="54"/>
      <c r="K5" s="54"/>
      <c r="L5" s="54"/>
      <c r="M5" s="54"/>
      <c r="N5" s="54"/>
    </row>
    <row r="6" spans="1:29" x14ac:dyDescent="0.2">
      <c r="A6" s="54"/>
      <c r="B6" s="59"/>
      <c r="C6" s="81" t="s">
        <v>72</v>
      </c>
      <c r="D6" s="82" t="str">
        <f>Introduction!I8</f>
        <v>MP3337SH</v>
      </c>
      <c r="E6" s="60"/>
      <c r="F6" s="825"/>
      <c r="G6" s="826"/>
      <c r="H6" s="827"/>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65"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83">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1200" verticalDpi="1200" r:id="rId1"/>
  <headerFooter alignWithMargins="0">
    <oddFooter>&amp;L&amp;P to &amp;N&amp;R&amp;D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zoomScale="80" workbookViewId="0">
      <selection activeCell="F73" sqref="F73"/>
    </sheetView>
  </sheetViews>
  <sheetFormatPr defaultColWidth="9.140625"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8" t="s">
        <v>995</v>
      </c>
      <c r="C3" s="829"/>
      <c r="D3" s="829"/>
      <c r="E3" s="829"/>
      <c r="F3" s="829"/>
      <c r="G3" s="829"/>
      <c r="H3" s="829"/>
      <c r="I3" s="830"/>
      <c r="J3" s="54"/>
      <c r="K3" s="54"/>
      <c r="L3" s="54"/>
      <c r="M3" s="54"/>
      <c r="N3" s="54"/>
      <c r="O3" s="54"/>
    </row>
    <row r="4" spans="1:15" x14ac:dyDescent="0.2">
      <c r="A4" s="54"/>
      <c r="B4" s="59"/>
      <c r="C4" s="60"/>
      <c r="D4" s="60"/>
      <c r="E4" s="447"/>
      <c r="F4" s="60"/>
      <c r="G4" s="60"/>
      <c r="H4" s="60"/>
      <c r="I4" s="102"/>
      <c r="J4" s="54"/>
      <c r="K4" s="54"/>
      <c r="L4" s="54"/>
      <c r="M4" s="54"/>
      <c r="N4" s="54"/>
      <c r="O4" s="54"/>
    </row>
    <row r="5" spans="1:15" x14ac:dyDescent="0.2">
      <c r="A5" s="54"/>
      <c r="B5" s="59"/>
      <c r="C5" s="81" t="s">
        <v>76</v>
      </c>
      <c r="D5" s="791" t="str">
        <f>Introduction!E8</f>
        <v>Uniper UK Limited</v>
      </c>
      <c r="E5" s="791"/>
      <c r="F5" s="822" t="s">
        <v>728</v>
      </c>
      <c r="G5" s="823"/>
      <c r="H5" s="824"/>
      <c r="I5" s="102"/>
      <c r="J5" s="54"/>
      <c r="K5" s="54"/>
      <c r="L5" s="54"/>
      <c r="M5" s="54"/>
      <c r="N5" s="54"/>
      <c r="O5" s="54"/>
    </row>
    <row r="6" spans="1:15" x14ac:dyDescent="0.2">
      <c r="A6" s="54"/>
      <c r="B6" s="59"/>
      <c r="C6" s="81" t="s">
        <v>77</v>
      </c>
      <c r="D6" s="791" t="str">
        <f>Introduction!I8</f>
        <v>MP3337SH</v>
      </c>
      <c r="E6" s="791"/>
      <c r="F6" s="825"/>
      <c r="G6" s="826"/>
      <c r="H6" s="827"/>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60"/>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60"/>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60"/>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60"/>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c r="G74" s="114">
        <f t="shared" si="3"/>
        <v>0</v>
      </c>
      <c r="H74" s="13"/>
      <c r="I74" s="102"/>
      <c r="J74" s="54"/>
      <c r="K74" s="54"/>
      <c r="L74" s="54"/>
      <c r="M74" s="54"/>
      <c r="N74" s="54"/>
      <c r="O74" s="54"/>
    </row>
    <row r="75" spans="1:15" x14ac:dyDescent="0.2">
      <c r="A75" s="54"/>
      <c r="B75" s="59"/>
      <c r="C75" s="107" t="s">
        <v>580</v>
      </c>
      <c r="D75" s="108" t="s">
        <v>189</v>
      </c>
      <c r="E75" s="108">
        <v>20</v>
      </c>
      <c r="F75" s="19"/>
      <c r="G75" s="114">
        <f t="shared" si="3"/>
        <v>0</v>
      </c>
      <c r="H75" s="13"/>
      <c r="I75" s="102"/>
      <c r="J75" s="54"/>
      <c r="K75" s="54"/>
      <c r="L75" s="54"/>
      <c r="M75" s="54"/>
      <c r="N75" s="54"/>
      <c r="O75" s="54"/>
    </row>
    <row r="76" spans="1:15" x14ac:dyDescent="0.2">
      <c r="A76" s="54"/>
      <c r="B76" s="59"/>
      <c r="C76" s="107"/>
      <c r="D76" s="108"/>
      <c r="E76" s="108"/>
      <c r="F76" s="108"/>
      <c r="G76" s="114"/>
      <c r="H76" s="560"/>
      <c r="I76" s="102"/>
      <c r="J76" s="54"/>
      <c r="K76" s="54"/>
      <c r="L76" s="54"/>
      <c r="M76" s="54"/>
      <c r="N76" s="54"/>
      <c r="O76" s="54"/>
    </row>
    <row r="77" spans="1:15" x14ac:dyDescent="0.2">
      <c r="A77" s="54"/>
      <c r="B77" s="59"/>
      <c r="C77" s="838" t="s">
        <v>581</v>
      </c>
      <c r="D77" s="839"/>
      <c r="E77" s="839"/>
      <c r="F77" s="840"/>
      <c r="G77" s="114"/>
      <c r="H77" s="560"/>
      <c r="I77" s="102"/>
      <c r="J77" s="54"/>
      <c r="K77" s="54"/>
      <c r="L77" s="54"/>
      <c r="M77" s="54"/>
      <c r="N77" s="54"/>
      <c r="O77" s="54"/>
    </row>
    <row r="78" spans="1:15" x14ac:dyDescent="0.2">
      <c r="A78" s="54"/>
      <c r="B78" s="59"/>
      <c r="C78" s="107" t="s">
        <v>655</v>
      </c>
      <c r="D78" s="108" t="s">
        <v>189</v>
      </c>
      <c r="E78" s="108">
        <v>10000</v>
      </c>
      <c r="F78" s="19"/>
      <c r="G78" s="114">
        <f>IF(F78/E78&lt;1,0,(F78/E78))</f>
        <v>0</v>
      </c>
      <c r="H78" s="13"/>
      <c r="I78" s="102"/>
      <c r="J78" s="54"/>
      <c r="K78" s="54"/>
      <c r="L78" s="54"/>
      <c r="M78" s="54"/>
      <c r="N78" s="54"/>
      <c r="O78" s="54"/>
    </row>
    <row r="79" spans="1:15" x14ac:dyDescent="0.2">
      <c r="A79" s="54"/>
      <c r="B79" s="59"/>
      <c r="C79" s="107" t="s">
        <v>48</v>
      </c>
      <c r="D79" s="108" t="s">
        <v>189</v>
      </c>
      <c r="E79" s="108">
        <v>10000</v>
      </c>
      <c r="F79" s="19"/>
      <c r="G79" s="114">
        <f>IF(F79/E79&lt;1,0,(F79/E79))</f>
        <v>0</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5" t="s">
        <v>771</v>
      </c>
      <c r="D86" s="836"/>
      <c r="E86" s="836"/>
      <c r="F86" s="836"/>
      <c r="G86" s="836"/>
      <c r="H86" s="837"/>
      <c r="I86" s="102"/>
      <c r="J86" s="54"/>
      <c r="K86" s="54"/>
      <c r="L86" s="54"/>
      <c r="M86" s="54"/>
      <c r="N86" s="54"/>
      <c r="O86" s="54"/>
    </row>
    <row r="87" spans="1:15" x14ac:dyDescent="0.2">
      <c r="A87" s="54"/>
      <c r="B87" s="59"/>
      <c r="C87" s="107" t="s">
        <v>1000</v>
      </c>
      <c r="D87" s="108" t="s">
        <v>1000</v>
      </c>
      <c r="E87" s="564" t="s">
        <v>1000</v>
      </c>
      <c r="F87" s="1"/>
      <c r="G87" s="114">
        <v>0</v>
      </c>
      <c r="H87" s="13"/>
      <c r="I87" s="102"/>
      <c r="J87" s="54"/>
      <c r="K87" s="54"/>
      <c r="L87" s="54"/>
      <c r="M87" s="54"/>
      <c r="N87" s="54"/>
      <c r="O87" s="54"/>
    </row>
    <row r="88" spans="1:15" x14ac:dyDescent="0.2">
      <c r="A88" s="54"/>
      <c r="B88" s="59"/>
      <c r="C88" s="107" t="s">
        <v>1000</v>
      </c>
      <c r="D88" s="108" t="s">
        <v>1000</v>
      </c>
      <c r="E88" s="564" t="s">
        <v>1000</v>
      </c>
      <c r="F88" s="1"/>
      <c r="G88" s="114">
        <v>0</v>
      </c>
      <c r="H88" s="13"/>
      <c r="I88" s="102"/>
      <c r="J88" s="54"/>
      <c r="K88" s="54"/>
      <c r="L88" s="54"/>
      <c r="M88" s="54"/>
      <c r="N88" s="54"/>
      <c r="O88" s="54"/>
    </row>
    <row r="89" spans="1:15" x14ac:dyDescent="0.2">
      <c r="A89" s="54"/>
      <c r="B89" s="59"/>
      <c r="C89" s="107" t="s">
        <v>1000</v>
      </c>
      <c r="D89" s="108" t="s">
        <v>1000</v>
      </c>
      <c r="E89" s="564" t="s">
        <v>1000</v>
      </c>
      <c r="F89" s="1"/>
      <c r="G89" s="114">
        <v>0</v>
      </c>
      <c r="H89" s="13"/>
      <c r="I89" s="102"/>
      <c r="J89" s="54"/>
      <c r="K89" s="54"/>
      <c r="L89" s="54"/>
      <c r="M89" s="54"/>
      <c r="N89" s="54"/>
      <c r="O89" s="54"/>
    </row>
    <row r="90" spans="1:15" x14ac:dyDescent="0.2">
      <c r="A90" s="54"/>
      <c r="B90" s="59"/>
      <c r="C90" s="107" t="s">
        <v>1000</v>
      </c>
      <c r="D90" s="108" t="s">
        <v>1000</v>
      </c>
      <c r="E90" s="564" t="s">
        <v>1000</v>
      </c>
      <c r="F90" s="19"/>
      <c r="G90" s="114">
        <v>0</v>
      </c>
      <c r="H90" s="318"/>
      <c r="I90" s="102"/>
      <c r="J90" s="54"/>
      <c r="K90" s="54"/>
      <c r="L90" s="54"/>
      <c r="M90" s="54"/>
      <c r="N90" s="54"/>
      <c r="O90" s="54"/>
    </row>
    <row r="91" spans="1:15" x14ac:dyDescent="0.2">
      <c r="A91" s="54"/>
      <c r="B91" s="59"/>
      <c r="C91" s="110"/>
      <c r="D91" s="140"/>
      <c r="E91" s="831" t="s">
        <v>585</v>
      </c>
      <c r="F91" s="832"/>
      <c r="G91" s="114">
        <f>SUM(G9:G90)</f>
        <v>0</v>
      </c>
      <c r="H91" s="141"/>
      <c r="I91" s="102"/>
      <c r="J91" s="54"/>
      <c r="K91" s="54"/>
      <c r="L91" s="54"/>
      <c r="M91" s="54"/>
      <c r="N91" s="54"/>
      <c r="O91" s="54"/>
    </row>
    <row r="92" spans="1:15" x14ac:dyDescent="0.2">
      <c r="A92" s="54"/>
      <c r="B92" s="59"/>
      <c r="C92" s="142"/>
      <c r="D92" s="143"/>
      <c r="E92" s="144" t="s">
        <v>600</v>
      </c>
      <c r="F92" s="144"/>
      <c r="G92" s="581">
        <v>0.33</v>
      </c>
      <c r="H92" s="145" t="s">
        <v>715</v>
      </c>
      <c r="I92" s="102"/>
      <c r="J92" s="54"/>
      <c r="K92" s="54"/>
      <c r="L92" s="54"/>
      <c r="M92" s="54"/>
      <c r="N92" s="54"/>
      <c r="O92" s="54"/>
    </row>
    <row r="93" spans="1:15" x14ac:dyDescent="0.2">
      <c r="A93" s="54"/>
      <c r="B93" s="59"/>
      <c r="C93" s="146"/>
      <c r="D93" s="147"/>
      <c r="E93" s="833" t="s">
        <v>601</v>
      </c>
      <c r="F93" s="834"/>
      <c r="G93" s="128">
        <f>G91*G92</f>
        <v>0</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password="953B"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63" orientation="portrait" horizontalDpi="1200" verticalDpi="1200" r:id="rId1"/>
  <headerFooter alignWithMargins="0">
    <oddHeader>&amp;CEmissions to sewer</oddHeader>
    <oddFooter>&amp;L&amp;P of &amp;N&amp;R&amp;D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88" r:id="rId4"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5"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6"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zoomScale="75" zoomScaleNormal="75" workbookViewId="0">
      <selection activeCell="M16" sqref="M16"/>
    </sheetView>
  </sheetViews>
  <sheetFormatPr defaultColWidth="9.140625"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41"/>
      <c r="C1" s="841"/>
      <c r="D1" s="841"/>
      <c r="E1" s="841"/>
      <c r="F1" s="841"/>
      <c r="G1" s="841"/>
      <c r="H1" s="841"/>
      <c r="I1" s="841"/>
      <c r="J1" s="54"/>
      <c r="K1" s="54"/>
      <c r="L1" s="54"/>
      <c r="M1" s="54"/>
      <c r="N1" s="54"/>
    </row>
    <row r="2" spans="1:14" ht="18.75" customHeight="1" thickBot="1" x14ac:dyDescent="0.25">
      <c r="A2" s="54"/>
      <c r="B2" s="150"/>
      <c r="C2" s="845" t="s">
        <v>999</v>
      </c>
      <c r="D2" s="845"/>
      <c r="E2" s="845"/>
      <c r="F2" s="845"/>
      <c r="G2" s="845"/>
      <c r="H2" s="845"/>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Uniper UK Limited</v>
      </c>
      <c r="E4" s="60"/>
      <c r="F4" s="822" t="s">
        <v>728</v>
      </c>
      <c r="G4" s="823"/>
      <c r="H4" s="824"/>
      <c r="I4" s="62"/>
      <c r="J4" s="54"/>
      <c r="K4" s="54"/>
      <c r="L4" s="54"/>
      <c r="M4" s="54"/>
      <c r="N4" s="54"/>
    </row>
    <row r="5" spans="1:14" x14ac:dyDescent="0.2">
      <c r="A5" s="54"/>
      <c r="B5" s="59"/>
      <c r="C5" s="81" t="s">
        <v>72</v>
      </c>
      <c r="D5" s="82" t="str">
        <f>'Emissions Summary'!D5</f>
        <v>MP3337SH</v>
      </c>
      <c r="E5" s="60"/>
      <c r="F5" s="825"/>
      <c r="G5" s="826"/>
      <c r="H5" s="827"/>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v>112.58</v>
      </c>
      <c r="G11" s="114">
        <f>IF(F11/E11&lt;1,0,(F11/E11))</f>
        <v>1.1257999999999999</v>
      </c>
      <c r="H11" s="4"/>
      <c r="I11" s="62"/>
      <c r="J11" s="54"/>
      <c r="K11" s="54"/>
      <c r="L11" s="54"/>
      <c r="M11" s="54"/>
      <c r="N11" s="54"/>
    </row>
    <row r="12" spans="1:14" x14ac:dyDescent="0.2">
      <c r="A12" s="54"/>
      <c r="B12" s="59"/>
      <c r="C12" s="110"/>
      <c r="D12" s="140"/>
      <c r="E12" s="846" t="s">
        <v>585</v>
      </c>
      <c r="F12" s="847"/>
      <c r="G12" s="114">
        <f>SUM(G8:G11)</f>
        <v>1.1257999999999999</v>
      </c>
      <c r="H12" s="321"/>
      <c r="I12" s="62"/>
      <c r="J12" s="54"/>
      <c r="K12" s="54"/>
      <c r="L12" s="54"/>
      <c r="M12" s="54"/>
      <c r="N12" s="54"/>
    </row>
    <row r="13" spans="1:14" x14ac:dyDescent="0.2">
      <c r="A13" s="54"/>
      <c r="B13" s="59"/>
      <c r="C13" s="142"/>
      <c r="D13" s="143"/>
      <c r="E13" s="846" t="s">
        <v>600</v>
      </c>
      <c r="F13" s="847"/>
      <c r="G13" s="581">
        <v>0.33</v>
      </c>
      <c r="H13" s="322" t="s">
        <v>715</v>
      </c>
      <c r="I13" s="62"/>
      <c r="J13" s="54"/>
      <c r="K13" s="54"/>
      <c r="L13" s="54"/>
      <c r="M13" s="54"/>
      <c r="N13" s="54"/>
    </row>
    <row r="14" spans="1:14" x14ac:dyDescent="0.2">
      <c r="A14" s="54"/>
      <c r="B14" s="59"/>
      <c r="C14" s="319"/>
      <c r="D14" s="320"/>
      <c r="E14" s="848" t="s">
        <v>601</v>
      </c>
      <c r="F14" s="849"/>
      <c r="G14" s="120">
        <f>G12*G13</f>
        <v>0.37151400000000001</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50"/>
      <c r="C19" s="851"/>
      <c r="D19" s="851"/>
      <c r="E19" s="851"/>
      <c r="F19" s="851"/>
      <c r="G19" s="851"/>
      <c r="H19" s="851"/>
      <c r="I19" s="852"/>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5" t="s">
        <v>52</v>
      </c>
      <c r="D21" s="845"/>
      <c r="E21" s="845"/>
      <c r="F21" s="845"/>
      <c r="G21" s="845"/>
      <c r="H21" s="845"/>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Uniper UK Limited</v>
      </c>
      <c r="E23" s="60"/>
      <c r="F23" s="822" t="s">
        <v>728</v>
      </c>
      <c r="G23" s="823"/>
      <c r="H23" s="824"/>
      <c r="I23" s="62"/>
      <c r="J23" s="54"/>
      <c r="K23" s="54"/>
      <c r="L23" s="54"/>
      <c r="M23" s="54"/>
      <c r="N23" s="54"/>
    </row>
    <row r="24" spans="1:14" x14ac:dyDescent="0.2">
      <c r="A24" s="54"/>
      <c r="B24" s="59"/>
      <c r="C24" s="81" t="s">
        <v>733</v>
      </c>
      <c r="D24" s="82" t="str">
        <f>D5</f>
        <v>MP3337SH</v>
      </c>
      <c r="E24" s="60"/>
      <c r="F24" s="825"/>
      <c r="G24" s="826"/>
      <c r="H24" s="827"/>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c r="G28" s="114">
        <f>IF(F28/E28&lt;1,0,(F28/E28))</f>
        <v>0</v>
      </c>
      <c r="H28" s="4"/>
      <c r="I28" s="62"/>
      <c r="J28" s="54"/>
      <c r="K28" s="54"/>
      <c r="L28" s="54"/>
      <c r="M28" s="54"/>
      <c r="N28" s="54"/>
    </row>
    <row r="29" spans="1:14" x14ac:dyDescent="0.2">
      <c r="A29" s="54"/>
      <c r="B29" s="59"/>
      <c r="C29" s="107" t="s">
        <v>583</v>
      </c>
      <c r="D29" s="108" t="s">
        <v>49</v>
      </c>
      <c r="E29" s="108">
        <v>100</v>
      </c>
      <c r="F29" s="1"/>
      <c r="G29" s="114">
        <f>IF(F29/E29&lt;1,0,(F29/E29))</f>
        <v>0</v>
      </c>
      <c r="H29" s="4"/>
      <c r="I29" s="62"/>
      <c r="J29" s="54"/>
      <c r="K29" s="54"/>
      <c r="L29" s="54"/>
      <c r="M29" s="54"/>
      <c r="N29" s="54"/>
    </row>
    <row r="30" spans="1:14" ht="25.5" x14ac:dyDescent="0.2">
      <c r="A30" s="54"/>
      <c r="B30" s="59"/>
      <c r="C30" s="111" t="s">
        <v>584</v>
      </c>
      <c r="D30" s="108" t="s">
        <v>49</v>
      </c>
      <c r="E30" s="108">
        <v>100</v>
      </c>
      <c r="F30" s="1"/>
      <c r="G30" s="114">
        <f>IF(F30/E30&lt;1,0,(F30/E30))</f>
        <v>0</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6" t="s">
        <v>585</v>
      </c>
      <c r="F32" s="847"/>
      <c r="G32" s="114">
        <f>SUM(G27:G30)</f>
        <v>0</v>
      </c>
      <c r="H32" s="322"/>
      <c r="I32" s="62"/>
      <c r="J32" s="54"/>
      <c r="K32" s="54"/>
      <c r="L32" s="54"/>
      <c r="M32" s="54"/>
      <c r="N32" s="54"/>
    </row>
    <row r="33" spans="1:14" x14ac:dyDescent="0.2">
      <c r="A33" s="54"/>
      <c r="B33" s="59"/>
      <c r="C33" s="142"/>
      <c r="D33" s="143"/>
      <c r="E33" s="846" t="s">
        <v>600</v>
      </c>
      <c r="F33" s="847"/>
      <c r="G33" s="582">
        <v>0.1</v>
      </c>
      <c r="H33" s="322" t="s">
        <v>716</v>
      </c>
      <c r="I33" s="62"/>
      <c r="J33" s="54"/>
      <c r="K33" s="54"/>
      <c r="L33" s="54"/>
      <c r="M33" s="54"/>
      <c r="N33" s="54"/>
    </row>
    <row r="34" spans="1:14" x14ac:dyDescent="0.2">
      <c r="A34" s="54"/>
      <c r="B34" s="59"/>
      <c r="C34" s="319"/>
      <c r="D34" s="320"/>
      <c r="E34" s="848" t="s">
        <v>601</v>
      </c>
      <c r="F34" s="849"/>
      <c r="G34" s="120">
        <f>G32*G33</f>
        <v>0</v>
      </c>
      <c r="H34" s="323"/>
      <c r="I34" s="62"/>
      <c r="J34" s="54"/>
      <c r="K34" s="54"/>
      <c r="L34" s="54"/>
      <c r="M34" s="54"/>
      <c r="N34" s="54"/>
    </row>
    <row r="35" spans="1:14" x14ac:dyDescent="0.2">
      <c r="A35" s="54"/>
      <c r="B35" s="59"/>
      <c r="C35" s="152"/>
      <c r="D35" s="153"/>
      <c r="E35" s="154" t="s">
        <v>937</v>
      </c>
      <c r="F35" s="154"/>
      <c r="G35" s="155">
        <f>G14+G34</f>
        <v>0.37151400000000001</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42" t="s">
        <v>1056</v>
      </c>
      <c r="C38" s="843"/>
      <c r="D38" s="843"/>
      <c r="E38" s="843"/>
      <c r="F38" s="843"/>
      <c r="G38" s="843"/>
      <c r="H38" s="843"/>
      <c r="I38" s="844"/>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5" t="s">
        <v>936</v>
      </c>
      <c r="D40" s="845"/>
      <c r="E40" s="845"/>
      <c r="F40" s="845"/>
      <c r="G40" s="845"/>
      <c r="H40" s="845"/>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Uniper UK Limited</v>
      </c>
      <c r="E42" s="60"/>
      <c r="F42" s="822" t="s">
        <v>728</v>
      </c>
      <c r="G42" s="823"/>
      <c r="H42" s="824"/>
      <c r="I42" s="62"/>
      <c r="J42" s="54"/>
      <c r="K42" s="54"/>
      <c r="L42" s="54"/>
      <c r="M42" s="54"/>
      <c r="N42" s="54"/>
    </row>
    <row r="43" spans="1:14" x14ac:dyDescent="0.2">
      <c r="A43" s="54"/>
      <c r="B43" s="59"/>
      <c r="C43" s="81" t="s">
        <v>733</v>
      </c>
      <c r="D43" s="82" t="str">
        <f>D24</f>
        <v>MP3337SH</v>
      </c>
      <c r="E43" s="60"/>
      <c r="F43" s="825"/>
      <c r="G43" s="826"/>
      <c r="H43" s="827"/>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85" t="s">
        <v>946</v>
      </c>
      <c r="F51" s="154"/>
      <c r="G51" s="155">
        <f>SUM(G46:G49)</f>
        <v>0</v>
      </c>
      <c r="H51" s="156"/>
      <c r="I51" s="62"/>
      <c r="J51" s="54"/>
      <c r="K51" s="54"/>
      <c r="L51" s="54"/>
      <c r="M51" s="54"/>
      <c r="N51" s="54"/>
    </row>
    <row r="52" spans="1:14" ht="13.5" thickBot="1" x14ac:dyDescent="0.25">
      <c r="A52" s="54"/>
      <c r="B52" s="66"/>
      <c r="C52" s="75"/>
      <c r="D52" s="75"/>
      <c r="E52" s="586"/>
      <c r="F52" s="75"/>
      <c r="G52" s="587"/>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7" orientation="landscape" horizontalDpi="1200" verticalDpi="1200" r:id="rId1"/>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N29" sqref="N29"/>
    </sheetView>
  </sheetViews>
  <sheetFormatPr defaultColWidth="9.140625"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4" t="s">
        <v>599</v>
      </c>
      <c r="C2" s="809"/>
      <c r="D2" s="809"/>
      <c r="E2" s="809"/>
      <c r="F2" s="809"/>
      <c r="G2" s="809"/>
      <c r="H2" s="809"/>
      <c r="I2" s="809"/>
      <c r="J2" s="809"/>
      <c r="K2" s="809"/>
      <c r="L2" s="809"/>
      <c r="M2" s="855"/>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Uniper UK Limited</v>
      </c>
      <c r="E4" s="60"/>
      <c r="F4" s="60"/>
      <c r="G4" s="60"/>
      <c r="H4" s="60"/>
      <c r="I4" s="60"/>
      <c r="J4" s="60"/>
      <c r="K4" s="60"/>
      <c r="L4" s="60"/>
      <c r="M4" s="62"/>
      <c r="N4" s="54"/>
      <c r="O4" s="54"/>
      <c r="P4" s="54"/>
      <c r="Q4" s="54"/>
      <c r="R4" s="54"/>
    </row>
    <row r="5" spans="1:18" x14ac:dyDescent="0.2">
      <c r="A5" s="54"/>
      <c r="B5" s="59"/>
      <c r="C5" s="81" t="s">
        <v>72</v>
      </c>
      <c r="D5" s="82" t="str">
        <f>Introduction!I8</f>
        <v>MP3337SH</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79">
        <f>ROUND(Air!G130,0)</f>
        <v>848</v>
      </c>
      <c r="E8" s="580"/>
      <c r="F8" s="60"/>
      <c r="G8" s="60"/>
      <c r="H8" s="60"/>
      <c r="I8" s="60"/>
      <c r="J8" s="60"/>
      <c r="K8" s="60"/>
      <c r="L8" s="60"/>
      <c r="M8" s="62"/>
      <c r="N8" s="54"/>
      <c r="O8" s="54"/>
      <c r="P8" s="54"/>
      <c r="Q8" s="54"/>
      <c r="R8" s="54"/>
    </row>
    <row r="9" spans="1:18" x14ac:dyDescent="0.2">
      <c r="A9" s="54"/>
      <c r="B9" s="59"/>
      <c r="C9" s="85" t="s">
        <v>525</v>
      </c>
      <c r="D9" s="579">
        <f>ROUND(Water!G91,0)</f>
        <v>0</v>
      </c>
      <c r="E9" s="60"/>
      <c r="F9" s="60"/>
      <c r="G9" s="60"/>
      <c r="H9" s="60"/>
      <c r="I9" s="60"/>
      <c r="J9" s="60"/>
      <c r="K9" s="60"/>
      <c r="L9" s="60"/>
      <c r="M9" s="62"/>
      <c r="N9" s="54"/>
      <c r="O9" s="54"/>
      <c r="P9" s="54"/>
      <c r="Q9" s="54"/>
      <c r="R9" s="54"/>
    </row>
    <row r="10" spans="1:18" x14ac:dyDescent="0.2">
      <c r="A10" s="54"/>
      <c r="B10" s="59"/>
      <c r="C10" s="85" t="s">
        <v>592</v>
      </c>
      <c r="D10" s="579">
        <f>ROUND(Land!G14,0)</f>
        <v>0</v>
      </c>
      <c r="E10" s="60"/>
      <c r="F10" s="60"/>
      <c r="G10" s="60"/>
      <c r="H10" s="60"/>
      <c r="I10" s="60"/>
      <c r="J10" s="60"/>
      <c r="K10" s="60"/>
      <c r="L10" s="60"/>
      <c r="M10" s="62"/>
      <c r="N10" s="54"/>
      <c r="O10" s="54"/>
      <c r="P10" s="54"/>
      <c r="Q10" s="54"/>
      <c r="R10" s="54"/>
    </row>
    <row r="11" spans="1:18" x14ac:dyDescent="0.2">
      <c r="A11" s="54"/>
      <c r="B11" s="59"/>
      <c r="C11" s="85" t="s">
        <v>594</v>
      </c>
      <c r="D11" s="579">
        <f>ROUND(Sewer!G93,0)</f>
        <v>0</v>
      </c>
      <c r="E11" s="60"/>
      <c r="F11" s="60"/>
      <c r="G11" s="60"/>
      <c r="H11" s="60"/>
      <c r="I11" s="60"/>
      <c r="J11" s="60"/>
      <c r="K11" s="60"/>
      <c r="L11" s="60"/>
      <c r="M11" s="62"/>
      <c r="N11" s="54"/>
      <c r="O11" s="54"/>
      <c r="P11" s="54"/>
      <c r="Q11" s="54"/>
      <c r="R11" s="54"/>
    </row>
    <row r="12" spans="1:18" x14ac:dyDescent="0.2">
      <c r="A12" s="54"/>
      <c r="B12" s="59"/>
      <c r="C12" s="85" t="s">
        <v>61</v>
      </c>
      <c r="D12" s="579">
        <f>ROUND(Waste!G35,0)</f>
        <v>0</v>
      </c>
      <c r="E12" s="60"/>
      <c r="F12" s="60"/>
      <c r="G12" s="60"/>
      <c r="H12" s="60"/>
      <c r="I12" s="60"/>
      <c r="J12" s="60"/>
      <c r="K12" s="60"/>
      <c r="L12" s="60"/>
      <c r="M12" s="62"/>
      <c r="N12" s="54"/>
      <c r="O12" s="54"/>
      <c r="P12" s="54"/>
      <c r="Q12" s="54"/>
      <c r="R12" s="54"/>
    </row>
    <row r="13" spans="1:18" x14ac:dyDescent="0.2">
      <c r="A13" s="54"/>
      <c r="B13" s="59"/>
      <c r="C13" s="85" t="s">
        <v>62</v>
      </c>
      <c r="D13" s="579">
        <f>ROUND(Waste!G51,0)</f>
        <v>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47"/>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3" t="s">
        <v>596</v>
      </c>
      <c r="E21" s="853"/>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3</v>
      </c>
      <c r="E22" s="87" t="str">
        <f t="shared" ref="E22:E27" si="1">IF(D22=0,"-",IF(D22=1,"A",IF(D22=2,"B",IF(D22=3,"C",IF(D22=4,"D","E")))))</f>
        <v>C</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
      <c r="A26" s="54"/>
      <c r="B26" s="59"/>
      <c r="C26" s="85" t="s">
        <v>61</v>
      </c>
      <c r="D26" s="87">
        <f t="shared" si="0"/>
        <v>0</v>
      </c>
      <c r="E26" s="87" t="str">
        <f t="shared" si="1"/>
        <v>-</v>
      </c>
      <c r="F26" s="60"/>
      <c r="G26" s="60"/>
      <c r="H26" s="60"/>
      <c r="I26" s="60"/>
      <c r="J26" s="60"/>
      <c r="K26" s="60"/>
      <c r="L26" s="60"/>
      <c r="M26" s="62"/>
      <c r="N26" s="54"/>
      <c r="O26" s="54"/>
      <c r="P26" s="54"/>
      <c r="Q26" s="54"/>
      <c r="R26" s="54"/>
    </row>
    <row r="27" spans="1:18" x14ac:dyDescent="0.2">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1200" verticalDpi="1200" r:id="rId1"/>
  <headerFooter alignWithMargins="0">
    <oddFooter>&amp;L&amp;P of &amp;N&amp;R&amp;D</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3" zoomScale="90" workbookViewId="0">
      <selection activeCell="K12" sqref="K12"/>
    </sheetView>
  </sheetViews>
  <sheetFormatPr defaultColWidth="9.140625"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8" t="s">
        <v>587</v>
      </c>
      <c r="C5" s="829"/>
      <c r="D5" s="829"/>
      <c r="E5" s="829"/>
      <c r="F5" s="829"/>
      <c r="G5" s="830"/>
      <c r="H5" s="54"/>
      <c r="I5" s="54"/>
      <c r="J5" s="54"/>
      <c r="K5" s="54"/>
      <c r="L5" s="54"/>
      <c r="M5" s="54"/>
    </row>
    <row r="6" spans="1:13" x14ac:dyDescent="0.2">
      <c r="A6" s="54"/>
      <c r="B6" s="59"/>
      <c r="C6" s="447"/>
      <c r="D6" s="60"/>
      <c r="E6" s="60"/>
      <c r="F6" s="60"/>
      <c r="G6" s="62"/>
      <c r="H6" s="54"/>
      <c r="I6" s="54"/>
      <c r="J6" s="54"/>
      <c r="K6" s="54"/>
      <c r="L6" s="54"/>
      <c r="M6" s="54"/>
    </row>
    <row r="7" spans="1:13" x14ac:dyDescent="0.2">
      <c r="A7" s="54"/>
      <c r="B7" s="59"/>
      <c r="C7" s="81" t="s">
        <v>74</v>
      </c>
      <c r="D7" s="791" t="str">
        <f>Introduction!E8</f>
        <v>Uniper UK Limited</v>
      </c>
      <c r="E7" s="791"/>
      <c r="F7" s="791"/>
      <c r="G7" s="62"/>
      <c r="H7" s="54"/>
      <c r="I7" s="292"/>
      <c r="J7" s="54"/>
      <c r="K7" s="54"/>
      <c r="L7" s="54"/>
      <c r="M7" s="54"/>
    </row>
    <row r="8" spans="1:13" x14ac:dyDescent="0.2">
      <c r="A8" s="54"/>
      <c r="B8" s="59"/>
      <c r="C8" s="81" t="s">
        <v>72</v>
      </c>
      <c r="D8" s="791" t="str">
        <f>'Emissions Summary'!$D$5</f>
        <v>MP3337SH</v>
      </c>
      <c r="E8" s="791"/>
      <c r="F8" s="791"/>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64">
        <f>IF(D12="Yes",E12, IF(D14="Yes",E14,IF(D16="Yes",E16,0)))</f>
        <v>5</v>
      </c>
      <c r="G11" s="62"/>
      <c r="H11" s="54"/>
      <c r="I11" s="54"/>
      <c r="J11" s="54"/>
      <c r="K11" s="54"/>
      <c r="L11" s="54"/>
      <c r="M11" s="54"/>
    </row>
    <row r="12" spans="1:13" x14ac:dyDescent="0.2">
      <c r="A12" s="54"/>
      <c r="B12" s="59"/>
      <c r="C12" s="161" t="s">
        <v>631</v>
      </c>
      <c r="D12" s="24" t="s">
        <v>1007</v>
      </c>
      <c r="E12" s="173">
        <v>5</v>
      </c>
      <c r="F12" s="865"/>
      <c r="G12" s="62"/>
      <c r="H12" s="54"/>
      <c r="I12" s="54"/>
      <c r="J12" s="54"/>
      <c r="K12" s="54"/>
      <c r="L12" s="54"/>
      <c r="M12" s="54"/>
    </row>
    <row r="13" spans="1:13" x14ac:dyDescent="0.2">
      <c r="A13" s="54"/>
      <c r="B13" s="59"/>
      <c r="C13" s="449" t="s">
        <v>270</v>
      </c>
      <c r="D13" s="70"/>
      <c r="E13" s="174"/>
      <c r="F13" s="865"/>
      <c r="G13" s="62"/>
      <c r="H13" s="54"/>
      <c r="I13" s="54"/>
      <c r="J13" s="54"/>
      <c r="K13" s="54"/>
      <c r="L13" s="54"/>
      <c r="M13" s="54"/>
    </row>
    <row r="14" spans="1:13" x14ac:dyDescent="0.2">
      <c r="A14" s="54"/>
      <c r="B14" s="59"/>
      <c r="C14" s="161" t="s">
        <v>268</v>
      </c>
      <c r="D14" s="24"/>
      <c r="E14" s="174">
        <v>3</v>
      </c>
      <c r="F14" s="865"/>
      <c r="G14" s="62"/>
      <c r="H14" s="54"/>
      <c r="I14" s="54"/>
      <c r="J14" s="54"/>
      <c r="K14" s="54"/>
      <c r="L14" s="54"/>
      <c r="M14" s="54"/>
    </row>
    <row r="15" spans="1:13" ht="12.75" customHeight="1" x14ac:dyDescent="0.2">
      <c r="A15" s="54"/>
      <c r="B15" s="59"/>
      <c r="C15" s="449" t="s">
        <v>267</v>
      </c>
      <c r="D15" s="171"/>
      <c r="E15" s="174"/>
      <c r="F15" s="865"/>
      <c r="G15" s="62"/>
      <c r="H15" s="54"/>
      <c r="I15" s="54"/>
      <c r="J15" s="54"/>
      <c r="K15" s="54"/>
      <c r="L15" s="54"/>
      <c r="M15" s="54"/>
    </row>
    <row r="16" spans="1:13" x14ac:dyDescent="0.2">
      <c r="A16" s="54"/>
      <c r="B16" s="59"/>
      <c r="C16" s="162" t="s">
        <v>269</v>
      </c>
      <c r="D16" s="24"/>
      <c r="E16" s="175">
        <v>1</v>
      </c>
      <c r="F16" s="866"/>
      <c r="G16" s="62"/>
      <c r="H16" s="54"/>
      <c r="I16" s="54"/>
      <c r="J16" s="54"/>
      <c r="K16" s="54"/>
      <c r="L16" s="54"/>
      <c r="M16" s="54"/>
    </row>
    <row r="17" spans="1:13" ht="25.5" x14ac:dyDescent="0.2">
      <c r="A17" s="54"/>
      <c r="B17" s="59"/>
      <c r="C17" s="163" t="s">
        <v>628</v>
      </c>
      <c r="D17" s="79"/>
      <c r="E17" s="172"/>
      <c r="F17" s="864">
        <f>IF(D18="Yes",E18, IF(D20="Yes",E20,0))</f>
        <v>3</v>
      </c>
      <c r="G17" s="62"/>
      <c r="H17" s="54"/>
      <c r="I17" s="54"/>
      <c r="J17" s="54"/>
      <c r="K17" s="54"/>
      <c r="L17" s="54"/>
      <c r="M17" s="54"/>
    </row>
    <row r="18" spans="1:13" x14ac:dyDescent="0.2">
      <c r="A18" s="54"/>
      <c r="B18" s="59"/>
      <c r="C18" s="164" t="s">
        <v>629</v>
      </c>
      <c r="D18" s="24" t="s">
        <v>1007</v>
      </c>
      <c r="E18" s="173">
        <v>3</v>
      </c>
      <c r="F18" s="865"/>
      <c r="G18" s="62"/>
      <c r="H18" s="54"/>
      <c r="I18" s="54"/>
      <c r="J18" s="54"/>
      <c r="K18" s="54"/>
      <c r="L18" s="54"/>
      <c r="M18" s="54"/>
    </row>
    <row r="19" spans="1:13" ht="12.75" customHeight="1" x14ac:dyDescent="0.2">
      <c r="A19" s="54"/>
      <c r="B19" s="59"/>
      <c r="C19" s="449" t="s">
        <v>958</v>
      </c>
      <c r="D19" s="70"/>
      <c r="E19" s="174"/>
      <c r="F19" s="865"/>
      <c r="G19" s="62"/>
      <c r="H19" s="54"/>
      <c r="I19" s="54"/>
      <c r="J19" s="54"/>
      <c r="K19" s="54"/>
      <c r="L19" s="54"/>
      <c r="M19" s="54"/>
    </row>
    <row r="20" spans="1:13" x14ac:dyDescent="0.2">
      <c r="A20" s="54"/>
      <c r="B20" s="59"/>
      <c r="C20" s="165" t="s">
        <v>630</v>
      </c>
      <c r="D20" s="25"/>
      <c r="E20" s="176">
        <v>2</v>
      </c>
      <c r="F20" s="866"/>
      <c r="G20" s="62"/>
      <c r="H20" s="54"/>
      <c r="I20" s="54"/>
      <c r="J20" s="54"/>
      <c r="K20" s="54"/>
      <c r="L20" s="54"/>
      <c r="M20" s="54"/>
    </row>
    <row r="21" spans="1:13" x14ac:dyDescent="0.2">
      <c r="A21" s="54"/>
      <c r="B21" s="59"/>
      <c r="C21" s="166" t="s">
        <v>976</v>
      </c>
      <c r="D21" s="26" t="s">
        <v>1007</v>
      </c>
      <c r="E21" s="177">
        <v>2</v>
      </c>
      <c r="F21" s="864">
        <f>IF(D21="Yes",E21, IF(D23="Yes",E23,0))</f>
        <v>2</v>
      </c>
      <c r="G21" s="62"/>
      <c r="H21" s="54"/>
      <c r="I21" s="54"/>
      <c r="J21" s="54"/>
      <c r="K21" s="54"/>
      <c r="L21" s="54"/>
      <c r="M21" s="54"/>
    </row>
    <row r="22" spans="1:13" ht="12.75" customHeight="1" x14ac:dyDescent="0.2">
      <c r="A22" s="54"/>
      <c r="B22" s="59"/>
      <c r="C22" s="449" t="s">
        <v>958</v>
      </c>
      <c r="D22" s="171"/>
      <c r="E22" s="70"/>
      <c r="F22" s="865"/>
      <c r="G22" s="62"/>
      <c r="H22" s="54"/>
      <c r="I22" s="54"/>
      <c r="J22" s="54"/>
      <c r="K22" s="54"/>
      <c r="L22" s="54"/>
      <c r="M22" s="54"/>
    </row>
    <row r="23" spans="1:13" x14ac:dyDescent="0.2">
      <c r="A23" s="54"/>
      <c r="B23" s="59"/>
      <c r="C23" s="167" t="s">
        <v>977</v>
      </c>
      <c r="D23" s="24" t="s">
        <v>1008</v>
      </c>
      <c r="E23" s="70">
        <v>1</v>
      </c>
      <c r="F23" s="865"/>
      <c r="G23" s="62"/>
      <c r="H23" s="54"/>
      <c r="I23" s="54"/>
      <c r="J23" s="54"/>
      <c r="K23" s="54"/>
      <c r="L23" s="54"/>
      <c r="M23" s="54"/>
    </row>
    <row r="24" spans="1:13" x14ac:dyDescent="0.2">
      <c r="A24" s="54"/>
      <c r="B24" s="59"/>
      <c r="C24" s="450"/>
      <c r="D24" s="176"/>
      <c r="E24" s="176"/>
      <c r="F24" s="448"/>
      <c r="G24" s="62"/>
      <c r="H24" s="54"/>
      <c r="I24" s="54"/>
      <c r="J24" s="54"/>
      <c r="K24" s="54"/>
      <c r="L24" s="54"/>
      <c r="M24" s="54"/>
    </row>
    <row r="25" spans="1:13" ht="27.75" customHeight="1" x14ac:dyDescent="0.2">
      <c r="A25" s="54"/>
      <c r="B25" s="59"/>
      <c r="C25" s="451" t="s">
        <v>1053</v>
      </c>
      <c r="D25" s="867"/>
      <c r="E25" s="868"/>
      <c r="F25" s="865">
        <f>IF(D28="Yes",E28,IF(D27="Yes",E27,IF(D26="Yes",E26,0)))</f>
        <v>3</v>
      </c>
      <c r="G25" s="62"/>
      <c r="H25" s="54"/>
      <c r="I25" s="54"/>
      <c r="J25" s="54"/>
      <c r="K25" s="54"/>
      <c r="L25" s="54"/>
      <c r="M25" s="54"/>
    </row>
    <row r="26" spans="1:13" x14ac:dyDescent="0.2">
      <c r="A26" s="54"/>
      <c r="B26" s="59"/>
      <c r="C26" s="164" t="s">
        <v>271</v>
      </c>
      <c r="D26" s="24" t="s">
        <v>1008</v>
      </c>
      <c r="E26" s="70">
        <v>1</v>
      </c>
      <c r="F26" s="865"/>
      <c r="G26" s="62"/>
      <c r="H26" s="54"/>
      <c r="I26" s="54"/>
      <c r="J26" s="54"/>
      <c r="K26" s="54"/>
      <c r="L26" s="54"/>
      <c r="M26" s="54"/>
    </row>
    <row r="27" spans="1:13" x14ac:dyDescent="0.2">
      <c r="A27" s="54"/>
      <c r="B27" s="59"/>
      <c r="C27" s="164" t="s">
        <v>272</v>
      </c>
      <c r="D27" s="24" t="s">
        <v>1007</v>
      </c>
      <c r="E27" s="70">
        <v>2</v>
      </c>
      <c r="F27" s="865"/>
      <c r="G27" s="62"/>
      <c r="H27" s="54"/>
      <c r="I27" s="54"/>
      <c r="J27" s="54"/>
      <c r="K27" s="54"/>
      <c r="L27" s="54"/>
      <c r="M27" s="54"/>
    </row>
    <row r="28" spans="1:13" x14ac:dyDescent="0.2">
      <c r="A28" s="54"/>
      <c r="B28" s="59"/>
      <c r="C28" s="164" t="s">
        <v>632</v>
      </c>
      <c r="D28" s="24" t="s">
        <v>1007</v>
      </c>
      <c r="E28" s="175">
        <v>3</v>
      </c>
      <c r="F28" s="866"/>
      <c r="G28" s="62"/>
      <c r="H28" s="54"/>
      <c r="I28" s="54"/>
      <c r="J28" s="54"/>
      <c r="K28" s="54"/>
      <c r="L28" s="54"/>
      <c r="M28" s="54"/>
    </row>
    <row r="29" spans="1:13" x14ac:dyDescent="0.2">
      <c r="A29" s="54"/>
      <c r="B29" s="59"/>
      <c r="C29" s="862" t="s">
        <v>1054</v>
      </c>
      <c r="D29" s="170"/>
      <c r="E29" s="174"/>
      <c r="F29" s="864">
        <f>IF(D30="Yes",E30, IF(D32="Yes",E32,0))</f>
        <v>1</v>
      </c>
      <c r="G29" s="62"/>
      <c r="H29" s="54"/>
      <c r="I29" s="54"/>
      <c r="J29" s="54"/>
      <c r="K29" s="54"/>
      <c r="L29" s="54"/>
      <c r="M29" s="54"/>
    </row>
    <row r="30" spans="1:13" x14ac:dyDescent="0.2">
      <c r="A30" s="54"/>
      <c r="B30" s="59"/>
      <c r="C30" s="863"/>
      <c r="D30" s="24" t="s">
        <v>1008</v>
      </c>
      <c r="E30" s="173">
        <v>2</v>
      </c>
      <c r="F30" s="865"/>
      <c r="G30" s="62"/>
      <c r="H30" s="54"/>
      <c r="I30" s="54"/>
      <c r="J30" s="54"/>
      <c r="K30" s="54"/>
      <c r="L30" s="54"/>
      <c r="M30" s="54"/>
    </row>
    <row r="31" spans="1:13" x14ac:dyDescent="0.2">
      <c r="A31" s="54"/>
      <c r="B31" s="59"/>
      <c r="C31" s="449" t="s">
        <v>958</v>
      </c>
      <c r="D31" s="171"/>
      <c r="E31" s="174"/>
      <c r="F31" s="865"/>
      <c r="G31" s="62"/>
      <c r="H31" s="54"/>
      <c r="I31" s="54"/>
      <c r="J31" s="54"/>
      <c r="K31" s="54"/>
      <c r="L31" s="54"/>
      <c r="M31" s="54"/>
    </row>
    <row r="32" spans="1:13" x14ac:dyDescent="0.2">
      <c r="A32" s="54"/>
      <c r="B32" s="59"/>
      <c r="C32" s="168" t="s">
        <v>961</v>
      </c>
      <c r="D32" s="24" t="s">
        <v>1007</v>
      </c>
      <c r="E32" s="175">
        <v>1</v>
      </c>
      <c r="F32" s="866"/>
      <c r="G32" s="62"/>
      <c r="H32" s="54"/>
      <c r="I32" s="54"/>
      <c r="J32" s="54"/>
      <c r="K32" s="54"/>
      <c r="L32" s="54"/>
      <c r="M32" s="54"/>
    </row>
    <row r="33" spans="1:13" x14ac:dyDescent="0.2">
      <c r="A33" s="54"/>
      <c r="B33" s="59"/>
      <c r="C33" s="566" t="s">
        <v>997</v>
      </c>
      <c r="D33" s="170"/>
      <c r="E33" s="174"/>
      <c r="F33" s="864">
        <f>IF(D34="Yes",E34,IF(D37="Yes",E37,IF(D39="Yes",E39,0)))</f>
        <v>0</v>
      </c>
      <c r="G33" s="62"/>
      <c r="H33" s="54"/>
      <c r="I33" s="54"/>
      <c r="J33" s="54"/>
      <c r="K33" s="54"/>
      <c r="L33" s="54"/>
      <c r="M33" s="54"/>
    </row>
    <row r="34" spans="1:13" x14ac:dyDescent="0.2">
      <c r="A34" s="54"/>
      <c r="B34" s="59"/>
      <c r="C34" s="567" t="s">
        <v>180</v>
      </c>
      <c r="D34" s="24" t="s">
        <v>1008</v>
      </c>
      <c r="E34" s="173">
        <v>3</v>
      </c>
      <c r="F34" s="865"/>
      <c r="G34" s="62"/>
      <c r="H34" s="54"/>
      <c r="I34" s="54"/>
      <c r="J34" s="54"/>
      <c r="K34" s="54"/>
      <c r="L34" s="54"/>
      <c r="M34" s="54"/>
    </row>
    <row r="35" spans="1:13" x14ac:dyDescent="0.2">
      <c r="A35" s="54"/>
      <c r="B35" s="59"/>
      <c r="C35" s="449" t="s">
        <v>958</v>
      </c>
      <c r="D35" s="452"/>
      <c r="E35" s="174"/>
      <c r="F35" s="865"/>
      <c r="G35" s="62"/>
      <c r="H35" s="54"/>
      <c r="I35" s="54"/>
      <c r="J35" s="54"/>
      <c r="K35" s="54"/>
      <c r="L35" s="54"/>
      <c r="M35" s="54"/>
    </row>
    <row r="36" spans="1:13" x14ac:dyDescent="0.2">
      <c r="A36" s="54"/>
      <c r="B36" s="59"/>
      <c r="C36" s="454" t="s">
        <v>998</v>
      </c>
      <c r="D36" s="453"/>
      <c r="E36" s="174"/>
      <c r="F36" s="865"/>
      <c r="G36" s="62"/>
      <c r="H36" s="54"/>
      <c r="I36" s="54"/>
      <c r="J36" s="54"/>
      <c r="K36" s="54"/>
      <c r="L36" s="54"/>
      <c r="M36" s="54"/>
    </row>
    <row r="37" spans="1:13" x14ac:dyDescent="0.2">
      <c r="A37" s="54"/>
      <c r="B37" s="59"/>
      <c r="C37" s="567" t="s">
        <v>180</v>
      </c>
      <c r="D37" s="24" t="s">
        <v>1008</v>
      </c>
      <c r="E37" s="173">
        <v>2</v>
      </c>
      <c r="F37" s="865">
        <f>IF(D40="Y",E40,IF(D39="Y",E39,IF(D38="Y",E38,0)))</f>
        <v>0</v>
      </c>
      <c r="G37" s="62"/>
      <c r="H37" s="54"/>
      <c r="I37" s="54"/>
      <c r="J37" s="54"/>
      <c r="K37" s="54"/>
      <c r="L37" s="54"/>
      <c r="M37" s="54"/>
    </row>
    <row r="38" spans="1:13" x14ac:dyDescent="0.2">
      <c r="A38" s="54"/>
      <c r="B38" s="59"/>
      <c r="C38" s="449" t="s">
        <v>958</v>
      </c>
      <c r="D38" s="171"/>
      <c r="E38" s="174"/>
      <c r="F38" s="865"/>
      <c r="G38" s="62"/>
      <c r="H38" s="54"/>
      <c r="I38" s="54"/>
      <c r="J38" s="54"/>
      <c r="K38" s="54"/>
      <c r="L38" s="54"/>
      <c r="M38" s="54"/>
    </row>
    <row r="39" spans="1:13" x14ac:dyDescent="0.2">
      <c r="A39" s="54"/>
      <c r="B39" s="59"/>
      <c r="C39" s="561" t="s">
        <v>633</v>
      </c>
      <c r="D39" s="24" t="s">
        <v>1008</v>
      </c>
      <c r="E39" s="173">
        <v>1</v>
      </c>
      <c r="F39" s="865"/>
      <c r="G39" s="62"/>
      <c r="H39" s="54"/>
      <c r="I39" s="54"/>
      <c r="J39" s="54"/>
      <c r="K39" s="54"/>
      <c r="L39" s="54"/>
      <c r="M39" s="54"/>
    </row>
    <row r="40" spans="1:13" x14ac:dyDescent="0.2">
      <c r="A40" s="54"/>
      <c r="B40" s="59"/>
      <c r="C40" s="454" t="s">
        <v>451</v>
      </c>
      <c r="D40" s="452"/>
      <c r="E40" s="174"/>
      <c r="F40" s="866"/>
      <c r="G40" s="62"/>
      <c r="H40" s="54"/>
      <c r="I40" s="54"/>
      <c r="J40" s="54"/>
      <c r="K40" s="54"/>
      <c r="L40" s="54"/>
      <c r="M40" s="54"/>
    </row>
    <row r="41" spans="1:13" x14ac:dyDescent="0.2">
      <c r="A41" s="54"/>
      <c r="B41" s="59"/>
      <c r="C41" s="562" t="s">
        <v>962</v>
      </c>
      <c r="D41" s="5" t="s">
        <v>1007</v>
      </c>
      <c r="E41" s="178">
        <v>2</v>
      </c>
      <c r="F41" s="179">
        <f>IF(D41="Yes",E41,0)</f>
        <v>2</v>
      </c>
      <c r="G41" s="62"/>
      <c r="H41" s="54"/>
      <c r="I41" s="54"/>
      <c r="J41" s="22"/>
      <c r="K41" s="54"/>
      <c r="L41" s="54"/>
      <c r="M41" s="54"/>
    </row>
    <row r="42" spans="1:13" x14ac:dyDescent="0.2">
      <c r="A42" s="54"/>
      <c r="B42" s="59"/>
      <c r="C42" s="860" t="s">
        <v>398</v>
      </c>
      <c r="D42" s="856" t="s">
        <v>585</v>
      </c>
      <c r="E42" s="857"/>
      <c r="F42" s="180">
        <f>SUM(F11:F41)</f>
        <v>16</v>
      </c>
      <c r="G42" s="62"/>
      <c r="H42" s="54"/>
      <c r="I42" s="54"/>
      <c r="J42" s="54"/>
      <c r="K42" s="54"/>
      <c r="L42" s="54"/>
      <c r="M42" s="54"/>
    </row>
    <row r="43" spans="1:13" x14ac:dyDescent="0.2">
      <c r="A43" s="54"/>
      <c r="B43" s="59"/>
      <c r="C43" s="861"/>
      <c r="D43" s="858" t="s">
        <v>596</v>
      </c>
      <c r="E43" s="859"/>
      <c r="F43" s="181" t="str">
        <f>IF(F42&lt;=4,"A",IF(F42&lt;=8,"B",IF(F42&lt;=12,"C",IF(F42&lt;=17,"D","E"))))</f>
        <v>D</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5</v>
      </c>
      <c r="E49" s="60"/>
      <c r="F49" s="60"/>
      <c r="G49" s="62"/>
      <c r="H49" s="54"/>
      <c r="I49" s="54"/>
      <c r="J49" s="54"/>
      <c r="K49" s="54"/>
      <c r="L49" s="54"/>
      <c r="M49" s="54"/>
    </row>
    <row r="50" spans="1:13" x14ac:dyDescent="0.2">
      <c r="A50" s="54"/>
      <c r="B50" s="59"/>
      <c r="C50" s="107" t="s">
        <v>602</v>
      </c>
      <c r="D50" s="183">
        <f>F17</f>
        <v>3</v>
      </c>
      <c r="E50" s="60"/>
      <c r="F50" s="60"/>
      <c r="G50" s="62"/>
      <c r="H50" s="54"/>
      <c r="I50" s="54"/>
      <c r="J50" s="54"/>
      <c r="K50" s="54"/>
      <c r="L50" s="54"/>
      <c r="M50" s="54"/>
    </row>
    <row r="51" spans="1:13" x14ac:dyDescent="0.2">
      <c r="A51" s="54"/>
      <c r="B51" s="59"/>
      <c r="C51" s="107" t="s">
        <v>603</v>
      </c>
      <c r="D51" s="183">
        <f>F21</f>
        <v>2</v>
      </c>
      <c r="E51" s="60"/>
      <c r="F51" s="60"/>
      <c r="G51" s="62"/>
      <c r="H51" s="54"/>
      <c r="I51" s="54"/>
      <c r="J51" s="54"/>
      <c r="K51" s="54"/>
      <c r="L51" s="54"/>
      <c r="M51" s="54"/>
    </row>
    <row r="52" spans="1:13" x14ac:dyDescent="0.2">
      <c r="A52" s="54"/>
      <c r="B52" s="59"/>
      <c r="C52" s="107" t="s">
        <v>978</v>
      </c>
      <c r="D52" s="183">
        <f>F25</f>
        <v>3</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2</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B5:G5"/>
    <mergeCell ref="F11:F16"/>
    <mergeCell ref="F17:F20"/>
    <mergeCell ref="F29:F32"/>
    <mergeCell ref="F21:F23"/>
    <mergeCell ref="D8:F8"/>
    <mergeCell ref="F25:F28"/>
    <mergeCell ref="D25:E25"/>
    <mergeCell ref="D42:E42"/>
    <mergeCell ref="D43:E43"/>
    <mergeCell ref="C42:C43"/>
    <mergeCell ref="D7:F7"/>
    <mergeCell ref="C29:C30"/>
    <mergeCell ref="F33:F40"/>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7" orientation="portrait" horizontalDpi="1200" verticalDpi="1200" r:id="rId1"/>
  <headerFooter alignWithMargins="0">
    <oddHeader>&amp;C&amp;8Location Attribute</oddHeader>
    <oddFooter>&amp;L &amp;P of &amp;N&amp;R&amp;D</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3" zoomScaleNormal="100" workbookViewId="0">
      <selection activeCell="AS33" sqref="AS33"/>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2"/>
      <c r="O1" s="532"/>
      <c r="P1" s="532"/>
      <c r="Q1" s="532"/>
      <c r="R1" s="532"/>
      <c r="S1" s="532"/>
    </row>
    <row r="2" spans="1:19" s="27" customFormat="1" hidden="1" x14ac:dyDescent="0.2">
      <c r="A2" s="27" t="s">
        <v>1008</v>
      </c>
      <c r="N2" s="532"/>
      <c r="O2" s="532"/>
      <c r="P2" s="532"/>
      <c r="Q2" s="532"/>
      <c r="R2" s="532"/>
      <c r="S2" s="532"/>
    </row>
    <row r="3" spans="1:19" s="27" customFormat="1" ht="13.5" thickBot="1" x14ac:dyDescent="0.25">
      <c r="N3" s="532"/>
      <c r="O3" s="532"/>
      <c r="P3" s="532"/>
      <c r="Q3" s="532"/>
      <c r="R3" s="532"/>
      <c r="S3" s="532"/>
    </row>
    <row r="4" spans="1:19" s="27" customFormat="1" ht="19.5" thickBot="1" x14ac:dyDescent="0.35">
      <c r="B4" s="186"/>
      <c r="C4" s="940" t="s">
        <v>28</v>
      </c>
      <c r="D4" s="940"/>
      <c r="E4" s="940"/>
      <c r="F4" s="940"/>
      <c r="G4" s="940"/>
      <c r="H4" s="940"/>
      <c r="I4" s="940"/>
      <c r="J4" s="471"/>
      <c r="K4" s="284"/>
      <c r="N4" s="532"/>
      <c r="O4" s="532"/>
      <c r="P4" s="532"/>
      <c r="Q4" s="532"/>
      <c r="R4" s="532"/>
      <c r="S4" s="532"/>
    </row>
    <row r="5" spans="1:19" s="27" customFormat="1" x14ac:dyDescent="0.2">
      <c r="B5" s="187"/>
      <c r="C5" s="188"/>
      <c r="D5" s="188"/>
      <c r="E5" s="447"/>
      <c r="F5" s="188"/>
      <c r="G5" s="188"/>
      <c r="H5" s="188"/>
      <c r="I5" s="188"/>
      <c r="J5" s="188"/>
      <c r="K5" s="264"/>
      <c r="N5" s="532"/>
      <c r="O5" s="532"/>
      <c r="P5" s="532"/>
      <c r="Q5" s="532"/>
      <c r="R5" s="532"/>
      <c r="S5" s="532"/>
    </row>
    <row r="6" spans="1:19" s="27" customFormat="1" ht="51.75" customHeight="1" thickBot="1" x14ac:dyDescent="0.25">
      <c r="B6" s="189"/>
      <c r="C6" s="190"/>
      <c r="D6" s="190"/>
      <c r="E6" s="191" t="s">
        <v>589</v>
      </c>
      <c r="F6" s="190" t="s">
        <v>607</v>
      </c>
      <c r="G6" s="190" t="s">
        <v>608</v>
      </c>
      <c r="H6" s="946" t="s">
        <v>609</v>
      </c>
      <c r="I6" s="947"/>
      <c r="J6" s="190" t="s">
        <v>29</v>
      </c>
      <c r="K6" s="285"/>
      <c r="N6" s="532"/>
      <c r="O6" s="532"/>
      <c r="P6" s="532"/>
      <c r="Q6" s="532"/>
      <c r="R6" s="532"/>
      <c r="S6" s="532"/>
    </row>
    <row r="7" spans="1:19" s="27" customFormat="1" x14ac:dyDescent="0.2">
      <c r="B7" s="192"/>
      <c r="C7" s="193"/>
      <c r="D7" s="193"/>
      <c r="E7" s="194"/>
      <c r="F7" s="193"/>
      <c r="G7" s="193"/>
      <c r="H7" s="193"/>
      <c r="I7" s="193"/>
      <c r="J7" s="474"/>
      <c r="K7" s="286"/>
      <c r="N7" s="532"/>
      <c r="O7" s="532"/>
      <c r="P7" s="532"/>
      <c r="Q7" s="532"/>
      <c r="R7" s="532"/>
      <c r="S7" s="532"/>
    </row>
    <row r="8" spans="1:19" s="27" customFormat="1" x14ac:dyDescent="0.2">
      <c r="B8" s="187"/>
      <c r="C8" s="884" t="s">
        <v>963</v>
      </c>
      <c r="D8" s="885"/>
      <c r="E8" s="885"/>
      <c r="F8" s="885"/>
      <c r="G8" s="885"/>
      <c r="H8" s="885"/>
      <c r="I8" s="885"/>
      <c r="J8" s="462"/>
      <c r="K8" s="264"/>
      <c r="N8" s="532"/>
      <c r="O8" s="532"/>
      <c r="P8" s="532"/>
      <c r="Q8" s="532"/>
      <c r="R8" s="532"/>
      <c r="S8" s="532"/>
    </row>
    <row r="9" spans="1:19" s="27" customFormat="1" ht="30" customHeight="1" x14ac:dyDescent="0.2">
      <c r="B9" s="187"/>
      <c r="C9" s="195"/>
      <c r="D9" s="883" t="s">
        <v>634</v>
      </c>
      <c r="E9" s="883"/>
      <c r="F9" s="883"/>
      <c r="G9" s="883"/>
      <c r="H9" s="883"/>
      <c r="I9" s="883"/>
      <c r="J9" s="464"/>
      <c r="K9" s="264"/>
      <c r="N9" s="532"/>
      <c r="O9" s="532"/>
      <c r="P9" s="532"/>
      <c r="Q9" s="532"/>
      <c r="R9" s="532"/>
      <c r="S9" s="532"/>
    </row>
    <row r="10" spans="1:19" s="27" customFormat="1" ht="53.25" customHeight="1" x14ac:dyDescent="0.2">
      <c r="B10" s="187"/>
      <c r="C10" s="196">
        <v>1</v>
      </c>
      <c r="D10" s="197" t="s">
        <v>120</v>
      </c>
      <c r="E10" s="28" t="s">
        <v>1007</v>
      </c>
      <c r="F10" s="202">
        <v>2</v>
      </c>
      <c r="G10" s="203">
        <f t="shared" ref="G10:G18" si="0">IF(E10="yes",F10,0)</f>
        <v>2</v>
      </c>
      <c r="H10" s="942"/>
      <c r="I10" s="943"/>
      <c r="J10" s="634"/>
      <c r="K10" s="264"/>
      <c r="N10" s="532"/>
      <c r="O10" s="532"/>
      <c r="P10" s="532"/>
      <c r="Q10" s="532"/>
      <c r="R10" s="532"/>
      <c r="S10" s="532"/>
    </row>
    <row r="11" spans="1:19" s="27" customFormat="1" ht="54.75" customHeight="1" x14ac:dyDescent="0.2">
      <c r="B11" s="187"/>
      <c r="C11" s="198">
        <v>2</v>
      </c>
      <c r="D11" s="199" t="s">
        <v>740</v>
      </c>
      <c r="E11" s="456" t="s">
        <v>1007</v>
      </c>
      <c r="F11" s="203">
        <v>2</v>
      </c>
      <c r="G11" s="203">
        <f t="shared" si="0"/>
        <v>2</v>
      </c>
      <c r="H11" s="879"/>
      <c r="I11" s="880"/>
      <c r="J11" s="716" t="s">
        <v>1081</v>
      </c>
      <c r="K11" s="264"/>
      <c r="N11" s="532"/>
      <c r="O11" s="532"/>
      <c r="P11" s="532"/>
      <c r="Q11" s="532"/>
      <c r="R11" s="532"/>
      <c r="S11" s="532"/>
    </row>
    <row r="12" spans="1:19" s="27" customFormat="1" ht="27.75" customHeight="1" x14ac:dyDescent="0.2">
      <c r="B12" s="187"/>
      <c r="C12" s="198">
        <v>3</v>
      </c>
      <c r="D12" s="199" t="s">
        <v>121</v>
      </c>
      <c r="E12" s="456" t="s">
        <v>1007</v>
      </c>
      <c r="F12" s="203">
        <v>2</v>
      </c>
      <c r="G12" s="203">
        <f t="shared" si="0"/>
        <v>2</v>
      </c>
      <c r="H12" s="879"/>
      <c r="I12" s="880"/>
      <c r="J12" s="716" t="s">
        <v>1082</v>
      </c>
      <c r="K12" s="264"/>
      <c r="N12" s="532"/>
      <c r="O12" s="532"/>
      <c r="P12" s="532"/>
      <c r="Q12" s="532"/>
      <c r="R12" s="532"/>
      <c r="S12" s="532"/>
    </row>
    <row r="13" spans="1:19" s="27" customFormat="1" ht="53.25" customHeight="1" x14ac:dyDescent="0.2">
      <c r="B13" s="187"/>
      <c r="C13" s="198">
        <v>4</v>
      </c>
      <c r="D13" s="199" t="s">
        <v>32</v>
      </c>
      <c r="E13" s="456" t="s">
        <v>1007</v>
      </c>
      <c r="F13" s="203">
        <v>1</v>
      </c>
      <c r="G13" s="203">
        <f t="shared" si="0"/>
        <v>1</v>
      </c>
      <c r="H13" s="879"/>
      <c r="I13" s="880"/>
      <c r="J13" s="716" t="s">
        <v>1081</v>
      </c>
      <c r="K13" s="264"/>
      <c r="N13" s="532"/>
      <c r="O13" s="532"/>
      <c r="P13" s="532"/>
      <c r="Q13" s="532"/>
      <c r="R13" s="532"/>
      <c r="S13" s="532"/>
    </row>
    <row r="14" spans="1:19" s="27" customFormat="1" ht="68.25" customHeight="1" x14ac:dyDescent="0.2">
      <c r="B14" s="187"/>
      <c r="C14" s="198">
        <v>5</v>
      </c>
      <c r="D14" s="199" t="s">
        <v>659</v>
      </c>
      <c r="E14" s="456" t="s">
        <v>1007</v>
      </c>
      <c r="F14" s="203">
        <v>1</v>
      </c>
      <c r="G14" s="203">
        <f t="shared" si="0"/>
        <v>1</v>
      </c>
      <c r="H14" s="879"/>
      <c r="I14" s="880"/>
      <c r="J14" s="716" t="s">
        <v>1081</v>
      </c>
      <c r="K14" s="264"/>
      <c r="N14" s="532"/>
      <c r="O14" s="532"/>
      <c r="P14" s="532"/>
      <c r="Q14" s="532"/>
      <c r="R14" s="532"/>
      <c r="S14" s="532"/>
    </row>
    <row r="15" spans="1:19" s="27" customFormat="1" ht="41.25" customHeight="1" x14ac:dyDescent="0.2">
      <c r="B15" s="187"/>
      <c r="C15" s="198">
        <v>6</v>
      </c>
      <c r="D15" s="199" t="s">
        <v>935</v>
      </c>
      <c r="E15" s="456" t="s">
        <v>1007</v>
      </c>
      <c r="F15" s="203">
        <v>2</v>
      </c>
      <c r="G15" s="203">
        <f t="shared" si="0"/>
        <v>2</v>
      </c>
      <c r="H15" s="879"/>
      <c r="I15" s="880"/>
      <c r="J15" s="716" t="s">
        <v>1083</v>
      </c>
      <c r="K15" s="264"/>
      <c r="N15" s="532"/>
      <c r="O15" s="532"/>
      <c r="P15" s="532"/>
      <c r="Q15" s="532"/>
      <c r="R15" s="532"/>
      <c r="S15" s="532"/>
    </row>
    <row r="16" spans="1:19" s="27" customFormat="1" ht="52.5" customHeight="1" x14ac:dyDescent="0.2">
      <c r="B16" s="187"/>
      <c r="C16" s="198">
        <v>7</v>
      </c>
      <c r="D16" s="199" t="s">
        <v>660</v>
      </c>
      <c r="E16" s="456" t="s">
        <v>1007</v>
      </c>
      <c r="F16" s="203">
        <v>2</v>
      </c>
      <c r="G16" s="203">
        <f t="shared" si="0"/>
        <v>2</v>
      </c>
      <c r="H16" s="879"/>
      <c r="I16" s="880"/>
      <c r="J16" s="716" t="s">
        <v>1084</v>
      </c>
      <c r="K16" s="264"/>
      <c r="N16" s="532"/>
      <c r="O16" s="532"/>
      <c r="P16" s="532"/>
      <c r="Q16" s="532"/>
      <c r="R16" s="532"/>
      <c r="S16" s="532"/>
    </row>
    <row r="17" spans="2:19" s="27" customFormat="1" ht="54" customHeight="1" x14ac:dyDescent="0.2">
      <c r="B17" s="187"/>
      <c r="C17" s="198">
        <v>8</v>
      </c>
      <c r="D17" s="199" t="s">
        <v>33</v>
      </c>
      <c r="E17" s="456" t="s">
        <v>1008</v>
      </c>
      <c r="F17" s="203">
        <v>-2</v>
      </c>
      <c r="G17" s="203">
        <f t="shared" si="0"/>
        <v>0</v>
      </c>
      <c r="H17" s="879"/>
      <c r="I17" s="880"/>
      <c r="J17" s="379"/>
      <c r="K17" s="264"/>
      <c r="N17" s="532"/>
      <c r="O17" s="532"/>
      <c r="P17" s="532"/>
      <c r="Q17" s="532"/>
      <c r="R17" s="532"/>
      <c r="S17" s="532"/>
    </row>
    <row r="18" spans="2:19" s="27" customFormat="1" ht="54.75" customHeight="1" x14ac:dyDescent="0.2">
      <c r="B18" s="187"/>
      <c r="C18" s="198">
        <v>9</v>
      </c>
      <c r="D18" s="199" t="s">
        <v>663</v>
      </c>
      <c r="E18" s="456" t="s">
        <v>1008</v>
      </c>
      <c r="F18" s="203">
        <v>-3</v>
      </c>
      <c r="G18" s="203">
        <f t="shared" si="0"/>
        <v>0</v>
      </c>
      <c r="H18" s="879"/>
      <c r="I18" s="880"/>
      <c r="J18" s="379"/>
      <c r="K18" s="264"/>
      <c r="N18" s="532"/>
      <c r="O18" s="532"/>
      <c r="P18" s="532"/>
      <c r="Q18" s="532"/>
      <c r="R18" s="532"/>
      <c r="S18" s="532"/>
    </row>
    <row r="19" spans="2:19" s="27" customFormat="1" x14ac:dyDescent="0.2">
      <c r="B19" s="187"/>
      <c r="C19" s="200"/>
      <c r="D19" s="201" t="s">
        <v>993</v>
      </c>
      <c r="E19" s="283"/>
      <c r="F19" s="204">
        <v>12</v>
      </c>
      <c r="G19" s="204">
        <f>SUM(G10:G18)</f>
        <v>12</v>
      </c>
      <c r="H19" s="944">
        <f>G19/F19</f>
        <v>1</v>
      </c>
      <c r="I19" s="945"/>
      <c r="J19" s="653">
        <f>H19*H158/10</f>
        <v>2</v>
      </c>
      <c r="K19" s="264"/>
      <c r="N19" s="532"/>
      <c r="O19" s="532"/>
      <c r="P19" s="532"/>
      <c r="Q19" s="532"/>
      <c r="R19" s="532"/>
      <c r="S19" s="532"/>
    </row>
    <row r="20" spans="2:19" s="27" customFormat="1" x14ac:dyDescent="0.2">
      <c r="B20" s="187"/>
      <c r="C20" s="290"/>
      <c r="D20" s="281"/>
      <c r="E20" s="287"/>
      <c r="F20" s="288"/>
      <c r="G20" s="289"/>
      <c r="H20" s="289"/>
      <c r="I20" s="289"/>
      <c r="J20" s="475"/>
      <c r="K20" s="264"/>
      <c r="N20" s="532"/>
      <c r="O20" s="532"/>
      <c r="P20" s="532"/>
      <c r="Q20" s="532"/>
      <c r="R20" s="532"/>
      <c r="S20" s="532"/>
    </row>
    <row r="21" spans="2:19" s="27" customFormat="1" x14ac:dyDescent="0.2">
      <c r="B21" s="187"/>
      <c r="C21" s="884" t="s">
        <v>34</v>
      </c>
      <c r="D21" s="885"/>
      <c r="E21" s="885"/>
      <c r="F21" s="885"/>
      <c r="G21" s="885"/>
      <c r="H21" s="885"/>
      <c r="I21" s="885"/>
      <c r="J21" s="462"/>
      <c r="K21" s="264"/>
      <c r="N21" s="532"/>
      <c r="O21" s="532"/>
      <c r="P21" s="532"/>
      <c r="Q21" s="532"/>
      <c r="R21" s="532"/>
      <c r="S21" s="532"/>
    </row>
    <row r="22" spans="2:19" s="27" customFormat="1" ht="41.25" customHeight="1" x14ac:dyDescent="0.2">
      <c r="B22" s="187"/>
      <c r="C22" s="205"/>
      <c r="D22" s="891" t="s">
        <v>35</v>
      </c>
      <c r="E22" s="891"/>
      <c r="F22" s="891"/>
      <c r="G22" s="891"/>
      <c r="H22" s="891"/>
      <c r="I22" s="891"/>
      <c r="J22" s="470"/>
      <c r="K22" s="264"/>
      <c r="N22" s="532"/>
      <c r="O22" s="532"/>
      <c r="P22" s="532"/>
      <c r="Q22" s="532"/>
      <c r="R22" s="532"/>
      <c r="S22" s="532"/>
    </row>
    <row r="23" spans="2:19" s="27" customFormat="1" ht="26.25" customHeight="1" x14ac:dyDescent="0.2">
      <c r="B23" s="187"/>
      <c r="C23" s="206"/>
      <c r="D23" s="889" t="s">
        <v>53</v>
      </c>
      <c r="E23" s="889"/>
      <c r="F23" s="889"/>
      <c r="G23" s="889"/>
      <c r="H23" s="889"/>
      <c r="I23" s="889"/>
      <c r="J23" s="468"/>
      <c r="K23" s="264"/>
      <c r="N23" s="532"/>
      <c r="O23" s="532"/>
      <c r="P23" s="532"/>
      <c r="Q23" s="532"/>
      <c r="R23" s="532"/>
      <c r="S23" s="532"/>
    </row>
    <row r="24" spans="2:19" s="27" customFormat="1" ht="15.95" customHeight="1" x14ac:dyDescent="0.2">
      <c r="B24" s="187"/>
      <c r="C24" s="206"/>
      <c r="D24" s="889" t="s">
        <v>55</v>
      </c>
      <c r="E24" s="889"/>
      <c r="F24" s="889"/>
      <c r="G24" s="889"/>
      <c r="H24" s="889"/>
      <c r="I24" s="889"/>
      <c r="J24" s="468"/>
      <c r="K24" s="264"/>
      <c r="N24" s="532"/>
      <c r="O24" s="532"/>
      <c r="P24" s="532"/>
      <c r="Q24" s="532"/>
      <c r="R24" s="532"/>
      <c r="S24" s="532"/>
    </row>
    <row r="25" spans="2:19" s="27" customFormat="1" ht="18.75" customHeight="1" x14ac:dyDescent="0.2">
      <c r="B25" s="187"/>
      <c r="C25" s="207"/>
      <c r="D25" s="941" t="s">
        <v>56</v>
      </c>
      <c r="E25" s="941"/>
      <c r="F25" s="941"/>
      <c r="G25" s="941"/>
      <c r="H25" s="941"/>
      <c r="I25" s="941"/>
      <c r="J25" s="472"/>
      <c r="K25" s="264"/>
      <c r="N25" s="532"/>
      <c r="O25" s="532"/>
      <c r="P25" s="532"/>
      <c r="Q25" s="532"/>
      <c r="R25" s="532"/>
      <c r="S25" s="532"/>
    </row>
    <row r="26" spans="2:19" s="27" customFormat="1" ht="25.5" x14ac:dyDescent="0.2">
      <c r="B26" s="187"/>
      <c r="C26" s="210">
        <v>1</v>
      </c>
      <c r="D26" s="211" t="s">
        <v>979</v>
      </c>
      <c r="E26" s="948" t="s">
        <v>1007</v>
      </c>
      <c r="F26" s="950">
        <v>3</v>
      </c>
      <c r="G26" s="950">
        <f>IF(E26="yes",F26,0)</f>
        <v>3</v>
      </c>
      <c r="H26" s="934"/>
      <c r="I26" s="935"/>
      <c r="J26" s="932" t="s">
        <v>1085</v>
      </c>
      <c r="K26" s="264"/>
      <c r="N26" s="532"/>
      <c r="O26" s="532"/>
      <c r="P26" s="532"/>
      <c r="Q26" s="532"/>
      <c r="R26" s="532"/>
      <c r="S26" s="532"/>
    </row>
    <row r="27" spans="2:19" s="27" customFormat="1" ht="67.5" customHeight="1" x14ac:dyDescent="0.2">
      <c r="B27" s="187"/>
      <c r="C27" s="212"/>
      <c r="D27" s="213" t="s">
        <v>57</v>
      </c>
      <c r="E27" s="949"/>
      <c r="F27" s="951"/>
      <c r="G27" s="951"/>
      <c r="H27" s="936"/>
      <c r="I27" s="937"/>
      <c r="J27" s="933"/>
      <c r="K27" s="264"/>
      <c r="N27" s="532"/>
      <c r="O27" s="532"/>
      <c r="P27" s="532"/>
      <c r="Q27" s="532"/>
      <c r="R27" s="532"/>
      <c r="S27" s="532"/>
    </row>
    <row r="28" spans="2:19" s="27" customFormat="1" ht="38.25" x14ac:dyDescent="0.2">
      <c r="B28" s="187"/>
      <c r="C28" s="214">
        <v>2</v>
      </c>
      <c r="D28" s="199" t="s">
        <v>658</v>
      </c>
      <c r="E28" s="455"/>
      <c r="F28" s="208"/>
      <c r="G28" s="199"/>
      <c r="H28" s="938"/>
      <c r="I28" s="939"/>
      <c r="J28" s="222"/>
      <c r="K28" s="264"/>
      <c r="N28" s="532"/>
      <c r="O28" s="532"/>
      <c r="P28" s="532"/>
      <c r="Q28" s="532"/>
      <c r="R28" s="532"/>
      <c r="S28" s="532"/>
    </row>
    <row r="29" spans="2:19" s="27" customFormat="1" ht="51" x14ac:dyDescent="0.2">
      <c r="B29" s="187"/>
      <c r="C29" s="215"/>
      <c r="D29" s="216" t="s">
        <v>966</v>
      </c>
      <c r="E29" s="456" t="s">
        <v>1007</v>
      </c>
      <c r="F29" s="203">
        <v>2</v>
      </c>
      <c r="G29" s="203">
        <f t="shared" ref="G29:G37" si="1">IF(E29="yes",F29,0)</f>
        <v>2</v>
      </c>
      <c r="H29" s="872"/>
      <c r="I29" s="873"/>
      <c r="J29" s="716" t="s">
        <v>1085</v>
      </c>
      <c r="K29" s="264"/>
      <c r="N29" s="532"/>
      <c r="O29" s="532"/>
      <c r="P29" s="532"/>
      <c r="Q29" s="532"/>
      <c r="R29" s="532"/>
      <c r="S29" s="532"/>
    </row>
    <row r="30" spans="2:19" s="27" customFormat="1" ht="63.75" x14ac:dyDescent="0.2">
      <c r="B30" s="187"/>
      <c r="C30" s="217"/>
      <c r="D30" s="216" t="s">
        <v>36</v>
      </c>
      <c r="E30" s="456" t="s">
        <v>1007</v>
      </c>
      <c r="F30" s="203">
        <v>2</v>
      </c>
      <c r="G30" s="203">
        <f t="shared" si="1"/>
        <v>2</v>
      </c>
      <c r="H30" s="872"/>
      <c r="I30" s="873"/>
      <c r="J30" s="716" t="s">
        <v>1085</v>
      </c>
      <c r="K30" s="264"/>
      <c r="N30" s="532"/>
      <c r="O30" s="532"/>
      <c r="P30" s="532"/>
      <c r="Q30" s="532"/>
      <c r="R30" s="532"/>
      <c r="S30" s="532"/>
    </row>
    <row r="31" spans="2:19" s="27" customFormat="1" ht="51" x14ac:dyDescent="0.2">
      <c r="B31" s="187"/>
      <c r="C31" s="218"/>
      <c r="D31" s="216" t="s">
        <v>967</v>
      </c>
      <c r="E31" s="456" t="s">
        <v>1007</v>
      </c>
      <c r="F31" s="203">
        <v>1</v>
      </c>
      <c r="G31" s="203">
        <f t="shared" si="1"/>
        <v>1</v>
      </c>
      <c r="H31" s="872"/>
      <c r="I31" s="873"/>
      <c r="J31" s="716" t="s">
        <v>1086</v>
      </c>
      <c r="K31" s="264"/>
      <c r="N31" s="532"/>
      <c r="O31" s="532"/>
      <c r="P31" s="532"/>
      <c r="Q31" s="532"/>
      <c r="R31" s="532"/>
      <c r="S31" s="532"/>
    </row>
    <row r="32" spans="2:19" s="27" customFormat="1" ht="63.75" x14ac:dyDescent="0.2">
      <c r="B32" s="187"/>
      <c r="C32" s="219"/>
      <c r="D32" s="216" t="s">
        <v>968</v>
      </c>
      <c r="E32" s="456" t="s">
        <v>1007</v>
      </c>
      <c r="F32" s="203">
        <v>2</v>
      </c>
      <c r="G32" s="203">
        <f t="shared" si="1"/>
        <v>2</v>
      </c>
      <c r="H32" s="872"/>
      <c r="I32" s="873"/>
      <c r="J32" s="716" t="s">
        <v>1087</v>
      </c>
      <c r="K32" s="264"/>
      <c r="N32" s="532"/>
      <c r="O32" s="532"/>
      <c r="P32" s="532"/>
      <c r="Q32" s="532"/>
      <c r="R32" s="532"/>
      <c r="S32" s="532"/>
    </row>
    <row r="33" spans="2:19" s="27" customFormat="1" ht="51" x14ac:dyDescent="0.2">
      <c r="B33" s="187"/>
      <c r="C33" s="219"/>
      <c r="D33" s="216" t="s">
        <v>30</v>
      </c>
      <c r="E33" s="456" t="s">
        <v>1007</v>
      </c>
      <c r="F33" s="203">
        <v>2</v>
      </c>
      <c r="G33" s="203">
        <f t="shared" si="1"/>
        <v>2</v>
      </c>
      <c r="H33" s="872"/>
      <c r="I33" s="873"/>
      <c r="J33" s="716" t="s">
        <v>1088</v>
      </c>
      <c r="K33" s="264"/>
      <c r="N33" s="532"/>
      <c r="O33" s="532"/>
      <c r="P33" s="532"/>
      <c r="Q33" s="532"/>
      <c r="R33" s="532"/>
      <c r="S33" s="532"/>
    </row>
    <row r="34" spans="2:19" s="27" customFormat="1" ht="54" customHeight="1" x14ac:dyDescent="0.2">
      <c r="B34" s="187"/>
      <c r="C34" s="198">
        <v>3</v>
      </c>
      <c r="D34" s="199" t="s">
        <v>610</v>
      </c>
      <c r="E34" s="456" t="s">
        <v>1007</v>
      </c>
      <c r="F34" s="203">
        <v>1</v>
      </c>
      <c r="G34" s="203">
        <f t="shared" si="1"/>
        <v>1</v>
      </c>
      <c r="H34" s="872"/>
      <c r="I34" s="873"/>
      <c r="J34" s="716" t="s">
        <v>1101</v>
      </c>
      <c r="K34" s="264"/>
      <c r="N34" s="532"/>
      <c r="O34" s="532"/>
      <c r="P34" s="532"/>
      <c r="Q34" s="532"/>
      <c r="R34" s="532"/>
      <c r="S34" s="532"/>
    </row>
    <row r="35" spans="2:19" s="27" customFormat="1" ht="53.25" customHeight="1" x14ac:dyDescent="0.2">
      <c r="B35" s="187"/>
      <c r="C35" s="198">
        <v>4</v>
      </c>
      <c r="D35" s="199" t="s">
        <v>741</v>
      </c>
      <c r="E35" s="456" t="s">
        <v>1008</v>
      </c>
      <c r="F35" s="203">
        <v>1</v>
      </c>
      <c r="G35" s="203">
        <f t="shared" si="1"/>
        <v>0</v>
      </c>
      <c r="H35" s="872"/>
      <c r="I35" s="873"/>
      <c r="J35" s="716" t="s">
        <v>1089</v>
      </c>
      <c r="K35" s="264"/>
      <c r="N35" s="532"/>
      <c r="O35" s="532"/>
      <c r="P35" s="532"/>
      <c r="Q35" s="532"/>
      <c r="R35" s="532"/>
      <c r="S35" s="532"/>
    </row>
    <row r="36" spans="2:19" s="27" customFormat="1" ht="63.75" x14ac:dyDescent="0.2">
      <c r="B36" s="187"/>
      <c r="C36" s="198">
        <v>5</v>
      </c>
      <c r="D36" s="199" t="s">
        <v>668</v>
      </c>
      <c r="E36" s="456" t="s">
        <v>1007</v>
      </c>
      <c r="F36" s="203">
        <v>1</v>
      </c>
      <c r="G36" s="203">
        <f t="shared" si="1"/>
        <v>1</v>
      </c>
      <c r="H36" s="872"/>
      <c r="I36" s="873"/>
      <c r="J36" s="716" t="s">
        <v>1090</v>
      </c>
      <c r="K36" s="264"/>
      <c r="N36" s="532"/>
      <c r="O36" s="532"/>
      <c r="P36" s="532"/>
      <c r="Q36" s="532"/>
      <c r="R36" s="532"/>
      <c r="S36" s="532"/>
    </row>
    <row r="37" spans="2:19" s="27" customFormat="1" ht="54.75" customHeight="1" x14ac:dyDescent="0.2">
      <c r="B37" s="187"/>
      <c r="C37" s="198">
        <v>6</v>
      </c>
      <c r="D37" s="199" t="s">
        <v>947</v>
      </c>
      <c r="E37" s="456" t="s">
        <v>1008</v>
      </c>
      <c r="F37" s="203">
        <v>-2</v>
      </c>
      <c r="G37" s="203">
        <f t="shared" si="1"/>
        <v>0</v>
      </c>
      <c r="H37" s="872"/>
      <c r="I37" s="873"/>
      <c r="J37" s="379"/>
      <c r="K37" s="264"/>
      <c r="N37" s="532"/>
      <c r="O37" s="532"/>
      <c r="P37" s="532"/>
      <c r="Q37" s="532"/>
      <c r="R37" s="532"/>
      <c r="S37" s="532"/>
    </row>
    <row r="38" spans="2:19" s="27" customFormat="1" ht="63.75" x14ac:dyDescent="0.2">
      <c r="B38" s="187"/>
      <c r="C38" s="198">
        <v>7</v>
      </c>
      <c r="D38" s="695" t="s">
        <v>1058</v>
      </c>
      <c r="E38" s="456" t="s">
        <v>1008</v>
      </c>
      <c r="F38" s="203">
        <v>-2</v>
      </c>
      <c r="G38" s="203">
        <f>IF(E38="no",F38,0)</f>
        <v>-2</v>
      </c>
      <c r="H38" s="872"/>
      <c r="I38" s="873"/>
      <c r="J38" s="379"/>
      <c r="K38" s="264"/>
      <c r="N38" s="532"/>
      <c r="O38" s="532"/>
      <c r="P38" s="532"/>
      <c r="Q38" s="532"/>
      <c r="R38" s="532"/>
      <c r="S38" s="532"/>
    </row>
    <row r="39" spans="2:19" s="27" customFormat="1" ht="51" customHeight="1" x14ac:dyDescent="0.2">
      <c r="B39" s="187"/>
      <c r="C39" s="198">
        <v>8</v>
      </c>
      <c r="D39" s="199" t="s">
        <v>742</v>
      </c>
      <c r="E39" s="456" t="s">
        <v>1007</v>
      </c>
      <c r="F39" s="203">
        <v>2</v>
      </c>
      <c r="G39" s="203">
        <f>IF(E39="yes",F39,0)</f>
        <v>2</v>
      </c>
      <c r="H39" s="872"/>
      <c r="I39" s="873"/>
      <c r="J39" s="716" t="s">
        <v>1091</v>
      </c>
      <c r="K39" s="264"/>
      <c r="N39" s="532"/>
      <c r="O39" s="532"/>
      <c r="P39" s="532"/>
      <c r="Q39" s="532"/>
      <c r="R39" s="532"/>
      <c r="S39" s="532"/>
    </row>
    <row r="40" spans="2:19" s="27" customFormat="1" x14ac:dyDescent="0.2">
      <c r="B40" s="187"/>
      <c r="C40" s="220"/>
      <c r="D40" s="221" t="s">
        <v>37</v>
      </c>
      <c r="E40" s="230"/>
      <c r="F40" s="209">
        <v>17</v>
      </c>
      <c r="G40" s="209">
        <f>SUM(G26:G39)</f>
        <v>14</v>
      </c>
      <c r="H40" s="892"/>
      <c r="I40" s="893"/>
      <c r="J40" s="231"/>
      <c r="K40" s="264"/>
      <c r="N40" s="532"/>
      <c r="O40" s="532"/>
      <c r="P40" s="532"/>
      <c r="Q40" s="532"/>
      <c r="R40" s="532"/>
      <c r="S40" s="532"/>
    </row>
    <row r="41" spans="2:19" s="27" customFormat="1" x14ac:dyDescent="0.2">
      <c r="B41" s="187"/>
      <c r="C41" s="223"/>
      <c r="D41" s="223"/>
      <c r="E41" s="224"/>
      <c r="F41" s="225"/>
      <c r="G41" s="223"/>
      <c r="H41" s="226"/>
      <c r="I41" s="226"/>
      <c r="J41" s="476"/>
      <c r="K41" s="264"/>
      <c r="N41" s="532"/>
      <c r="O41" s="532"/>
      <c r="P41" s="532"/>
      <c r="Q41" s="532"/>
      <c r="R41" s="532"/>
      <c r="S41" s="532"/>
    </row>
    <row r="42" spans="2:19" s="27" customFormat="1" x14ac:dyDescent="0.2">
      <c r="B42" s="187"/>
      <c r="C42" s="884" t="s">
        <v>969</v>
      </c>
      <c r="D42" s="885"/>
      <c r="E42" s="885"/>
      <c r="F42" s="885"/>
      <c r="G42" s="885"/>
      <c r="H42" s="885"/>
      <c r="I42" s="885"/>
      <c r="J42" s="462"/>
      <c r="K42" s="264"/>
      <c r="N42" s="532"/>
      <c r="O42" s="532"/>
      <c r="P42" s="532"/>
      <c r="Q42" s="532"/>
      <c r="R42" s="532"/>
      <c r="S42" s="532"/>
    </row>
    <row r="43" spans="2:19" s="27" customFormat="1" ht="27" customHeight="1" x14ac:dyDescent="0.2">
      <c r="B43" s="187"/>
      <c r="C43" s="227"/>
      <c r="D43" s="890" t="s">
        <v>38</v>
      </c>
      <c r="E43" s="891"/>
      <c r="F43" s="891"/>
      <c r="G43" s="891"/>
      <c r="H43" s="891"/>
      <c r="I43" s="891"/>
      <c r="J43" s="470"/>
      <c r="K43" s="264"/>
      <c r="N43" s="532"/>
      <c r="O43" s="532"/>
      <c r="P43" s="532"/>
      <c r="Q43" s="532"/>
      <c r="R43" s="532"/>
      <c r="S43" s="532"/>
    </row>
    <row r="44" spans="2:19" s="27" customFormat="1" x14ac:dyDescent="0.2">
      <c r="B44" s="187"/>
      <c r="C44" s="228"/>
      <c r="D44" s="888" t="s">
        <v>933</v>
      </c>
      <c r="E44" s="889"/>
      <c r="F44" s="889"/>
      <c r="G44" s="889"/>
      <c r="H44" s="889"/>
      <c r="I44" s="889"/>
      <c r="J44" s="468"/>
      <c r="K44" s="264"/>
      <c r="N44" s="532"/>
      <c r="O44" s="532"/>
      <c r="P44" s="532"/>
      <c r="Q44" s="532"/>
      <c r="R44" s="532"/>
      <c r="S44" s="532"/>
    </row>
    <row r="45" spans="2:19" s="27" customFormat="1" x14ac:dyDescent="0.2">
      <c r="B45" s="187"/>
      <c r="C45" s="228"/>
      <c r="D45" s="888" t="s">
        <v>934</v>
      </c>
      <c r="E45" s="889"/>
      <c r="F45" s="889"/>
      <c r="G45" s="889"/>
      <c r="H45" s="889"/>
      <c r="I45" s="889"/>
      <c r="J45" s="468"/>
      <c r="K45" s="264"/>
      <c r="N45" s="532"/>
      <c r="O45" s="532"/>
      <c r="P45" s="532"/>
      <c r="Q45" s="532"/>
      <c r="R45" s="532"/>
      <c r="S45" s="532"/>
    </row>
    <row r="46" spans="2:19" s="27" customFormat="1" ht="51.95" customHeight="1" x14ac:dyDescent="0.2">
      <c r="B46" s="187"/>
      <c r="C46" s="228"/>
      <c r="D46" s="888" t="s">
        <v>59</v>
      </c>
      <c r="E46" s="889"/>
      <c r="F46" s="889"/>
      <c r="G46" s="889"/>
      <c r="H46" s="889"/>
      <c r="I46" s="889"/>
      <c r="J46" s="469"/>
      <c r="K46" s="264"/>
      <c r="N46" s="532"/>
      <c r="O46" s="532"/>
      <c r="P46" s="532"/>
      <c r="Q46" s="532"/>
      <c r="R46" s="532"/>
      <c r="S46" s="532"/>
    </row>
    <row r="47" spans="2:19" s="27" customFormat="1" hidden="1" x14ac:dyDescent="0.2">
      <c r="B47" s="187"/>
      <c r="C47" s="228"/>
      <c r="D47" s="888"/>
      <c r="E47" s="889"/>
      <c r="F47" s="889"/>
      <c r="G47" s="889"/>
      <c r="H47" s="889"/>
      <c r="I47" s="889"/>
      <c r="J47" s="468"/>
      <c r="K47" s="264"/>
      <c r="N47" s="532"/>
      <c r="O47" s="532"/>
      <c r="P47" s="532"/>
      <c r="Q47" s="532"/>
      <c r="R47" s="532"/>
      <c r="S47" s="532"/>
    </row>
    <row r="48" spans="2:19" s="27" customFormat="1" ht="12.75" customHeight="1" x14ac:dyDescent="0.2">
      <c r="B48" s="187"/>
      <c r="C48" s="228"/>
      <c r="D48" s="881" t="s">
        <v>920</v>
      </c>
      <c r="E48" s="882"/>
      <c r="F48" s="882"/>
      <c r="G48" s="882"/>
      <c r="H48" s="882"/>
      <c r="I48" s="882"/>
      <c r="J48" s="467"/>
      <c r="K48" s="264"/>
      <c r="N48" s="532"/>
      <c r="O48" s="532"/>
      <c r="P48" s="532"/>
      <c r="Q48" s="532"/>
      <c r="R48" s="532"/>
      <c r="S48" s="532"/>
    </row>
    <row r="49" spans="2:19" s="27" customFormat="1" ht="12.75" customHeight="1" x14ac:dyDescent="0.2">
      <c r="B49" s="187"/>
      <c r="C49" s="228"/>
      <c r="D49" s="881" t="s">
        <v>31</v>
      </c>
      <c r="E49" s="882"/>
      <c r="F49" s="882"/>
      <c r="G49" s="882"/>
      <c r="H49" s="882"/>
      <c r="I49" s="882"/>
      <c r="J49" s="467"/>
      <c r="K49" s="264"/>
      <c r="N49" s="532"/>
      <c r="O49" s="532"/>
      <c r="P49" s="532"/>
      <c r="Q49" s="532"/>
      <c r="R49" s="532"/>
      <c r="S49" s="532"/>
    </row>
    <row r="50" spans="2:19" s="27" customFormat="1" x14ac:dyDescent="0.2">
      <c r="B50" s="187"/>
      <c r="C50" s="229"/>
      <c r="D50" s="881" t="s">
        <v>924</v>
      </c>
      <c r="E50" s="882"/>
      <c r="F50" s="882"/>
      <c r="G50" s="882"/>
      <c r="H50" s="882"/>
      <c r="I50" s="882"/>
      <c r="J50" s="503"/>
      <c r="K50" s="264"/>
      <c r="N50" s="532"/>
      <c r="O50" s="532"/>
      <c r="P50" s="532"/>
      <c r="Q50" s="532"/>
      <c r="R50" s="532"/>
      <c r="S50" s="532"/>
    </row>
    <row r="51" spans="2:19" s="27" customFormat="1" ht="81" customHeight="1" x14ac:dyDescent="0.2">
      <c r="B51" s="187"/>
      <c r="C51" s="196">
        <v>1</v>
      </c>
      <c r="D51" s="197" t="s">
        <v>1055</v>
      </c>
      <c r="E51" s="28" t="s">
        <v>1007</v>
      </c>
      <c r="F51" s="202">
        <v>4</v>
      </c>
      <c r="G51" s="202">
        <f>IF(E51="yes",F51,0)</f>
        <v>4</v>
      </c>
      <c r="H51" s="886"/>
      <c r="I51" s="887"/>
      <c r="J51" s="717" t="s">
        <v>1092</v>
      </c>
      <c r="K51" s="264"/>
      <c r="N51" s="532"/>
      <c r="O51" s="532"/>
      <c r="P51" s="532"/>
      <c r="Q51" s="532"/>
      <c r="R51" s="532"/>
      <c r="S51" s="532"/>
    </row>
    <row r="52" spans="2:19" s="27" customFormat="1" ht="29.45" customHeight="1" x14ac:dyDescent="0.2">
      <c r="B52" s="187"/>
      <c r="C52" s="198">
        <v>2</v>
      </c>
      <c r="D52" s="199" t="s">
        <v>60</v>
      </c>
      <c r="E52" s="456" t="s">
        <v>1007</v>
      </c>
      <c r="F52" s="203">
        <v>1</v>
      </c>
      <c r="G52" s="203">
        <f>IF(E52="yes",F52,0)</f>
        <v>1</v>
      </c>
      <c r="H52" s="879"/>
      <c r="I52" s="880"/>
      <c r="J52" s="716" t="s">
        <v>1093</v>
      </c>
      <c r="K52" s="264"/>
      <c r="N52" s="532"/>
      <c r="O52" s="532"/>
      <c r="P52" s="532"/>
      <c r="Q52" s="532"/>
      <c r="R52" s="532"/>
      <c r="S52" s="532"/>
    </row>
    <row r="53" spans="2:19" s="27" customFormat="1" ht="66.75" customHeight="1" x14ac:dyDescent="0.2">
      <c r="B53" s="187"/>
      <c r="C53" s="198">
        <v>3</v>
      </c>
      <c r="D53" s="199" t="s">
        <v>190</v>
      </c>
      <c r="E53" s="456"/>
      <c r="F53" s="203">
        <v>-2</v>
      </c>
      <c r="G53" s="203">
        <f>IF(E53="no",F53,0)</f>
        <v>0</v>
      </c>
      <c r="H53" s="879"/>
      <c r="I53" s="880"/>
      <c r="J53" s="716" t="s">
        <v>1094</v>
      </c>
      <c r="K53" s="264"/>
      <c r="N53" s="532"/>
      <c r="O53" s="532"/>
      <c r="P53" s="532"/>
      <c r="Q53" s="532"/>
      <c r="R53" s="532"/>
      <c r="S53" s="532"/>
    </row>
    <row r="54" spans="2:19" s="27" customFormat="1" ht="67.5" customHeight="1" x14ac:dyDescent="0.2">
      <c r="B54" s="187"/>
      <c r="C54" s="198">
        <v>4</v>
      </c>
      <c r="D54" s="199" t="s">
        <v>743</v>
      </c>
      <c r="E54" s="456" t="s">
        <v>1007</v>
      </c>
      <c r="F54" s="203">
        <v>1</v>
      </c>
      <c r="G54" s="203">
        <f>IF(E54="yes",F54,0)</f>
        <v>1</v>
      </c>
      <c r="H54" s="879"/>
      <c r="I54" s="880"/>
      <c r="J54" s="716" t="s">
        <v>1095</v>
      </c>
      <c r="K54" s="264"/>
      <c r="N54" s="532"/>
      <c r="O54" s="532"/>
      <c r="P54" s="532"/>
      <c r="Q54" s="532"/>
      <c r="R54" s="532"/>
      <c r="S54" s="532"/>
    </row>
    <row r="55" spans="2:19" s="27" customFormat="1" ht="51" x14ac:dyDescent="0.2">
      <c r="B55" s="187"/>
      <c r="C55" s="198">
        <v>5</v>
      </c>
      <c r="D55" s="199" t="s">
        <v>744</v>
      </c>
      <c r="E55" s="456" t="s">
        <v>1007</v>
      </c>
      <c r="F55" s="203">
        <v>1</v>
      </c>
      <c r="G55" s="203">
        <f>IF(E55="yes",F55,0)</f>
        <v>1</v>
      </c>
      <c r="H55" s="879"/>
      <c r="I55" s="880"/>
      <c r="J55" s="716" t="s">
        <v>1096</v>
      </c>
      <c r="K55" s="264"/>
      <c r="N55" s="532"/>
      <c r="O55" s="532"/>
      <c r="P55" s="532"/>
      <c r="Q55" s="532"/>
      <c r="R55" s="532"/>
      <c r="S55" s="532"/>
    </row>
    <row r="56" spans="2:19" s="27" customFormat="1" ht="68.25" customHeight="1" x14ac:dyDescent="0.2">
      <c r="B56" s="187"/>
      <c r="C56" s="198">
        <v>6</v>
      </c>
      <c r="D56" s="199" t="s">
        <v>919</v>
      </c>
      <c r="E56" s="456" t="s">
        <v>1007</v>
      </c>
      <c r="F56" s="203">
        <v>2</v>
      </c>
      <c r="G56" s="203">
        <f>IF(E56="yes",F56,0)</f>
        <v>2</v>
      </c>
      <c r="H56" s="879"/>
      <c r="I56" s="880"/>
      <c r="J56" s="716" t="s">
        <v>1097</v>
      </c>
      <c r="K56" s="264"/>
      <c r="N56" s="532"/>
      <c r="O56" s="532"/>
      <c r="P56" s="532"/>
      <c r="Q56" s="532"/>
      <c r="R56" s="532"/>
      <c r="S56" s="532"/>
    </row>
    <row r="57" spans="2:19" s="27" customFormat="1" ht="66.75" customHeight="1" x14ac:dyDescent="0.2">
      <c r="B57" s="187"/>
      <c r="C57" s="198">
        <v>7</v>
      </c>
      <c r="D57" s="199" t="s">
        <v>657</v>
      </c>
      <c r="E57" s="456" t="s">
        <v>1008</v>
      </c>
      <c r="F57" s="203">
        <v>-2</v>
      </c>
      <c r="G57" s="203">
        <f>IF(E57="yes",F57,0)</f>
        <v>0</v>
      </c>
      <c r="H57" s="879"/>
      <c r="I57" s="880"/>
      <c r="J57" s="716" t="s">
        <v>1094</v>
      </c>
      <c r="K57" s="264"/>
      <c r="N57" s="532"/>
      <c r="O57" s="532"/>
      <c r="P57" s="532"/>
      <c r="Q57" s="532"/>
      <c r="R57" s="532"/>
      <c r="S57" s="532"/>
    </row>
    <row r="58" spans="2:19" s="27" customFormat="1" ht="66.75" customHeight="1" x14ac:dyDescent="0.2">
      <c r="B58" s="187"/>
      <c r="C58" s="198">
        <v>8</v>
      </c>
      <c r="D58" s="199" t="s">
        <v>739</v>
      </c>
      <c r="E58" s="456" t="s">
        <v>1007</v>
      </c>
      <c r="F58" s="203">
        <v>3</v>
      </c>
      <c r="G58" s="203">
        <f>IF(E58="yes",F58,0)</f>
        <v>3</v>
      </c>
      <c r="H58" s="879"/>
      <c r="I58" s="880"/>
      <c r="J58" s="716" t="s">
        <v>1098</v>
      </c>
      <c r="K58" s="264"/>
      <c r="N58" s="532"/>
      <c r="O58" s="532"/>
      <c r="P58" s="532"/>
      <c r="Q58" s="532"/>
      <c r="R58" s="532"/>
      <c r="S58" s="532"/>
    </row>
    <row r="59" spans="2:19" s="27" customFormat="1" x14ac:dyDescent="0.2">
      <c r="B59" s="187"/>
      <c r="C59" s="220"/>
      <c r="D59" s="221" t="s">
        <v>611</v>
      </c>
      <c r="E59" s="230"/>
      <c r="F59" s="209">
        <v>12</v>
      </c>
      <c r="G59" s="209">
        <f>SUM(G51:G58)</f>
        <v>12</v>
      </c>
      <c r="H59" s="500"/>
      <c r="I59" s="502"/>
      <c r="J59" s="501"/>
      <c r="K59" s="264"/>
      <c r="N59" s="532"/>
      <c r="O59" s="532"/>
      <c r="P59" s="532"/>
      <c r="Q59" s="532"/>
      <c r="R59" s="532"/>
      <c r="S59" s="532"/>
    </row>
    <row r="60" spans="2:19" s="27" customFormat="1" x14ac:dyDescent="0.2">
      <c r="B60" s="187"/>
      <c r="C60" s="223"/>
      <c r="D60" s="223"/>
      <c r="E60" s="224"/>
      <c r="F60" s="225"/>
      <c r="G60" s="223"/>
      <c r="H60" s="226"/>
      <c r="I60" s="226"/>
      <c r="J60" s="476"/>
      <c r="K60" s="264"/>
      <c r="N60" s="532"/>
      <c r="O60" s="532"/>
      <c r="P60" s="532"/>
      <c r="Q60" s="532"/>
      <c r="R60" s="532"/>
      <c r="S60" s="532"/>
    </row>
    <row r="61" spans="2:19" s="27" customFormat="1" x14ac:dyDescent="0.2">
      <c r="B61" s="187"/>
      <c r="C61" s="884" t="s">
        <v>970</v>
      </c>
      <c r="D61" s="885"/>
      <c r="E61" s="885"/>
      <c r="F61" s="885"/>
      <c r="G61" s="885"/>
      <c r="H61" s="885"/>
      <c r="I61" s="885"/>
      <c r="J61" s="462"/>
      <c r="K61" s="264"/>
      <c r="N61" s="532"/>
      <c r="O61" s="532"/>
      <c r="P61" s="532"/>
      <c r="Q61" s="532"/>
      <c r="R61" s="532"/>
      <c r="S61" s="532"/>
    </row>
    <row r="62" spans="2:19" s="27" customFormat="1" ht="25.5" customHeight="1" x14ac:dyDescent="0.2">
      <c r="B62" s="187"/>
      <c r="C62" s="232"/>
      <c r="D62" s="883" t="s">
        <v>348</v>
      </c>
      <c r="E62" s="883"/>
      <c r="F62" s="883"/>
      <c r="G62" s="883"/>
      <c r="H62" s="883"/>
      <c r="I62" s="883"/>
      <c r="J62" s="464"/>
      <c r="K62" s="264"/>
      <c r="N62" s="532"/>
      <c r="O62" s="532"/>
      <c r="P62" s="532"/>
      <c r="Q62" s="532"/>
      <c r="R62" s="532"/>
      <c r="S62" s="532"/>
    </row>
    <row r="63" spans="2:19" s="27" customFormat="1" ht="40.5" customHeight="1" x14ac:dyDescent="0.2">
      <c r="B63" s="187"/>
      <c r="C63" s="233">
        <v>1</v>
      </c>
      <c r="D63" s="874" t="s">
        <v>349</v>
      </c>
      <c r="E63" s="875"/>
      <c r="F63" s="876"/>
      <c r="G63" s="876"/>
      <c r="H63" s="876"/>
      <c r="I63" s="876"/>
      <c r="J63" s="465"/>
      <c r="K63" s="264"/>
      <c r="N63" s="532"/>
      <c r="O63" s="532"/>
      <c r="P63" s="532"/>
      <c r="Q63" s="532"/>
      <c r="R63" s="532"/>
      <c r="S63" s="532"/>
    </row>
    <row r="64" spans="2:19" s="27" customFormat="1" ht="39.75" customHeight="1" x14ac:dyDescent="0.2">
      <c r="B64" s="187"/>
      <c r="C64" s="234">
        <v>1.1000000000000001</v>
      </c>
      <c r="D64" s="235" t="s">
        <v>65</v>
      </c>
      <c r="E64" s="456" t="s">
        <v>1008</v>
      </c>
      <c r="F64" s="236">
        <v>20</v>
      </c>
      <c r="G64" s="199">
        <f>IF(E64="yes",F64,0)</f>
        <v>0</v>
      </c>
      <c r="H64" s="879"/>
      <c r="I64" s="880"/>
      <c r="J64" s="380"/>
      <c r="K64" s="264"/>
      <c r="N64" s="532"/>
      <c r="O64" s="532"/>
      <c r="P64" s="532"/>
      <c r="Q64" s="532"/>
      <c r="R64" s="532"/>
      <c r="S64" s="532"/>
    </row>
    <row r="65" spans="2:19" s="27" customFormat="1" ht="57.75" customHeight="1" x14ac:dyDescent="0.2">
      <c r="B65" s="187"/>
      <c r="C65" s="234">
        <v>1.2</v>
      </c>
      <c r="D65" s="235" t="s">
        <v>66</v>
      </c>
      <c r="E65" s="456" t="s">
        <v>1007</v>
      </c>
      <c r="F65" s="236">
        <v>15</v>
      </c>
      <c r="G65" s="199">
        <f>IF(E65="yes",F65,0)</f>
        <v>15</v>
      </c>
      <c r="H65" s="879"/>
      <c r="I65" s="880"/>
      <c r="J65" s="718" t="s">
        <v>1099</v>
      </c>
      <c r="K65" s="264"/>
      <c r="N65" s="532"/>
      <c r="O65" s="532"/>
      <c r="P65" s="532"/>
      <c r="Q65" s="532"/>
      <c r="R65" s="532"/>
      <c r="S65" s="532"/>
    </row>
    <row r="66" spans="2:19" s="27" customFormat="1" ht="104.25" customHeight="1" x14ac:dyDescent="0.2">
      <c r="B66" s="187"/>
      <c r="C66" s="234">
        <v>1.3</v>
      </c>
      <c r="D66" s="235" t="s">
        <v>971</v>
      </c>
      <c r="E66" s="456" t="s">
        <v>1007</v>
      </c>
      <c r="F66" s="237">
        <v>12</v>
      </c>
      <c r="G66" s="199">
        <f>IF(E66="yes",F66,0)</f>
        <v>12</v>
      </c>
      <c r="H66" s="879"/>
      <c r="I66" s="880"/>
      <c r="J66" s="380"/>
      <c r="K66" s="264"/>
      <c r="N66" s="532"/>
      <c r="O66" s="532"/>
      <c r="P66" s="532"/>
      <c r="Q66" s="532"/>
      <c r="R66" s="532"/>
      <c r="S66" s="532"/>
    </row>
    <row r="67" spans="2:19" s="27" customFormat="1" x14ac:dyDescent="0.2">
      <c r="B67" s="187"/>
      <c r="C67" s="220"/>
      <c r="D67" s="484" t="s">
        <v>669</v>
      </c>
      <c r="E67" s="455"/>
      <c r="F67" s="455" t="s">
        <v>980</v>
      </c>
      <c r="G67" s="485">
        <f>IF(E64="yes",F64,IF(E65="yes",F65,IF(E66="yes",F66,0)))</f>
        <v>15</v>
      </c>
      <c r="H67" s="877"/>
      <c r="I67" s="878"/>
      <c r="J67" s="486"/>
      <c r="K67" s="264"/>
      <c r="N67" s="532"/>
      <c r="O67" s="532"/>
      <c r="P67" s="532"/>
      <c r="Q67" s="532"/>
      <c r="R67" s="532"/>
      <c r="S67" s="532"/>
    </row>
    <row r="68" spans="2:19" s="27" customFormat="1" ht="26.25" customHeight="1" x14ac:dyDescent="0.2">
      <c r="B68" s="187"/>
      <c r="C68" s="291">
        <v>2</v>
      </c>
      <c r="D68" s="905" t="s">
        <v>972</v>
      </c>
      <c r="E68" s="906"/>
      <c r="F68" s="906"/>
      <c r="G68" s="906"/>
      <c r="H68" s="906"/>
      <c r="I68" s="906"/>
      <c r="J68" s="907"/>
      <c r="K68" s="264"/>
      <c r="N68" s="532"/>
      <c r="O68" s="532"/>
      <c r="P68" s="532"/>
      <c r="Q68" s="532"/>
      <c r="R68" s="532"/>
      <c r="S68" s="532"/>
    </row>
    <row r="69" spans="2:19" s="27" customFormat="1" x14ac:dyDescent="0.2">
      <c r="B69" s="187"/>
      <c r="C69" s="214">
        <v>2.1</v>
      </c>
      <c r="D69" s="911" t="s">
        <v>612</v>
      </c>
      <c r="E69" s="912"/>
      <c r="F69" s="912"/>
      <c r="G69" s="912"/>
      <c r="H69" s="912"/>
      <c r="I69" s="912"/>
      <c r="J69" s="913"/>
      <c r="K69" s="264"/>
      <c r="N69" s="532"/>
      <c r="O69" s="532"/>
      <c r="P69" s="532"/>
      <c r="Q69" s="532"/>
      <c r="R69" s="532"/>
      <c r="S69" s="532"/>
    </row>
    <row r="70" spans="2:19" s="27" customFormat="1" ht="38.25" x14ac:dyDescent="0.2">
      <c r="B70" s="187"/>
      <c r="C70" s="198"/>
      <c r="D70" s="238" t="s">
        <v>925</v>
      </c>
      <c r="E70" s="456"/>
      <c r="F70" s="241">
        <v>1</v>
      </c>
      <c r="G70" s="203">
        <f>IF(E70="yes",F70,0)</f>
        <v>0</v>
      </c>
      <c r="H70" s="879"/>
      <c r="I70" s="908"/>
      <c r="J70" s="716" t="s">
        <v>1094</v>
      </c>
      <c r="K70" s="264"/>
      <c r="N70" s="532"/>
      <c r="O70" s="532"/>
      <c r="P70" s="532"/>
      <c r="Q70" s="532"/>
      <c r="R70" s="532"/>
      <c r="S70" s="532"/>
    </row>
    <row r="71" spans="2:19" s="27" customFormat="1" ht="54.75" customHeight="1" x14ac:dyDescent="0.2">
      <c r="B71" s="187"/>
      <c r="C71" s="198"/>
      <c r="D71" s="238" t="s">
        <v>67</v>
      </c>
      <c r="E71" s="456"/>
      <c r="F71" s="241">
        <v>1</v>
      </c>
      <c r="G71" s="203">
        <f>IF(E71="yes",F71,0)</f>
        <v>0</v>
      </c>
      <c r="H71" s="879"/>
      <c r="I71" s="880"/>
      <c r="J71" s="716" t="s">
        <v>1094</v>
      </c>
      <c r="K71" s="264"/>
      <c r="N71" s="532"/>
      <c r="O71" s="532"/>
      <c r="P71" s="532"/>
      <c r="Q71" s="532"/>
      <c r="R71" s="532"/>
      <c r="S71" s="532"/>
    </row>
    <row r="72" spans="2:19" s="27" customFormat="1" ht="38.25" x14ac:dyDescent="0.2">
      <c r="B72" s="187"/>
      <c r="C72" s="239"/>
      <c r="D72" s="240" t="s">
        <v>926</v>
      </c>
      <c r="E72" s="457"/>
      <c r="F72" s="242">
        <v>1</v>
      </c>
      <c r="G72" s="243">
        <f>IF(E72="yes",F72,0)</f>
        <v>0</v>
      </c>
      <c r="H72" s="909"/>
      <c r="I72" s="910"/>
      <c r="J72" s="720" t="s">
        <v>1094</v>
      </c>
      <c r="K72" s="264"/>
      <c r="N72" s="532"/>
      <c r="O72" s="532"/>
      <c r="P72" s="532"/>
      <c r="Q72" s="532"/>
      <c r="R72" s="532"/>
      <c r="S72" s="532"/>
    </row>
    <row r="73" spans="2:19" s="27" customFormat="1" ht="30" customHeight="1" x14ac:dyDescent="0.2">
      <c r="B73" s="187"/>
      <c r="C73" s="244">
        <v>2.2000000000000002</v>
      </c>
      <c r="D73" s="911" t="s">
        <v>948</v>
      </c>
      <c r="E73" s="914"/>
      <c r="F73" s="912"/>
      <c r="G73" s="912"/>
      <c r="H73" s="912"/>
      <c r="I73" s="912"/>
      <c r="J73" s="466"/>
      <c r="K73" s="264"/>
      <c r="N73" s="532"/>
      <c r="O73" s="532"/>
      <c r="P73" s="532"/>
      <c r="Q73" s="532"/>
      <c r="R73" s="532"/>
      <c r="S73" s="532"/>
    </row>
    <row r="74" spans="2:19" s="27" customFormat="1" ht="25.5" x14ac:dyDescent="0.2">
      <c r="B74" s="187"/>
      <c r="C74" s="219"/>
      <c r="D74" s="238" t="s">
        <v>927</v>
      </c>
      <c r="E74" s="456"/>
      <c r="F74" s="203">
        <v>1</v>
      </c>
      <c r="G74" s="203">
        <f t="shared" ref="G74:G81" si="2">IF(E74="yes",F74,0)</f>
        <v>0</v>
      </c>
      <c r="H74" s="879"/>
      <c r="I74" s="880"/>
      <c r="J74" s="716" t="s">
        <v>1094</v>
      </c>
      <c r="K74" s="264"/>
      <c r="N74" s="532"/>
      <c r="O74" s="532"/>
      <c r="P74" s="532"/>
      <c r="Q74" s="532"/>
      <c r="R74" s="532"/>
      <c r="S74" s="532"/>
    </row>
    <row r="75" spans="2:19" s="27" customFormat="1" ht="54" customHeight="1" x14ac:dyDescent="0.2">
      <c r="B75" s="187"/>
      <c r="C75" s="219"/>
      <c r="D75" s="238" t="s">
        <v>928</v>
      </c>
      <c r="E75" s="456"/>
      <c r="F75" s="203">
        <v>1</v>
      </c>
      <c r="G75" s="203">
        <f t="shared" si="2"/>
        <v>0</v>
      </c>
      <c r="H75" s="879"/>
      <c r="I75" s="880"/>
      <c r="J75" s="721" t="s">
        <v>1094</v>
      </c>
      <c r="K75" s="264"/>
      <c r="N75" s="532"/>
      <c r="O75" s="532"/>
      <c r="P75" s="532"/>
      <c r="Q75" s="532"/>
      <c r="R75" s="532"/>
      <c r="S75" s="532"/>
    </row>
    <row r="76" spans="2:19" s="27" customFormat="1" x14ac:dyDescent="0.2">
      <c r="B76" s="187"/>
      <c r="C76" s="219"/>
      <c r="D76" s="238" t="s">
        <v>930</v>
      </c>
      <c r="E76" s="456"/>
      <c r="F76" s="203">
        <v>1</v>
      </c>
      <c r="G76" s="203">
        <f t="shared" si="2"/>
        <v>0</v>
      </c>
      <c r="H76" s="879"/>
      <c r="I76" s="880"/>
      <c r="J76" s="716" t="s">
        <v>1094</v>
      </c>
      <c r="K76" s="264"/>
      <c r="N76" s="532"/>
      <c r="O76" s="532"/>
      <c r="P76" s="532"/>
      <c r="Q76" s="532"/>
      <c r="R76" s="532"/>
      <c r="S76" s="532"/>
    </row>
    <row r="77" spans="2:19" s="27" customFormat="1" x14ac:dyDescent="0.2">
      <c r="B77" s="187"/>
      <c r="C77" s="215"/>
      <c r="D77" s="240" t="s">
        <v>931</v>
      </c>
      <c r="E77" s="459"/>
      <c r="F77" s="243">
        <v>1</v>
      </c>
      <c r="G77" s="243">
        <f t="shared" si="2"/>
        <v>0</v>
      </c>
      <c r="H77" s="879"/>
      <c r="I77" s="880"/>
      <c r="J77" s="720" t="s">
        <v>1094</v>
      </c>
      <c r="K77" s="264"/>
      <c r="N77" s="532"/>
      <c r="O77" s="532"/>
      <c r="P77" s="532"/>
      <c r="Q77" s="532"/>
      <c r="R77" s="532"/>
      <c r="S77" s="532"/>
    </row>
    <row r="78" spans="2:19" s="27" customFormat="1" ht="54.75" customHeight="1" x14ac:dyDescent="0.2">
      <c r="B78" s="187"/>
      <c r="C78" s="245">
        <v>2.2999999999999998</v>
      </c>
      <c r="D78" s="246" t="s">
        <v>932</v>
      </c>
      <c r="E78" s="460"/>
      <c r="F78" s="254">
        <v>1</v>
      </c>
      <c r="G78" s="254">
        <f t="shared" si="2"/>
        <v>0</v>
      </c>
      <c r="H78" s="879"/>
      <c r="I78" s="880"/>
      <c r="J78" s="722" t="s">
        <v>1094</v>
      </c>
      <c r="K78" s="264"/>
      <c r="N78" s="532"/>
      <c r="O78" s="532"/>
      <c r="P78" s="532"/>
      <c r="Q78" s="532"/>
      <c r="R78" s="532"/>
      <c r="S78" s="532"/>
    </row>
    <row r="79" spans="2:19" s="27" customFormat="1" ht="25.5" x14ac:dyDescent="0.2">
      <c r="B79" s="187"/>
      <c r="C79" s="247">
        <v>2.4</v>
      </c>
      <c r="D79" s="248" t="s">
        <v>613</v>
      </c>
      <c r="E79" s="460"/>
      <c r="F79" s="255">
        <v>2</v>
      </c>
      <c r="G79" s="255">
        <f t="shared" si="2"/>
        <v>0</v>
      </c>
      <c r="H79" s="879"/>
      <c r="I79" s="880"/>
      <c r="J79" s="723" t="s">
        <v>1094</v>
      </c>
      <c r="K79" s="264"/>
      <c r="N79" s="532"/>
      <c r="O79" s="532"/>
      <c r="P79" s="532"/>
      <c r="Q79" s="532"/>
      <c r="R79" s="532"/>
      <c r="S79" s="532"/>
    </row>
    <row r="80" spans="2:19" s="27" customFormat="1" ht="76.5" x14ac:dyDescent="0.2">
      <c r="B80" s="187"/>
      <c r="C80" s="212">
        <v>2.5</v>
      </c>
      <c r="D80" s="249" t="s">
        <v>239</v>
      </c>
      <c r="E80" s="461"/>
      <c r="F80" s="256">
        <v>1</v>
      </c>
      <c r="G80" s="256">
        <f t="shared" si="2"/>
        <v>0</v>
      </c>
      <c r="H80" s="923"/>
      <c r="I80" s="924"/>
      <c r="J80" s="724" t="s">
        <v>1094</v>
      </c>
      <c r="K80" s="264"/>
      <c r="N80" s="532"/>
      <c r="O80" s="532"/>
      <c r="P80" s="532"/>
      <c r="Q80" s="532"/>
      <c r="R80" s="532"/>
      <c r="S80" s="532"/>
    </row>
    <row r="81" spans="2:19" s="27" customFormat="1" ht="81.75" customHeight="1" x14ac:dyDescent="0.2">
      <c r="B81" s="187"/>
      <c r="C81" s="250">
        <v>3</v>
      </c>
      <c r="D81" s="251" t="s">
        <v>973</v>
      </c>
      <c r="E81" s="29" t="s">
        <v>1007</v>
      </c>
      <c r="F81" s="257">
        <v>1</v>
      </c>
      <c r="G81" s="257">
        <f t="shared" si="2"/>
        <v>1</v>
      </c>
      <c r="H81" s="894"/>
      <c r="I81" s="895"/>
      <c r="J81" s="719" t="s">
        <v>1100</v>
      </c>
      <c r="K81" s="264"/>
      <c r="N81" s="532"/>
      <c r="O81" s="532"/>
      <c r="P81" s="532"/>
      <c r="Q81" s="532"/>
      <c r="R81" s="532"/>
      <c r="S81" s="532"/>
    </row>
    <row r="82" spans="2:19" s="27" customFormat="1" ht="97.5" customHeight="1" x14ac:dyDescent="0.2">
      <c r="B82" s="187"/>
      <c r="C82" s="250">
        <v>4</v>
      </c>
      <c r="D82" s="251" t="s">
        <v>191</v>
      </c>
      <c r="E82" s="29">
        <v>0</v>
      </c>
      <c r="F82" s="257">
        <v>-2</v>
      </c>
      <c r="G82" s="257">
        <f>E82*F82</f>
        <v>0</v>
      </c>
      <c r="H82" s="918"/>
      <c r="I82" s="919"/>
      <c r="J82" s="725" t="s">
        <v>1094</v>
      </c>
      <c r="K82" s="264"/>
      <c r="N82" s="532"/>
      <c r="O82" s="532"/>
      <c r="P82" s="532"/>
      <c r="Q82" s="532"/>
      <c r="R82" s="532"/>
      <c r="S82" s="532"/>
    </row>
    <row r="83" spans="2:19" s="27" customFormat="1" x14ac:dyDescent="0.2">
      <c r="B83" s="187"/>
      <c r="C83" s="252"/>
      <c r="D83" s="253" t="s">
        <v>68</v>
      </c>
      <c r="E83" s="458"/>
      <c r="F83" s="258">
        <v>20</v>
      </c>
      <c r="G83" s="259">
        <f>IF(E64="yes",G67+G82,IF(OR(E65="yes",E66="yes"),G67+G81+G82,SUM(G70:G82)))</f>
        <v>16</v>
      </c>
      <c r="H83" s="487"/>
      <c r="I83" s="226"/>
      <c r="J83" s="488"/>
      <c r="K83" s="264"/>
      <c r="N83" s="532"/>
      <c r="O83" s="532"/>
      <c r="P83" s="532"/>
      <c r="Q83" s="532"/>
      <c r="R83" s="532"/>
      <c r="S83" s="532"/>
    </row>
    <row r="84" spans="2:19" s="27" customFormat="1" x14ac:dyDescent="0.2">
      <c r="B84" s="187"/>
      <c r="C84" s="260"/>
      <c r="D84" s="261"/>
      <c r="E84" s="262"/>
      <c r="F84" s="263"/>
      <c r="G84" s="263"/>
      <c r="H84" s="476"/>
      <c r="I84" s="476"/>
      <c r="J84" s="476"/>
      <c r="K84" s="264"/>
      <c r="N84" s="532"/>
      <c r="O84" s="532"/>
      <c r="P84" s="532"/>
      <c r="Q84" s="532"/>
      <c r="R84" s="532"/>
      <c r="S84" s="532"/>
    </row>
    <row r="85" spans="2:19" s="27" customFormat="1" ht="26.25" customHeight="1" x14ac:dyDescent="0.2">
      <c r="B85" s="187"/>
      <c r="C85" s="916" t="s">
        <v>689</v>
      </c>
      <c r="D85" s="917"/>
      <c r="E85" s="917"/>
      <c r="F85" s="664"/>
      <c r="G85" s="664"/>
      <c r="H85" s="489"/>
      <c r="I85" s="489"/>
      <c r="J85" s="490"/>
      <c r="K85" s="264"/>
      <c r="N85" s="532"/>
      <c r="O85" s="532"/>
      <c r="P85" s="532"/>
      <c r="Q85" s="532"/>
      <c r="R85" s="532"/>
      <c r="S85" s="532"/>
    </row>
    <row r="86" spans="2:19" s="27" customFormat="1" ht="17.25" customHeight="1" x14ac:dyDescent="0.2">
      <c r="B86" s="187"/>
      <c r="C86" s="491"/>
      <c r="D86" s="492"/>
      <c r="E86" s="492"/>
      <c r="F86" s="492"/>
      <c r="G86" s="492"/>
      <c r="H86" s="493" t="s">
        <v>623</v>
      </c>
      <c r="I86" s="493" t="s">
        <v>624</v>
      </c>
      <c r="J86" s="494" t="s">
        <v>625</v>
      </c>
      <c r="K86" s="264"/>
      <c r="N86" s="532"/>
      <c r="O86" s="532"/>
      <c r="P86" s="532"/>
      <c r="Q86" s="532"/>
      <c r="R86" s="532"/>
      <c r="S86" s="532"/>
    </row>
    <row r="87" spans="2:19" s="27" customFormat="1" ht="30" customHeight="1" x14ac:dyDescent="0.2">
      <c r="B87" s="187"/>
      <c r="C87" s="239">
        <v>1</v>
      </c>
      <c r="D87" s="915" t="s">
        <v>635</v>
      </c>
      <c r="E87" s="899">
        <v>0</v>
      </c>
      <c r="F87" s="903" t="s">
        <v>182</v>
      </c>
      <c r="G87" s="543"/>
      <c r="H87" s="495"/>
      <c r="I87" s="536"/>
      <c r="J87" s="537"/>
      <c r="K87" s="264"/>
      <c r="L87" s="473"/>
      <c r="N87" s="532"/>
      <c r="O87" s="532"/>
      <c r="P87" s="532"/>
      <c r="Q87" s="532"/>
      <c r="R87" s="532"/>
      <c r="S87" s="532"/>
    </row>
    <row r="88" spans="2:19" s="27" customFormat="1" ht="30" customHeight="1" x14ac:dyDescent="0.2">
      <c r="B88" s="187"/>
      <c r="C88" s="496"/>
      <c r="D88" s="897"/>
      <c r="E88" s="900"/>
      <c r="F88" s="903"/>
      <c r="G88" s="543"/>
      <c r="H88" s="495"/>
      <c r="I88" s="536"/>
      <c r="J88" s="538"/>
      <c r="K88" s="264"/>
      <c r="L88" s="473"/>
      <c r="N88" s="532"/>
      <c r="O88" s="532"/>
      <c r="P88" s="532"/>
      <c r="Q88" s="532"/>
      <c r="R88" s="532"/>
      <c r="S88" s="532"/>
    </row>
    <row r="89" spans="2:19" s="27" customFormat="1" ht="30" customHeight="1" x14ac:dyDescent="0.2">
      <c r="B89" s="187"/>
      <c r="C89" s="496"/>
      <c r="D89" s="897"/>
      <c r="E89" s="900"/>
      <c r="F89" s="903"/>
      <c r="G89" s="543"/>
      <c r="H89" s="495"/>
      <c r="I89" s="536"/>
      <c r="J89" s="538"/>
      <c r="K89" s="264"/>
      <c r="L89" s="473"/>
      <c r="N89" s="532"/>
      <c r="O89" s="532"/>
      <c r="P89" s="532"/>
      <c r="Q89" s="532"/>
      <c r="R89" s="532"/>
      <c r="S89" s="532"/>
    </row>
    <row r="90" spans="2:19" s="27" customFormat="1" ht="30" customHeight="1" x14ac:dyDescent="0.2">
      <c r="B90" s="187"/>
      <c r="C90" s="496"/>
      <c r="D90" s="897"/>
      <c r="E90" s="900"/>
      <c r="F90" s="903"/>
      <c r="G90" s="543"/>
      <c r="H90" s="495"/>
      <c r="I90" s="536"/>
      <c r="J90" s="538"/>
      <c r="K90" s="264"/>
      <c r="L90" s="473"/>
      <c r="N90" s="532"/>
      <c r="O90" s="532"/>
      <c r="P90" s="532"/>
      <c r="Q90" s="532"/>
      <c r="R90" s="532"/>
      <c r="S90" s="532"/>
    </row>
    <row r="91" spans="2:19" s="27" customFormat="1" ht="30" customHeight="1" x14ac:dyDescent="0.2">
      <c r="B91" s="187"/>
      <c r="C91" s="496"/>
      <c r="D91" s="897"/>
      <c r="E91" s="900"/>
      <c r="F91" s="903"/>
      <c r="G91" s="543"/>
      <c r="H91" s="495"/>
      <c r="I91" s="536"/>
      <c r="J91" s="538"/>
      <c r="K91" s="264"/>
      <c r="L91" s="473"/>
      <c r="N91" s="532"/>
      <c r="O91" s="532"/>
      <c r="P91" s="532"/>
      <c r="Q91" s="532"/>
      <c r="R91" s="532"/>
      <c r="S91" s="532"/>
    </row>
    <row r="92" spans="2:19" s="27" customFormat="1" ht="30" customHeight="1" x14ac:dyDescent="0.2">
      <c r="B92" s="187"/>
      <c r="C92" s="214"/>
      <c r="D92" s="898"/>
      <c r="E92" s="901"/>
      <c r="F92" s="904"/>
      <c r="G92" s="544"/>
      <c r="H92" s="495"/>
      <c r="I92" s="536"/>
      <c r="J92" s="538"/>
      <c r="K92" s="264"/>
      <c r="L92" s="473"/>
      <c r="N92" s="532"/>
      <c r="O92" s="532"/>
      <c r="P92" s="532"/>
      <c r="Q92" s="532"/>
      <c r="R92" s="532"/>
      <c r="S92" s="532"/>
    </row>
    <row r="93" spans="2:19" s="27" customFormat="1" ht="24.95" customHeight="1" x14ac:dyDescent="0.2">
      <c r="B93" s="187"/>
      <c r="C93" s="920">
        <v>2</v>
      </c>
      <c r="D93" s="896" t="s">
        <v>636</v>
      </c>
      <c r="E93" s="899">
        <v>0</v>
      </c>
      <c r="F93" s="902" t="s">
        <v>182</v>
      </c>
      <c r="G93" s="543"/>
      <c r="H93" s="463"/>
      <c r="I93" s="539"/>
      <c r="J93" s="540"/>
      <c r="K93" s="264"/>
      <c r="L93" s="473"/>
      <c r="N93" s="532"/>
      <c r="O93" s="532"/>
      <c r="P93" s="532"/>
      <c r="Q93" s="532"/>
      <c r="R93" s="532"/>
      <c r="S93" s="532"/>
    </row>
    <row r="94" spans="2:19" s="27" customFormat="1" ht="24.95" customHeight="1" x14ac:dyDescent="0.2">
      <c r="B94" s="187"/>
      <c r="C94" s="921"/>
      <c r="D94" s="897"/>
      <c r="E94" s="900"/>
      <c r="F94" s="903"/>
      <c r="G94" s="543"/>
      <c r="H94" s="495"/>
      <c r="I94" s="536"/>
      <c r="J94" s="538"/>
      <c r="K94" s="264"/>
      <c r="L94" s="473"/>
      <c r="N94" s="532"/>
      <c r="O94" s="532"/>
      <c r="P94" s="532"/>
      <c r="Q94" s="532"/>
      <c r="R94" s="532"/>
      <c r="S94" s="532"/>
    </row>
    <row r="95" spans="2:19" s="27" customFormat="1" ht="24.95" customHeight="1" x14ac:dyDescent="0.2">
      <c r="B95" s="187"/>
      <c r="C95" s="921"/>
      <c r="D95" s="897"/>
      <c r="E95" s="900"/>
      <c r="F95" s="903"/>
      <c r="G95" s="543"/>
      <c r="H95" s="495"/>
      <c r="I95" s="536"/>
      <c r="J95" s="538"/>
      <c r="K95" s="264"/>
      <c r="L95" s="473"/>
      <c r="N95" s="532"/>
      <c r="O95" s="532"/>
      <c r="P95" s="532"/>
      <c r="Q95" s="532"/>
      <c r="R95" s="532"/>
      <c r="S95" s="532"/>
    </row>
    <row r="96" spans="2:19" s="27" customFormat="1" ht="24.95" customHeight="1" x14ac:dyDescent="0.2">
      <c r="B96" s="187"/>
      <c r="C96" s="921"/>
      <c r="D96" s="897"/>
      <c r="E96" s="900"/>
      <c r="F96" s="903"/>
      <c r="G96" s="543"/>
      <c r="H96" s="495"/>
      <c r="I96" s="536"/>
      <c r="J96" s="538"/>
      <c r="K96" s="264"/>
      <c r="L96" s="473"/>
      <c r="N96" s="532"/>
      <c r="O96" s="532"/>
      <c r="P96" s="532"/>
      <c r="Q96" s="532"/>
      <c r="R96" s="532"/>
      <c r="S96" s="532"/>
    </row>
    <row r="97" spans="2:19" s="27" customFormat="1" ht="24.95" customHeight="1" x14ac:dyDescent="0.2">
      <c r="B97" s="187"/>
      <c r="C97" s="921"/>
      <c r="D97" s="897"/>
      <c r="E97" s="900"/>
      <c r="F97" s="903"/>
      <c r="G97" s="543"/>
      <c r="H97" s="495"/>
      <c r="I97" s="536"/>
      <c r="J97" s="538"/>
      <c r="K97" s="264"/>
      <c r="L97" s="473"/>
      <c r="N97" s="532"/>
      <c r="O97" s="532"/>
      <c r="P97" s="532"/>
      <c r="Q97" s="532"/>
      <c r="R97" s="532"/>
      <c r="S97" s="532"/>
    </row>
    <row r="98" spans="2:19" s="27" customFormat="1" ht="24.95" customHeight="1" x14ac:dyDescent="0.2">
      <c r="B98" s="187"/>
      <c r="C98" s="922"/>
      <c r="D98" s="898"/>
      <c r="E98" s="901"/>
      <c r="F98" s="904"/>
      <c r="G98" s="544"/>
      <c r="H98" s="495"/>
      <c r="I98" s="536"/>
      <c r="J98" s="538"/>
      <c r="K98" s="264"/>
      <c r="L98" s="473"/>
      <c r="N98" s="532"/>
      <c r="O98" s="532"/>
      <c r="P98" s="532"/>
      <c r="Q98" s="532"/>
      <c r="R98" s="532"/>
      <c r="S98" s="532"/>
    </row>
    <row r="99" spans="2:19" s="27" customFormat="1" ht="24.95" customHeight="1" x14ac:dyDescent="0.2">
      <c r="B99" s="187"/>
      <c r="C99" s="925">
        <v>3</v>
      </c>
      <c r="D99" s="896" t="s">
        <v>637</v>
      </c>
      <c r="E99" s="899">
        <v>0</v>
      </c>
      <c r="F99" s="928" t="s">
        <v>228</v>
      </c>
      <c r="G99" s="543"/>
      <c r="H99" s="463"/>
      <c r="I99" s="539"/>
      <c r="J99" s="540"/>
      <c r="K99" s="264"/>
      <c r="L99" s="473"/>
      <c r="N99" s="532"/>
      <c r="O99" s="532"/>
      <c r="P99" s="532"/>
      <c r="Q99" s="532"/>
      <c r="R99" s="532"/>
      <c r="S99" s="532"/>
    </row>
    <row r="100" spans="2:19" s="27" customFormat="1" ht="24.95" customHeight="1" x14ac:dyDescent="0.2">
      <c r="B100" s="187"/>
      <c r="C100" s="926"/>
      <c r="D100" s="897"/>
      <c r="E100" s="900"/>
      <c r="F100" s="929"/>
      <c r="G100" s="543"/>
      <c r="H100" s="495"/>
      <c r="I100" s="536"/>
      <c r="J100" s="538"/>
      <c r="K100" s="264"/>
      <c r="L100" s="473"/>
      <c r="N100" s="532"/>
      <c r="O100" s="532"/>
      <c r="P100" s="532"/>
      <c r="Q100" s="532"/>
      <c r="R100" s="532"/>
      <c r="S100" s="532"/>
    </row>
    <row r="101" spans="2:19" s="27" customFormat="1" ht="24.95" customHeight="1" x14ac:dyDescent="0.2">
      <c r="B101" s="187"/>
      <c r="C101" s="926"/>
      <c r="D101" s="897"/>
      <c r="E101" s="900"/>
      <c r="F101" s="929"/>
      <c r="G101" s="543"/>
      <c r="H101" s="495"/>
      <c r="I101" s="536"/>
      <c r="J101" s="538"/>
      <c r="K101" s="264"/>
      <c r="L101" s="473"/>
      <c r="N101" s="532"/>
      <c r="O101" s="532"/>
      <c r="P101" s="532"/>
      <c r="Q101" s="532"/>
      <c r="R101" s="532"/>
      <c r="S101" s="532"/>
    </row>
    <row r="102" spans="2:19" s="27" customFormat="1" ht="24.95" customHeight="1" x14ac:dyDescent="0.2">
      <c r="B102" s="187"/>
      <c r="C102" s="926"/>
      <c r="D102" s="897"/>
      <c r="E102" s="900"/>
      <c r="F102" s="929"/>
      <c r="G102" s="543"/>
      <c r="H102" s="495"/>
      <c r="I102" s="536"/>
      <c r="J102" s="538"/>
      <c r="K102" s="264"/>
      <c r="L102" s="473"/>
      <c r="N102" s="532"/>
      <c r="O102" s="532"/>
      <c r="P102" s="532"/>
      <c r="Q102" s="532"/>
      <c r="R102" s="532"/>
      <c r="S102" s="532"/>
    </row>
    <row r="103" spans="2:19" s="27" customFormat="1" ht="24.95" customHeight="1" x14ac:dyDescent="0.2">
      <c r="B103" s="187"/>
      <c r="C103" s="926"/>
      <c r="D103" s="897"/>
      <c r="E103" s="900"/>
      <c r="F103" s="929"/>
      <c r="G103" s="543"/>
      <c r="H103" s="495"/>
      <c r="I103" s="536"/>
      <c r="J103" s="538"/>
      <c r="K103" s="264"/>
      <c r="L103" s="473"/>
      <c r="N103" s="532"/>
      <c r="O103" s="532"/>
      <c r="P103" s="532"/>
      <c r="Q103" s="532"/>
      <c r="R103" s="532"/>
      <c r="S103" s="532"/>
    </row>
    <row r="104" spans="2:19" s="27" customFormat="1" ht="24.95" customHeight="1" x14ac:dyDescent="0.2">
      <c r="B104" s="187"/>
      <c r="C104" s="927"/>
      <c r="D104" s="898"/>
      <c r="E104" s="901"/>
      <c r="F104" s="930"/>
      <c r="G104" s="544"/>
      <c r="H104" s="495"/>
      <c r="I104" s="536"/>
      <c r="J104" s="538"/>
      <c r="K104" s="264"/>
      <c r="L104" s="473"/>
      <c r="N104" s="532"/>
      <c r="O104" s="532"/>
      <c r="P104" s="532"/>
      <c r="Q104" s="532"/>
      <c r="R104" s="532"/>
      <c r="S104" s="532"/>
    </row>
    <row r="105" spans="2:19" s="27" customFormat="1" ht="27.95" customHeight="1" x14ac:dyDescent="0.2">
      <c r="B105" s="187"/>
      <c r="C105" s="925">
        <v>4</v>
      </c>
      <c r="D105" s="896" t="s">
        <v>638</v>
      </c>
      <c r="E105" s="899">
        <v>0</v>
      </c>
      <c r="F105" s="928" t="s">
        <v>236</v>
      </c>
      <c r="G105" s="545"/>
      <c r="H105" s="463"/>
      <c r="I105" s="539"/>
      <c r="J105" s="540"/>
      <c r="K105" s="264"/>
      <c r="L105" s="473"/>
      <c r="N105" s="532"/>
      <c r="O105" s="532"/>
      <c r="P105" s="532"/>
      <c r="Q105" s="532"/>
      <c r="R105" s="532"/>
      <c r="S105" s="532"/>
    </row>
    <row r="106" spans="2:19" s="27" customFormat="1" ht="27.95" customHeight="1" x14ac:dyDescent="0.2">
      <c r="B106" s="187"/>
      <c r="C106" s="926"/>
      <c r="D106" s="897"/>
      <c r="E106" s="900"/>
      <c r="F106" s="929"/>
      <c r="G106" s="543"/>
      <c r="H106" s="495"/>
      <c r="I106" s="536"/>
      <c r="J106" s="538"/>
      <c r="K106" s="264"/>
      <c r="L106" s="473"/>
      <c r="N106" s="532"/>
      <c r="O106" s="532"/>
      <c r="P106" s="532"/>
      <c r="Q106" s="532"/>
      <c r="R106" s="532"/>
      <c r="S106" s="532"/>
    </row>
    <row r="107" spans="2:19" s="27" customFormat="1" ht="27.95" customHeight="1" x14ac:dyDescent="0.2">
      <c r="B107" s="187"/>
      <c r="C107" s="926"/>
      <c r="D107" s="897"/>
      <c r="E107" s="900"/>
      <c r="F107" s="929"/>
      <c r="G107" s="543"/>
      <c r="H107" s="495"/>
      <c r="I107" s="536"/>
      <c r="J107" s="538"/>
      <c r="K107" s="264"/>
      <c r="L107" s="473"/>
      <c r="N107" s="532"/>
      <c r="O107" s="532"/>
      <c r="P107" s="532"/>
      <c r="Q107" s="532"/>
      <c r="R107" s="532"/>
      <c r="S107" s="532"/>
    </row>
    <row r="108" spans="2:19" s="27" customFormat="1" ht="27.95" customHeight="1" x14ac:dyDescent="0.2">
      <c r="B108" s="187"/>
      <c r="C108" s="926"/>
      <c r="D108" s="897"/>
      <c r="E108" s="900"/>
      <c r="F108" s="929"/>
      <c r="G108" s="543"/>
      <c r="H108" s="495"/>
      <c r="I108" s="536"/>
      <c r="J108" s="538"/>
      <c r="K108" s="264"/>
      <c r="L108" s="473"/>
      <c r="N108" s="532"/>
      <c r="O108" s="532"/>
      <c r="P108" s="532"/>
      <c r="Q108" s="532"/>
      <c r="R108" s="532"/>
      <c r="S108" s="532"/>
    </row>
    <row r="109" spans="2:19" s="27" customFormat="1" ht="27.95" customHeight="1" x14ac:dyDescent="0.2">
      <c r="B109" s="187"/>
      <c r="C109" s="926"/>
      <c r="D109" s="897"/>
      <c r="E109" s="900"/>
      <c r="F109" s="929"/>
      <c r="G109" s="543"/>
      <c r="H109" s="495"/>
      <c r="I109" s="536"/>
      <c r="J109" s="538"/>
      <c r="K109" s="264"/>
      <c r="L109" s="473"/>
      <c r="N109" s="532"/>
      <c r="O109" s="532"/>
      <c r="P109" s="532"/>
      <c r="Q109" s="532"/>
      <c r="R109" s="532"/>
      <c r="S109" s="532"/>
    </row>
    <row r="110" spans="2:19" s="27" customFormat="1" ht="27.95" customHeight="1" x14ac:dyDescent="0.2">
      <c r="B110" s="665"/>
      <c r="C110" s="927"/>
      <c r="D110" s="898"/>
      <c r="E110" s="901"/>
      <c r="F110" s="930"/>
      <c r="G110" s="544"/>
      <c r="H110" s="495"/>
      <c r="I110" s="536"/>
      <c r="J110" s="538"/>
      <c r="K110" s="264"/>
      <c r="L110" s="473"/>
      <c r="N110" s="532"/>
      <c r="O110" s="532"/>
      <c r="P110" s="532"/>
      <c r="Q110" s="532"/>
      <c r="R110" s="532"/>
      <c r="S110" s="532"/>
    </row>
    <row r="111" spans="2:19" s="27" customFormat="1" ht="24.95" hidden="1" customHeight="1" x14ac:dyDescent="0.2">
      <c r="B111" s="187"/>
      <c r="C111" s="920"/>
      <c r="D111" s="931"/>
      <c r="E111" s="899">
        <v>0</v>
      </c>
      <c r="F111" s="903"/>
      <c r="G111" s="545"/>
      <c r="H111" s="463"/>
      <c r="I111" s="539"/>
      <c r="J111" s="540"/>
      <c r="K111" s="264"/>
      <c r="L111" s="473"/>
      <c r="N111" s="532"/>
      <c r="O111" s="532"/>
      <c r="P111" s="532"/>
      <c r="Q111" s="532"/>
      <c r="R111" s="532"/>
      <c r="S111" s="532"/>
    </row>
    <row r="112" spans="2:19" s="27" customFormat="1" ht="24.95" hidden="1" customHeight="1" x14ac:dyDescent="0.2">
      <c r="B112" s="187"/>
      <c r="C112" s="921"/>
      <c r="D112" s="897"/>
      <c r="E112" s="900"/>
      <c r="F112" s="903"/>
      <c r="G112" s="543"/>
      <c r="H112" s="495"/>
      <c r="I112" s="536"/>
      <c r="J112" s="538"/>
      <c r="K112" s="264"/>
      <c r="L112" s="473"/>
      <c r="N112" s="532"/>
      <c r="O112" s="532"/>
      <c r="P112" s="532"/>
      <c r="Q112" s="532"/>
      <c r="R112" s="532"/>
      <c r="S112" s="532"/>
    </row>
    <row r="113" spans="2:19" s="27" customFormat="1" ht="24.95" hidden="1" customHeight="1" x14ac:dyDescent="0.2">
      <c r="B113" s="187"/>
      <c r="C113" s="921"/>
      <c r="D113" s="897"/>
      <c r="E113" s="900"/>
      <c r="F113" s="903"/>
      <c r="G113" s="543"/>
      <c r="H113" s="495"/>
      <c r="I113" s="536"/>
      <c r="J113" s="538"/>
      <c r="K113" s="264"/>
      <c r="L113" s="473"/>
      <c r="N113" s="532"/>
      <c r="O113" s="532"/>
      <c r="P113" s="532"/>
      <c r="Q113" s="532"/>
      <c r="R113" s="532"/>
      <c r="S113" s="532"/>
    </row>
    <row r="114" spans="2:19" s="27" customFormat="1" ht="24.95" hidden="1" customHeight="1" x14ac:dyDescent="0.2">
      <c r="B114" s="187"/>
      <c r="C114" s="921"/>
      <c r="D114" s="897"/>
      <c r="E114" s="900"/>
      <c r="F114" s="903"/>
      <c r="G114" s="543"/>
      <c r="H114" s="495"/>
      <c r="I114" s="536"/>
      <c r="J114" s="538"/>
      <c r="K114" s="264"/>
      <c r="L114" s="473"/>
      <c r="N114" s="532"/>
      <c r="O114" s="532"/>
      <c r="P114" s="532"/>
      <c r="Q114" s="532"/>
      <c r="R114" s="532"/>
      <c r="S114" s="532"/>
    </row>
    <row r="115" spans="2:19" s="27" customFormat="1" ht="24.95" hidden="1" customHeight="1" x14ac:dyDescent="0.2">
      <c r="B115" s="187"/>
      <c r="C115" s="921"/>
      <c r="D115" s="897"/>
      <c r="E115" s="900"/>
      <c r="F115" s="903"/>
      <c r="G115" s="543"/>
      <c r="H115" s="495"/>
      <c r="I115" s="536"/>
      <c r="J115" s="538"/>
      <c r="K115" s="264"/>
      <c r="L115" s="473"/>
      <c r="N115" s="532"/>
      <c r="O115" s="532"/>
      <c r="P115" s="532"/>
      <c r="Q115" s="532"/>
      <c r="R115" s="532"/>
      <c r="S115" s="532"/>
    </row>
    <row r="116" spans="2:19" s="27" customFormat="1" ht="24.95" hidden="1" customHeight="1" x14ac:dyDescent="0.2">
      <c r="B116" s="187"/>
      <c r="C116" s="921"/>
      <c r="D116" s="897"/>
      <c r="E116" s="497"/>
      <c r="F116" s="904"/>
      <c r="G116" s="543"/>
      <c r="H116" s="518"/>
      <c r="I116" s="541"/>
      <c r="J116" s="542"/>
      <c r="K116" s="264"/>
      <c r="L116" s="473"/>
      <c r="N116" s="532"/>
      <c r="O116" s="532"/>
      <c r="P116" s="532"/>
      <c r="Q116" s="532"/>
      <c r="R116" s="532"/>
      <c r="S116" s="532"/>
    </row>
    <row r="117" spans="2:19" s="27" customFormat="1" x14ac:dyDescent="0.2">
      <c r="B117" s="187"/>
      <c r="C117" s="516"/>
      <c r="D117" s="505"/>
      <c r="E117" s="504"/>
      <c r="F117" s="517"/>
      <c r="G117" s="290"/>
      <c r="H117" s="520"/>
      <c r="I117" s="520"/>
      <c r="J117" s="521"/>
      <c r="K117" s="264"/>
      <c r="N117" s="532"/>
      <c r="O117" s="532"/>
      <c r="P117" s="532"/>
      <c r="Q117" s="532"/>
      <c r="R117" s="532"/>
      <c r="S117" s="532"/>
    </row>
    <row r="118" spans="2:19" s="27" customFormat="1" x14ac:dyDescent="0.2">
      <c r="B118" s="187"/>
      <c r="C118" s="514"/>
      <c r="D118" s="508" t="s">
        <v>690</v>
      </c>
      <c r="E118" s="515"/>
      <c r="F118" s="508"/>
      <c r="G118" s="509"/>
      <c r="H118" s="506"/>
      <c r="I118" s="282"/>
      <c r="J118" s="506"/>
      <c r="K118" s="264"/>
      <c r="N118" s="532"/>
      <c r="O118" s="532"/>
      <c r="P118" s="532"/>
      <c r="Q118" s="532"/>
      <c r="R118" s="532"/>
      <c r="S118" s="532"/>
    </row>
    <row r="119" spans="2:19" s="27" customFormat="1" x14ac:dyDescent="0.2">
      <c r="B119" s="187"/>
      <c r="C119" s="512"/>
      <c r="D119" s="512"/>
      <c r="E119" s="513" t="s">
        <v>233</v>
      </c>
      <c r="F119" s="513" t="s">
        <v>234</v>
      </c>
      <c r="G119" s="519" t="s">
        <v>175</v>
      </c>
      <c r="H119" s="36" t="s">
        <v>590</v>
      </c>
      <c r="I119" s="266"/>
      <c r="J119" s="507"/>
      <c r="K119" s="264"/>
      <c r="N119" s="532"/>
      <c r="O119" s="532"/>
      <c r="P119" s="532"/>
      <c r="Q119" s="532"/>
      <c r="R119" s="532"/>
      <c r="S119" s="532"/>
    </row>
    <row r="120" spans="2:19" s="27" customFormat="1" x14ac:dyDescent="0.2">
      <c r="B120" s="187"/>
      <c r="C120" s="39">
        <v>1</v>
      </c>
      <c r="D120" s="39" t="s">
        <v>639</v>
      </c>
      <c r="E120" s="511">
        <f>EnforcementTotal</f>
        <v>0</v>
      </c>
      <c r="F120" s="511">
        <v>0</v>
      </c>
      <c r="G120" s="522">
        <f>E120-F120</f>
        <v>0</v>
      </c>
      <c r="H120" s="954">
        <f>H232</f>
        <v>0</v>
      </c>
      <c r="I120" s="952"/>
      <c r="J120" s="953"/>
      <c r="K120" s="264"/>
      <c r="N120" s="532"/>
      <c r="O120" s="532"/>
      <c r="P120" s="532"/>
      <c r="Q120" s="532"/>
      <c r="R120" s="532"/>
      <c r="S120" s="532"/>
    </row>
    <row r="121" spans="2:19" s="27" customFormat="1" x14ac:dyDescent="0.2">
      <c r="B121" s="187"/>
      <c r="C121" s="39">
        <v>2</v>
      </c>
      <c r="D121" s="39" t="s">
        <v>640</v>
      </c>
      <c r="E121" s="511">
        <f>CautionTotal</f>
        <v>0</v>
      </c>
      <c r="F121" s="511">
        <v>0</v>
      </c>
      <c r="G121" s="522">
        <f>E121-F121</f>
        <v>0</v>
      </c>
      <c r="H121" s="955"/>
      <c r="I121" s="952"/>
      <c r="J121" s="953"/>
      <c r="K121" s="264"/>
      <c r="N121" s="532"/>
      <c r="O121" s="532"/>
      <c r="P121" s="532"/>
      <c r="Q121" s="532"/>
      <c r="R121" s="532"/>
      <c r="S121" s="532"/>
    </row>
    <row r="122" spans="2:19" s="27" customFormat="1" ht="24.95" customHeight="1" x14ac:dyDescent="0.2">
      <c r="B122" s="187"/>
      <c r="C122" s="39">
        <v>3</v>
      </c>
      <c r="D122" s="34" t="s">
        <v>641</v>
      </c>
      <c r="E122" s="511">
        <f>ProhibitionTotal</f>
        <v>0</v>
      </c>
      <c r="F122" s="511">
        <v>0</v>
      </c>
      <c r="G122" s="522">
        <f>E122-F122</f>
        <v>0</v>
      </c>
      <c r="H122" s="955"/>
      <c r="I122" s="266"/>
      <c r="J122" s="507"/>
      <c r="K122" s="264"/>
      <c r="N122" s="532"/>
      <c r="O122" s="532"/>
      <c r="P122" s="532"/>
      <c r="Q122" s="532"/>
      <c r="R122" s="532"/>
      <c r="S122" s="532"/>
    </row>
    <row r="123" spans="2:19" s="27" customFormat="1" x14ac:dyDescent="0.2">
      <c r="B123" s="665"/>
      <c r="C123" s="39">
        <v>4</v>
      </c>
      <c r="D123" s="39" t="s">
        <v>642</v>
      </c>
      <c r="E123" s="511">
        <f>ConvictionTotal</f>
        <v>0</v>
      </c>
      <c r="F123" s="511">
        <v>0</v>
      </c>
      <c r="G123" s="666">
        <f>E123-F123</f>
        <v>0</v>
      </c>
      <c r="H123" s="955"/>
      <c r="I123" s="266"/>
      <c r="J123" s="507"/>
      <c r="K123" s="264"/>
      <c r="N123" s="532"/>
      <c r="O123" s="532"/>
      <c r="P123" s="532"/>
      <c r="Q123" s="532"/>
      <c r="R123" s="532"/>
      <c r="S123" s="532"/>
    </row>
    <row r="124" spans="2:19" s="27" customFormat="1" ht="12.75" hidden="1" customHeight="1" x14ac:dyDescent="0.2">
      <c r="B124" s="187"/>
      <c r="C124" s="39">
        <v>5</v>
      </c>
      <c r="D124" s="39" t="s">
        <v>622</v>
      </c>
      <c r="E124" s="511">
        <f>COMAHTotal</f>
        <v>0</v>
      </c>
      <c r="F124" s="511">
        <v>0</v>
      </c>
      <c r="G124" s="522">
        <f>E124-F124</f>
        <v>0</v>
      </c>
      <c r="H124" s="956"/>
      <c r="I124" s="508"/>
      <c r="J124" s="510"/>
      <c r="K124" s="264"/>
      <c r="N124" s="532"/>
      <c r="O124" s="532"/>
      <c r="P124" s="532"/>
      <c r="Q124" s="532"/>
      <c r="R124" s="532"/>
      <c r="S124" s="532"/>
    </row>
    <row r="125" spans="2:19" s="27" customFormat="1" ht="12" customHeight="1" x14ac:dyDescent="0.2">
      <c r="B125" s="187"/>
      <c r="C125" s="547"/>
      <c r="D125" s="548"/>
      <c r="E125" s="549"/>
      <c r="F125" s="550"/>
      <c r="G125" s="550"/>
      <c r="H125" s="549"/>
      <c r="I125" s="551"/>
      <c r="J125" s="552"/>
      <c r="K125" s="264"/>
      <c r="N125" s="532"/>
      <c r="O125" s="532"/>
      <c r="P125" s="532"/>
      <c r="Q125" s="532"/>
      <c r="R125" s="532"/>
      <c r="S125" s="532"/>
    </row>
    <row r="126" spans="2:19" s="27" customFormat="1" x14ac:dyDescent="0.2">
      <c r="B126" s="187"/>
      <c r="C126" s="553"/>
      <c r="D126" s="498" t="s">
        <v>691</v>
      </c>
      <c r="E126" s="554"/>
      <c r="F126" s="554"/>
      <c r="G126" s="555"/>
      <c r="H126" s="230">
        <f>TotalScore</f>
        <v>0</v>
      </c>
      <c r="I126" s="498"/>
      <c r="J126" s="499"/>
      <c r="K126" s="264"/>
      <c r="N126" s="532"/>
      <c r="O126" s="532"/>
      <c r="P126" s="532"/>
      <c r="Q126" s="532"/>
      <c r="R126" s="532"/>
      <c r="S126" s="532"/>
    </row>
    <row r="127" spans="2:19" s="27" customFormat="1" x14ac:dyDescent="0.2">
      <c r="B127" s="187"/>
      <c r="C127" s="265"/>
      <c r="D127" s="270"/>
      <c r="E127" s="271"/>
      <c r="F127" s="272"/>
      <c r="G127" s="270"/>
      <c r="H127" s="270"/>
      <c r="I127" s="270"/>
      <c r="J127" s="270"/>
      <c r="K127" s="264"/>
      <c r="N127" s="532"/>
      <c r="O127" s="532"/>
      <c r="P127" s="532"/>
      <c r="Q127" s="532"/>
      <c r="R127" s="532"/>
      <c r="S127" s="532"/>
    </row>
    <row r="128" spans="2:19" s="27" customFormat="1" x14ac:dyDescent="0.2">
      <c r="B128" s="187"/>
      <c r="C128" s="265"/>
      <c r="D128" s="270"/>
      <c r="E128" s="271"/>
      <c r="F128" s="272"/>
      <c r="G128" s="270"/>
      <c r="H128" s="270"/>
      <c r="I128" s="270"/>
      <c r="J128" s="270"/>
      <c r="K128" s="264"/>
      <c r="N128" s="532"/>
      <c r="O128" s="532"/>
      <c r="P128" s="532"/>
      <c r="Q128" s="532"/>
      <c r="R128" s="532"/>
      <c r="S128" s="532"/>
    </row>
    <row r="129" spans="2:19" s="27" customFormat="1" x14ac:dyDescent="0.2">
      <c r="B129" s="187"/>
      <c r="C129" s="265"/>
      <c r="D129" s="270"/>
      <c r="E129" s="271"/>
      <c r="F129" s="272"/>
      <c r="G129" s="270"/>
      <c r="H129" s="270"/>
      <c r="I129" s="270"/>
      <c r="J129" s="270"/>
      <c r="K129" s="264"/>
      <c r="N129" s="532"/>
      <c r="O129" s="532"/>
      <c r="P129" s="532"/>
      <c r="Q129" s="532"/>
      <c r="R129" s="532"/>
      <c r="S129" s="532"/>
    </row>
    <row r="130" spans="2:19" s="27" customFormat="1" x14ac:dyDescent="0.2">
      <c r="B130" s="187"/>
      <c r="C130" s="265"/>
      <c r="D130" s="270"/>
      <c r="E130" s="271"/>
      <c r="F130" s="272"/>
      <c r="G130" s="270"/>
      <c r="H130" s="270"/>
      <c r="I130" s="270"/>
      <c r="J130" s="270"/>
      <c r="K130" s="264"/>
      <c r="N130" s="532"/>
      <c r="O130" s="532"/>
      <c r="P130" s="532"/>
      <c r="Q130" s="532"/>
      <c r="R130" s="532"/>
      <c r="S130" s="532"/>
    </row>
    <row r="131" spans="2:19" s="27" customFormat="1" x14ac:dyDescent="0.2">
      <c r="B131" s="187"/>
      <c r="C131" s="964"/>
      <c r="D131" s="964"/>
      <c r="E131" s="271"/>
      <c r="F131" s="272"/>
      <c r="G131" s="270"/>
      <c r="H131" s="270"/>
      <c r="I131" s="270"/>
      <c r="J131" s="270"/>
      <c r="K131" s="264"/>
      <c r="N131" s="532"/>
      <c r="O131" s="532"/>
      <c r="P131" s="532"/>
      <c r="Q131" s="532"/>
      <c r="R131" s="532"/>
      <c r="S131" s="532"/>
    </row>
    <row r="132" spans="2:19" s="27" customFormat="1" x14ac:dyDescent="0.2">
      <c r="B132" s="187"/>
      <c r="C132" s="964"/>
      <c r="D132" s="964"/>
      <c r="E132" s="271"/>
      <c r="F132" s="272"/>
      <c r="G132" s="270"/>
      <c r="H132" s="270"/>
      <c r="I132" s="270"/>
      <c r="J132" s="270"/>
      <c r="K132" s="264"/>
      <c r="N132" s="532"/>
      <c r="O132" s="532"/>
      <c r="P132" s="532"/>
      <c r="Q132" s="532"/>
      <c r="R132" s="532"/>
      <c r="S132" s="532"/>
    </row>
    <row r="133" spans="2:19" s="27" customFormat="1" x14ac:dyDescent="0.2">
      <c r="B133" s="187"/>
      <c r="C133" s="265"/>
      <c r="D133" s="270"/>
      <c r="E133" s="271"/>
      <c r="F133" s="272"/>
      <c r="G133" s="270"/>
      <c r="H133" s="270"/>
      <c r="I133" s="270"/>
      <c r="J133" s="270"/>
      <c r="K133" s="264"/>
      <c r="N133" s="532"/>
      <c r="O133" s="532"/>
      <c r="P133" s="532"/>
      <c r="Q133" s="532"/>
      <c r="R133" s="532"/>
      <c r="S133" s="532"/>
    </row>
    <row r="134" spans="2:19" s="27" customFormat="1" x14ac:dyDescent="0.2">
      <c r="B134" s="187"/>
      <c r="C134" s="265"/>
      <c r="D134" s="270"/>
      <c r="E134" s="271"/>
      <c r="F134" s="272"/>
      <c r="G134" s="270"/>
      <c r="H134" s="270"/>
      <c r="I134" s="270"/>
      <c r="J134" s="270"/>
      <c r="K134" s="264"/>
      <c r="N134" s="532"/>
      <c r="O134" s="532"/>
      <c r="P134" s="532"/>
      <c r="Q134" s="532"/>
      <c r="R134" s="532"/>
      <c r="S134" s="532"/>
    </row>
    <row r="135" spans="2:19" s="27" customFormat="1" x14ac:dyDescent="0.2">
      <c r="B135" s="187"/>
      <c r="C135" s="265"/>
      <c r="D135" s="270"/>
      <c r="E135" s="271"/>
      <c r="F135" s="272"/>
      <c r="G135" s="270"/>
      <c r="H135" s="270"/>
      <c r="I135" s="270"/>
      <c r="J135" s="270"/>
      <c r="K135" s="264"/>
      <c r="N135" s="532"/>
      <c r="O135" s="532"/>
      <c r="P135" s="532"/>
      <c r="Q135" s="532"/>
      <c r="R135" s="532"/>
      <c r="S135" s="532"/>
    </row>
    <row r="136" spans="2:19" s="27" customFormat="1" x14ac:dyDescent="0.2">
      <c r="B136" s="187"/>
      <c r="C136" s="265"/>
      <c r="D136" s="270"/>
      <c r="E136" s="271"/>
      <c r="F136" s="272"/>
      <c r="G136" s="270"/>
      <c r="H136" s="270"/>
      <c r="I136" s="270"/>
      <c r="J136" s="270"/>
      <c r="K136" s="264"/>
      <c r="N136" s="532"/>
      <c r="O136" s="532"/>
      <c r="P136" s="532"/>
      <c r="Q136" s="532"/>
      <c r="R136" s="532"/>
      <c r="S136" s="532"/>
    </row>
    <row r="137" spans="2:19" s="27" customFormat="1" x14ac:dyDescent="0.2">
      <c r="B137" s="187"/>
      <c r="C137" s="265"/>
      <c r="D137" s="270"/>
      <c r="E137" s="271"/>
      <c r="F137" s="272"/>
      <c r="G137" s="270"/>
      <c r="H137" s="270"/>
      <c r="I137" s="270"/>
      <c r="J137" s="270"/>
      <c r="K137" s="264"/>
      <c r="N137" s="532"/>
      <c r="O137" s="532"/>
      <c r="P137" s="532"/>
      <c r="Q137" s="532"/>
      <c r="R137" s="532"/>
      <c r="S137" s="532"/>
    </row>
    <row r="138" spans="2:19" s="27" customFormat="1" x14ac:dyDescent="0.2">
      <c r="B138" s="187"/>
      <c r="C138" s="265"/>
      <c r="D138" s="270"/>
      <c r="E138" s="271"/>
      <c r="F138" s="272"/>
      <c r="G138" s="270"/>
      <c r="H138" s="270"/>
      <c r="I138" s="270"/>
      <c r="J138" s="270"/>
      <c r="K138" s="264"/>
      <c r="N138" s="532"/>
      <c r="O138" s="532"/>
      <c r="P138" s="532"/>
      <c r="Q138" s="532"/>
      <c r="R138" s="532"/>
      <c r="S138" s="532"/>
    </row>
    <row r="139" spans="2:19" s="27" customFormat="1" x14ac:dyDescent="0.2">
      <c r="B139" s="187"/>
      <c r="C139" s="265"/>
      <c r="D139" s="270"/>
      <c r="E139" s="271"/>
      <c r="F139" s="272"/>
      <c r="G139" s="270"/>
      <c r="H139" s="270"/>
      <c r="I139" s="270"/>
      <c r="J139" s="270"/>
      <c r="K139" s="264"/>
      <c r="N139" s="532"/>
      <c r="O139" s="532"/>
      <c r="P139" s="532"/>
      <c r="Q139" s="532"/>
      <c r="R139" s="532"/>
      <c r="S139" s="532"/>
    </row>
    <row r="140" spans="2:19" s="27" customFormat="1" x14ac:dyDescent="0.2">
      <c r="B140" s="187"/>
      <c r="C140" s="265"/>
      <c r="D140" s="270"/>
      <c r="E140" s="271"/>
      <c r="F140" s="272"/>
      <c r="G140" s="270"/>
      <c r="H140" s="270"/>
      <c r="I140" s="270"/>
      <c r="J140" s="270"/>
      <c r="K140" s="264"/>
      <c r="N140" s="532"/>
      <c r="O140" s="532"/>
      <c r="P140" s="532"/>
      <c r="Q140" s="532"/>
      <c r="R140" s="532"/>
      <c r="S140" s="532"/>
    </row>
    <row r="141" spans="2:19" s="27" customFormat="1" x14ac:dyDescent="0.2">
      <c r="B141" s="187"/>
      <c r="C141" s="265"/>
      <c r="D141" s="270"/>
      <c r="E141" s="271"/>
      <c r="F141" s="272"/>
      <c r="G141" s="270"/>
      <c r="H141" s="270"/>
      <c r="I141" s="270"/>
      <c r="J141" s="270"/>
      <c r="K141" s="264"/>
      <c r="N141" s="532"/>
      <c r="O141" s="532"/>
      <c r="P141" s="532"/>
      <c r="Q141" s="532"/>
      <c r="R141" s="532"/>
      <c r="S141" s="532"/>
    </row>
    <row r="142" spans="2:19" s="27" customFormat="1" x14ac:dyDescent="0.2">
      <c r="B142" s="187"/>
      <c r="C142" s="265"/>
      <c r="D142" s="270"/>
      <c r="E142" s="271"/>
      <c r="F142" s="272"/>
      <c r="G142" s="270"/>
      <c r="H142" s="270"/>
      <c r="I142" s="270"/>
      <c r="J142" s="270"/>
      <c r="K142" s="264"/>
      <c r="N142" s="532"/>
      <c r="O142" s="532"/>
      <c r="P142" s="532"/>
      <c r="Q142" s="532"/>
      <c r="R142" s="532"/>
      <c r="S142" s="532"/>
    </row>
    <row r="143" spans="2:19" s="27" customFormat="1" x14ac:dyDescent="0.2">
      <c r="B143" s="187"/>
      <c r="C143" s="265"/>
      <c r="D143" s="270"/>
      <c r="E143" s="271"/>
      <c r="F143" s="272"/>
      <c r="G143" s="270"/>
      <c r="H143" s="270"/>
      <c r="I143" s="270"/>
      <c r="J143" s="270"/>
      <c r="K143" s="264"/>
      <c r="N143" s="532"/>
      <c r="O143" s="532"/>
      <c r="P143" s="532"/>
      <c r="Q143" s="532"/>
      <c r="R143" s="532"/>
      <c r="S143" s="532"/>
    </row>
    <row r="144" spans="2:19" s="27" customFormat="1" x14ac:dyDescent="0.2">
      <c r="B144" s="187"/>
      <c r="C144" s="265"/>
      <c r="D144" s="270"/>
      <c r="E144" s="271"/>
      <c r="F144" s="272"/>
      <c r="G144" s="270"/>
      <c r="H144" s="270"/>
      <c r="I144" s="270"/>
      <c r="J144" s="270"/>
      <c r="K144" s="264"/>
      <c r="N144" s="532"/>
      <c r="O144" s="532"/>
      <c r="P144" s="532"/>
      <c r="Q144" s="532"/>
      <c r="R144" s="532"/>
      <c r="S144" s="532"/>
    </row>
    <row r="145" spans="2:19" s="27" customFormat="1" x14ac:dyDescent="0.2">
      <c r="B145" s="187"/>
      <c r="C145" s="265"/>
      <c r="D145" s="270"/>
      <c r="E145" s="271"/>
      <c r="F145" s="272"/>
      <c r="G145" s="270"/>
      <c r="H145" s="270"/>
      <c r="I145" s="270"/>
      <c r="J145" s="270"/>
      <c r="K145" s="264"/>
      <c r="N145" s="532"/>
      <c r="O145" s="532"/>
      <c r="P145" s="532"/>
      <c r="Q145" s="532"/>
      <c r="R145" s="532"/>
      <c r="S145" s="532"/>
    </row>
    <row r="146" spans="2:19" s="27" customFormat="1" x14ac:dyDescent="0.2">
      <c r="B146" s="187"/>
      <c r="C146" s="265"/>
      <c r="D146" s="270"/>
      <c r="E146" s="271"/>
      <c r="F146" s="272"/>
      <c r="G146" s="270"/>
      <c r="H146" s="270"/>
      <c r="I146" s="270"/>
      <c r="J146" s="270"/>
      <c r="K146" s="264"/>
      <c r="N146" s="532"/>
      <c r="O146" s="532"/>
      <c r="P146" s="532"/>
      <c r="Q146" s="532"/>
      <c r="R146" s="532"/>
      <c r="S146" s="532"/>
    </row>
    <row r="147" spans="2:19" s="27" customFormat="1" x14ac:dyDescent="0.2">
      <c r="B147" s="187"/>
      <c r="C147" s="265"/>
      <c r="D147" s="270"/>
      <c r="E147" s="271"/>
      <c r="F147" s="272"/>
      <c r="G147" s="270"/>
      <c r="H147" s="270"/>
      <c r="I147" s="270"/>
      <c r="J147" s="270"/>
      <c r="K147" s="264"/>
      <c r="N147" s="532"/>
      <c r="O147" s="532"/>
      <c r="P147" s="532"/>
      <c r="Q147" s="532"/>
      <c r="R147" s="532"/>
      <c r="S147" s="532"/>
    </row>
    <row r="148" spans="2:19" s="27" customFormat="1" x14ac:dyDescent="0.2">
      <c r="B148" s="187"/>
      <c r="C148" s="265"/>
      <c r="D148" s="270"/>
      <c r="E148" s="271"/>
      <c r="F148" s="272"/>
      <c r="G148" s="270"/>
      <c r="H148" s="270"/>
      <c r="I148" s="270"/>
      <c r="J148" s="270"/>
      <c r="K148" s="264"/>
      <c r="N148" s="532"/>
      <c r="O148" s="532"/>
      <c r="P148" s="532"/>
      <c r="Q148" s="532"/>
      <c r="R148" s="532"/>
      <c r="S148" s="532"/>
    </row>
    <row r="149" spans="2:19" s="27" customFormat="1" x14ac:dyDescent="0.2">
      <c r="B149" s="187"/>
      <c r="C149" s="265"/>
      <c r="D149" s="270"/>
      <c r="E149" s="271"/>
      <c r="F149" s="272"/>
      <c r="G149" s="270"/>
      <c r="H149" s="270"/>
      <c r="I149" s="273"/>
      <c r="J149" s="270"/>
      <c r="K149" s="264"/>
      <c r="N149" s="532"/>
      <c r="O149" s="532"/>
      <c r="P149" s="532"/>
      <c r="Q149" s="532"/>
      <c r="R149" s="532"/>
      <c r="S149" s="532"/>
    </row>
    <row r="150" spans="2:19" s="27" customFormat="1" ht="26.1" customHeight="1" x14ac:dyDescent="0.2">
      <c r="B150" s="187"/>
      <c r="C150" s="280"/>
      <c r="D150" s="971" t="s">
        <v>97</v>
      </c>
      <c r="E150" s="972"/>
      <c r="F150" s="972"/>
      <c r="G150" s="973"/>
      <c r="H150" s="31" t="s">
        <v>614</v>
      </c>
      <c r="I150" s="32" t="str">
        <f>IF($G$118 = -40, "E",IF($I$163&lt;2,"E",IF($I$163&lt;4,"D",IF($I$163&lt;6,"C",IF($I$163&lt;8,"B",IF($I$163&lt;12,"A"))))))</f>
        <v>A</v>
      </c>
      <c r="J150" s="477"/>
      <c r="K150" s="264"/>
      <c r="N150" s="532"/>
      <c r="O150" s="532"/>
      <c r="P150" s="532"/>
      <c r="Q150" s="532"/>
      <c r="R150" s="532"/>
      <c r="S150" s="532"/>
    </row>
    <row r="151" spans="2:19" s="27" customFormat="1" x14ac:dyDescent="0.2">
      <c r="B151" s="187"/>
      <c r="C151" s="265"/>
      <c r="D151" s="270"/>
      <c r="E151" s="271"/>
      <c r="F151" s="272"/>
      <c r="G151" s="270"/>
      <c r="H151" s="278"/>
      <c r="I151" s="279"/>
      <c r="J151" s="478"/>
      <c r="K151" s="264"/>
      <c r="N151" s="532"/>
      <c r="O151" s="532"/>
      <c r="P151" s="532"/>
      <c r="Q151" s="532"/>
      <c r="R151" s="532"/>
      <c r="S151" s="532"/>
    </row>
    <row r="152" spans="2:19" s="27" customFormat="1" x14ac:dyDescent="0.2">
      <c r="B152" s="187"/>
      <c r="C152" s="276"/>
      <c r="D152" s="965" t="s">
        <v>981</v>
      </c>
      <c r="E152" s="967" t="str">
        <f>Introduction!E8</f>
        <v>Uniper UK Limited</v>
      </c>
      <c r="F152" s="967"/>
      <c r="G152" s="967"/>
      <c r="H152" s="965" t="s">
        <v>982</v>
      </c>
      <c r="I152" s="969" t="str">
        <f>Introduction!I8</f>
        <v>MP3337SH</v>
      </c>
      <c r="J152" s="479"/>
      <c r="K152" s="264"/>
      <c r="N152" s="532"/>
      <c r="O152" s="532"/>
      <c r="P152" s="532"/>
      <c r="Q152" s="532"/>
      <c r="R152" s="532"/>
      <c r="S152" s="532"/>
    </row>
    <row r="153" spans="2:19" s="27" customFormat="1" x14ac:dyDescent="0.2">
      <c r="B153" s="187"/>
      <c r="C153" s="277"/>
      <c r="D153" s="966"/>
      <c r="E153" s="968"/>
      <c r="F153" s="968"/>
      <c r="G153" s="968"/>
      <c r="H153" s="966"/>
      <c r="I153" s="970"/>
      <c r="J153" s="479"/>
      <c r="K153" s="264"/>
      <c r="N153" s="532"/>
      <c r="O153" s="532"/>
      <c r="P153" s="532"/>
      <c r="Q153" s="532"/>
      <c r="R153" s="532"/>
      <c r="S153" s="532"/>
    </row>
    <row r="154" spans="2:19" s="27" customFormat="1" x14ac:dyDescent="0.2">
      <c r="B154" s="187"/>
      <c r="C154" s="265"/>
      <c r="D154" s="270"/>
      <c r="E154" s="271"/>
      <c r="F154" s="272"/>
      <c r="G154" s="270"/>
      <c r="H154" s="270"/>
      <c r="I154" s="270"/>
      <c r="J154" s="270"/>
      <c r="K154" s="264"/>
      <c r="N154" s="532"/>
      <c r="O154" s="532"/>
      <c r="P154" s="532"/>
      <c r="Q154" s="532"/>
      <c r="R154" s="532"/>
      <c r="S154" s="532"/>
    </row>
    <row r="155" spans="2:19" s="27" customFormat="1" x14ac:dyDescent="0.2">
      <c r="B155" s="187"/>
      <c r="C155" s="265"/>
      <c r="D155" s="273"/>
      <c r="E155" s="274"/>
      <c r="F155" s="275"/>
      <c r="G155" s="273"/>
      <c r="H155" s="273"/>
      <c r="I155" s="273"/>
      <c r="J155" s="270"/>
      <c r="K155" s="264"/>
      <c r="N155" s="532"/>
      <c r="O155" s="532"/>
      <c r="P155" s="532"/>
      <c r="Q155" s="532"/>
      <c r="R155" s="532"/>
      <c r="S155" s="532"/>
    </row>
    <row r="156" spans="2:19" s="27" customFormat="1" x14ac:dyDescent="0.2">
      <c r="B156" s="187"/>
      <c r="C156" s="265"/>
      <c r="D156" s="958" t="s">
        <v>974</v>
      </c>
      <c r="E156" s="959"/>
      <c r="F156" s="959"/>
      <c r="G156" s="959"/>
      <c r="H156" s="959"/>
      <c r="I156" s="960"/>
      <c r="J156" s="480"/>
      <c r="K156" s="264"/>
      <c r="N156" s="532"/>
      <c r="O156" s="532"/>
      <c r="P156" s="532"/>
      <c r="Q156" s="532"/>
      <c r="R156" s="532"/>
      <c r="S156" s="532"/>
    </row>
    <row r="157" spans="2:19" s="27" customFormat="1" ht="38.25" x14ac:dyDescent="0.2">
      <c r="B157" s="187"/>
      <c r="C157" s="265"/>
      <c r="D157" s="35" t="s">
        <v>615</v>
      </c>
      <c r="E157" s="36" t="s">
        <v>616</v>
      </c>
      <c r="F157" s="35" t="s">
        <v>617</v>
      </c>
      <c r="G157" s="35" t="s">
        <v>975</v>
      </c>
      <c r="H157" s="36" t="s">
        <v>618</v>
      </c>
      <c r="I157" s="35" t="s">
        <v>626</v>
      </c>
      <c r="J157" s="481"/>
      <c r="K157" s="264"/>
      <c r="N157" s="532"/>
      <c r="O157" s="532"/>
      <c r="P157" s="532"/>
      <c r="Q157" s="532"/>
      <c r="R157" s="532"/>
      <c r="S157" s="532"/>
    </row>
    <row r="158" spans="2:19" s="27" customFormat="1" x14ac:dyDescent="0.2">
      <c r="B158" s="187"/>
      <c r="C158" s="265"/>
      <c r="D158" s="34" t="s">
        <v>730</v>
      </c>
      <c r="E158" s="37">
        <v>12</v>
      </c>
      <c r="F158" s="33">
        <f>(G19)</f>
        <v>12</v>
      </c>
      <c r="G158" s="38">
        <f>10/E158*F158</f>
        <v>10</v>
      </c>
      <c r="H158" s="33">
        <v>20</v>
      </c>
      <c r="I158" s="50">
        <f>G158*H158/100</f>
        <v>2</v>
      </c>
      <c r="J158" s="482"/>
      <c r="K158" s="264"/>
      <c r="N158" s="532"/>
      <c r="O158" s="532"/>
      <c r="P158" s="532"/>
      <c r="Q158" s="532"/>
      <c r="R158" s="532"/>
      <c r="S158" s="532"/>
    </row>
    <row r="159" spans="2:19" s="27" customFormat="1" x14ac:dyDescent="0.2">
      <c r="B159" s="187"/>
      <c r="C159" s="265"/>
      <c r="D159" s="39" t="s">
        <v>729</v>
      </c>
      <c r="E159" s="37">
        <v>17</v>
      </c>
      <c r="F159" s="33">
        <f>(G40)</f>
        <v>14</v>
      </c>
      <c r="G159" s="38">
        <f>10/E159*F159</f>
        <v>8.2352941176470598</v>
      </c>
      <c r="H159" s="33">
        <v>20</v>
      </c>
      <c r="I159" s="50">
        <f>G159*H159/100</f>
        <v>1.6470588235294119</v>
      </c>
      <c r="J159" s="482"/>
      <c r="K159" s="264"/>
      <c r="N159" s="532"/>
      <c r="O159" s="532"/>
      <c r="P159" s="532"/>
      <c r="Q159" s="532"/>
      <c r="R159" s="532"/>
      <c r="S159" s="532"/>
    </row>
    <row r="160" spans="2:19" s="27" customFormat="1" x14ac:dyDescent="0.2">
      <c r="B160" s="187"/>
      <c r="C160" s="265"/>
      <c r="D160" s="39" t="s">
        <v>731</v>
      </c>
      <c r="E160" s="37">
        <v>12</v>
      </c>
      <c r="F160" s="38">
        <f>(G59)</f>
        <v>12</v>
      </c>
      <c r="G160" s="38">
        <f>10/E160*F160</f>
        <v>10</v>
      </c>
      <c r="H160" s="33">
        <v>20</v>
      </c>
      <c r="I160" s="50">
        <f>G160*H160/100</f>
        <v>2</v>
      </c>
      <c r="J160" s="482"/>
      <c r="K160" s="264"/>
      <c r="N160" s="532"/>
      <c r="O160" s="532"/>
      <c r="P160" s="532"/>
      <c r="Q160" s="532"/>
      <c r="R160" s="532"/>
      <c r="S160" s="532"/>
    </row>
    <row r="161" spans="2:19" s="27" customFormat="1" x14ac:dyDescent="0.2">
      <c r="B161" s="187"/>
      <c r="C161" s="265"/>
      <c r="D161" s="39" t="s">
        <v>732</v>
      </c>
      <c r="E161" s="37">
        <v>20</v>
      </c>
      <c r="F161" s="38">
        <f>(G83)</f>
        <v>16</v>
      </c>
      <c r="G161" s="38">
        <f>10/E161*F161</f>
        <v>8</v>
      </c>
      <c r="H161" s="38">
        <v>40</v>
      </c>
      <c r="I161" s="50">
        <f>G161*H161/100</f>
        <v>3.2</v>
      </c>
      <c r="J161" s="482"/>
      <c r="K161" s="264"/>
      <c r="N161" s="532"/>
      <c r="O161" s="532"/>
      <c r="P161" s="532"/>
      <c r="Q161" s="532"/>
      <c r="R161" s="532"/>
      <c r="S161" s="532"/>
    </row>
    <row r="162" spans="2:19" s="27" customFormat="1" ht="25.5" x14ac:dyDescent="0.2">
      <c r="B162" s="187"/>
      <c r="C162" s="265"/>
      <c r="D162" s="34" t="s">
        <v>692</v>
      </c>
      <c r="E162" s="37">
        <v>-40</v>
      </c>
      <c r="F162" s="33">
        <f>ABS(H126)</f>
        <v>0</v>
      </c>
      <c r="G162" s="38">
        <f>10/E162*F162</f>
        <v>0</v>
      </c>
      <c r="H162" s="33">
        <v>40</v>
      </c>
      <c r="I162" s="50">
        <f>G162*H162/100</f>
        <v>0</v>
      </c>
      <c r="J162" s="482"/>
      <c r="K162" s="264"/>
      <c r="N162" s="532"/>
      <c r="O162" s="532"/>
      <c r="P162" s="532"/>
      <c r="Q162" s="532"/>
      <c r="R162" s="532"/>
      <c r="S162" s="532"/>
    </row>
    <row r="163" spans="2:19" s="27" customFormat="1" x14ac:dyDescent="0.2">
      <c r="B163" s="187"/>
      <c r="C163" s="265"/>
      <c r="D163" s="961" t="s">
        <v>627</v>
      </c>
      <c r="E163" s="962"/>
      <c r="F163" s="962"/>
      <c r="G163" s="962"/>
      <c r="H163" s="963"/>
      <c r="I163" s="51">
        <f>SUM(I158:I162)</f>
        <v>8.8470588235294123</v>
      </c>
      <c r="J163" s="483"/>
      <c r="K163" s="264"/>
      <c r="N163" s="532"/>
      <c r="O163" s="532"/>
      <c r="P163" s="532"/>
      <c r="Q163" s="532"/>
      <c r="R163" s="532"/>
      <c r="S163" s="532"/>
    </row>
    <row r="164" spans="2:19" s="27" customFormat="1" x14ac:dyDescent="0.2">
      <c r="B164" s="187"/>
      <c r="C164" s="265"/>
      <c r="D164" s="266"/>
      <c r="E164" s="267"/>
      <c r="F164" s="268"/>
      <c r="G164" s="268"/>
      <c r="H164" s="268"/>
      <c r="I164" s="268"/>
      <c r="J164" s="268"/>
      <c r="K164" s="264"/>
      <c r="N164" s="532"/>
      <c r="O164" s="532"/>
      <c r="P164" s="532"/>
      <c r="Q164" s="532"/>
      <c r="R164" s="532"/>
      <c r="S164" s="532"/>
    </row>
    <row r="165" spans="2:19" s="27" customFormat="1" x14ac:dyDescent="0.2">
      <c r="B165" s="187"/>
      <c r="C165" s="188"/>
      <c r="D165" s="188"/>
      <c r="E165" s="188"/>
      <c r="F165" s="188"/>
      <c r="G165" s="188"/>
      <c r="H165" s="188"/>
      <c r="I165" s="188"/>
      <c r="J165" s="188"/>
      <c r="K165" s="264"/>
      <c r="N165" s="532"/>
      <c r="O165" s="532"/>
      <c r="P165" s="532"/>
      <c r="Q165" s="532"/>
      <c r="R165" s="532"/>
      <c r="S165" s="532"/>
    </row>
    <row r="166" spans="2:19" s="27" customFormat="1" ht="13.5" thickBot="1" x14ac:dyDescent="0.25">
      <c r="B166" s="189"/>
      <c r="C166" s="269"/>
      <c r="D166" s="269"/>
      <c r="E166" s="269"/>
      <c r="F166" s="269"/>
      <c r="G166" s="269"/>
      <c r="H166" s="269"/>
      <c r="I166" s="269"/>
      <c r="J166" s="269"/>
      <c r="K166" s="285"/>
      <c r="N166" s="532"/>
      <c r="O166" s="532"/>
      <c r="P166" s="532"/>
      <c r="Q166" s="532"/>
      <c r="R166" s="532"/>
      <c r="S166" s="532"/>
    </row>
    <row r="167" spans="2:19" s="27" customFormat="1" x14ac:dyDescent="0.2">
      <c r="N167" s="532"/>
      <c r="O167" s="532"/>
      <c r="P167" s="532"/>
      <c r="Q167" s="532"/>
      <c r="R167" s="532"/>
      <c r="S167" s="532"/>
    </row>
    <row r="168" spans="2:19" s="27" customFormat="1" x14ac:dyDescent="0.2">
      <c r="G168" s="30"/>
      <c r="N168" s="532"/>
      <c r="O168" s="532"/>
      <c r="P168" s="532"/>
      <c r="Q168" s="532"/>
      <c r="R168" s="532"/>
      <c r="S168" s="532"/>
    </row>
    <row r="169" spans="2:19" s="27" customFormat="1" x14ac:dyDescent="0.2">
      <c r="N169" s="532"/>
      <c r="O169" s="532"/>
      <c r="P169" s="532"/>
      <c r="Q169" s="532"/>
      <c r="R169" s="532"/>
      <c r="S169" s="532"/>
    </row>
    <row r="170" spans="2:19" s="27" customFormat="1" hidden="1" x14ac:dyDescent="0.2">
      <c r="N170" s="532"/>
      <c r="O170" s="532"/>
      <c r="P170" s="532"/>
      <c r="Q170" s="532"/>
      <c r="R170" s="532"/>
      <c r="S170" s="532"/>
    </row>
    <row r="171" spans="2:19" s="27" customFormat="1" hidden="1" x14ac:dyDescent="0.2">
      <c r="N171" s="532"/>
      <c r="O171" s="532"/>
      <c r="P171" s="532"/>
      <c r="Q171" s="532"/>
      <c r="R171" s="532"/>
      <c r="S171" s="532"/>
    </row>
    <row r="172" spans="2:19" s="27" customFormat="1" hidden="1" x14ac:dyDescent="0.2">
      <c r="N172" s="532"/>
      <c r="O172" s="532"/>
      <c r="P172" s="532"/>
      <c r="Q172" s="532"/>
      <c r="R172" s="532"/>
      <c r="S172" s="532"/>
    </row>
    <row r="173" spans="2:19" s="27" customFormat="1" hidden="1" x14ac:dyDescent="0.2">
      <c r="N173" s="532"/>
      <c r="O173" s="532"/>
      <c r="P173" s="532"/>
      <c r="Q173" s="532"/>
      <c r="R173" s="532"/>
      <c r="S173" s="532"/>
    </row>
    <row r="174" spans="2:19" s="27" customFormat="1" hidden="1" x14ac:dyDescent="0.2">
      <c r="N174" s="532"/>
      <c r="O174" s="532"/>
      <c r="P174" s="532"/>
      <c r="Q174" s="532"/>
      <c r="R174" s="532"/>
      <c r="S174" s="532"/>
    </row>
    <row r="175" spans="2:19" s="27" customFormat="1" hidden="1" x14ac:dyDescent="0.2">
      <c r="N175" s="532"/>
      <c r="O175" s="532"/>
      <c r="P175" s="532"/>
      <c r="Q175" s="532"/>
      <c r="R175" s="532"/>
      <c r="S175" s="532"/>
    </row>
    <row r="176" spans="2:19" s="27" customFormat="1" hidden="1" x14ac:dyDescent="0.2">
      <c r="N176" s="532"/>
      <c r="O176" s="532"/>
      <c r="P176" s="532"/>
      <c r="Q176" s="532"/>
      <c r="R176" s="532"/>
      <c r="S176" s="532"/>
    </row>
    <row r="177" spans="1:19" s="27" customFormat="1" hidden="1" x14ac:dyDescent="0.2">
      <c r="N177" s="532"/>
      <c r="O177" s="532"/>
      <c r="P177" s="532"/>
      <c r="Q177" s="532"/>
      <c r="R177" s="532"/>
      <c r="S177" s="532"/>
    </row>
    <row r="178" spans="1:19" s="27" customFormat="1" hidden="1" x14ac:dyDescent="0.2">
      <c r="N178" s="532"/>
      <c r="O178" s="532"/>
      <c r="P178" s="532"/>
      <c r="Q178" s="532"/>
      <c r="R178" s="532"/>
      <c r="S178" s="532"/>
    </row>
    <row r="179" spans="1:19" s="27" customFormat="1" hidden="1" x14ac:dyDescent="0.2">
      <c r="N179" s="532"/>
      <c r="O179" s="532"/>
      <c r="P179" s="532"/>
      <c r="Q179" s="532"/>
      <c r="R179" s="532"/>
      <c r="S179" s="532"/>
    </row>
    <row r="180" spans="1:19" s="27" customFormat="1" hidden="1" x14ac:dyDescent="0.2">
      <c r="N180" s="532"/>
      <c r="O180" s="532"/>
      <c r="P180" s="532"/>
      <c r="Q180" s="532"/>
      <c r="R180" s="532"/>
      <c r="S180" s="532"/>
    </row>
    <row r="181" spans="1:19" s="27" customFormat="1" hidden="1" x14ac:dyDescent="0.2">
      <c r="N181" s="532"/>
      <c r="O181" s="532"/>
      <c r="P181" s="532"/>
      <c r="Q181" s="532"/>
      <c r="R181" s="532"/>
      <c r="S181" s="532"/>
    </row>
    <row r="182" spans="1:19" s="27" customFormat="1" hidden="1" x14ac:dyDescent="0.2">
      <c r="N182" s="532"/>
      <c r="O182" s="532"/>
      <c r="P182" s="532"/>
      <c r="Q182" s="532"/>
      <c r="R182" s="532"/>
      <c r="S182" s="532"/>
    </row>
    <row r="183" spans="1:19" s="27" customFormat="1" hidden="1" x14ac:dyDescent="0.2">
      <c r="B183" s="473"/>
      <c r="N183" s="532"/>
      <c r="O183" s="532"/>
      <c r="P183" s="532"/>
      <c r="Q183" s="532"/>
      <c r="R183" s="532"/>
      <c r="S183" s="532"/>
    </row>
    <row r="184" spans="1:19" s="27" customFormat="1" hidden="1" x14ac:dyDescent="0.2">
      <c r="B184" s="473"/>
      <c r="N184" s="532"/>
      <c r="O184" s="532"/>
      <c r="P184" s="532"/>
      <c r="Q184" s="532"/>
      <c r="R184" s="532"/>
      <c r="S184" s="532"/>
    </row>
    <row r="185" spans="1:19" s="27" customFormat="1" hidden="1" x14ac:dyDescent="0.2">
      <c r="B185" s="473"/>
      <c r="N185" s="532"/>
      <c r="O185" s="532"/>
      <c r="P185" s="532"/>
      <c r="Q185" s="532"/>
      <c r="R185" s="532"/>
      <c r="S185" s="532"/>
    </row>
    <row r="186" spans="1:19" s="27" customFormat="1" hidden="1" x14ac:dyDescent="0.2">
      <c r="B186" s="473"/>
      <c r="N186" s="532"/>
      <c r="O186" s="532"/>
      <c r="P186" s="532"/>
      <c r="Q186" s="532"/>
      <c r="R186" s="532"/>
      <c r="S186" s="532"/>
    </row>
    <row r="187" spans="1:19" s="27" customFormat="1" hidden="1" x14ac:dyDescent="0.2">
      <c r="B187" s="473"/>
      <c r="N187" s="532"/>
      <c r="O187" s="532"/>
      <c r="P187" s="532"/>
      <c r="Q187" s="532"/>
      <c r="R187" s="532"/>
      <c r="S187" s="532"/>
    </row>
    <row r="188" spans="1:19" s="27" customFormat="1" hidden="1" x14ac:dyDescent="0.2">
      <c r="N188" s="532"/>
      <c r="O188" s="532"/>
      <c r="P188" s="532"/>
      <c r="Q188" s="532"/>
      <c r="R188" s="532"/>
      <c r="S188" s="532"/>
    </row>
    <row r="189" spans="1:19" s="27" customFormat="1" hidden="1" x14ac:dyDescent="0.2">
      <c r="N189" s="532"/>
      <c r="O189" s="532"/>
      <c r="P189" s="532"/>
      <c r="Q189" s="532"/>
      <c r="R189" s="532"/>
      <c r="S189" s="532"/>
    </row>
    <row r="190" spans="1:19" s="27" customFormat="1" hidden="1" x14ac:dyDescent="0.2">
      <c r="A190" s="27">
        <v>1</v>
      </c>
      <c r="B190" s="473" t="s">
        <v>639</v>
      </c>
      <c r="E190" s="957"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957"/>
      <c r="G190" s="957"/>
      <c r="H190" s="957"/>
      <c r="I190" s="957"/>
      <c r="J190" s="957"/>
      <c r="N190" s="532"/>
      <c r="O190" s="532"/>
      <c r="P190" s="532"/>
      <c r="Q190" s="532"/>
      <c r="R190" s="532"/>
      <c r="S190" s="532"/>
    </row>
    <row r="191" spans="1:19" s="27" customFormat="1" hidden="1" x14ac:dyDescent="0.2">
      <c r="A191" s="27">
        <v>2</v>
      </c>
      <c r="B191" s="473" t="s">
        <v>640</v>
      </c>
      <c r="E191" s="473" t="str">
        <f>CONCATENATE(E201,D93)</f>
        <v>Please type in the Formal cautions, Enforcement Undertakings or Fixed Monetary Penalties issued by the Environment Agency in respect of offences under any legislation in the last 3 years.</v>
      </c>
      <c r="N191" s="532"/>
      <c r="O191" s="532"/>
      <c r="P191" s="532"/>
      <c r="Q191" s="532"/>
      <c r="R191" s="532"/>
      <c r="S191" s="532"/>
    </row>
    <row r="192" spans="1:19" s="27" customFormat="1" hidden="1" x14ac:dyDescent="0.2">
      <c r="A192" s="27">
        <v>3</v>
      </c>
      <c r="B192" s="473" t="s">
        <v>641</v>
      </c>
      <c r="E192" s="473"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2"/>
      <c r="O192" s="532"/>
      <c r="P192" s="532"/>
      <c r="Q192" s="532"/>
      <c r="R192" s="532"/>
      <c r="S192" s="532"/>
    </row>
    <row r="193" spans="1:45" s="27" customFormat="1" hidden="1" x14ac:dyDescent="0.2">
      <c r="A193" s="27">
        <v>4</v>
      </c>
      <c r="B193" s="473" t="s">
        <v>643</v>
      </c>
      <c r="E193" s="473"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2"/>
      <c r="O193" s="532"/>
      <c r="P193" s="532"/>
      <c r="Q193" s="532"/>
      <c r="R193" s="532"/>
      <c r="S193" s="532"/>
    </row>
    <row r="194" spans="1:45" s="27" customFormat="1" hidden="1" x14ac:dyDescent="0.2">
      <c r="A194" s="27">
        <v>5</v>
      </c>
      <c r="B194" s="473" t="s">
        <v>711</v>
      </c>
      <c r="E194" s="473" t="s">
        <v>711</v>
      </c>
      <c r="N194" s="532"/>
      <c r="O194" s="532"/>
      <c r="P194" s="532"/>
      <c r="Q194" s="532"/>
      <c r="R194" s="532"/>
      <c r="S194" s="532"/>
    </row>
    <row r="195" spans="1:45" s="27" customFormat="1" hidden="1" x14ac:dyDescent="0.2">
      <c r="N195" s="532"/>
      <c r="O195" s="532"/>
      <c r="P195" s="532"/>
      <c r="Q195" s="532"/>
      <c r="R195" s="532"/>
      <c r="S195" s="532"/>
    </row>
    <row r="196" spans="1:45" s="27" customFormat="1" hidden="1" x14ac:dyDescent="0.2">
      <c r="N196" s="532"/>
      <c r="O196" s="532"/>
      <c r="P196" s="532"/>
      <c r="Q196" s="532"/>
      <c r="R196" s="532"/>
      <c r="S196" s="532"/>
    </row>
    <row r="197" spans="1:45" s="27" customFormat="1" hidden="1" x14ac:dyDescent="0.2">
      <c r="N197" s="532"/>
      <c r="O197" s="532"/>
      <c r="P197" s="532"/>
      <c r="Q197" s="532"/>
      <c r="R197" s="532"/>
      <c r="S197" s="532"/>
    </row>
    <row r="198" spans="1:45" s="27" customFormat="1" hidden="1" x14ac:dyDescent="0.2">
      <c r="N198" s="532"/>
      <c r="O198" s="532"/>
      <c r="P198" s="532"/>
      <c r="Q198" s="532"/>
      <c r="R198" s="532"/>
      <c r="S198" s="532"/>
    </row>
    <row r="199" spans="1:45" s="27" customFormat="1" hidden="1" x14ac:dyDescent="0.2">
      <c r="N199" s="532"/>
      <c r="O199" s="532"/>
      <c r="P199" s="532"/>
      <c r="Q199" s="532"/>
      <c r="R199" s="532"/>
      <c r="S199" s="532"/>
    </row>
    <row r="200" spans="1:45" s="27" customFormat="1" hidden="1" x14ac:dyDescent="0.2">
      <c r="E200" s="473" t="s">
        <v>303</v>
      </c>
      <c r="N200" s="532"/>
      <c r="O200" s="532"/>
      <c r="P200" s="532"/>
      <c r="Q200" s="532"/>
      <c r="R200" s="532"/>
      <c r="S200" s="532"/>
    </row>
    <row r="201" spans="1:45" s="27" customFormat="1" hidden="1" x14ac:dyDescent="0.2">
      <c r="E201" s="473" t="s">
        <v>302</v>
      </c>
      <c r="N201" s="532"/>
      <c r="O201" s="532"/>
      <c r="P201" s="532"/>
      <c r="Q201" s="532"/>
      <c r="R201" s="532"/>
      <c r="S201" s="532"/>
    </row>
    <row r="202" spans="1:45" s="27" customFormat="1" hidden="1" x14ac:dyDescent="0.2">
      <c r="N202" s="532"/>
      <c r="O202" s="532"/>
      <c r="P202" s="532"/>
      <c r="Q202" s="532"/>
      <c r="R202" s="532"/>
      <c r="S202" s="532"/>
    </row>
    <row r="203" spans="1:45" s="27" customFormat="1" hidden="1" x14ac:dyDescent="0.2">
      <c r="C203" s="523">
        <v>1</v>
      </c>
      <c r="D203" s="523" t="s">
        <v>231</v>
      </c>
      <c r="E203" s="524"/>
      <c r="F203" s="524"/>
      <c r="G203" s="525"/>
      <c r="N203" s="532"/>
      <c r="O203" s="532"/>
      <c r="P203" s="532"/>
      <c r="Q203" s="532"/>
      <c r="R203" s="532"/>
      <c r="S203" s="532"/>
    </row>
    <row r="204" spans="1:45" s="27" customFormat="1" hidden="1" x14ac:dyDescent="0.2">
      <c r="C204" s="523">
        <v>2</v>
      </c>
      <c r="D204" s="523" t="s">
        <v>620</v>
      </c>
      <c r="E204" s="524"/>
      <c r="F204" s="524"/>
      <c r="G204" s="525"/>
      <c r="N204" s="532"/>
      <c r="O204" s="532"/>
      <c r="P204" s="532"/>
      <c r="Q204" s="532"/>
      <c r="R204" s="532"/>
      <c r="S204" s="532"/>
    </row>
    <row r="205" spans="1:45" s="27" customFormat="1" ht="26.25" hidden="1" customHeight="1" x14ac:dyDescent="0.2">
      <c r="C205" s="523">
        <v>3</v>
      </c>
      <c r="D205" s="526" t="s">
        <v>235</v>
      </c>
      <c r="E205" s="524"/>
      <c r="F205" s="524"/>
      <c r="G205" s="525"/>
      <c r="N205" s="532"/>
      <c r="O205" s="532"/>
      <c r="P205" s="532"/>
      <c r="Q205" s="532"/>
      <c r="R205" s="532"/>
      <c r="S205" s="532"/>
    </row>
    <row r="206" spans="1:45" s="27" customFormat="1" hidden="1" x14ac:dyDescent="0.2">
      <c r="C206" s="523">
        <v>4</v>
      </c>
      <c r="D206" s="523" t="s">
        <v>621</v>
      </c>
      <c r="E206" s="524"/>
      <c r="F206" s="524"/>
      <c r="G206" s="525"/>
      <c r="N206" s="532"/>
      <c r="O206" s="532"/>
      <c r="P206" s="532"/>
      <c r="Q206" s="532"/>
      <c r="R206" s="532"/>
      <c r="S206" s="532"/>
    </row>
    <row r="207" spans="1:45" s="27" customFormat="1" hidden="1" x14ac:dyDescent="0.2">
      <c r="C207" s="523">
        <v>5</v>
      </c>
      <c r="D207" s="523" t="s">
        <v>711</v>
      </c>
      <c r="E207" s="524"/>
      <c r="F207" s="524"/>
      <c r="G207" s="527"/>
      <c r="L207" s="530"/>
      <c r="M207" s="530"/>
      <c r="N207" s="533"/>
      <c r="O207" s="533"/>
      <c r="P207" s="533"/>
      <c r="Q207" s="533"/>
      <c r="R207" s="533"/>
      <c r="S207" s="533"/>
      <c r="T207" s="530"/>
      <c r="U207" s="530"/>
      <c r="V207" s="530"/>
      <c r="W207" s="530"/>
      <c r="X207" s="530"/>
      <c r="Y207" s="530"/>
      <c r="Z207" s="530"/>
      <c r="AA207" s="530"/>
      <c r="AB207" s="530"/>
      <c r="AC207" s="530"/>
      <c r="AD207" s="530"/>
      <c r="AE207" s="530"/>
      <c r="AF207" s="530"/>
      <c r="AG207" s="530"/>
      <c r="AH207" s="530"/>
      <c r="AI207" s="530"/>
      <c r="AJ207" s="530"/>
      <c r="AK207" s="530"/>
      <c r="AL207" s="530"/>
      <c r="AM207" s="530"/>
      <c r="AN207" s="530"/>
      <c r="AO207" s="530"/>
      <c r="AP207" s="530"/>
      <c r="AQ207" s="530"/>
      <c r="AR207" s="530"/>
      <c r="AS207" s="530"/>
    </row>
    <row r="208" spans="1:45" s="27" customFormat="1" hidden="1" x14ac:dyDescent="0.2">
      <c r="L208" s="870"/>
      <c r="M208" s="870"/>
      <c r="N208" s="871"/>
      <c r="O208" s="871"/>
      <c r="P208" s="871"/>
      <c r="Q208" s="871"/>
      <c r="R208" s="871"/>
      <c r="S208" s="871"/>
      <c r="T208" s="871"/>
      <c r="U208" s="871"/>
      <c r="V208" s="871"/>
      <c r="W208" s="871"/>
      <c r="X208" s="871"/>
      <c r="Y208" s="871"/>
      <c r="Z208" s="871"/>
      <c r="AA208" s="871"/>
      <c r="AB208" s="871"/>
      <c r="AC208" s="871"/>
      <c r="AD208" s="871"/>
      <c r="AE208" s="871"/>
      <c r="AF208" s="871"/>
      <c r="AG208" s="871"/>
      <c r="AH208" s="871"/>
      <c r="AI208" s="871"/>
      <c r="AJ208" s="871"/>
      <c r="AK208" s="871"/>
      <c r="AL208" s="871"/>
      <c r="AM208" s="871"/>
      <c r="AN208" s="871"/>
      <c r="AO208" s="871"/>
      <c r="AP208" s="530"/>
      <c r="AQ208" s="530"/>
      <c r="AR208" s="530"/>
      <c r="AS208" s="530"/>
    </row>
    <row r="209" spans="3:45" s="27" customFormat="1" hidden="1" x14ac:dyDescent="0.2">
      <c r="L209" s="870"/>
      <c r="M209" s="870"/>
      <c r="N209" s="533"/>
      <c r="O209" s="533"/>
      <c r="P209" s="533"/>
      <c r="Q209" s="533"/>
      <c r="R209" s="533"/>
      <c r="S209" s="533"/>
      <c r="T209" s="530"/>
      <c r="U209" s="530"/>
      <c r="V209" s="530"/>
      <c r="W209" s="530"/>
      <c r="X209" s="530"/>
      <c r="Y209" s="530"/>
      <c r="Z209" s="530"/>
      <c r="AA209" s="530"/>
      <c r="AB209" s="530"/>
      <c r="AC209" s="530"/>
      <c r="AD209" s="530"/>
      <c r="AE209" s="530"/>
      <c r="AF209" s="530"/>
      <c r="AG209" s="530"/>
      <c r="AH209" s="530"/>
      <c r="AI209" s="530"/>
      <c r="AJ209" s="530"/>
      <c r="AK209" s="530"/>
      <c r="AL209" s="530"/>
      <c r="AM209" s="530"/>
      <c r="AN209" s="530"/>
      <c r="AO209" s="530"/>
      <c r="AP209" s="530"/>
      <c r="AQ209" s="530"/>
      <c r="AR209" s="530"/>
      <c r="AS209" s="530"/>
    </row>
    <row r="210" spans="3:45" s="27" customFormat="1" hidden="1" x14ac:dyDescent="0.2">
      <c r="L210" s="869"/>
      <c r="M210" s="530"/>
      <c r="N210" s="533"/>
      <c r="O210" s="533"/>
      <c r="P210" s="533"/>
      <c r="Q210" s="533"/>
      <c r="R210" s="533"/>
      <c r="S210" s="533"/>
      <c r="T210" s="530"/>
      <c r="U210" s="530"/>
      <c r="V210" s="530"/>
      <c r="W210" s="530"/>
      <c r="X210" s="530"/>
      <c r="Y210" s="530"/>
      <c r="Z210" s="530"/>
      <c r="AA210" s="530"/>
      <c r="AB210" s="530"/>
      <c r="AC210" s="530"/>
      <c r="AD210" s="530"/>
      <c r="AE210" s="530"/>
      <c r="AF210" s="530"/>
      <c r="AG210" s="530"/>
      <c r="AH210" s="530"/>
      <c r="AI210" s="530"/>
      <c r="AJ210" s="530"/>
      <c r="AK210" s="530"/>
      <c r="AL210" s="530"/>
      <c r="AM210" s="530"/>
      <c r="AN210" s="530"/>
      <c r="AO210" s="530"/>
      <c r="AP210" s="530"/>
      <c r="AQ210" s="530"/>
      <c r="AR210" s="530"/>
      <c r="AS210" s="530"/>
    </row>
    <row r="211" spans="3:45" s="27" customFormat="1" ht="12.75" hidden="1" customHeight="1" x14ac:dyDescent="0.2">
      <c r="L211" s="869"/>
      <c r="M211" s="530"/>
      <c r="N211" s="533"/>
      <c r="O211" s="533"/>
      <c r="P211" s="533"/>
      <c r="Q211" s="533"/>
      <c r="R211" s="533"/>
      <c r="S211" s="533"/>
      <c r="T211" s="530"/>
      <c r="U211" s="530"/>
      <c r="V211" s="530"/>
      <c r="W211" s="530"/>
      <c r="X211" s="530"/>
      <c r="Y211" s="530"/>
      <c r="Z211" s="530"/>
      <c r="AA211" s="530"/>
      <c r="AB211" s="530"/>
      <c r="AC211" s="530"/>
      <c r="AD211" s="530"/>
      <c r="AE211" s="530"/>
      <c r="AF211" s="530"/>
      <c r="AG211" s="530"/>
      <c r="AH211" s="530"/>
      <c r="AI211" s="530"/>
      <c r="AJ211" s="530"/>
      <c r="AK211" s="530"/>
      <c r="AL211" s="530"/>
      <c r="AM211" s="530"/>
      <c r="AN211" s="530"/>
      <c r="AO211" s="530"/>
      <c r="AP211" s="530"/>
      <c r="AQ211" s="530"/>
      <c r="AR211" s="530"/>
      <c r="AS211" s="530"/>
    </row>
    <row r="212" spans="3:45" s="27" customFormat="1" hidden="1" x14ac:dyDescent="0.2">
      <c r="L212" s="869"/>
      <c r="M212" s="530"/>
      <c r="N212" s="533"/>
      <c r="O212" s="533"/>
      <c r="P212" s="533"/>
      <c r="Q212" s="533"/>
      <c r="R212" s="533"/>
      <c r="S212" s="533"/>
      <c r="T212" s="530"/>
      <c r="U212" s="530"/>
      <c r="V212" s="530"/>
      <c r="W212" s="530"/>
      <c r="X212" s="530"/>
      <c r="Y212" s="530"/>
      <c r="Z212" s="530"/>
      <c r="AA212" s="530"/>
      <c r="AB212" s="530"/>
      <c r="AC212" s="530"/>
      <c r="AD212" s="530"/>
      <c r="AE212" s="530"/>
      <c r="AF212" s="530"/>
      <c r="AG212" s="530"/>
      <c r="AH212" s="530"/>
      <c r="AI212" s="530"/>
      <c r="AJ212" s="530"/>
      <c r="AK212" s="530"/>
      <c r="AL212" s="530"/>
      <c r="AM212" s="530"/>
      <c r="AN212" s="530"/>
      <c r="AO212" s="530"/>
      <c r="AP212" s="530"/>
      <c r="AQ212" s="530"/>
      <c r="AR212" s="530"/>
      <c r="AS212" s="530"/>
    </row>
    <row r="213" spans="3:45" s="27" customFormat="1" hidden="1" x14ac:dyDescent="0.2">
      <c r="L213" s="869"/>
      <c r="M213" s="530"/>
      <c r="N213" s="533"/>
      <c r="O213" s="533"/>
      <c r="P213" s="533"/>
      <c r="Q213" s="533"/>
      <c r="R213" s="533"/>
      <c r="S213" s="533"/>
      <c r="T213" s="530"/>
      <c r="U213" s="530"/>
      <c r="V213" s="530"/>
      <c r="W213" s="530"/>
      <c r="X213" s="530"/>
      <c r="Y213" s="530"/>
      <c r="Z213" s="530"/>
      <c r="AA213" s="530"/>
      <c r="AB213" s="530"/>
      <c r="AC213" s="530"/>
      <c r="AD213" s="530"/>
      <c r="AE213" s="530"/>
      <c r="AF213" s="530"/>
      <c r="AG213" s="530"/>
      <c r="AH213" s="530"/>
      <c r="AI213" s="530"/>
      <c r="AJ213" s="530"/>
      <c r="AK213" s="530"/>
      <c r="AL213" s="530"/>
      <c r="AM213" s="530"/>
      <c r="AN213" s="530"/>
      <c r="AO213" s="530"/>
      <c r="AP213" s="530"/>
      <c r="AQ213" s="530"/>
      <c r="AR213" s="530"/>
      <c r="AS213" s="530"/>
    </row>
    <row r="214" spans="3:45" s="27" customFormat="1" hidden="1" x14ac:dyDescent="0.2">
      <c r="L214" s="869"/>
      <c r="M214" s="530"/>
      <c r="N214" s="533"/>
      <c r="O214" s="533"/>
      <c r="P214" s="533"/>
      <c r="Q214" s="533"/>
      <c r="R214" s="533"/>
      <c r="S214" s="533"/>
      <c r="T214" s="530"/>
      <c r="U214" s="530"/>
      <c r="V214" s="530"/>
      <c r="W214" s="530"/>
      <c r="X214" s="530"/>
      <c r="Y214" s="530"/>
      <c r="Z214" s="530"/>
      <c r="AA214" s="530"/>
      <c r="AB214" s="530"/>
      <c r="AC214" s="530"/>
      <c r="AD214" s="530"/>
      <c r="AE214" s="530"/>
      <c r="AF214" s="530"/>
      <c r="AG214" s="530"/>
      <c r="AH214" s="530"/>
      <c r="AI214" s="530"/>
      <c r="AJ214" s="530"/>
      <c r="AK214" s="530"/>
      <c r="AL214" s="530"/>
      <c r="AM214" s="530"/>
      <c r="AN214" s="530"/>
      <c r="AO214" s="530"/>
      <c r="AP214" s="530"/>
      <c r="AQ214" s="530"/>
      <c r="AR214" s="530"/>
      <c r="AS214" s="530"/>
    </row>
    <row r="215" spans="3:45" s="27" customFormat="1" hidden="1" x14ac:dyDescent="0.2">
      <c r="L215" s="869"/>
      <c r="M215" s="530"/>
      <c r="N215" s="533"/>
      <c r="O215" s="533"/>
      <c r="P215" s="533"/>
      <c r="Q215" s="533"/>
      <c r="R215" s="533"/>
      <c r="S215" s="533"/>
      <c r="T215" s="530"/>
      <c r="U215" s="530"/>
      <c r="V215" s="530"/>
      <c r="W215" s="530"/>
      <c r="X215" s="530"/>
      <c r="Y215" s="530"/>
      <c r="Z215" s="530"/>
      <c r="AA215" s="530"/>
      <c r="AB215" s="530"/>
      <c r="AC215" s="530"/>
      <c r="AD215" s="530"/>
      <c r="AE215" s="530"/>
      <c r="AF215" s="530"/>
      <c r="AG215" s="530"/>
      <c r="AH215" s="530"/>
      <c r="AI215" s="530"/>
      <c r="AJ215" s="530"/>
      <c r="AK215" s="530"/>
      <c r="AL215" s="530"/>
      <c r="AM215" s="530"/>
      <c r="AN215" s="530"/>
      <c r="AO215" s="530"/>
      <c r="AP215" s="530"/>
      <c r="AQ215" s="530"/>
      <c r="AR215" s="530"/>
      <c r="AS215" s="530"/>
    </row>
    <row r="216" spans="3:45" s="27" customFormat="1" hidden="1" x14ac:dyDescent="0.2">
      <c r="L216" s="869"/>
      <c r="M216" s="530"/>
      <c r="N216" s="533"/>
      <c r="O216" s="533"/>
      <c r="P216" s="533"/>
      <c r="Q216" s="533"/>
      <c r="R216" s="533"/>
      <c r="S216" s="533"/>
      <c r="T216" s="530"/>
      <c r="U216" s="530"/>
      <c r="V216" s="530"/>
      <c r="W216" s="530"/>
      <c r="X216" s="530"/>
      <c r="Y216" s="530"/>
      <c r="Z216" s="530"/>
      <c r="AA216" s="530"/>
      <c r="AB216" s="530"/>
      <c r="AC216" s="530"/>
      <c r="AD216" s="530"/>
      <c r="AE216" s="530"/>
      <c r="AF216" s="530"/>
      <c r="AG216" s="530"/>
      <c r="AH216" s="530"/>
      <c r="AI216" s="530"/>
      <c r="AJ216" s="530"/>
      <c r="AK216" s="530"/>
      <c r="AL216" s="530"/>
      <c r="AM216" s="530"/>
      <c r="AN216" s="530"/>
      <c r="AO216" s="530"/>
      <c r="AP216" s="530"/>
      <c r="AQ216" s="530"/>
      <c r="AR216" s="530"/>
      <c r="AS216" s="530"/>
    </row>
    <row r="217" spans="3:45" s="27" customFormat="1" hidden="1" x14ac:dyDescent="0.2">
      <c r="L217" s="869"/>
      <c r="M217" s="530"/>
      <c r="N217" s="533"/>
      <c r="O217" s="533"/>
      <c r="P217" s="533"/>
      <c r="Q217" s="533"/>
      <c r="R217" s="533"/>
      <c r="S217" s="533"/>
      <c r="T217" s="530"/>
      <c r="U217" s="530"/>
      <c r="V217" s="530"/>
      <c r="W217" s="530"/>
      <c r="X217" s="530"/>
      <c r="Y217" s="530"/>
      <c r="Z217" s="530"/>
      <c r="AA217" s="530"/>
      <c r="AB217" s="530"/>
      <c r="AC217" s="530"/>
      <c r="AD217" s="530"/>
      <c r="AE217" s="530"/>
      <c r="AF217" s="530"/>
      <c r="AG217" s="530"/>
      <c r="AH217" s="530"/>
      <c r="AI217" s="530"/>
      <c r="AJ217" s="530"/>
      <c r="AK217" s="530"/>
      <c r="AL217" s="530"/>
      <c r="AM217" s="530"/>
      <c r="AN217" s="530"/>
      <c r="AO217" s="530"/>
      <c r="AP217" s="530"/>
      <c r="AQ217" s="530"/>
      <c r="AR217" s="530"/>
      <c r="AS217" s="530"/>
    </row>
    <row r="218" spans="3:45" s="27" customFormat="1" hidden="1" x14ac:dyDescent="0.2">
      <c r="L218" s="869"/>
      <c r="M218" s="530"/>
      <c r="N218" s="533"/>
      <c r="O218" s="533"/>
      <c r="P218" s="533"/>
      <c r="Q218" s="533"/>
      <c r="R218" s="533"/>
      <c r="S218" s="533"/>
      <c r="T218" s="530"/>
      <c r="U218" s="530"/>
      <c r="V218" s="530"/>
      <c r="W218" s="530"/>
      <c r="X218" s="530"/>
      <c r="Y218" s="530"/>
      <c r="Z218" s="530"/>
      <c r="AA218" s="530"/>
      <c r="AB218" s="530"/>
      <c r="AC218" s="530"/>
      <c r="AD218" s="530"/>
      <c r="AE218" s="530"/>
      <c r="AF218" s="530"/>
      <c r="AG218" s="530"/>
      <c r="AH218" s="530"/>
      <c r="AI218" s="530"/>
      <c r="AJ218" s="530"/>
      <c r="AK218" s="530"/>
      <c r="AL218" s="530"/>
      <c r="AM218" s="530"/>
      <c r="AN218" s="530"/>
      <c r="AO218" s="530"/>
      <c r="AP218" s="530"/>
      <c r="AQ218" s="530"/>
      <c r="AR218" s="530"/>
      <c r="AS218" s="530"/>
    </row>
    <row r="219" spans="3:45" s="27" customFormat="1" hidden="1" x14ac:dyDescent="0.2">
      <c r="L219" s="869"/>
      <c r="M219" s="530"/>
      <c r="N219" s="533"/>
      <c r="O219" s="533"/>
      <c r="P219" s="533"/>
      <c r="Q219" s="533"/>
      <c r="R219" s="533"/>
      <c r="S219" s="533"/>
      <c r="T219" s="530"/>
      <c r="U219" s="530"/>
      <c r="V219" s="530"/>
      <c r="W219" s="530"/>
      <c r="X219" s="530"/>
      <c r="Y219" s="530"/>
      <c r="Z219" s="530"/>
      <c r="AA219" s="530"/>
      <c r="AB219" s="530"/>
      <c r="AC219" s="530"/>
      <c r="AD219" s="530"/>
      <c r="AE219" s="530"/>
      <c r="AF219" s="530"/>
      <c r="AG219" s="530"/>
      <c r="AH219" s="530"/>
      <c r="AI219" s="530"/>
      <c r="AJ219" s="530"/>
      <c r="AK219" s="530"/>
      <c r="AL219" s="530"/>
      <c r="AM219" s="530"/>
      <c r="AN219" s="530"/>
      <c r="AO219" s="530"/>
      <c r="AP219" s="530"/>
      <c r="AQ219" s="530"/>
      <c r="AR219" s="530"/>
      <c r="AS219" s="530"/>
    </row>
    <row r="220" spans="3:45" s="27" customFormat="1" hidden="1" x14ac:dyDescent="0.2">
      <c r="L220" s="869"/>
      <c r="M220" s="530"/>
      <c r="N220" s="533"/>
      <c r="O220" s="533"/>
      <c r="P220" s="533"/>
      <c r="Q220" s="533"/>
      <c r="R220" s="533"/>
      <c r="S220" s="533"/>
      <c r="T220" s="530"/>
      <c r="U220" s="530"/>
      <c r="V220" s="530"/>
      <c r="W220" s="530"/>
      <c r="X220" s="530"/>
      <c r="Y220" s="530"/>
      <c r="Z220" s="530"/>
      <c r="AA220" s="530"/>
      <c r="AB220" s="530"/>
      <c r="AC220" s="530"/>
      <c r="AD220" s="530"/>
      <c r="AE220" s="530"/>
      <c r="AF220" s="530"/>
      <c r="AG220" s="530"/>
      <c r="AH220" s="530"/>
      <c r="AI220" s="530"/>
      <c r="AJ220" s="530"/>
      <c r="AK220" s="530"/>
      <c r="AL220" s="530"/>
      <c r="AM220" s="530"/>
      <c r="AN220" s="530"/>
      <c r="AO220" s="530"/>
      <c r="AP220" s="530"/>
      <c r="AQ220" s="530"/>
      <c r="AR220" s="530"/>
      <c r="AS220" s="530"/>
    </row>
    <row r="221" spans="3:45" s="27" customFormat="1" hidden="1" x14ac:dyDescent="0.2">
      <c r="H221" s="671">
        <v>1</v>
      </c>
      <c r="I221" s="671">
        <v>2</v>
      </c>
      <c r="J221" s="671" t="s">
        <v>737</v>
      </c>
      <c r="L221" s="869"/>
      <c r="M221" s="530"/>
      <c r="N221" s="533"/>
      <c r="O221" s="533"/>
      <c r="P221" s="533"/>
      <c r="Q221" s="533"/>
      <c r="R221" s="533"/>
      <c r="S221" s="533"/>
      <c r="T221" s="530"/>
      <c r="U221" s="530"/>
      <c r="V221" s="530"/>
      <c r="W221" s="530"/>
      <c r="X221" s="530"/>
      <c r="Y221" s="530"/>
      <c r="Z221" s="530"/>
      <c r="AA221" s="530"/>
      <c r="AB221" s="530"/>
      <c r="AC221" s="530"/>
      <c r="AD221" s="530"/>
      <c r="AE221" s="530"/>
      <c r="AF221" s="530"/>
      <c r="AG221" s="530"/>
      <c r="AH221" s="530"/>
      <c r="AI221" s="530"/>
      <c r="AJ221" s="530"/>
      <c r="AK221" s="530"/>
      <c r="AL221" s="530"/>
      <c r="AM221" s="530"/>
      <c r="AN221" s="530"/>
      <c r="AO221" s="530"/>
      <c r="AP221" s="530"/>
      <c r="AQ221" s="530"/>
      <c r="AR221" s="530"/>
      <c r="AS221" s="530"/>
    </row>
    <row r="222" spans="3:45" s="27" customFormat="1" hidden="1" x14ac:dyDescent="0.2">
      <c r="E222" s="671" t="str">
        <f t="shared" ref="E222:G227" si="3">E119</f>
        <v>Entered</v>
      </c>
      <c r="F222" s="671" t="str">
        <f t="shared" si="3"/>
        <v>Spent</v>
      </c>
      <c r="G222" s="671" t="str">
        <f t="shared" si="3"/>
        <v>Extant</v>
      </c>
      <c r="H222" s="671"/>
      <c r="I222" s="671"/>
      <c r="J222" s="671"/>
      <c r="L222" s="869"/>
      <c r="M222" s="530"/>
      <c r="N222" s="533"/>
      <c r="O222" s="533"/>
      <c r="P222" s="533"/>
      <c r="Q222" s="533"/>
      <c r="R222" s="533"/>
      <c r="S222" s="533"/>
      <c r="T222" s="530"/>
      <c r="U222" s="530"/>
      <c r="V222" s="530"/>
      <c r="W222" s="530"/>
      <c r="X222" s="530"/>
      <c r="Y222" s="530"/>
      <c r="Z222" s="530"/>
      <c r="AA222" s="530"/>
      <c r="AB222" s="530"/>
      <c r="AC222" s="530"/>
      <c r="AD222" s="530"/>
      <c r="AE222" s="530"/>
      <c r="AF222" s="530"/>
      <c r="AG222" s="530"/>
      <c r="AH222" s="530"/>
      <c r="AI222" s="530"/>
      <c r="AJ222" s="530"/>
      <c r="AK222" s="530"/>
      <c r="AL222" s="530"/>
      <c r="AM222" s="530"/>
      <c r="AN222" s="530"/>
      <c r="AO222" s="530"/>
      <c r="AP222" s="530"/>
      <c r="AQ222" s="530"/>
      <c r="AR222" s="530"/>
      <c r="AS222" s="530"/>
    </row>
    <row r="223" spans="3:45" s="27" customFormat="1" hidden="1" x14ac:dyDescent="0.2">
      <c r="C223" s="27">
        <f t="shared" ref="C223:D227" si="4">C120</f>
        <v>1</v>
      </c>
      <c r="D223" s="27" t="str">
        <f t="shared" si="4"/>
        <v>Enforcement etc Notices</v>
      </c>
      <c r="E223" s="671">
        <f t="shared" si="3"/>
        <v>0</v>
      </c>
      <c r="F223" s="671">
        <f t="shared" si="3"/>
        <v>0</v>
      </c>
      <c r="G223" s="671">
        <f t="shared" si="3"/>
        <v>0</v>
      </c>
      <c r="H223" s="671">
        <v>-5</v>
      </c>
      <c r="I223" s="671">
        <v>-10</v>
      </c>
      <c r="J223" s="671">
        <v>-40</v>
      </c>
      <c r="L223" s="869"/>
      <c r="M223" s="530"/>
      <c r="N223" s="533"/>
      <c r="O223" s="533"/>
      <c r="P223" s="533"/>
      <c r="Q223" s="533"/>
      <c r="R223" s="533"/>
      <c r="S223" s="533"/>
      <c r="T223" s="530"/>
      <c r="U223" s="530"/>
      <c r="V223" s="530"/>
      <c r="W223" s="530"/>
      <c r="X223" s="530"/>
      <c r="Y223" s="530"/>
      <c r="Z223" s="530"/>
      <c r="AA223" s="530"/>
      <c r="AB223" s="530"/>
      <c r="AC223" s="530"/>
      <c r="AD223" s="530"/>
      <c r="AE223" s="530"/>
      <c r="AF223" s="530"/>
      <c r="AG223" s="530"/>
      <c r="AH223" s="530"/>
      <c r="AI223" s="530"/>
      <c r="AJ223" s="530"/>
      <c r="AK223" s="530"/>
      <c r="AL223" s="530"/>
      <c r="AM223" s="530"/>
      <c r="AN223" s="530"/>
      <c r="AO223" s="530"/>
      <c r="AP223" s="530"/>
      <c r="AQ223" s="530"/>
      <c r="AR223" s="530"/>
      <c r="AS223" s="530"/>
    </row>
    <row r="224" spans="3:45" s="27" customFormat="1" hidden="1" x14ac:dyDescent="0.2">
      <c r="C224" s="27">
        <f t="shared" si="4"/>
        <v>2</v>
      </c>
      <c r="D224" s="27" t="str">
        <f t="shared" si="4"/>
        <v>Formal Cautions etc</v>
      </c>
      <c r="E224" s="671">
        <f t="shared" si="3"/>
        <v>0</v>
      </c>
      <c r="F224" s="671">
        <f t="shared" si="3"/>
        <v>0</v>
      </c>
      <c r="G224" s="671">
        <f t="shared" si="3"/>
        <v>0</v>
      </c>
      <c r="H224" s="671">
        <v>-5</v>
      </c>
      <c r="I224" s="671">
        <v>-10</v>
      </c>
      <c r="J224" s="671">
        <v>-40</v>
      </c>
      <c r="L224" s="869"/>
      <c r="M224" s="530"/>
      <c r="N224" s="533"/>
      <c r="O224" s="533"/>
      <c r="P224" s="533"/>
      <c r="Q224" s="533"/>
      <c r="R224" s="533"/>
      <c r="S224" s="533"/>
      <c r="T224" s="530"/>
      <c r="U224" s="530"/>
      <c r="V224" s="530"/>
      <c r="W224" s="530"/>
      <c r="X224" s="530"/>
      <c r="Y224" s="530"/>
      <c r="Z224" s="530"/>
      <c r="AA224" s="530"/>
      <c r="AB224" s="530"/>
      <c r="AC224" s="530"/>
      <c r="AD224" s="530"/>
      <c r="AE224" s="530"/>
      <c r="AF224" s="530"/>
      <c r="AG224" s="530"/>
      <c r="AH224" s="530"/>
      <c r="AI224" s="530"/>
      <c r="AJ224" s="530"/>
      <c r="AK224" s="530"/>
      <c r="AL224" s="530"/>
      <c r="AM224" s="530"/>
      <c r="AN224" s="530"/>
      <c r="AO224" s="530"/>
      <c r="AP224" s="530"/>
      <c r="AQ224" s="530"/>
      <c r="AR224" s="530"/>
      <c r="AS224" s="530"/>
    </row>
    <row r="225" spans="3:45" s="27" customFormat="1" hidden="1" x14ac:dyDescent="0.2">
      <c r="C225" s="27">
        <f t="shared" si="4"/>
        <v>3</v>
      </c>
      <c r="D225" s="27" t="str">
        <f t="shared" si="4"/>
        <v>Prohibition etc Notices</v>
      </c>
      <c r="E225" s="671">
        <f t="shared" si="3"/>
        <v>0</v>
      </c>
      <c r="F225" s="671">
        <f t="shared" si="3"/>
        <v>0</v>
      </c>
      <c r="G225" s="671">
        <f t="shared" si="3"/>
        <v>0</v>
      </c>
      <c r="H225" s="671">
        <v>-10</v>
      </c>
      <c r="I225" s="671">
        <v>-40</v>
      </c>
      <c r="J225" s="671">
        <v>-40</v>
      </c>
      <c r="L225" s="869"/>
      <c r="M225" s="530"/>
      <c r="N225" s="533"/>
      <c r="O225" s="533"/>
      <c r="P225" s="533"/>
      <c r="Q225" s="533"/>
      <c r="R225" s="533"/>
      <c r="S225" s="533"/>
      <c r="T225" s="530"/>
      <c r="U225" s="530"/>
      <c r="V225" s="530"/>
      <c r="W225" s="530"/>
      <c r="X225" s="530"/>
      <c r="Y225" s="530"/>
      <c r="Z225" s="530"/>
      <c r="AA225" s="530"/>
      <c r="AB225" s="530"/>
      <c r="AC225" s="530"/>
      <c r="AD225" s="530"/>
      <c r="AE225" s="530"/>
      <c r="AF225" s="530"/>
      <c r="AG225" s="530"/>
      <c r="AH225" s="530"/>
      <c r="AI225" s="530"/>
      <c r="AJ225" s="530"/>
      <c r="AK225" s="530"/>
      <c r="AL225" s="530"/>
      <c r="AM225" s="530"/>
      <c r="AN225" s="530"/>
      <c r="AO225" s="530"/>
      <c r="AP225" s="530"/>
      <c r="AQ225" s="530"/>
      <c r="AR225" s="530"/>
      <c r="AS225" s="530"/>
    </row>
    <row r="226" spans="3:45" s="27" customFormat="1" hidden="1" x14ac:dyDescent="0.2">
      <c r="C226" s="27">
        <f t="shared" si="4"/>
        <v>4</v>
      </c>
      <c r="D226" s="27" t="str">
        <f t="shared" si="4"/>
        <v>Convictions on Prosecutions etc</v>
      </c>
      <c r="E226" s="671">
        <f t="shared" si="3"/>
        <v>0</v>
      </c>
      <c r="F226" s="671">
        <f t="shared" si="3"/>
        <v>0</v>
      </c>
      <c r="G226" s="671">
        <f t="shared" si="3"/>
        <v>0</v>
      </c>
      <c r="H226" s="671">
        <v>-15</v>
      </c>
      <c r="I226" s="671">
        <v>-40</v>
      </c>
      <c r="J226" s="671">
        <v>-40</v>
      </c>
      <c r="L226" s="869"/>
      <c r="M226" s="530"/>
      <c r="N226" s="533"/>
      <c r="O226" s="533"/>
      <c r="P226" s="533"/>
      <c r="Q226" s="533"/>
      <c r="R226" s="533"/>
      <c r="S226" s="533"/>
      <c r="T226" s="530"/>
      <c r="U226" s="530"/>
      <c r="V226" s="530"/>
      <c r="W226" s="530"/>
      <c r="X226" s="530"/>
      <c r="Y226" s="530"/>
      <c r="Z226" s="530"/>
      <c r="AA226" s="530"/>
      <c r="AB226" s="530"/>
      <c r="AC226" s="530"/>
      <c r="AD226" s="530"/>
      <c r="AE226" s="530"/>
      <c r="AF226" s="530"/>
      <c r="AG226" s="530"/>
      <c r="AH226" s="530"/>
      <c r="AI226" s="530"/>
      <c r="AJ226" s="530"/>
      <c r="AK226" s="530"/>
      <c r="AL226" s="530"/>
      <c r="AM226" s="530"/>
      <c r="AN226" s="530"/>
      <c r="AO226" s="530"/>
      <c r="AP226" s="530"/>
      <c r="AQ226" s="530"/>
      <c r="AR226" s="530"/>
      <c r="AS226" s="530"/>
    </row>
    <row r="227" spans="3:45" s="27" customFormat="1" hidden="1" x14ac:dyDescent="0.2">
      <c r="C227" s="27">
        <f t="shared" si="4"/>
        <v>5</v>
      </c>
      <c r="D227" s="27" t="str">
        <f t="shared" si="4"/>
        <v>COMAH Improvement Notices</v>
      </c>
      <c r="E227" s="671">
        <f t="shared" si="3"/>
        <v>0</v>
      </c>
      <c r="F227" s="671">
        <f t="shared" si="3"/>
        <v>0</v>
      </c>
      <c r="G227" s="671">
        <f t="shared" si="3"/>
        <v>0</v>
      </c>
      <c r="H227" s="671"/>
      <c r="I227" s="671"/>
      <c r="J227" s="671"/>
      <c r="L227" s="869"/>
      <c r="M227" s="530"/>
      <c r="N227" s="533"/>
      <c r="O227" s="533"/>
      <c r="P227" s="533"/>
      <c r="Q227" s="533"/>
      <c r="R227" s="533"/>
      <c r="S227" s="533"/>
      <c r="T227" s="530"/>
      <c r="U227" s="530"/>
      <c r="V227" s="530"/>
      <c r="W227" s="530"/>
      <c r="X227" s="530"/>
      <c r="Y227" s="530"/>
      <c r="Z227" s="530"/>
      <c r="AA227" s="530"/>
      <c r="AB227" s="530"/>
      <c r="AC227" s="530"/>
      <c r="AD227" s="530"/>
      <c r="AE227" s="530"/>
      <c r="AF227" s="530"/>
      <c r="AG227" s="530"/>
      <c r="AH227" s="530"/>
      <c r="AI227" s="530"/>
      <c r="AJ227" s="530"/>
      <c r="AK227" s="530"/>
      <c r="AL227" s="530"/>
      <c r="AM227" s="530"/>
      <c r="AN227" s="530"/>
      <c r="AO227" s="530"/>
      <c r="AP227" s="530"/>
      <c r="AQ227" s="530"/>
      <c r="AR227" s="530"/>
      <c r="AS227" s="530"/>
    </row>
    <row r="228" spans="3:45" s="27" customFormat="1" hidden="1" x14ac:dyDescent="0.2">
      <c r="F228" s="673" t="s">
        <v>585</v>
      </c>
      <c r="G228" s="671">
        <f>SUM(G223:G227)</f>
        <v>0</v>
      </c>
      <c r="L228" s="869"/>
      <c r="M228" s="530"/>
      <c r="N228" s="533"/>
      <c r="O228" s="533"/>
      <c r="P228" s="533"/>
      <c r="Q228" s="533"/>
      <c r="R228" s="533"/>
      <c r="S228" s="533"/>
      <c r="T228" s="530"/>
      <c r="U228" s="530"/>
      <c r="V228" s="530"/>
      <c r="W228" s="530"/>
      <c r="X228" s="530"/>
      <c r="Y228" s="530"/>
      <c r="Z228" s="530"/>
      <c r="AA228" s="530"/>
      <c r="AB228" s="530"/>
      <c r="AC228" s="530"/>
      <c r="AD228" s="530"/>
      <c r="AE228" s="530"/>
      <c r="AF228" s="530"/>
      <c r="AG228" s="530"/>
      <c r="AH228" s="530"/>
      <c r="AI228" s="530"/>
      <c r="AJ228" s="530"/>
      <c r="AK228" s="530"/>
      <c r="AL228" s="530"/>
      <c r="AM228" s="530"/>
      <c r="AN228" s="530"/>
      <c r="AO228" s="530"/>
      <c r="AP228" s="530"/>
      <c r="AQ228" s="530"/>
      <c r="AR228" s="530"/>
      <c r="AS228" s="530"/>
    </row>
    <row r="229" spans="3:45" s="27" customFormat="1" hidden="1" x14ac:dyDescent="0.2">
      <c r="L229" s="869"/>
      <c r="M229" s="530"/>
      <c r="N229" s="533"/>
      <c r="O229" s="533"/>
      <c r="P229" s="533"/>
      <c r="Q229" s="533"/>
      <c r="R229" s="533"/>
      <c r="S229" s="533"/>
      <c r="T229" s="530"/>
      <c r="U229" s="530"/>
      <c r="V229" s="530"/>
      <c r="W229" s="530"/>
      <c r="X229" s="530"/>
      <c r="Y229" s="530"/>
      <c r="Z229" s="530"/>
      <c r="AA229" s="530"/>
      <c r="AB229" s="530"/>
      <c r="AC229" s="530"/>
      <c r="AD229" s="530"/>
      <c r="AE229" s="530"/>
      <c r="AF229" s="530"/>
      <c r="AG229" s="530"/>
      <c r="AH229" s="530"/>
      <c r="AI229" s="530"/>
      <c r="AJ229" s="530"/>
      <c r="AK229" s="530"/>
      <c r="AL229" s="530"/>
      <c r="AM229" s="530"/>
      <c r="AN229" s="530"/>
      <c r="AO229" s="530"/>
      <c r="AP229" s="530"/>
      <c r="AQ229" s="530"/>
      <c r="AR229" s="530"/>
      <c r="AS229" s="530"/>
    </row>
    <row r="230" spans="3:45" s="27" customFormat="1" hidden="1" x14ac:dyDescent="0.2">
      <c r="L230" s="869"/>
      <c r="M230" s="530"/>
      <c r="N230" s="533"/>
      <c r="O230" s="533"/>
      <c r="P230" s="533"/>
      <c r="Q230" s="533"/>
      <c r="R230" s="533"/>
      <c r="S230" s="533"/>
      <c r="T230" s="530"/>
      <c r="U230" s="530"/>
      <c r="V230" s="530"/>
      <c r="W230" s="530"/>
      <c r="X230" s="530"/>
      <c r="Y230" s="530"/>
      <c r="Z230" s="530"/>
      <c r="AA230" s="530"/>
      <c r="AB230" s="530"/>
      <c r="AC230" s="530"/>
      <c r="AD230" s="530"/>
      <c r="AE230" s="530"/>
      <c r="AF230" s="530"/>
      <c r="AG230" s="530"/>
      <c r="AH230" s="530"/>
      <c r="AI230" s="530"/>
      <c r="AJ230" s="530"/>
      <c r="AK230" s="530"/>
      <c r="AL230" s="530"/>
      <c r="AM230" s="530"/>
      <c r="AN230" s="530"/>
      <c r="AO230" s="530"/>
      <c r="AP230" s="530"/>
      <c r="AQ230" s="530"/>
      <c r="AR230" s="530"/>
      <c r="AS230" s="530"/>
    </row>
    <row r="231" spans="3:45" s="27" customFormat="1" hidden="1" x14ac:dyDescent="0.2">
      <c r="C231" s="672" t="s">
        <v>738</v>
      </c>
      <c r="G231" s="675" t="s">
        <v>619</v>
      </c>
      <c r="H231" s="675" t="s">
        <v>682</v>
      </c>
      <c r="L231" s="530"/>
      <c r="M231" s="530"/>
      <c r="N231" s="533"/>
      <c r="O231" s="533"/>
      <c r="P231" s="533"/>
      <c r="Q231" s="533"/>
      <c r="R231" s="533"/>
      <c r="S231" s="533"/>
      <c r="T231" s="530"/>
      <c r="U231" s="530"/>
      <c r="V231" s="530"/>
      <c r="W231" s="530"/>
      <c r="X231" s="530"/>
      <c r="Y231" s="530"/>
      <c r="Z231" s="530"/>
      <c r="AA231" s="530"/>
      <c r="AB231" s="530"/>
      <c r="AC231" s="530"/>
      <c r="AD231" s="530"/>
      <c r="AE231" s="530"/>
      <c r="AF231" s="530"/>
      <c r="AG231" s="530"/>
      <c r="AH231" s="530"/>
      <c r="AI231" s="530"/>
      <c r="AJ231" s="530"/>
      <c r="AK231" s="530"/>
      <c r="AL231" s="530"/>
      <c r="AM231" s="530"/>
      <c r="AN231" s="530"/>
      <c r="AO231" s="530"/>
      <c r="AP231" s="530"/>
      <c r="AQ231" s="530"/>
      <c r="AR231" s="530"/>
      <c r="AS231" s="530"/>
    </row>
    <row r="232" spans="3:45" s="27" customFormat="1" hidden="1" x14ac:dyDescent="0.2">
      <c r="C232" s="27">
        <v>1</v>
      </c>
      <c r="D232" s="27" t="s">
        <v>231</v>
      </c>
      <c r="E232" s="671"/>
      <c r="G232" s="671">
        <f>G223*H223</f>
        <v>0</v>
      </c>
      <c r="H232" s="674">
        <f>IF(G228&gt;2,-40,G236)</f>
        <v>0</v>
      </c>
      <c r="L232" s="530"/>
      <c r="M232" s="530"/>
      <c r="N232" s="533"/>
      <c r="O232" s="533"/>
      <c r="P232" s="533"/>
      <c r="Q232" s="533"/>
      <c r="R232" s="533"/>
      <c r="S232" s="533"/>
      <c r="T232" s="530"/>
      <c r="U232" s="530"/>
      <c r="V232" s="530"/>
      <c r="W232" s="530"/>
      <c r="X232" s="530"/>
      <c r="Y232" s="530"/>
      <c r="Z232" s="530"/>
      <c r="AA232" s="530"/>
      <c r="AB232" s="530"/>
      <c r="AC232" s="530"/>
      <c r="AD232" s="530"/>
      <c r="AE232" s="530"/>
      <c r="AF232" s="530"/>
      <c r="AG232" s="530"/>
      <c r="AH232" s="530"/>
      <c r="AI232" s="530"/>
      <c r="AJ232" s="530"/>
      <c r="AK232" s="530"/>
      <c r="AL232" s="530"/>
      <c r="AM232" s="530"/>
      <c r="AN232" s="530"/>
      <c r="AO232" s="530"/>
      <c r="AP232" s="530"/>
      <c r="AQ232" s="530"/>
      <c r="AR232" s="530"/>
      <c r="AS232" s="530"/>
    </row>
    <row r="233" spans="3:45" s="27" customFormat="1" hidden="1" x14ac:dyDescent="0.2">
      <c r="C233" s="27">
        <v>2</v>
      </c>
      <c r="D233" s="27" t="s">
        <v>620</v>
      </c>
      <c r="G233" s="671">
        <f>G224*H224</f>
        <v>0</v>
      </c>
      <c r="H233" s="671"/>
      <c r="L233" s="530"/>
      <c r="M233" s="530"/>
      <c r="N233" s="533"/>
      <c r="O233" s="533"/>
      <c r="P233" s="533"/>
      <c r="Q233" s="533"/>
      <c r="R233" s="533"/>
      <c r="S233" s="533"/>
      <c r="T233" s="530"/>
      <c r="U233" s="530"/>
      <c r="V233" s="530"/>
      <c r="W233" s="530"/>
      <c r="X233" s="530"/>
      <c r="Y233" s="530"/>
      <c r="Z233" s="530"/>
      <c r="AA233" s="530"/>
      <c r="AB233" s="530"/>
      <c r="AC233" s="530"/>
      <c r="AD233" s="530"/>
      <c r="AE233" s="530"/>
      <c r="AF233" s="530"/>
      <c r="AG233" s="530"/>
      <c r="AH233" s="530"/>
      <c r="AI233" s="530"/>
      <c r="AJ233" s="530"/>
      <c r="AK233" s="530"/>
      <c r="AL233" s="530"/>
      <c r="AM233" s="530"/>
      <c r="AN233" s="530"/>
      <c r="AO233" s="530"/>
      <c r="AP233" s="530"/>
      <c r="AQ233" s="530"/>
      <c r="AR233" s="530"/>
      <c r="AS233" s="530"/>
    </row>
    <row r="234" spans="3:45" s="27" customFormat="1" hidden="1" x14ac:dyDescent="0.2">
      <c r="C234" s="27">
        <v>3</v>
      </c>
      <c r="D234" s="27" t="s">
        <v>232</v>
      </c>
      <c r="G234" s="671">
        <f>IF(G225=1,H225,IF(G225=2,I225,0))</f>
        <v>0</v>
      </c>
      <c r="H234" s="671"/>
      <c r="L234" s="530"/>
      <c r="M234" s="530"/>
      <c r="N234" s="533"/>
      <c r="O234" s="533"/>
      <c r="P234" s="533"/>
      <c r="Q234" s="533"/>
      <c r="R234" s="533"/>
      <c r="S234" s="533"/>
      <c r="T234" s="530"/>
      <c r="U234" s="530"/>
      <c r="V234" s="530"/>
      <c r="W234" s="530"/>
      <c r="X234" s="530"/>
      <c r="Y234" s="530"/>
      <c r="Z234" s="530"/>
      <c r="AA234" s="530"/>
      <c r="AB234" s="530"/>
      <c r="AC234" s="530"/>
      <c r="AD234" s="530"/>
      <c r="AE234" s="530"/>
      <c r="AF234" s="530"/>
      <c r="AG234" s="530"/>
      <c r="AH234" s="530"/>
      <c r="AI234" s="530"/>
      <c r="AJ234" s="530"/>
      <c r="AK234" s="530"/>
      <c r="AL234" s="530"/>
      <c r="AM234" s="530"/>
      <c r="AN234" s="530"/>
      <c r="AO234" s="530"/>
      <c r="AP234" s="530"/>
      <c r="AQ234" s="530"/>
      <c r="AR234" s="530"/>
      <c r="AS234" s="530"/>
    </row>
    <row r="235" spans="3:45" s="27" customFormat="1" hidden="1" x14ac:dyDescent="0.2">
      <c r="C235" s="27">
        <v>4</v>
      </c>
      <c r="D235" s="27" t="s">
        <v>621</v>
      </c>
      <c r="G235" s="671">
        <f>IF(G226=1,H226,IF(G226=2,I226,0))</f>
        <v>0</v>
      </c>
      <c r="H235" s="671"/>
      <c r="L235" s="530"/>
      <c r="M235" s="530"/>
      <c r="N235" s="533"/>
      <c r="O235" s="533"/>
      <c r="P235" s="533"/>
      <c r="Q235" s="533"/>
      <c r="R235" s="533"/>
      <c r="S235" s="533"/>
      <c r="T235" s="530"/>
      <c r="U235" s="530"/>
      <c r="V235" s="530"/>
      <c r="W235" s="530"/>
      <c r="X235" s="530"/>
      <c r="Y235" s="530"/>
      <c r="Z235" s="530"/>
      <c r="AA235" s="530"/>
      <c r="AB235" s="530"/>
      <c r="AC235" s="530"/>
      <c r="AD235" s="530"/>
      <c r="AE235" s="530"/>
      <c r="AF235" s="530"/>
      <c r="AG235" s="530"/>
      <c r="AH235" s="530"/>
      <c r="AI235" s="530"/>
      <c r="AJ235" s="530"/>
      <c r="AK235" s="530"/>
      <c r="AL235" s="530"/>
      <c r="AM235" s="530"/>
      <c r="AN235" s="530"/>
      <c r="AO235" s="530"/>
      <c r="AP235" s="530"/>
      <c r="AQ235" s="530"/>
      <c r="AR235" s="530"/>
      <c r="AS235" s="530"/>
    </row>
    <row r="236" spans="3:45" s="27" customFormat="1" hidden="1" x14ac:dyDescent="0.2">
      <c r="G236" s="671">
        <f>SUM(G232:G235)</f>
        <v>0</v>
      </c>
      <c r="H236" s="671"/>
      <c r="N236" s="532"/>
      <c r="O236" s="532"/>
      <c r="P236" s="532"/>
      <c r="Q236" s="532"/>
      <c r="R236" s="532"/>
      <c r="S236" s="532"/>
    </row>
    <row r="237" spans="3:45" s="27" customFormat="1" hidden="1" x14ac:dyDescent="0.2">
      <c r="N237" s="532"/>
      <c r="O237" s="532"/>
      <c r="P237" s="532"/>
      <c r="Q237" s="532"/>
      <c r="R237" s="532"/>
      <c r="S237" s="532"/>
    </row>
    <row r="238" spans="3:45" s="27" customFormat="1" hidden="1" x14ac:dyDescent="0.2">
      <c r="N238" s="532"/>
      <c r="O238" s="532"/>
      <c r="P238" s="532"/>
      <c r="Q238" s="532"/>
      <c r="R238" s="532"/>
      <c r="S238" s="532"/>
    </row>
    <row r="239" spans="3:45" s="27" customFormat="1" hidden="1" x14ac:dyDescent="0.2">
      <c r="L239" s="529"/>
      <c r="M239" s="527"/>
      <c r="N239" s="534"/>
      <c r="O239" s="534"/>
      <c r="P239" s="534"/>
      <c r="Q239" s="534"/>
      <c r="R239" s="534"/>
      <c r="S239" s="534"/>
      <c r="T239" s="527"/>
      <c r="U239" s="527"/>
      <c r="V239" s="527"/>
      <c r="W239" s="527"/>
      <c r="X239" s="527"/>
      <c r="Y239" s="527"/>
      <c r="Z239" s="527"/>
      <c r="AA239" s="527"/>
      <c r="AB239" s="527"/>
      <c r="AC239" s="527"/>
      <c r="AD239" s="527"/>
      <c r="AE239" s="527"/>
      <c r="AF239" s="527"/>
      <c r="AG239" s="527"/>
      <c r="AH239" s="527"/>
      <c r="AI239" s="527"/>
      <c r="AJ239" s="527"/>
      <c r="AK239" s="527"/>
      <c r="AL239" s="527"/>
      <c r="AM239" s="527"/>
      <c r="AN239" s="527"/>
    </row>
    <row r="240" spans="3:45" s="27" customFormat="1" x14ac:dyDescent="0.2">
      <c r="L240" s="529"/>
      <c r="M240" s="530"/>
      <c r="N240" s="533"/>
      <c r="O240" s="533"/>
      <c r="P240" s="533"/>
      <c r="Q240" s="533"/>
      <c r="R240" s="533"/>
      <c r="S240" s="533"/>
      <c r="T240" s="530"/>
      <c r="U240" s="530"/>
      <c r="V240" s="530"/>
      <c r="W240" s="530"/>
      <c r="X240" s="530"/>
      <c r="Y240" s="530"/>
      <c r="Z240" s="530"/>
      <c r="AA240" s="530"/>
      <c r="AB240" s="530"/>
      <c r="AC240" s="530"/>
      <c r="AD240" s="530"/>
      <c r="AE240" s="530"/>
      <c r="AF240" s="530"/>
      <c r="AG240" s="530"/>
      <c r="AH240" s="530"/>
      <c r="AI240" s="530"/>
      <c r="AJ240" s="530"/>
      <c r="AK240" s="530"/>
      <c r="AL240" s="530"/>
      <c r="AM240" s="530"/>
      <c r="AN240" s="530"/>
    </row>
    <row r="241" spans="10:40" s="27" customFormat="1" x14ac:dyDescent="0.2">
      <c r="J241" s="529"/>
      <c r="K241" s="529"/>
      <c r="L241" s="530"/>
      <c r="M241" s="530"/>
      <c r="N241" s="533"/>
      <c r="O241" s="533"/>
      <c r="P241" s="533"/>
      <c r="Q241" s="533"/>
      <c r="R241" s="533"/>
      <c r="S241" s="533"/>
      <c r="T241" s="530"/>
      <c r="U241" s="530"/>
      <c r="V241" s="530"/>
      <c r="W241" s="530"/>
      <c r="X241" s="530"/>
      <c r="Y241" s="530"/>
      <c r="Z241" s="530"/>
      <c r="AA241" s="530"/>
      <c r="AB241" s="530"/>
      <c r="AC241" s="530"/>
      <c r="AD241" s="530"/>
      <c r="AE241" s="530"/>
      <c r="AF241" s="530"/>
      <c r="AG241" s="530"/>
      <c r="AH241" s="530"/>
      <c r="AI241" s="530"/>
      <c r="AJ241" s="530"/>
      <c r="AK241" s="530"/>
      <c r="AL241" s="530"/>
      <c r="AM241" s="530"/>
      <c r="AN241" s="530"/>
    </row>
    <row r="242" spans="10:40" s="27" customFormat="1" x14ac:dyDescent="0.2">
      <c r="J242" s="529"/>
      <c r="K242" s="529"/>
      <c r="L242" s="530"/>
      <c r="M242" s="530"/>
      <c r="N242" s="533"/>
      <c r="O242" s="533"/>
      <c r="P242" s="533"/>
      <c r="Q242" s="533"/>
      <c r="R242" s="533"/>
      <c r="S242" s="533"/>
      <c r="T242" s="530"/>
      <c r="U242" s="530"/>
      <c r="V242" s="530"/>
      <c r="W242" s="530"/>
      <c r="X242" s="530"/>
      <c r="Y242" s="530"/>
      <c r="Z242" s="530"/>
      <c r="AA242" s="530"/>
      <c r="AB242" s="530"/>
      <c r="AC242" s="530"/>
      <c r="AD242" s="530"/>
      <c r="AE242" s="530"/>
      <c r="AF242" s="530"/>
      <c r="AG242" s="530"/>
      <c r="AH242" s="530"/>
      <c r="AI242" s="530"/>
      <c r="AJ242" s="530"/>
      <c r="AK242" s="530"/>
      <c r="AL242" s="530"/>
      <c r="AM242" s="530"/>
      <c r="AN242" s="530"/>
    </row>
    <row r="243" spans="10:40" s="27" customFormat="1" x14ac:dyDescent="0.2">
      <c r="J243" s="529"/>
      <c r="K243" s="529"/>
      <c r="L243" s="530"/>
      <c r="M243" s="530"/>
      <c r="N243" s="533"/>
      <c r="O243" s="533"/>
      <c r="P243" s="533"/>
      <c r="Q243" s="533"/>
      <c r="R243" s="533"/>
      <c r="S243" s="533"/>
      <c r="T243" s="530"/>
      <c r="U243" s="530"/>
      <c r="V243" s="530"/>
      <c r="W243" s="530"/>
      <c r="X243" s="530"/>
      <c r="Y243" s="530"/>
      <c r="Z243" s="530"/>
      <c r="AA243" s="530"/>
      <c r="AB243" s="530"/>
      <c r="AC243" s="530"/>
      <c r="AD243" s="530"/>
      <c r="AE243" s="530"/>
      <c r="AF243" s="530"/>
      <c r="AG243" s="530"/>
      <c r="AH243" s="530"/>
      <c r="AI243" s="530"/>
      <c r="AJ243" s="530"/>
      <c r="AK243" s="530"/>
      <c r="AL243" s="530"/>
      <c r="AM243" s="530"/>
      <c r="AN243" s="530"/>
    </row>
    <row r="244" spans="10:40" s="27" customFormat="1" x14ac:dyDescent="0.2">
      <c r="J244" s="529"/>
      <c r="K244" s="529"/>
      <c r="L244" s="530"/>
      <c r="M244" s="530"/>
      <c r="N244" s="533"/>
      <c r="O244" s="533"/>
      <c r="P244" s="533"/>
      <c r="Q244" s="533"/>
      <c r="R244" s="533"/>
      <c r="S244" s="533"/>
      <c r="T244" s="530"/>
      <c r="U244" s="530"/>
      <c r="V244" s="530"/>
      <c r="W244" s="530"/>
      <c r="X244" s="530"/>
      <c r="Y244" s="530"/>
      <c r="Z244" s="530"/>
      <c r="AA244" s="530"/>
      <c r="AB244" s="530"/>
      <c r="AC244" s="530"/>
      <c r="AD244" s="530"/>
      <c r="AE244" s="530"/>
      <c r="AF244" s="530"/>
      <c r="AG244" s="530"/>
      <c r="AH244" s="530"/>
      <c r="AI244" s="530"/>
      <c r="AJ244" s="530"/>
      <c r="AK244" s="530"/>
      <c r="AL244" s="530"/>
      <c r="AM244" s="530"/>
      <c r="AN244" s="530"/>
    </row>
    <row r="245" spans="10:40" s="27" customFormat="1" x14ac:dyDescent="0.2">
      <c r="J245" s="529"/>
      <c r="K245" s="529"/>
      <c r="L245" s="530"/>
      <c r="M245" s="530"/>
      <c r="N245" s="533"/>
      <c r="O245" s="533"/>
      <c r="P245" s="533"/>
      <c r="Q245" s="533"/>
      <c r="R245" s="533"/>
      <c r="S245" s="533"/>
      <c r="T245" s="530"/>
      <c r="U245" s="530"/>
      <c r="V245" s="530"/>
      <c r="W245" s="530"/>
      <c r="X245" s="530"/>
      <c r="Y245" s="530"/>
      <c r="Z245" s="530"/>
      <c r="AA245" s="530"/>
      <c r="AB245" s="530"/>
      <c r="AC245" s="530"/>
      <c r="AD245" s="530"/>
      <c r="AE245" s="530"/>
      <c r="AF245" s="530"/>
      <c r="AG245" s="530"/>
      <c r="AH245" s="530"/>
      <c r="AI245" s="530"/>
      <c r="AJ245" s="530"/>
      <c r="AK245" s="530"/>
      <c r="AL245" s="530"/>
      <c r="AM245" s="530"/>
      <c r="AN245" s="530"/>
    </row>
    <row r="246" spans="10:40" s="27" customFormat="1" x14ac:dyDescent="0.2">
      <c r="J246" s="529"/>
      <c r="K246" s="529"/>
      <c r="L246" s="530"/>
      <c r="M246" s="530"/>
      <c r="N246" s="533"/>
      <c r="O246" s="533"/>
      <c r="P246" s="533"/>
      <c r="Q246" s="533"/>
      <c r="R246" s="533"/>
      <c r="S246" s="533"/>
      <c r="T246" s="530"/>
      <c r="U246" s="530"/>
      <c r="V246" s="530"/>
      <c r="W246" s="530"/>
      <c r="X246" s="530"/>
      <c r="Y246" s="530"/>
      <c r="Z246" s="530"/>
      <c r="AA246" s="530"/>
      <c r="AB246" s="530"/>
      <c r="AC246" s="530"/>
      <c r="AD246" s="530"/>
      <c r="AE246" s="530"/>
      <c r="AF246" s="530"/>
      <c r="AG246" s="530"/>
      <c r="AH246" s="530"/>
      <c r="AI246" s="530"/>
      <c r="AJ246" s="530"/>
      <c r="AK246" s="530"/>
      <c r="AL246" s="530"/>
      <c r="AM246" s="530"/>
      <c r="AN246" s="530"/>
    </row>
    <row r="247" spans="10:40" s="27" customFormat="1" x14ac:dyDescent="0.2">
      <c r="J247" s="529"/>
      <c r="K247" s="529"/>
      <c r="L247" s="530"/>
      <c r="M247" s="530"/>
      <c r="N247" s="533"/>
      <c r="O247" s="533"/>
      <c r="P247" s="533"/>
      <c r="Q247" s="533"/>
      <c r="R247" s="533"/>
      <c r="S247" s="533"/>
      <c r="T247" s="530"/>
      <c r="U247" s="530"/>
      <c r="V247" s="530"/>
      <c r="W247" s="530"/>
      <c r="X247" s="530"/>
      <c r="Y247" s="530"/>
      <c r="Z247" s="530"/>
      <c r="AA247" s="530"/>
      <c r="AB247" s="530"/>
      <c r="AC247" s="530"/>
      <c r="AD247" s="530"/>
      <c r="AE247" s="530"/>
      <c r="AF247" s="530"/>
      <c r="AG247" s="530"/>
      <c r="AH247" s="530"/>
      <c r="AI247" s="530"/>
      <c r="AJ247" s="530"/>
      <c r="AK247" s="530"/>
      <c r="AL247" s="530"/>
      <c r="AM247" s="530"/>
      <c r="AN247" s="530"/>
    </row>
    <row r="248" spans="10:40" s="27" customFormat="1" x14ac:dyDescent="0.2">
      <c r="J248" s="529"/>
      <c r="K248" s="529"/>
      <c r="L248" s="530"/>
      <c r="M248" s="530"/>
      <c r="N248" s="533"/>
      <c r="O248" s="533"/>
      <c r="P248" s="533"/>
      <c r="Q248" s="533"/>
      <c r="R248" s="533"/>
      <c r="S248" s="533"/>
      <c r="T248" s="530"/>
      <c r="U248" s="530"/>
      <c r="V248" s="530"/>
      <c r="W248" s="530"/>
      <c r="X248" s="530"/>
      <c r="Y248" s="530"/>
      <c r="Z248" s="530"/>
      <c r="AA248" s="530"/>
      <c r="AB248" s="530"/>
      <c r="AC248" s="530"/>
      <c r="AD248" s="530"/>
      <c r="AE248" s="530"/>
      <c r="AF248" s="530"/>
      <c r="AG248" s="530"/>
      <c r="AH248" s="530"/>
      <c r="AI248" s="530"/>
      <c r="AJ248" s="530"/>
      <c r="AK248" s="530"/>
      <c r="AL248" s="530"/>
      <c r="AM248" s="530"/>
      <c r="AN248" s="530"/>
    </row>
    <row r="249" spans="10:40" s="27" customFormat="1" x14ac:dyDescent="0.2">
      <c r="J249" s="529"/>
      <c r="K249" s="529"/>
      <c r="L249" s="530"/>
      <c r="M249" s="530"/>
      <c r="N249" s="533" t="s">
        <v>519</v>
      </c>
      <c r="O249" s="533" t="s">
        <v>518</v>
      </c>
      <c r="P249" s="533" t="s">
        <v>517</v>
      </c>
      <c r="Q249" s="533" t="s">
        <v>520</v>
      </c>
      <c r="R249" s="533" t="s">
        <v>516</v>
      </c>
      <c r="S249" s="533" t="s">
        <v>590</v>
      </c>
      <c r="T249" s="530"/>
      <c r="U249" s="530"/>
      <c r="V249" s="530"/>
      <c r="W249" s="530"/>
      <c r="X249" s="530"/>
      <c r="Y249" s="530"/>
      <c r="Z249" s="530"/>
      <c r="AA249" s="530"/>
      <c r="AB249" s="530"/>
      <c r="AC249" s="530"/>
      <c r="AD249" s="530"/>
      <c r="AE249" s="530"/>
      <c r="AF249" s="530"/>
      <c r="AG249" s="530"/>
      <c r="AH249" s="530"/>
      <c r="AI249" s="530"/>
      <c r="AJ249" s="530"/>
      <c r="AK249" s="530"/>
      <c r="AL249" s="530"/>
      <c r="AM249" s="530"/>
      <c r="AN249" s="530"/>
    </row>
    <row r="250" spans="10:40" s="27" customFormat="1" x14ac:dyDescent="0.2">
      <c r="J250" s="529"/>
      <c r="K250" s="529"/>
      <c r="L250" s="528" t="s">
        <v>949</v>
      </c>
      <c r="M250" s="528"/>
      <c r="N250" s="535">
        <v>0</v>
      </c>
      <c r="O250" s="535">
        <v>0</v>
      </c>
      <c r="P250" s="535">
        <v>0</v>
      </c>
      <c r="Q250" s="535">
        <v>0</v>
      </c>
      <c r="R250" s="535">
        <v>0</v>
      </c>
      <c r="S250" s="535">
        <v>0</v>
      </c>
      <c r="T250" s="530"/>
      <c r="U250" s="530"/>
      <c r="V250" s="530"/>
      <c r="W250" s="530"/>
      <c r="X250" s="530"/>
      <c r="Y250" s="530"/>
      <c r="Z250" s="530"/>
      <c r="AA250" s="530"/>
      <c r="AB250" s="530"/>
      <c r="AC250" s="530"/>
      <c r="AD250" s="530"/>
      <c r="AE250" s="530"/>
      <c r="AF250" s="530"/>
      <c r="AG250" s="530"/>
      <c r="AH250" s="530"/>
      <c r="AI250" s="530"/>
      <c r="AJ250" s="530"/>
      <c r="AK250" s="530"/>
      <c r="AL250" s="530"/>
      <c r="AM250" s="530"/>
      <c r="AN250" s="530"/>
    </row>
    <row r="251" spans="10:40" s="27" customFormat="1" x14ac:dyDescent="0.2">
      <c r="J251" s="529"/>
      <c r="K251" s="529"/>
      <c r="L251" s="528" t="s">
        <v>950</v>
      </c>
      <c r="M251" s="528"/>
      <c r="N251" s="535">
        <v>0</v>
      </c>
      <c r="O251" s="535">
        <v>0</v>
      </c>
      <c r="P251" s="535">
        <v>0</v>
      </c>
      <c r="Q251" s="535">
        <v>0</v>
      </c>
      <c r="R251" s="535">
        <v>1</v>
      </c>
      <c r="S251" s="535">
        <v>-5</v>
      </c>
      <c r="T251" s="530"/>
      <c r="U251" s="530"/>
      <c r="V251" s="530"/>
      <c r="W251" s="530"/>
      <c r="X251" s="530"/>
      <c r="Y251" s="530"/>
      <c r="Z251" s="530"/>
      <c r="AA251" s="530"/>
      <c r="AB251" s="530"/>
      <c r="AC251" s="530"/>
      <c r="AD251" s="530"/>
      <c r="AE251" s="530"/>
      <c r="AF251" s="530"/>
      <c r="AG251" s="530"/>
      <c r="AH251" s="530"/>
      <c r="AI251" s="530"/>
      <c r="AJ251" s="530"/>
      <c r="AK251" s="530"/>
      <c r="AL251" s="530"/>
      <c r="AM251" s="530"/>
      <c r="AN251" s="530"/>
    </row>
    <row r="252" spans="10:40" s="27" customFormat="1" x14ac:dyDescent="0.2">
      <c r="J252" s="529"/>
      <c r="K252" s="529"/>
      <c r="L252" s="528" t="s">
        <v>951</v>
      </c>
      <c r="M252" s="528"/>
      <c r="N252" s="535">
        <v>0</v>
      </c>
      <c r="O252" s="535">
        <v>0</v>
      </c>
      <c r="P252" s="535">
        <v>0</v>
      </c>
      <c r="Q252" s="535">
        <v>0</v>
      </c>
      <c r="R252" s="535">
        <v>2</v>
      </c>
      <c r="S252" s="535">
        <v>-10</v>
      </c>
      <c r="T252" s="530"/>
      <c r="U252" s="530"/>
      <c r="V252" s="530"/>
      <c r="W252" s="530"/>
      <c r="X252" s="530"/>
      <c r="Y252" s="530"/>
      <c r="Z252" s="530"/>
      <c r="AA252" s="530"/>
      <c r="AB252" s="530"/>
      <c r="AC252" s="530"/>
      <c r="AD252" s="530"/>
      <c r="AE252" s="530"/>
      <c r="AF252" s="530"/>
      <c r="AG252" s="530"/>
      <c r="AH252" s="530"/>
      <c r="AI252" s="530"/>
      <c r="AJ252" s="530"/>
      <c r="AK252" s="530"/>
      <c r="AL252" s="530"/>
      <c r="AM252" s="530"/>
      <c r="AN252" s="530"/>
    </row>
    <row r="253" spans="10:40" s="27" customFormat="1" x14ac:dyDescent="0.2">
      <c r="J253" s="529"/>
      <c r="K253" s="529"/>
      <c r="L253" s="528" t="s">
        <v>952</v>
      </c>
      <c r="M253" s="528"/>
      <c r="N253" s="535">
        <v>0</v>
      </c>
      <c r="O253" s="535">
        <v>0</v>
      </c>
      <c r="P253" s="535">
        <v>0</v>
      </c>
      <c r="Q253" s="535">
        <v>0</v>
      </c>
      <c r="R253" s="535">
        <v>3</v>
      </c>
      <c r="S253" s="535">
        <v>-40</v>
      </c>
      <c r="T253" s="530"/>
      <c r="U253" s="530"/>
      <c r="V253" s="530"/>
      <c r="W253" s="530"/>
      <c r="X253" s="530"/>
      <c r="Y253" s="530"/>
      <c r="Z253" s="530"/>
      <c r="AA253" s="530"/>
      <c r="AB253" s="530"/>
      <c r="AC253" s="530"/>
      <c r="AD253" s="530"/>
      <c r="AE253" s="530"/>
      <c r="AF253" s="530"/>
      <c r="AG253" s="530"/>
      <c r="AH253" s="530"/>
      <c r="AI253" s="530"/>
      <c r="AJ253" s="530"/>
      <c r="AK253" s="530"/>
      <c r="AL253" s="530"/>
      <c r="AM253" s="530"/>
      <c r="AN253" s="530"/>
    </row>
    <row r="254" spans="10:40" s="27" customFormat="1" x14ac:dyDescent="0.2">
      <c r="J254" s="529"/>
      <c r="K254" s="529"/>
      <c r="L254" s="528" t="s">
        <v>953</v>
      </c>
      <c r="M254" s="528"/>
      <c r="N254" s="535">
        <v>0</v>
      </c>
      <c r="O254" s="535">
        <v>0</v>
      </c>
      <c r="P254" s="535">
        <v>0</v>
      </c>
      <c r="Q254" s="535">
        <v>1</v>
      </c>
      <c r="R254" s="535">
        <v>0</v>
      </c>
      <c r="S254" s="535">
        <v>-15</v>
      </c>
      <c r="T254" s="530"/>
      <c r="U254" s="530"/>
      <c r="V254" s="530"/>
      <c r="W254" s="530"/>
      <c r="X254" s="530"/>
      <c r="Y254" s="530"/>
      <c r="Z254" s="530"/>
      <c r="AA254" s="530"/>
      <c r="AB254" s="530"/>
      <c r="AC254" s="530"/>
      <c r="AD254" s="530"/>
      <c r="AE254" s="530"/>
      <c r="AF254" s="530"/>
      <c r="AG254" s="530"/>
      <c r="AH254" s="530"/>
      <c r="AI254" s="530"/>
      <c r="AJ254" s="530"/>
      <c r="AK254" s="530"/>
      <c r="AL254" s="530"/>
      <c r="AM254" s="530"/>
      <c r="AN254" s="530"/>
    </row>
    <row r="255" spans="10:40" s="27" customFormat="1" x14ac:dyDescent="0.2">
      <c r="J255" s="529"/>
      <c r="K255" s="529"/>
      <c r="L255" s="528"/>
      <c r="M255" s="528"/>
      <c r="N255" s="535">
        <v>0</v>
      </c>
      <c r="O255" s="535">
        <v>0</v>
      </c>
      <c r="P255" s="535">
        <v>0</v>
      </c>
      <c r="Q255" s="535">
        <v>1</v>
      </c>
      <c r="R255" s="535">
        <v>1</v>
      </c>
      <c r="S255" s="535">
        <v>-40</v>
      </c>
      <c r="T255" s="530"/>
      <c r="U255" s="530"/>
      <c r="V255" s="530"/>
      <c r="W255" s="530"/>
      <c r="X255" s="530"/>
      <c r="Y255" s="530"/>
      <c r="Z255" s="530"/>
      <c r="AA255" s="530"/>
      <c r="AB255" s="530"/>
      <c r="AC255" s="530"/>
      <c r="AD255" s="530"/>
      <c r="AE255" s="530"/>
      <c r="AF255" s="530"/>
      <c r="AG255" s="530"/>
      <c r="AH255" s="530"/>
      <c r="AI255" s="530"/>
      <c r="AJ255" s="530"/>
      <c r="AK255" s="530"/>
      <c r="AL255" s="530"/>
      <c r="AM255" s="530"/>
      <c r="AN255" s="530"/>
    </row>
    <row r="256" spans="10:40" s="27" customFormat="1" x14ac:dyDescent="0.2">
      <c r="J256" s="529"/>
      <c r="K256" s="529"/>
      <c r="L256" s="528"/>
      <c r="M256" s="528"/>
      <c r="N256" s="535">
        <v>0</v>
      </c>
      <c r="O256" s="535">
        <v>0</v>
      </c>
      <c r="P256" s="535">
        <v>0</v>
      </c>
      <c r="Q256" s="535">
        <v>1</v>
      </c>
      <c r="R256" s="535">
        <v>2</v>
      </c>
      <c r="S256" s="535">
        <v>-40</v>
      </c>
      <c r="T256" s="530"/>
      <c r="U256" s="530"/>
      <c r="V256" s="530"/>
      <c r="W256" s="530"/>
      <c r="X256" s="530"/>
      <c r="Y256" s="530"/>
      <c r="Z256" s="530"/>
      <c r="AA256" s="530"/>
      <c r="AB256" s="530"/>
      <c r="AC256" s="530"/>
      <c r="AD256" s="530"/>
      <c r="AE256" s="530"/>
      <c r="AF256" s="530"/>
      <c r="AG256" s="530"/>
      <c r="AH256" s="530"/>
      <c r="AI256" s="530"/>
      <c r="AJ256" s="530"/>
      <c r="AK256" s="530"/>
      <c r="AL256" s="530"/>
      <c r="AM256" s="530"/>
      <c r="AN256" s="530"/>
    </row>
    <row r="257" spans="10:40" s="27" customFormat="1" x14ac:dyDescent="0.2">
      <c r="J257" s="529"/>
      <c r="K257" s="529"/>
      <c r="L257" s="528"/>
      <c r="M257" s="528"/>
      <c r="N257" s="535">
        <v>0</v>
      </c>
      <c r="O257" s="535">
        <v>0</v>
      </c>
      <c r="P257" s="535">
        <v>0</v>
      </c>
      <c r="Q257" s="535">
        <v>1</v>
      </c>
      <c r="R257" s="535">
        <v>3</v>
      </c>
      <c r="S257" s="535">
        <v>-40</v>
      </c>
      <c r="T257" s="530"/>
      <c r="U257" s="530"/>
      <c r="V257" s="530"/>
      <c r="W257" s="530"/>
      <c r="X257" s="530"/>
      <c r="Y257" s="530"/>
      <c r="Z257" s="530"/>
      <c r="AA257" s="530"/>
      <c r="AB257" s="530"/>
      <c r="AC257" s="530"/>
      <c r="AD257" s="530"/>
      <c r="AE257" s="530"/>
      <c r="AF257" s="530"/>
      <c r="AG257" s="530"/>
      <c r="AH257" s="530"/>
      <c r="AI257" s="530"/>
      <c r="AJ257" s="530"/>
      <c r="AK257" s="530"/>
      <c r="AL257" s="530"/>
      <c r="AM257" s="530"/>
      <c r="AN257" s="530"/>
    </row>
    <row r="258" spans="10:40" s="27" customFormat="1" x14ac:dyDescent="0.2">
      <c r="J258" s="529"/>
      <c r="K258" s="529"/>
      <c r="L258" s="528"/>
      <c r="M258" s="528"/>
      <c r="N258" s="535">
        <v>0</v>
      </c>
      <c r="O258" s="535">
        <v>0</v>
      </c>
      <c r="P258" s="535">
        <v>0</v>
      </c>
      <c r="Q258" s="535">
        <v>2</v>
      </c>
      <c r="R258" s="535">
        <v>0</v>
      </c>
      <c r="S258" s="535">
        <v>-40</v>
      </c>
      <c r="T258" s="530"/>
      <c r="U258" s="530"/>
      <c r="V258" s="530"/>
      <c r="W258" s="530"/>
      <c r="X258" s="530"/>
      <c r="Y258" s="530"/>
      <c r="Z258" s="530"/>
      <c r="AA258" s="530"/>
      <c r="AB258" s="530"/>
      <c r="AC258" s="530"/>
      <c r="AD258" s="530"/>
      <c r="AE258" s="530"/>
      <c r="AF258" s="530"/>
      <c r="AG258" s="530"/>
      <c r="AH258" s="530"/>
      <c r="AI258" s="530"/>
      <c r="AJ258" s="530"/>
      <c r="AK258" s="530"/>
      <c r="AL258" s="530"/>
      <c r="AM258" s="530"/>
      <c r="AN258" s="530"/>
    </row>
    <row r="259" spans="10:40" s="27" customFormat="1" x14ac:dyDescent="0.2">
      <c r="J259" s="529"/>
      <c r="K259" s="529"/>
      <c r="L259" s="528"/>
      <c r="M259" s="528"/>
      <c r="N259" s="535">
        <v>0</v>
      </c>
      <c r="O259" s="535">
        <v>0</v>
      </c>
      <c r="P259" s="535">
        <v>0</v>
      </c>
      <c r="Q259" s="535">
        <v>2</v>
      </c>
      <c r="R259" s="535">
        <v>1</v>
      </c>
      <c r="S259" s="535">
        <v>-40</v>
      </c>
      <c r="T259" s="530"/>
      <c r="U259" s="530"/>
      <c r="V259" s="530"/>
      <c r="W259" s="530"/>
      <c r="X259" s="530"/>
      <c r="Y259" s="530"/>
      <c r="Z259" s="530"/>
      <c r="AA259" s="530"/>
      <c r="AB259" s="530"/>
      <c r="AC259" s="530"/>
      <c r="AD259" s="530"/>
      <c r="AE259" s="530"/>
      <c r="AF259" s="530"/>
      <c r="AG259" s="530"/>
      <c r="AH259" s="530"/>
      <c r="AI259" s="530"/>
      <c r="AJ259" s="530"/>
      <c r="AK259" s="530"/>
      <c r="AL259" s="530"/>
      <c r="AM259" s="530"/>
      <c r="AN259" s="530"/>
    </row>
    <row r="260" spans="10:40" s="27" customFormat="1" x14ac:dyDescent="0.2">
      <c r="J260" s="529"/>
      <c r="K260" s="529"/>
      <c r="L260" s="528"/>
      <c r="M260" s="528"/>
      <c r="N260" s="535">
        <v>0</v>
      </c>
      <c r="O260" s="535">
        <v>0</v>
      </c>
      <c r="P260" s="535">
        <v>0</v>
      </c>
      <c r="Q260" s="535">
        <v>2</v>
      </c>
      <c r="R260" s="535">
        <v>2</v>
      </c>
      <c r="S260" s="535">
        <v>-40</v>
      </c>
      <c r="T260" s="530"/>
      <c r="U260" s="530"/>
      <c r="V260" s="530"/>
      <c r="W260" s="530"/>
      <c r="X260" s="530"/>
      <c r="Y260" s="530"/>
      <c r="Z260" s="530"/>
      <c r="AA260" s="530"/>
      <c r="AB260" s="530"/>
      <c r="AC260" s="530"/>
      <c r="AD260" s="530"/>
      <c r="AE260" s="530"/>
      <c r="AF260" s="530"/>
      <c r="AG260" s="530"/>
      <c r="AH260" s="530"/>
      <c r="AI260" s="530"/>
      <c r="AJ260" s="530"/>
      <c r="AK260" s="530"/>
      <c r="AL260" s="530"/>
      <c r="AM260" s="530"/>
      <c r="AN260" s="530"/>
    </row>
    <row r="261" spans="10:40" s="27" customFormat="1" x14ac:dyDescent="0.2">
      <c r="J261" s="529"/>
      <c r="K261" s="529"/>
      <c r="L261" s="528"/>
      <c r="M261" s="528"/>
      <c r="N261" s="535">
        <v>0</v>
      </c>
      <c r="O261" s="535">
        <v>0</v>
      </c>
      <c r="P261" s="535">
        <v>0</v>
      </c>
      <c r="Q261" s="535">
        <v>2</v>
      </c>
      <c r="R261" s="535">
        <v>3</v>
      </c>
      <c r="S261" s="535">
        <v>-40</v>
      </c>
      <c r="T261" s="530"/>
      <c r="U261" s="530"/>
      <c r="V261" s="530"/>
      <c r="W261" s="530"/>
      <c r="X261" s="530"/>
      <c r="Y261" s="530"/>
      <c r="Z261" s="530"/>
      <c r="AA261" s="530"/>
      <c r="AB261" s="530"/>
      <c r="AC261" s="530"/>
      <c r="AD261" s="530"/>
      <c r="AE261" s="530"/>
      <c r="AF261" s="530"/>
      <c r="AG261" s="530"/>
      <c r="AH261" s="530"/>
      <c r="AI261" s="530"/>
      <c r="AJ261" s="530"/>
      <c r="AK261" s="530"/>
      <c r="AL261" s="530"/>
      <c r="AM261" s="530"/>
      <c r="AN261" s="530"/>
    </row>
    <row r="262" spans="10:40" s="27" customFormat="1" x14ac:dyDescent="0.2">
      <c r="J262" s="529"/>
      <c r="K262" s="529"/>
      <c r="L262" s="528"/>
      <c r="M262" s="528"/>
      <c r="N262" s="535">
        <v>0</v>
      </c>
      <c r="O262" s="535">
        <v>0</v>
      </c>
      <c r="P262" s="535">
        <v>1</v>
      </c>
      <c r="Q262" s="535">
        <v>0</v>
      </c>
      <c r="R262" s="535">
        <v>0</v>
      </c>
      <c r="S262" s="535">
        <v>-10</v>
      </c>
      <c r="T262" s="530"/>
      <c r="U262" s="530"/>
      <c r="V262" s="530"/>
      <c r="W262" s="530"/>
      <c r="X262" s="530"/>
      <c r="Y262" s="530"/>
      <c r="Z262" s="530"/>
      <c r="AA262" s="530"/>
      <c r="AB262" s="530"/>
      <c r="AC262" s="530"/>
      <c r="AD262" s="530"/>
      <c r="AE262" s="530"/>
      <c r="AF262" s="530"/>
      <c r="AG262" s="530"/>
      <c r="AH262" s="530"/>
      <c r="AI262" s="530"/>
      <c r="AJ262" s="530"/>
      <c r="AK262" s="530"/>
      <c r="AL262" s="530"/>
      <c r="AM262" s="530"/>
      <c r="AN262" s="530"/>
    </row>
    <row r="263" spans="10:40" s="27" customFormat="1" x14ac:dyDescent="0.2">
      <c r="J263" s="529"/>
      <c r="K263" s="529"/>
      <c r="L263" s="528"/>
      <c r="M263" s="528"/>
      <c r="N263" s="535">
        <v>0</v>
      </c>
      <c r="O263" s="535">
        <v>0</v>
      </c>
      <c r="P263" s="535">
        <v>1</v>
      </c>
      <c r="Q263" s="535">
        <v>0</v>
      </c>
      <c r="R263" s="535">
        <v>1</v>
      </c>
      <c r="S263" s="535">
        <v>-15</v>
      </c>
      <c r="T263" s="530"/>
      <c r="U263" s="530"/>
      <c r="V263" s="530"/>
      <c r="W263" s="530"/>
      <c r="X263" s="530"/>
      <c r="Y263" s="530"/>
      <c r="Z263" s="530"/>
      <c r="AA263" s="530"/>
      <c r="AB263" s="530"/>
      <c r="AC263" s="530"/>
      <c r="AD263" s="530"/>
      <c r="AE263" s="530"/>
      <c r="AF263" s="530"/>
      <c r="AG263" s="530"/>
      <c r="AH263" s="530"/>
      <c r="AI263" s="530"/>
      <c r="AJ263" s="530"/>
      <c r="AK263" s="530"/>
      <c r="AL263" s="530"/>
      <c r="AM263" s="530"/>
      <c r="AN263" s="530"/>
    </row>
    <row r="264" spans="10:40" s="27" customFormat="1" x14ac:dyDescent="0.2">
      <c r="J264" s="529"/>
      <c r="K264" s="529"/>
      <c r="L264" s="528"/>
      <c r="M264" s="528"/>
      <c r="N264" s="535">
        <v>0</v>
      </c>
      <c r="O264" s="535">
        <v>0</v>
      </c>
      <c r="P264" s="535">
        <v>1</v>
      </c>
      <c r="Q264" s="535">
        <v>0</v>
      </c>
      <c r="R264" s="535">
        <v>2</v>
      </c>
      <c r="S264" s="535">
        <v>-20</v>
      </c>
    </row>
    <row r="265" spans="10:40" s="27" customFormat="1" x14ac:dyDescent="0.2">
      <c r="J265" s="529"/>
      <c r="K265" s="529"/>
      <c r="L265" s="528"/>
      <c r="M265" s="528"/>
      <c r="N265" s="535">
        <v>0</v>
      </c>
      <c r="O265" s="535">
        <v>0</v>
      </c>
      <c r="P265" s="535">
        <v>1</v>
      </c>
      <c r="Q265" s="535">
        <v>0</v>
      </c>
      <c r="R265" s="535">
        <v>3</v>
      </c>
      <c r="S265" s="535">
        <v>-40</v>
      </c>
    </row>
    <row r="266" spans="10:40" s="27" customFormat="1" x14ac:dyDescent="0.2">
      <c r="J266" s="529"/>
      <c r="K266" s="529"/>
      <c r="L266" s="528"/>
      <c r="M266" s="528"/>
      <c r="N266" s="535">
        <v>0</v>
      </c>
      <c r="O266" s="535">
        <v>0</v>
      </c>
      <c r="P266" s="535">
        <v>1</v>
      </c>
      <c r="Q266" s="535">
        <v>1</v>
      </c>
      <c r="R266" s="535">
        <v>0</v>
      </c>
      <c r="S266" s="535">
        <v>-40</v>
      </c>
    </row>
    <row r="267" spans="10:40" s="27" customFormat="1" x14ac:dyDescent="0.2">
      <c r="J267" s="529"/>
      <c r="K267" s="529"/>
      <c r="L267" s="528"/>
      <c r="M267" s="528"/>
      <c r="N267" s="535">
        <v>0</v>
      </c>
      <c r="O267" s="535">
        <v>0</v>
      </c>
      <c r="P267" s="535">
        <v>1</v>
      </c>
      <c r="Q267" s="535">
        <v>1</v>
      </c>
      <c r="R267" s="535">
        <v>1</v>
      </c>
      <c r="S267" s="535">
        <v>-40</v>
      </c>
    </row>
    <row r="268" spans="10:40" s="27" customFormat="1" x14ac:dyDescent="0.2">
      <c r="J268" s="529"/>
      <c r="K268" s="529"/>
      <c r="L268" s="528"/>
      <c r="M268" s="528"/>
      <c r="N268" s="535">
        <v>0</v>
      </c>
      <c r="O268" s="535">
        <v>0</v>
      </c>
      <c r="P268" s="535">
        <v>1</v>
      </c>
      <c r="Q268" s="535">
        <v>1</v>
      </c>
      <c r="R268" s="535">
        <v>2</v>
      </c>
      <c r="S268" s="535">
        <v>-40</v>
      </c>
    </row>
    <row r="269" spans="10:40" s="27" customFormat="1" x14ac:dyDescent="0.2">
      <c r="J269" s="529"/>
      <c r="K269" s="529"/>
      <c r="L269" s="528"/>
      <c r="M269" s="528"/>
      <c r="N269" s="535">
        <v>0</v>
      </c>
      <c r="O269" s="535">
        <v>0</v>
      </c>
      <c r="P269" s="535">
        <v>1</v>
      </c>
      <c r="Q269" s="535">
        <v>1</v>
      </c>
      <c r="R269" s="535">
        <v>3</v>
      </c>
      <c r="S269" s="535">
        <v>-40</v>
      </c>
    </row>
    <row r="270" spans="10:40" s="27" customFormat="1" x14ac:dyDescent="0.2">
      <c r="J270" s="529"/>
      <c r="K270" s="529"/>
      <c r="L270" s="528"/>
      <c r="M270" s="528"/>
      <c r="N270" s="535">
        <v>0</v>
      </c>
      <c r="O270" s="535">
        <v>0</v>
      </c>
      <c r="P270" s="535">
        <v>1</v>
      </c>
      <c r="Q270" s="535">
        <v>2</v>
      </c>
      <c r="R270" s="535">
        <v>0</v>
      </c>
      <c r="S270" s="535">
        <v>-40</v>
      </c>
    </row>
    <row r="271" spans="10:40" s="27" customFormat="1" x14ac:dyDescent="0.2">
      <c r="J271" s="529"/>
      <c r="K271" s="529"/>
      <c r="L271" s="528"/>
      <c r="M271" s="528"/>
      <c r="N271" s="535">
        <v>0</v>
      </c>
      <c r="O271" s="535">
        <v>0</v>
      </c>
      <c r="P271" s="535">
        <v>1</v>
      </c>
      <c r="Q271" s="535">
        <v>2</v>
      </c>
      <c r="R271" s="535">
        <v>1</v>
      </c>
      <c r="S271" s="535">
        <v>-40</v>
      </c>
    </row>
    <row r="272" spans="10:40" s="27" customFormat="1" x14ac:dyDescent="0.2">
      <c r="J272" s="529"/>
      <c r="K272" s="529"/>
      <c r="L272" s="528"/>
      <c r="M272" s="528"/>
      <c r="N272" s="535">
        <v>0</v>
      </c>
      <c r="O272" s="535">
        <v>0</v>
      </c>
      <c r="P272" s="535">
        <v>1</v>
      </c>
      <c r="Q272" s="535">
        <v>2</v>
      </c>
      <c r="R272" s="535">
        <v>2</v>
      </c>
      <c r="S272" s="535">
        <v>-40</v>
      </c>
    </row>
    <row r="273" spans="10:19" s="27" customFormat="1" x14ac:dyDescent="0.2">
      <c r="J273" s="529"/>
      <c r="K273" s="529"/>
      <c r="L273" s="528"/>
      <c r="M273" s="528"/>
      <c r="N273" s="535">
        <v>0</v>
      </c>
      <c r="O273" s="535">
        <v>0</v>
      </c>
      <c r="P273" s="535">
        <v>1</v>
      </c>
      <c r="Q273" s="535">
        <v>2</v>
      </c>
      <c r="R273" s="535">
        <v>3</v>
      </c>
      <c r="S273" s="535">
        <v>-40</v>
      </c>
    </row>
    <row r="274" spans="10:19" s="27" customFormat="1" x14ac:dyDescent="0.2">
      <c r="J274" s="529"/>
      <c r="K274" s="529"/>
      <c r="L274" s="528"/>
      <c r="M274" s="528"/>
      <c r="N274" s="535">
        <v>0</v>
      </c>
      <c r="O274" s="535">
        <v>0</v>
      </c>
      <c r="P274" s="535">
        <v>2</v>
      </c>
      <c r="Q274" s="535">
        <v>0</v>
      </c>
      <c r="R274" s="535">
        <v>0</v>
      </c>
      <c r="S274" s="535">
        <v>-40</v>
      </c>
    </row>
    <row r="275" spans="10:19" s="27" customFormat="1" x14ac:dyDescent="0.2">
      <c r="J275" s="529"/>
      <c r="K275" s="529"/>
      <c r="L275" s="528"/>
      <c r="M275" s="528"/>
      <c r="N275" s="535">
        <v>0</v>
      </c>
      <c r="O275" s="535">
        <v>0</v>
      </c>
      <c r="P275" s="535">
        <v>2</v>
      </c>
      <c r="Q275" s="535">
        <v>0</v>
      </c>
      <c r="R275" s="535">
        <v>1</v>
      </c>
      <c r="S275" s="535">
        <v>-40</v>
      </c>
    </row>
    <row r="276" spans="10:19" s="27" customFormat="1" x14ac:dyDescent="0.2">
      <c r="J276" s="529"/>
      <c r="K276" s="529"/>
      <c r="L276" s="528"/>
      <c r="M276" s="528"/>
      <c r="N276" s="535">
        <v>0</v>
      </c>
      <c r="O276" s="535">
        <v>0</v>
      </c>
      <c r="P276" s="535">
        <v>2</v>
      </c>
      <c r="Q276" s="535">
        <v>0</v>
      </c>
      <c r="R276" s="535">
        <v>2</v>
      </c>
      <c r="S276" s="535">
        <v>-40</v>
      </c>
    </row>
    <row r="277" spans="10:19" s="27" customFormat="1" x14ac:dyDescent="0.2">
      <c r="J277" s="529"/>
      <c r="K277" s="529"/>
      <c r="L277" s="528"/>
      <c r="M277" s="528"/>
      <c r="N277" s="535">
        <v>0</v>
      </c>
      <c r="O277" s="535">
        <v>0</v>
      </c>
      <c r="P277" s="535">
        <v>2</v>
      </c>
      <c r="Q277" s="535">
        <v>0</v>
      </c>
      <c r="R277" s="535">
        <v>3</v>
      </c>
      <c r="S277" s="535">
        <v>-40</v>
      </c>
    </row>
    <row r="278" spans="10:19" s="27" customFormat="1" x14ac:dyDescent="0.2">
      <c r="J278" s="529"/>
      <c r="K278" s="529"/>
      <c r="L278" s="528"/>
      <c r="M278" s="528"/>
      <c r="N278" s="535">
        <v>0</v>
      </c>
      <c r="O278" s="535">
        <v>0</v>
      </c>
      <c r="P278" s="535">
        <v>2</v>
      </c>
      <c r="Q278" s="535">
        <v>1</v>
      </c>
      <c r="R278" s="535">
        <v>0</v>
      </c>
      <c r="S278" s="535">
        <v>-40</v>
      </c>
    </row>
    <row r="279" spans="10:19" s="27" customFormat="1" x14ac:dyDescent="0.2">
      <c r="J279" s="529"/>
      <c r="K279" s="529"/>
      <c r="L279" s="528"/>
      <c r="M279" s="528"/>
      <c r="N279" s="535">
        <v>0</v>
      </c>
      <c r="O279" s="535">
        <v>0</v>
      </c>
      <c r="P279" s="535">
        <v>2</v>
      </c>
      <c r="Q279" s="535">
        <v>1</v>
      </c>
      <c r="R279" s="535">
        <v>1</v>
      </c>
      <c r="S279" s="535">
        <v>-40</v>
      </c>
    </row>
    <row r="280" spans="10:19" s="27" customFormat="1" x14ac:dyDescent="0.2">
      <c r="J280" s="529"/>
      <c r="K280" s="529"/>
      <c r="L280" s="528"/>
      <c r="M280" s="528"/>
      <c r="N280" s="535">
        <v>0</v>
      </c>
      <c r="O280" s="535">
        <v>0</v>
      </c>
      <c r="P280" s="535">
        <v>2</v>
      </c>
      <c r="Q280" s="535">
        <v>1</v>
      </c>
      <c r="R280" s="535">
        <v>2</v>
      </c>
      <c r="S280" s="535">
        <v>-40</v>
      </c>
    </row>
    <row r="281" spans="10:19" s="27" customFormat="1" x14ac:dyDescent="0.2">
      <c r="J281" s="529"/>
      <c r="K281" s="529"/>
      <c r="L281" s="528"/>
      <c r="M281" s="528"/>
      <c r="N281" s="535">
        <v>0</v>
      </c>
      <c r="O281" s="535">
        <v>0</v>
      </c>
      <c r="P281" s="535">
        <v>2</v>
      </c>
      <c r="Q281" s="535">
        <v>1</v>
      </c>
      <c r="R281" s="535">
        <v>3</v>
      </c>
      <c r="S281" s="535">
        <v>-40</v>
      </c>
    </row>
    <row r="282" spans="10:19" s="27" customFormat="1" x14ac:dyDescent="0.2">
      <c r="J282" s="529"/>
      <c r="K282" s="529"/>
      <c r="L282" s="528"/>
      <c r="M282" s="528"/>
      <c r="N282" s="535">
        <v>0</v>
      </c>
      <c r="O282" s="535">
        <v>0</v>
      </c>
      <c r="P282" s="535">
        <v>2</v>
      </c>
      <c r="Q282" s="535">
        <v>2</v>
      </c>
      <c r="R282" s="535">
        <v>0</v>
      </c>
      <c r="S282" s="535">
        <v>-40</v>
      </c>
    </row>
    <row r="283" spans="10:19" s="27" customFormat="1" x14ac:dyDescent="0.2">
      <c r="J283" s="529"/>
      <c r="K283" s="529"/>
      <c r="L283" s="528"/>
      <c r="M283" s="528"/>
      <c r="N283" s="535">
        <v>0</v>
      </c>
      <c r="O283" s="535">
        <v>0</v>
      </c>
      <c r="P283" s="535">
        <v>2</v>
      </c>
      <c r="Q283" s="535">
        <v>2</v>
      </c>
      <c r="R283" s="535">
        <v>1</v>
      </c>
      <c r="S283" s="535">
        <v>-40</v>
      </c>
    </row>
    <row r="284" spans="10:19" s="27" customFormat="1" x14ac:dyDescent="0.2">
      <c r="J284" s="529"/>
      <c r="K284" s="529"/>
      <c r="L284" s="528"/>
      <c r="M284" s="528"/>
      <c r="N284" s="535">
        <v>0</v>
      </c>
      <c r="O284" s="535">
        <v>0</v>
      </c>
      <c r="P284" s="535">
        <v>2</v>
      </c>
      <c r="Q284" s="535">
        <v>2</v>
      </c>
      <c r="R284" s="535">
        <v>2</v>
      </c>
      <c r="S284" s="535">
        <v>-40</v>
      </c>
    </row>
    <row r="285" spans="10:19" s="27" customFormat="1" x14ac:dyDescent="0.2">
      <c r="J285" s="529"/>
      <c r="K285" s="529"/>
      <c r="L285" s="528"/>
      <c r="M285" s="528"/>
      <c r="N285" s="535">
        <v>0</v>
      </c>
      <c r="O285" s="535">
        <v>0</v>
      </c>
      <c r="P285" s="535">
        <v>2</v>
      </c>
      <c r="Q285" s="535">
        <v>2</v>
      </c>
      <c r="R285" s="535">
        <v>3</v>
      </c>
      <c r="S285" s="535">
        <v>-40</v>
      </c>
    </row>
    <row r="286" spans="10:19" s="27" customFormat="1" x14ac:dyDescent="0.2">
      <c r="J286" s="529"/>
      <c r="K286" s="529"/>
      <c r="L286" s="528"/>
      <c r="M286" s="528"/>
      <c r="N286" s="535">
        <v>0</v>
      </c>
      <c r="O286" s="535">
        <v>0</v>
      </c>
      <c r="P286" s="535">
        <v>3</v>
      </c>
      <c r="Q286" s="535">
        <v>0</v>
      </c>
      <c r="R286" s="535">
        <v>0</v>
      </c>
      <c r="S286" s="535">
        <v>-40</v>
      </c>
    </row>
    <row r="287" spans="10:19" s="27" customFormat="1" x14ac:dyDescent="0.2">
      <c r="J287" s="529"/>
      <c r="K287" s="529"/>
      <c r="L287" s="528"/>
      <c r="M287" s="528"/>
      <c r="N287" s="535">
        <v>0</v>
      </c>
      <c r="O287" s="535">
        <v>0</v>
      </c>
      <c r="P287" s="535">
        <v>3</v>
      </c>
      <c r="Q287" s="535">
        <v>0</v>
      </c>
      <c r="R287" s="535">
        <v>1</v>
      </c>
      <c r="S287" s="535">
        <v>-40</v>
      </c>
    </row>
    <row r="288" spans="10:19" s="27" customFormat="1" x14ac:dyDescent="0.2">
      <c r="J288" s="529"/>
      <c r="K288" s="529"/>
      <c r="L288" s="528"/>
      <c r="M288" s="528"/>
      <c r="N288" s="535">
        <v>0</v>
      </c>
      <c r="O288" s="535">
        <v>0</v>
      </c>
      <c r="P288" s="535">
        <v>3</v>
      </c>
      <c r="Q288" s="535">
        <v>0</v>
      </c>
      <c r="R288" s="535">
        <v>2</v>
      </c>
      <c r="S288" s="535">
        <v>-40</v>
      </c>
    </row>
    <row r="289" spans="10:19" s="27" customFormat="1" x14ac:dyDescent="0.2">
      <c r="J289" s="529"/>
      <c r="K289" s="529"/>
      <c r="L289" s="528"/>
      <c r="M289" s="528"/>
      <c r="N289" s="535">
        <v>0</v>
      </c>
      <c r="O289" s="535">
        <v>0</v>
      </c>
      <c r="P289" s="535">
        <v>3</v>
      </c>
      <c r="Q289" s="535">
        <v>0</v>
      </c>
      <c r="R289" s="535">
        <v>3</v>
      </c>
      <c r="S289" s="535">
        <v>-40</v>
      </c>
    </row>
    <row r="290" spans="10:19" s="27" customFormat="1" x14ac:dyDescent="0.2">
      <c r="J290" s="529"/>
      <c r="K290" s="529"/>
      <c r="L290" s="528"/>
      <c r="M290" s="528"/>
      <c r="N290" s="535">
        <v>0</v>
      </c>
      <c r="O290" s="535">
        <v>0</v>
      </c>
      <c r="P290" s="535">
        <v>3</v>
      </c>
      <c r="Q290" s="535">
        <v>1</v>
      </c>
      <c r="R290" s="535">
        <v>0</v>
      </c>
      <c r="S290" s="535">
        <v>-40</v>
      </c>
    </row>
    <row r="291" spans="10:19" s="27" customFormat="1" x14ac:dyDescent="0.2">
      <c r="J291" s="529"/>
      <c r="K291" s="529"/>
      <c r="L291" s="528"/>
      <c r="M291" s="528"/>
      <c r="N291" s="535">
        <v>0</v>
      </c>
      <c r="O291" s="535">
        <v>0</v>
      </c>
      <c r="P291" s="535">
        <v>3</v>
      </c>
      <c r="Q291" s="535">
        <v>1</v>
      </c>
      <c r="R291" s="535">
        <v>1</v>
      </c>
      <c r="S291" s="535">
        <v>-40</v>
      </c>
    </row>
    <row r="292" spans="10:19" s="27" customFormat="1" x14ac:dyDescent="0.2">
      <c r="J292" s="529"/>
      <c r="K292" s="529"/>
      <c r="L292" s="528"/>
      <c r="M292" s="528"/>
      <c r="N292" s="535">
        <v>0</v>
      </c>
      <c r="O292" s="535">
        <v>0</v>
      </c>
      <c r="P292" s="535">
        <v>3</v>
      </c>
      <c r="Q292" s="535">
        <v>1</v>
      </c>
      <c r="R292" s="535">
        <v>2</v>
      </c>
      <c r="S292" s="535">
        <v>-40</v>
      </c>
    </row>
    <row r="293" spans="10:19" s="27" customFormat="1" x14ac:dyDescent="0.2">
      <c r="J293" s="529"/>
      <c r="K293" s="529"/>
      <c r="L293" s="528"/>
      <c r="M293" s="528"/>
      <c r="N293" s="535">
        <v>0</v>
      </c>
      <c r="O293" s="535">
        <v>0</v>
      </c>
      <c r="P293" s="535">
        <v>3</v>
      </c>
      <c r="Q293" s="535">
        <v>1</v>
      </c>
      <c r="R293" s="535">
        <v>3</v>
      </c>
      <c r="S293" s="535">
        <v>-40</v>
      </c>
    </row>
    <row r="294" spans="10:19" s="27" customFormat="1" x14ac:dyDescent="0.2">
      <c r="J294" s="529"/>
      <c r="K294" s="529"/>
      <c r="L294" s="528"/>
      <c r="M294" s="528"/>
      <c r="N294" s="535">
        <v>0</v>
      </c>
      <c r="O294" s="535">
        <v>0</v>
      </c>
      <c r="P294" s="535">
        <v>3</v>
      </c>
      <c r="Q294" s="535">
        <v>2</v>
      </c>
      <c r="R294" s="535">
        <v>0</v>
      </c>
      <c r="S294" s="535">
        <v>-40</v>
      </c>
    </row>
    <row r="295" spans="10:19" s="27" customFormat="1" x14ac:dyDescent="0.2">
      <c r="J295" s="529"/>
      <c r="K295" s="529"/>
      <c r="L295" s="528"/>
      <c r="M295" s="528"/>
      <c r="N295" s="535">
        <v>0</v>
      </c>
      <c r="O295" s="535">
        <v>0</v>
      </c>
      <c r="P295" s="535">
        <v>3</v>
      </c>
      <c r="Q295" s="535">
        <v>2</v>
      </c>
      <c r="R295" s="535">
        <v>1</v>
      </c>
      <c r="S295" s="535">
        <v>-40</v>
      </c>
    </row>
    <row r="296" spans="10:19" s="27" customFormat="1" x14ac:dyDescent="0.2">
      <c r="J296" s="529"/>
      <c r="K296" s="529"/>
      <c r="L296" s="528"/>
      <c r="M296" s="528"/>
      <c r="N296" s="535">
        <v>0</v>
      </c>
      <c r="O296" s="535">
        <v>0</v>
      </c>
      <c r="P296" s="535">
        <v>3</v>
      </c>
      <c r="Q296" s="535">
        <v>2</v>
      </c>
      <c r="R296" s="535">
        <v>2</v>
      </c>
      <c r="S296" s="535">
        <v>-40</v>
      </c>
    </row>
    <row r="297" spans="10:19" s="27" customFormat="1" x14ac:dyDescent="0.2">
      <c r="J297" s="529"/>
      <c r="K297" s="529"/>
      <c r="L297" s="528"/>
      <c r="M297" s="528"/>
      <c r="N297" s="535">
        <v>0</v>
      </c>
      <c r="O297" s="535">
        <v>0</v>
      </c>
      <c r="P297" s="535">
        <v>3</v>
      </c>
      <c r="Q297" s="535">
        <v>2</v>
      </c>
      <c r="R297" s="535">
        <v>3</v>
      </c>
      <c r="S297" s="535">
        <v>-40</v>
      </c>
    </row>
    <row r="298" spans="10:19" s="27" customFormat="1" x14ac:dyDescent="0.2">
      <c r="J298" s="529"/>
      <c r="K298" s="529"/>
      <c r="L298" s="528"/>
      <c r="M298" s="528"/>
      <c r="N298" s="535">
        <v>0</v>
      </c>
      <c r="O298" s="535">
        <v>1</v>
      </c>
      <c r="P298" s="535">
        <v>0</v>
      </c>
      <c r="Q298" s="535">
        <v>0</v>
      </c>
      <c r="R298" s="535">
        <v>0</v>
      </c>
      <c r="S298" s="535">
        <v>-5</v>
      </c>
    </row>
    <row r="299" spans="10:19" s="27" customFormat="1" x14ac:dyDescent="0.2">
      <c r="J299" s="529"/>
      <c r="K299" s="529"/>
      <c r="L299" s="528"/>
      <c r="M299" s="528"/>
      <c r="N299" s="535">
        <v>0</v>
      </c>
      <c r="O299" s="535">
        <v>1</v>
      </c>
      <c r="P299" s="535">
        <v>0</v>
      </c>
      <c r="Q299" s="535">
        <v>0</v>
      </c>
      <c r="R299" s="535">
        <v>1</v>
      </c>
      <c r="S299" s="535">
        <v>-10</v>
      </c>
    </row>
    <row r="300" spans="10:19" s="27" customFormat="1" x14ac:dyDescent="0.2">
      <c r="J300" s="529"/>
      <c r="K300" s="529"/>
      <c r="L300" s="528"/>
      <c r="M300" s="528"/>
      <c r="N300" s="535">
        <v>0</v>
      </c>
      <c r="O300" s="535">
        <v>1</v>
      </c>
      <c r="P300" s="535">
        <v>0</v>
      </c>
      <c r="Q300" s="535">
        <v>0</v>
      </c>
      <c r="R300" s="535">
        <v>2</v>
      </c>
      <c r="S300" s="535">
        <v>-40</v>
      </c>
    </row>
    <row r="301" spans="10:19" s="27" customFormat="1" x14ac:dyDescent="0.2">
      <c r="J301" s="529"/>
      <c r="K301" s="529"/>
      <c r="L301" s="528"/>
      <c r="M301" s="528"/>
      <c r="N301" s="535">
        <v>0</v>
      </c>
      <c r="O301" s="535">
        <v>1</v>
      </c>
      <c r="P301" s="535">
        <v>0</v>
      </c>
      <c r="Q301" s="535">
        <v>0</v>
      </c>
      <c r="R301" s="535">
        <v>3</v>
      </c>
      <c r="S301" s="535">
        <v>-40</v>
      </c>
    </row>
    <row r="302" spans="10:19" s="27" customFormat="1" x14ac:dyDescent="0.2">
      <c r="J302" s="529"/>
      <c r="K302" s="529"/>
      <c r="L302" s="528"/>
      <c r="M302" s="528"/>
      <c r="N302" s="535">
        <v>0</v>
      </c>
      <c r="O302" s="535">
        <v>1</v>
      </c>
      <c r="P302" s="535">
        <v>0</v>
      </c>
      <c r="Q302" s="535">
        <v>1</v>
      </c>
      <c r="R302" s="535">
        <v>0</v>
      </c>
      <c r="S302" s="535">
        <v>-40</v>
      </c>
    </row>
    <row r="303" spans="10:19" s="27" customFormat="1" x14ac:dyDescent="0.2">
      <c r="J303" s="529"/>
      <c r="K303" s="529"/>
      <c r="L303" s="528"/>
      <c r="M303" s="528"/>
      <c r="N303" s="535">
        <v>0</v>
      </c>
      <c r="O303" s="535">
        <v>1</v>
      </c>
      <c r="P303" s="535">
        <v>0</v>
      </c>
      <c r="Q303" s="535">
        <v>1</v>
      </c>
      <c r="R303" s="535">
        <v>1</v>
      </c>
      <c r="S303" s="535">
        <v>-40</v>
      </c>
    </row>
    <row r="304" spans="10:19" s="27" customFormat="1" x14ac:dyDescent="0.2">
      <c r="J304" s="529"/>
      <c r="K304" s="529"/>
      <c r="L304" s="528"/>
      <c r="M304" s="528"/>
      <c r="N304" s="535">
        <v>0</v>
      </c>
      <c r="O304" s="535">
        <v>1</v>
      </c>
      <c r="P304" s="535">
        <v>0</v>
      </c>
      <c r="Q304" s="535">
        <v>1</v>
      </c>
      <c r="R304" s="535">
        <v>2</v>
      </c>
      <c r="S304" s="535">
        <v>-40</v>
      </c>
    </row>
    <row r="305" spans="10:19" s="27" customFormat="1" x14ac:dyDescent="0.2">
      <c r="J305" s="529"/>
      <c r="K305" s="529"/>
      <c r="L305" s="528"/>
      <c r="M305" s="528"/>
      <c r="N305" s="535">
        <v>0</v>
      </c>
      <c r="O305" s="535">
        <v>1</v>
      </c>
      <c r="P305" s="535">
        <v>0</v>
      </c>
      <c r="Q305" s="535">
        <v>1</v>
      </c>
      <c r="R305" s="535">
        <v>3</v>
      </c>
      <c r="S305" s="535">
        <v>-40</v>
      </c>
    </row>
    <row r="306" spans="10:19" s="27" customFormat="1" x14ac:dyDescent="0.2">
      <c r="J306" s="529"/>
      <c r="K306" s="529"/>
      <c r="L306" s="528"/>
      <c r="M306" s="528"/>
      <c r="N306" s="535">
        <v>0</v>
      </c>
      <c r="O306" s="535">
        <v>1</v>
      </c>
      <c r="P306" s="535">
        <v>0</v>
      </c>
      <c r="Q306" s="535">
        <v>2</v>
      </c>
      <c r="R306" s="535">
        <v>0</v>
      </c>
      <c r="S306" s="535">
        <v>-40</v>
      </c>
    </row>
    <row r="307" spans="10:19" s="27" customFormat="1" x14ac:dyDescent="0.2">
      <c r="J307" s="529"/>
      <c r="K307" s="529"/>
      <c r="L307" s="528"/>
      <c r="M307" s="528"/>
      <c r="N307" s="535">
        <v>0</v>
      </c>
      <c r="O307" s="535">
        <v>1</v>
      </c>
      <c r="P307" s="535">
        <v>0</v>
      </c>
      <c r="Q307" s="535">
        <v>2</v>
      </c>
      <c r="R307" s="535">
        <v>1</v>
      </c>
      <c r="S307" s="535">
        <v>-40</v>
      </c>
    </row>
    <row r="308" spans="10:19" s="27" customFormat="1" x14ac:dyDescent="0.2">
      <c r="J308" s="529"/>
      <c r="K308" s="529"/>
      <c r="L308" s="528"/>
      <c r="M308" s="528"/>
      <c r="N308" s="535">
        <v>0</v>
      </c>
      <c r="O308" s="535">
        <v>1</v>
      </c>
      <c r="P308" s="535">
        <v>0</v>
      </c>
      <c r="Q308" s="535">
        <v>2</v>
      </c>
      <c r="R308" s="535">
        <v>2</v>
      </c>
      <c r="S308" s="535">
        <v>-40</v>
      </c>
    </row>
    <row r="309" spans="10:19" s="27" customFormat="1" x14ac:dyDescent="0.2">
      <c r="J309" s="529"/>
      <c r="K309" s="529"/>
      <c r="L309" s="528"/>
      <c r="M309" s="528"/>
      <c r="N309" s="535">
        <v>0</v>
      </c>
      <c r="O309" s="535">
        <v>1</v>
      </c>
      <c r="P309" s="535">
        <v>0</v>
      </c>
      <c r="Q309" s="535">
        <v>2</v>
      </c>
      <c r="R309" s="535">
        <v>3</v>
      </c>
      <c r="S309" s="535">
        <v>-40</v>
      </c>
    </row>
    <row r="310" spans="10:19" s="27" customFormat="1" x14ac:dyDescent="0.2">
      <c r="J310" s="529"/>
      <c r="K310" s="529"/>
      <c r="L310" s="528"/>
      <c r="M310" s="528"/>
      <c r="N310" s="535">
        <v>0</v>
      </c>
      <c r="O310" s="535">
        <v>1</v>
      </c>
      <c r="P310" s="535">
        <v>1</v>
      </c>
      <c r="Q310" s="535">
        <v>0</v>
      </c>
      <c r="R310" s="535">
        <v>0</v>
      </c>
      <c r="S310" s="535">
        <v>-15</v>
      </c>
    </row>
    <row r="311" spans="10:19" s="27" customFormat="1" x14ac:dyDescent="0.2">
      <c r="J311" s="529"/>
      <c r="K311" s="529"/>
      <c r="L311" s="528"/>
      <c r="M311" s="528"/>
      <c r="N311" s="535">
        <v>0</v>
      </c>
      <c r="O311" s="535">
        <v>1</v>
      </c>
      <c r="P311" s="535">
        <v>1</v>
      </c>
      <c r="Q311" s="535">
        <v>0</v>
      </c>
      <c r="R311" s="535">
        <v>1</v>
      </c>
      <c r="S311" s="535">
        <v>-20</v>
      </c>
    </row>
    <row r="312" spans="10:19" s="27" customFormat="1" x14ac:dyDescent="0.2">
      <c r="J312" s="529"/>
      <c r="K312" s="529"/>
      <c r="L312" s="528"/>
      <c r="M312" s="528"/>
      <c r="N312" s="535">
        <v>0</v>
      </c>
      <c r="O312" s="535">
        <v>1</v>
      </c>
      <c r="P312" s="535">
        <v>1</v>
      </c>
      <c r="Q312" s="535">
        <v>0</v>
      </c>
      <c r="R312" s="535">
        <v>2</v>
      </c>
      <c r="S312" s="535">
        <v>-40</v>
      </c>
    </row>
    <row r="313" spans="10:19" s="27" customFormat="1" x14ac:dyDescent="0.2">
      <c r="J313" s="529"/>
      <c r="K313" s="529"/>
      <c r="L313" s="528"/>
      <c r="M313" s="528"/>
      <c r="N313" s="535">
        <v>0</v>
      </c>
      <c r="O313" s="535">
        <v>1</v>
      </c>
      <c r="P313" s="535">
        <v>1</v>
      </c>
      <c r="Q313" s="535">
        <v>0</v>
      </c>
      <c r="R313" s="535">
        <v>3</v>
      </c>
      <c r="S313" s="535">
        <v>-40</v>
      </c>
    </row>
    <row r="314" spans="10:19" s="27" customFormat="1" x14ac:dyDescent="0.2">
      <c r="J314" s="529"/>
      <c r="K314" s="529"/>
      <c r="L314" s="528"/>
      <c r="M314" s="528"/>
      <c r="N314" s="535">
        <v>0</v>
      </c>
      <c r="O314" s="535">
        <v>1</v>
      </c>
      <c r="P314" s="535">
        <v>1</v>
      </c>
      <c r="Q314" s="535">
        <v>1</v>
      </c>
      <c r="R314" s="535">
        <v>0</v>
      </c>
      <c r="S314" s="535">
        <v>-40</v>
      </c>
    </row>
    <row r="315" spans="10:19" s="27" customFormat="1" x14ac:dyDescent="0.2">
      <c r="J315" s="529"/>
      <c r="K315" s="529"/>
      <c r="L315" s="528"/>
      <c r="M315" s="528"/>
      <c r="N315" s="535">
        <v>0</v>
      </c>
      <c r="O315" s="535">
        <v>1</v>
      </c>
      <c r="P315" s="535">
        <v>1</v>
      </c>
      <c r="Q315" s="535">
        <v>1</v>
      </c>
      <c r="R315" s="535">
        <v>1</v>
      </c>
      <c r="S315" s="535">
        <v>-40</v>
      </c>
    </row>
    <row r="316" spans="10:19" s="27" customFormat="1" x14ac:dyDescent="0.2">
      <c r="J316" s="529"/>
      <c r="K316" s="529"/>
      <c r="L316" s="528"/>
      <c r="M316" s="528"/>
      <c r="N316" s="535">
        <v>0</v>
      </c>
      <c r="O316" s="535">
        <v>1</v>
      </c>
      <c r="P316" s="535">
        <v>1</v>
      </c>
      <c r="Q316" s="535">
        <v>1</v>
      </c>
      <c r="R316" s="535">
        <v>2</v>
      </c>
      <c r="S316" s="535">
        <v>-40</v>
      </c>
    </row>
    <row r="317" spans="10:19" s="27" customFormat="1" x14ac:dyDescent="0.2">
      <c r="J317" s="529"/>
      <c r="K317" s="529"/>
      <c r="L317" s="528"/>
      <c r="M317" s="528"/>
      <c r="N317" s="535">
        <v>0</v>
      </c>
      <c r="O317" s="535">
        <v>1</v>
      </c>
      <c r="P317" s="535">
        <v>1</v>
      </c>
      <c r="Q317" s="535">
        <v>1</v>
      </c>
      <c r="R317" s="535">
        <v>3</v>
      </c>
      <c r="S317" s="535">
        <v>-40</v>
      </c>
    </row>
    <row r="318" spans="10:19" s="27" customFormat="1" x14ac:dyDescent="0.2">
      <c r="J318" s="529"/>
      <c r="K318" s="529"/>
      <c r="L318" s="528"/>
      <c r="M318" s="528"/>
      <c r="N318" s="535">
        <v>0</v>
      </c>
      <c r="O318" s="535">
        <v>1</v>
      </c>
      <c r="P318" s="535">
        <v>1</v>
      </c>
      <c r="Q318" s="535">
        <v>2</v>
      </c>
      <c r="R318" s="535">
        <v>0</v>
      </c>
      <c r="S318" s="535">
        <v>-40</v>
      </c>
    </row>
    <row r="319" spans="10:19" s="27" customFormat="1" x14ac:dyDescent="0.2">
      <c r="J319" s="529"/>
      <c r="K319" s="529"/>
      <c r="L319" s="528"/>
      <c r="M319" s="528"/>
      <c r="N319" s="535">
        <v>0</v>
      </c>
      <c r="O319" s="535">
        <v>1</v>
      </c>
      <c r="P319" s="535">
        <v>1</v>
      </c>
      <c r="Q319" s="535">
        <v>2</v>
      </c>
      <c r="R319" s="535">
        <v>1</v>
      </c>
      <c r="S319" s="535">
        <v>-40</v>
      </c>
    </row>
    <row r="320" spans="10:19" s="27" customFormat="1" x14ac:dyDescent="0.2">
      <c r="J320" s="529"/>
      <c r="K320" s="529"/>
      <c r="L320" s="528"/>
      <c r="M320" s="528"/>
      <c r="N320" s="535">
        <v>0</v>
      </c>
      <c r="O320" s="535">
        <v>1</v>
      </c>
      <c r="P320" s="535">
        <v>1</v>
      </c>
      <c r="Q320" s="535">
        <v>2</v>
      </c>
      <c r="R320" s="535">
        <v>2</v>
      </c>
      <c r="S320" s="535">
        <v>-40</v>
      </c>
    </row>
    <row r="321" spans="10:19" s="27" customFormat="1" x14ac:dyDescent="0.2">
      <c r="J321" s="529"/>
      <c r="K321" s="529"/>
      <c r="L321" s="528"/>
      <c r="M321" s="528"/>
      <c r="N321" s="535">
        <v>0</v>
      </c>
      <c r="O321" s="535">
        <v>1</v>
      </c>
      <c r="P321" s="535">
        <v>1</v>
      </c>
      <c r="Q321" s="535">
        <v>2</v>
      </c>
      <c r="R321" s="535">
        <v>3</v>
      </c>
      <c r="S321" s="535">
        <v>-40</v>
      </c>
    </row>
    <row r="322" spans="10:19" s="27" customFormat="1" x14ac:dyDescent="0.2">
      <c r="J322" s="529"/>
      <c r="K322" s="529"/>
      <c r="L322" s="528"/>
      <c r="M322" s="528"/>
      <c r="N322" s="535">
        <v>0</v>
      </c>
      <c r="O322" s="535">
        <v>1</v>
      </c>
      <c r="P322" s="535">
        <v>2</v>
      </c>
      <c r="Q322" s="535">
        <v>0</v>
      </c>
      <c r="R322" s="535">
        <v>0</v>
      </c>
      <c r="S322" s="535">
        <v>-40</v>
      </c>
    </row>
    <row r="323" spans="10:19" s="27" customFormat="1" x14ac:dyDescent="0.2">
      <c r="J323" s="529"/>
      <c r="K323" s="529"/>
      <c r="L323" s="528"/>
      <c r="M323" s="528"/>
      <c r="N323" s="535">
        <v>0</v>
      </c>
      <c r="O323" s="535">
        <v>1</v>
      </c>
      <c r="P323" s="535">
        <v>2</v>
      </c>
      <c r="Q323" s="535">
        <v>0</v>
      </c>
      <c r="R323" s="535">
        <v>1</v>
      </c>
      <c r="S323" s="535">
        <v>-40</v>
      </c>
    </row>
    <row r="324" spans="10:19" s="27" customFormat="1" x14ac:dyDescent="0.2">
      <c r="J324" s="529"/>
      <c r="K324" s="529"/>
      <c r="L324" s="528"/>
      <c r="M324" s="528"/>
      <c r="N324" s="535">
        <v>0</v>
      </c>
      <c r="O324" s="535">
        <v>1</v>
      </c>
      <c r="P324" s="535">
        <v>2</v>
      </c>
      <c r="Q324" s="535">
        <v>0</v>
      </c>
      <c r="R324" s="535">
        <v>2</v>
      </c>
      <c r="S324" s="535">
        <v>-40</v>
      </c>
    </row>
    <row r="325" spans="10:19" s="27" customFormat="1" x14ac:dyDescent="0.2">
      <c r="J325" s="529"/>
      <c r="K325" s="529"/>
      <c r="L325" s="528"/>
      <c r="M325" s="528"/>
      <c r="N325" s="535">
        <v>0</v>
      </c>
      <c r="O325" s="535">
        <v>1</v>
      </c>
      <c r="P325" s="535">
        <v>2</v>
      </c>
      <c r="Q325" s="535">
        <v>0</v>
      </c>
      <c r="R325" s="535">
        <v>3</v>
      </c>
      <c r="S325" s="535">
        <v>-40</v>
      </c>
    </row>
    <row r="326" spans="10:19" s="27" customFormat="1" x14ac:dyDescent="0.2">
      <c r="J326" s="529"/>
      <c r="K326" s="529"/>
      <c r="L326" s="528"/>
      <c r="M326" s="528"/>
      <c r="N326" s="535">
        <v>0</v>
      </c>
      <c r="O326" s="535">
        <v>1</v>
      </c>
      <c r="P326" s="535">
        <v>2</v>
      </c>
      <c r="Q326" s="535">
        <v>1</v>
      </c>
      <c r="R326" s="535">
        <v>0</v>
      </c>
      <c r="S326" s="535">
        <v>-40</v>
      </c>
    </row>
    <row r="327" spans="10:19" s="27" customFormat="1" x14ac:dyDescent="0.2">
      <c r="J327" s="529"/>
      <c r="K327" s="529"/>
      <c r="L327" s="528"/>
      <c r="M327" s="528"/>
      <c r="N327" s="535">
        <v>0</v>
      </c>
      <c r="O327" s="535">
        <v>1</v>
      </c>
      <c r="P327" s="535">
        <v>2</v>
      </c>
      <c r="Q327" s="535">
        <v>1</v>
      </c>
      <c r="R327" s="535">
        <v>1</v>
      </c>
      <c r="S327" s="535">
        <v>-40</v>
      </c>
    </row>
    <row r="328" spans="10:19" s="27" customFormat="1" x14ac:dyDescent="0.2">
      <c r="J328" s="529"/>
      <c r="K328" s="529"/>
      <c r="L328" s="528"/>
      <c r="M328" s="528"/>
      <c r="N328" s="535">
        <v>0</v>
      </c>
      <c r="O328" s="535">
        <v>1</v>
      </c>
      <c r="P328" s="535">
        <v>2</v>
      </c>
      <c r="Q328" s="535">
        <v>1</v>
      </c>
      <c r="R328" s="535">
        <v>2</v>
      </c>
      <c r="S328" s="535">
        <v>-40</v>
      </c>
    </row>
    <row r="329" spans="10:19" s="27" customFormat="1" x14ac:dyDescent="0.2">
      <c r="J329" s="529"/>
      <c r="K329" s="529"/>
      <c r="L329" s="528"/>
      <c r="M329" s="528"/>
      <c r="N329" s="535">
        <v>0</v>
      </c>
      <c r="O329" s="535">
        <v>1</v>
      </c>
      <c r="P329" s="535">
        <v>2</v>
      </c>
      <c r="Q329" s="535">
        <v>1</v>
      </c>
      <c r="R329" s="535">
        <v>3</v>
      </c>
      <c r="S329" s="535">
        <v>-40</v>
      </c>
    </row>
    <row r="330" spans="10:19" s="27" customFormat="1" x14ac:dyDescent="0.2">
      <c r="J330" s="529"/>
      <c r="K330" s="529"/>
      <c r="L330" s="528"/>
      <c r="M330" s="528"/>
      <c r="N330" s="535">
        <v>0</v>
      </c>
      <c r="O330" s="535">
        <v>1</v>
      </c>
      <c r="P330" s="535">
        <v>2</v>
      </c>
      <c r="Q330" s="535">
        <v>2</v>
      </c>
      <c r="R330" s="535">
        <v>0</v>
      </c>
      <c r="S330" s="535">
        <v>-40</v>
      </c>
    </row>
    <row r="331" spans="10:19" s="27" customFormat="1" x14ac:dyDescent="0.2">
      <c r="J331" s="529"/>
      <c r="K331" s="529"/>
      <c r="L331" s="528"/>
      <c r="M331" s="528"/>
      <c r="N331" s="535">
        <v>0</v>
      </c>
      <c r="O331" s="535">
        <v>1</v>
      </c>
      <c r="P331" s="535">
        <v>2</v>
      </c>
      <c r="Q331" s="535">
        <v>2</v>
      </c>
      <c r="R331" s="535">
        <v>1</v>
      </c>
      <c r="S331" s="535">
        <v>-40</v>
      </c>
    </row>
    <row r="332" spans="10:19" s="27" customFormat="1" x14ac:dyDescent="0.2">
      <c r="J332" s="529"/>
      <c r="K332" s="529"/>
      <c r="L332" s="528"/>
      <c r="M332" s="528"/>
      <c r="N332" s="535">
        <v>0</v>
      </c>
      <c r="O332" s="535">
        <v>1</v>
      </c>
      <c r="P332" s="535">
        <v>2</v>
      </c>
      <c r="Q332" s="535">
        <v>2</v>
      </c>
      <c r="R332" s="535">
        <v>2</v>
      </c>
      <c r="S332" s="535">
        <v>-40</v>
      </c>
    </row>
    <row r="333" spans="10:19" s="27" customFormat="1" x14ac:dyDescent="0.2">
      <c r="J333" s="529"/>
      <c r="K333" s="529"/>
      <c r="L333" s="528"/>
      <c r="M333" s="528"/>
      <c r="N333" s="535">
        <v>0</v>
      </c>
      <c r="O333" s="535">
        <v>1</v>
      </c>
      <c r="P333" s="535">
        <v>2</v>
      </c>
      <c r="Q333" s="535">
        <v>2</v>
      </c>
      <c r="R333" s="535">
        <v>3</v>
      </c>
      <c r="S333" s="535">
        <v>-40</v>
      </c>
    </row>
    <row r="334" spans="10:19" s="27" customFormat="1" x14ac:dyDescent="0.2">
      <c r="J334" s="529"/>
      <c r="K334" s="529"/>
      <c r="L334" s="528"/>
      <c r="M334" s="528"/>
      <c r="N334" s="535">
        <v>0</v>
      </c>
      <c r="O334" s="535">
        <v>1</v>
      </c>
      <c r="P334" s="535">
        <v>3</v>
      </c>
      <c r="Q334" s="535">
        <v>0</v>
      </c>
      <c r="R334" s="535">
        <v>0</v>
      </c>
      <c r="S334" s="535">
        <v>-40</v>
      </c>
    </row>
    <row r="335" spans="10:19" s="27" customFormat="1" x14ac:dyDescent="0.2">
      <c r="J335" s="529"/>
      <c r="K335" s="529"/>
      <c r="L335" s="528"/>
      <c r="M335" s="528"/>
      <c r="N335" s="535">
        <v>0</v>
      </c>
      <c r="O335" s="535">
        <v>1</v>
      </c>
      <c r="P335" s="535">
        <v>3</v>
      </c>
      <c r="Q335" s="535">
        <v>0</v>
      </c>
      <c r="R335" s="535">
        <v>1</v>
      </c>
      <c r="S335" s="535">
        <v>-40</v>
      </c>
    </row>
    <row r="336" spans="10:19" s="27" customFormat="1" x14ac:dyDescent="0.2">
      <c r="J336" s="529"/>
      <c r="K336" s="529"/>
      <c r="L336" s="528"/>
      <c r="M336" s="528"/>
      <c r="N336" s="535">
        <v>0</v>
      </c>
      <c r="O336" s="535">
        <v>1</v>
      </c>
      <c r="P336" s="535">
        <v>3</v>
      </c>
      <c r="Q336" s="535">
        <v>0</v>
      </c>
      <c r="R336" s="535">
        <v>2</v>
      </c>
      <c r="S336" s="535">
        <v>-40</v>
      </c>
    </row>
    <row r="337" spans="10:19" s="27" customFormat="1" x14ac:dyDescent="0.2">
      <c r="J337" s="529"/>
      <c r="K337" s="529"/>
      <c r="L337" s="528"/>
      <c r="M337" s="528"/>
      <c r="N337" s="535">
        <v>0</v>
      </c>
      <c r="O337" s="535">
        <v>1</v>
      </c>
      <c r="P337" s="535">
        <v>3</v>
      </c>
      <c r="Q337" s="535">
        <v>0</v>
      </c>
      <c r="R337" s="535">
        <v>3</v>
      </c>
      <c r="S337" s="535">
        <v>-40</v>
      </c>
    </row>
    <row r="338" spans="10:19" s="27" customFormat="1" x14ac:dyDescent="0.2">
      <c r="J338" s="529"/>
      <c r="K338" s="529"/>
      <c r="L338" s="528"/>
      <c r="M338" s="528"/>
      <c r="N338" s="535">
        <v>0</v>
      </c>
      <c r="O338" s="535">
        <v>1</v>
      </c>
      <c r="P338" s="535">
        <v>3</v>
      </c>
      <c r="Q338" s="535">
        <v>1</v>
      </c>
      <c r="R338" s="535">
        <v>0</v>
      </c>
      <c r="S338" s="535">
        <v>-40</v>
      </c>
    </row>
    <row r="339" spans="10:19" s="27" customFormat="1" x14ac:dyDescent="0.2">
      <c r="J339" s="529"/>
      <c r="K339" s="529"/>
      <c r="L339" s="528"/>
      <c r="M339" s="528"/>
      <c r="N339" s="535">
        <v>0</v>
      </c>
      <c r="O339" s="535">
        <v>1</v>
      </c>
      <c r="P339" s="535">
        <v>3</v>
      </c>
      <c r="Q339" s="535">
        <v>1</v>
      </c>
      <c r="R339" s="535">
        <v>1</v>
      </c>
      <c r="S339" s="535">
        <v>-40</v>
      </c>
    </row>
    <row r="340" spans="10:19" s="27" customFormat="1" x14ac:dyDescent="0.2">
      <c r="J340" s="529"/>
      <c r="K340" s="529"/>
      <c r="L340" s="528"/>
      <c r="M340" s="528"/>
      <c r="N340" s="535">
        <v>0</v>
      </c>
      <c r="O340" s="535">
        <v>1</v>
      </c>
      <c r="P340" s="535">
        <v>3</v>
      </c>
      <c r="Q340" s="535">
        <v>1</v>
      </c>
      <c r="R340" s="535">
        <v>2</v>
      </c>
      <c r="S340" s="535">
        <v>-40</v>
      </c>
    </row>
    <row r="341" spans="10:19" s="27" customFormat="1" x14ac:dyDescent="0.2">
      <c r="J341" s="529"/>
      <c r="K341" s="529"/>
      <c r="L341" s="528"/>
      <c r="M341" s="528"/>
      <c r="N341" s="535">
        <v>0</v>
      </c>
      <c r="O341" s="535">
        <v>1</v>
      </c>
      <c r="P341" s="535">
        <v>3</v>
      </c>
      <c r="Q341" s="535">
        <v>1</v>
      </c>
      <c r="R341" s="535">
        <v>3</v>
      </c>
      <c r="S341" s="535">
        <v>-40</v>
      </c>
    </row>
    <row r="342" spans="10:19" s="27" customFormat="1" x14ac:dyDescent="0.2">
      <c r="J342" s="529"/>
      <c r="K342" s="529"/>
      <c r="L342" s="528"/>
      <c r="M342" s="528"/>
      <c r="N342" s="535">
        <v>0</v>
      </c>
      <c r="O342" s="535">
        <v>1</v>
      </c>
      <c r="P342" s="535">
        <v>3</v>
      </c>
      <c r="Q342" s="535">
        <v>2</v>
      </c>
      <c r="R342" s="535">
        <v>0</v>
      </c>
      <c r="S342" s="535">
        <v>-40</v>
      </c>
    </row>
    <row r="343" spans="10:19" s="27" customFormat="1" x14ac:dyDescent="0.2">
      <c r="J343" s="529"/>
      <c r="K343" s="529"/>
      <c r="L343" s="528"/>
      <c r="M343" s="528"/>
      <c r="N343" s="535">
        <v>0</v>
      </c>
      <c r="O343" s="535">
        <v>1</v>
      </c>
      <c r="P343" s="535">
        <v>3</v>
      </c>
      <c r="Q343" s="535">
        <v>2</v>
      </c>
      <c r="R343" s="535">
        <v>1</v>
      </c>
      <c r="S343" s="535">
        <v>-40</v>
      </c>
    </row>
    <row r="344" spans="10:19" s="27" customFormat="1" x14ac:dyDescent="0.2">
      <c r="J344" s="529"/>
      <c r="K344" s="529"/>
      <c r="L344" s="528"/>
      <c r="M344" s="528"/>
      <c r="N344" s="535">
        <v>0</v>
      </c>
      <c r="O344" s="535">
        <v>1</v>
      </c>
      <c r="P344" s="535">
        <v>3</v>
      </c>
      <c r="Q344" s="535">
        <v>2</v>
      </c>
      <c r="R344" s="535">
        <v>2</v>
      </c>
      <c r="S344" s="535">
        <v>-40</v>
      </c>
    </row>
    <row r="345" spans="10:19" s="27" customFormat="1" x14ac:dyDescent="0.2">
      <c r="J345" s="529"/>
      <c r="K345" s="529"/>
      <c r="L345" s="528"/>
      <c r="M345" s="528"/>
      <c r="N345" s="535">
        <v>0</v>
      </c>
      <c r="O345" s="535">
        <v>1</v>
      </c>
      <c r="P345" s="535">
        <v>3</v>
      </c>
      <c r="Q345" s="535">
        <v>2</v>
      </c>
      <c r="R345" s="535">
        <v>3</v>
      </c>
      <c r="S345" s="535">
        <v>-40</v>
      </c>
    </row>
    <row r="346" spans="10:19" s="27" customFormat="1" x14ac:dyDescent="0.2">
      <c r="J346" s="529"/>
      <c r="K346" s="529"/>
      <c r="L346" s="528"/>
      <c r="M346" s="528"/>
      <c r="N346" s="535">
        <v>0</v>
      </c>
      <c r="O346" s="535">
        <v>2</v>
      </c>
      <c r="P346" s="535">
        <v>0</v>
      </c>
      <c r="Q346" s="535">
        <v>0</v>
      </c>
      <c r="R346" s="535">
        <v>0</v>
      </c>
      <c r="S346" s="535">
        <v>-10</v>
      </c>
    </row>
    <row r="347" spans="10:19" s="27" customFormat="1" x14ac:dyDescent="0.2">
      <c r="J347" s="529"/>
      <c r="K347" s="529"/>
      <c r="L347" s="528"/>
      <c r="M347" s="528"/>
      <c r="N347" s="535">
        <v>0</v>
      </c>
      <c r="O347" s="535">
        <v>2</v>
      </c>
      <c r="P347" s="535">
        <v>0</v>
      </c>
      <c r="Q347" s="535">
        <v>0</v>
      </c>
      <c r="R347" s="535">
        <v>1</v>
      </c>
      <c r="S347" s="535">
        <v>-40</v>
      </c>
    </row>
    <row r="348" spans="10:19" s="27" customFormat="1" x14ac:dyDescent="0.2">
      <c r="J348" s="529"/>
      <c r="K348" s="529"/>
      <c r="L348" s="528"/>
      <c r="M348" s="528"/>
      <c r="N348" s="535">
        <v>0</v>
      </c>
      <c r="O348" s="535">
        <v>2</v>
      </c>
      <c r="P348" s="535">
        <v>0</v>
      </c>
      <c r="Q348" s="535">
        <v>0</v>
      </c>
      <c r="R348" s="535">
        <v>2</v>
      </c>
      <c r="S348" s="535">
        <v>-40</v>
      </c>
    </row>
    <row r="349" spans="10:19" s="27" customFormat="1" x14ac:dyDescent="0.2">
      <c r="J349" s="529"/>
      <c r="K349" s="529"/>
      <c r="L349" s="528"/>
      <c r="M349" s="528"/>
      <c r="N349" s="535">
        <v>0</v>
      </c>
      <c r="O349" s="535">
        <v>2</v>
      </c>
      <c r="P349" s="535">
        <v>0</v>
      </c>
      <c r="Q349" s="535">
        <v>0</v>
      </c>
      <c r="R349" s="535">
        <v>3</v>
      </c>
      <c r="S349" s="535">
        <v>-40</v>
      </c>
    </row>
    <row r="350" spans="10:19" s="27" customFormat="1" x14ac:dyDescent="0.2">
      <c r="J350" s="529"/>
      <c r="K350" s="529"/>
      <c r="L350" s="528"/>
      <c r="M350" s="528"/>
      <c r="N350" s="535">
        <v>0</v>
      </c>
      <c r="O350" s="535">
        <v>2</v>
      </c>
      <c r="P350" s="535">
        <v>0</v>
      </c>
      <c r="Q350" s="535">
        <v>1</v>
      </c>
      <c r="R350" s="535">
        <v>0</v>
      </c>
      <c r="S350" s="535">
        <v>-40</v>
      </c>
    </row>
    <row r="351" spans="10:19" s="27" customFormat="1" x14ac:dyDescent="0.2">
      <c r="J351" s="529"/>
      <c r="K351" s="529"/>
      <c r="L351" s="528"/>
      <c r="M351" s="528"/>
      <c r="N351" s="535">
        <v>0</v>
      </c>
      <c r="O351" s="535">
        <v>2</v>
      </c>
      <c r="P351" s="535">
        <v>0</v>
      </c>
      <c r="Q351" s="535">
        <v>1</v>
      </c>
      <c r="R351" s="535">
        <v>1</v>
      </c>
      <c r="S351" s="535">
        <v>-40</v>
      </c>
    </row>
    <row r="352" spans="10:19" s="27" customFormat="1" x14ac:dyDescent="0.2">
      <c r="J352" s="529"/>
      <c r="K352" s="529"/>
      <c r="L352" s="528"/>
      <c r="M352" s="528"/>
      <c r="N352" s="535">
        <v>0</v>
      </c>
      <c r="O352" s="535">
        <v>2</v>
      </c>
      <c r="P352" s="535">
        <v>0</v>
      </c>
      <c r="Q352" s="535">
        <v>1</v>
      </c>
      <c r="R352" s="535">
        <v>2</v>
      </c>
      <c r="S352" s="535">
        <v>-40</v>
      </c>
    </row>
    <row r="353" spans="10:19" s="27" customFormat="1" x14ac:dyDescent="0.2">
      <c r="J353" s="529"/>
      <c r="K353" s="529"/>
      <c r="L353" s="528"/>
      <c r="M353" s="528"/>
      <c r="N353" s="535">
        <v>0</v>
      </c>
      <c r="O353" s="535">
        <v>2</v>
      </c>
      <c r="P353" s="535">
        <v>0</v>
      </c>
      <c r="Q353" s="535">
        <v>1</v>
      </c>
      <c r="R353" s="535">
        <v>3</v>
      </c>
      <c r="S353" s="535">
        <v>-40</v>
      </c>
    </row>
    <row r="354" spans="10:19" s="27" customFormat="1" x14ac:dyDescent="0.2">
      <c r="J354" s="529"/>
      <c r="K354" s="529"/>
      <c r="L354" s="528"/>
      <c r="M354" s="528"/>
      <c r="N354" s="535">
        <v>0</v>
      </c>
      <c r="O354" s="535">
        <v>2</v>
      </c>
      <c r="P354" s="535">
        <v>0</v>
      </c>
      <c r="Q354" s="535">
        <v>2</v>
      </c>
      <c r="R354" s="535">
        <v>0</v>
      </c>
      <c r="S354" s="535">
        <v>-40</v>
      </c>
    </row>
    <row r="355" spans="10:19" s="27" customFormat="1" x14ac:dyDescent="0.2">
      <c r="J355" s="529"/>
      <c r="K355" s="529"/>
      <c r="L355" s="528"/>
      <c r="M355" s="528"/>
      <c r="N355" s="535">
        <v>0</v>
      </c>
      <c r="O355" s="535">
        <v>2</v>
      </c>
      <c r="P355" s="535">
        <v>0</v>
      </c>
      <c r="Q355" s="535">
        <v>2</v>
      </c>
      <c r="R355" s="535">
        <v>1</v>
      </c>
      <c r="S355" s="535">
        <v>-40</v>
      </c>
    </row>
    <row r="356" spans="10:19" s="27" customFormat="1" x14ac:dyDescent="0.2">
      <c r="J356" s="529"/>
      <c r="K356" s="529"/>
      <c r="L356" s="528"/>
      <c r="M356" s="528"/>
      <c r="N356" s="535">
        <v>0</v>
      </c>
      <c r="O356" s="535">
        <v>2</v>
      </c>
      <c r="P356" s="535">
        <v>0</v>
      </c>
      <c r="Q356" s="535">
        <v>2</v>
      </c>
      <c r="R356" s="535">
        <v>2</v>
      </c>
      <c r="S356" s="535">
        <v>-40</v>
      </c>
    </row>
    <row r="357" spans="10:19" s="27" customFormat="1" x14ac:dyDescent="0.2">
      <c r="J357" s="529"/>
      <c r="K357" s="529"/>
      <c r="L357" s="528"/>
      <c r="M357" s="528"/>
      <c r="N357" s="535">
        <v>0</v>
      </c>
      <c r="O357" s="535">
        <v>2</v>
      </c>
      <c r="P357" s="535">
        <v>0</v>
      </c>
      <c r="Q357" s="535">
        <v>2</v>
      </c>
      <c r="R357" s="535">
        <v>3</v>
      </c>
      <c r="S357" s="535">
        <v>-40</v>
      </c>
    </row>
    <row r="358" spans="10:19" s="27" customFormat="1" x14ac:dyDescent="0.2">
      <c r="J358" s="529"/>
      <c r="K358" s="529"/>
      <c r="L358" s="528"/>
      <c r="M358" s="528"/>
      <c r="N358" s="535">
        <v>0</v>
      </c>
      <c r="O358" s="535">
        <v>2</v>
      </c>
      <c r="P358" s="535">
        <v>1</v>
      </c>
      <c r="Q358" s="535">
        <v>0</v>
      </c>
      <c r="R358" s="535">
        <v>0</v>
      </c>
      <c r="S358" s="535">
        <v>-20</v>
      </c>
    </row>
    <row r="359" spans="10:19" s="27" customFormat="1" x14ac:dyDescent="0.2">
      <c r="J359" s="529"/>
      <c r="K359" s="529"/>
      <c r="L359" s="528"/>
      <c r="M359" s="528"/>
      <c r="N359" s="535">
        <v>0</v>
      </c>
      <c r="O359" s="535">
        <v>2</v>
      </c>
      <c r="P359" s="535">
        <v>1</v>
      </c>
      <c r="Q359" s="535">
        <v>0</v>
      </c>
      <c r="R359" s="535">
        <v>1</v>
      </c>
      <c r="S359" s="535">
        <v>-40</v>
      </c>
    </row>
    <row r="360" spans="10:19" s="27" customFormat="1" x14ac:dyDescent="0.2">
      <c r="J360" s="529"/>
      <c r="K360" s="529"/>
      <c r="L360" s="528"/>
      <c r="M360" s="528"/>
      <c r="N360" s="535">
        <v>0</v>
      </c>
      <c r="O360" s="535">
        <v>2</v>
      </c>
      <c r="P360" s="535">
        <v>1</v>
      </c>
      <c r="Q360" s="535">
        <v>0</v>
      </c>
      <c r="R360" s="535">
        <v>2</v>
      </c>
      <c r="S360" s="535">
        <v>-40</v>
      </c>
    </row>
    <row r="361" spans="10:19" s="27" customFormat="1" x14ac:dyDescent="0.2">
      <c r="J361" s="529"/>
      <c r="K361" s="529"/>
      <c r="L361" s="528"/>
      <c r="M361" s="528"/>
      <c r="N361" s="535">
        <v>0</v>
      </c>
      <c r="O361" s="535">
        <v>2</v>
      </c>
      <c r="P361" s="535">
        <v>1</v>
      </c>
      <c r="Q361" s="535">
        <v>0</v>
      </c>
      <c r="R361" s="535">
        <v>3</v>
      </c>
      <c r="S361" s="535">
        <v>-40</v>
      </c>
    </row>
    <row r="362" spans="10:19" s="27" customFormat="1" x14ac:dyDescent="0.2">
      <c r="J362" s="529"/>
      <c r="K362" s="529"/>
      <c r="L362" s="528"/>
      <c r="M362" s="528"/>
      <c r="N362" s="535">
        <v>0</v>
      </c>
      <c r="O362" s="535">
        <v>2</v>
      </c>
      <c r="P362" s="535">
        <v>1</v>
      </c>
      <c r="Q362" s="535">
        <v>1</v>
      </c>
      <c r="R362" s="535">
        <v>0</v>
      </c>
      <c r="S362" s="535">
        <v>-40</v>
      </c>
    </row>
    <row r="363" spans="10:19" s="27" customFormat="1" x14ac:dyDescent="0.2">
      <c r="J363" s="529"/>
      <c r="K363" s="529"/>
      <c r="L363" s="528"/>
      <c r="M363" s="528"/>
      <c r="N363" s="535">
        <v>0</v>
      </c>
      <c r="O363" s="535">
        <v>2</v>
      </c>
      <c r="P363" s="535">
        <v>1</v>
      </c>
      <c r="Q363" s="535">
        <v>1</v>
      </c>
      <c r="R363" s="535">
        <v>1</v>
      </c>
      <c r="S363" s="535">
        <v>-40</v>
      </c>
    </row>
    <row r="364" spans="10:19" s="27" customFormat="1" x14ac:dyDescent="0.2">
      <c r="J364" s="529"/>
      <c r="K364" s="529"/>
      <c r="L364" s="528"/>
      <c r="M364" s="528"/>
      <c r="N364" s="535">
        <v>0</v>
      </c>
      <c r="O364" s="535">
        <v>2</v>
      </c>
      <c r="P364" s="535">
        <v>1</v>
      </c>
      <c r="Q364" s="535">
        <v>1</v>
      </c>
      <c r="R364" s="535">
        <v>2</v>
      </c>
      <c r="S364" s="535">
        <v>-40</v>
      </c>
    </row>
    <row r="365" spans="10:19" s="27" customFormat="1" x14ac:dyDescent="0.2">
      <c r="J365" s="529"/>
      <c r="K365" s="529"/>
      <c r="L365" s="528"/>
      <c r="M365" s="528"/>
      <c r="N365" s="535">
        <v>0</v>
      </c>
      <c r="O365" s="535">
        <v>2</v>
      </c>
      <c r="P365" s="535">
        <v>1</v>
      </c>
      <c r="Q365" s="535">
        <v>1</v>
      </c>
      <c r="R365" s="535">
        <v>3</v>
      </c>
      <c r="S365" s="535">
        <v>-40</v>
      </c>
    </row>
    <row r="366" spans="10:19" s="27" customFormat="1" x14ac:dyDescent="0.2">
      <c r="J366" s="529"/>
      <c r="K366" s="529"/>
      <c r="L366" s="528"/>
      <c r="M366" s="528"/>
      <c r="N366" s="535">
        <v>0</v>
      </c>
      <c r="O366" s="535">
        <v>2</v>
      </c>
      <c r="P366" s="535">
        <v>1</v>
      </c>
      <c r="Q366" s="535">
        <v>2</v>
      </c>
      <c r="R366" s="535">
        <v>0</v>
      </c>
      <c r="S366" s="535">
        <v>-40</v>
      </c>
    </row>
    <row r="367" spans="10:19" s="27" customFormat="1" x14ac:dyDescent="0.2">
      <c r="J367" s="529"/>
      <c r="K367" s="529"/>
      <c r="L367" s="528"/>
      <c r="M367" s="528"/>
      <c r="N367" s="535">
        <v>0</v>
      </c>
      <c r="O367" s="535">
        <v>2</v>
      </c>
      <c r="P367" s="535">
        <v>1</v>
      </c>
      <c r="Q367" s="535">
        <v>2</v>
      </c>
      <c r="R367" s="535">
        <v>1</v>
      </c>
      <c r="S367" s="535">
        <v>-40</v>
      </c>
    </row>
    <row r="368" spans="10:19" s="27" customFormat="1" x14ac:dyDescent="0.2">
      <c r="J368" s="529"/>
      <c r="K368" s="529"/>
      <c r="L368" s="528"/>
      <c r="M368" s="528"/>
      <c r="N368" s="535">
        <v>0</v>
      </c>
      <c r="O368" s="535">
        <v>2</v>
      </c>
      <c r="P368" s="535">
        <v>1</v>
      </c>
      <c r="Q368" s="535">
        <v>2</v>
      </c>
      <c r="R368" s="535">
        <v>2</v>
      </c>
      <c r="S368" s="535">
        <v>-40</v>
      </c>
    </row>
    <row r="369" spans="10:19" s="27" customFormat="1" x14ac:dyDescent="0.2">
      <c r="J369" s="529"/>
      <c r="K369" s="529"/>
      <c r="L369" s="528"/>
      <c r="M369" s="528"/>
      <c r="N369" s="535">
        <v>0</v>
      </c>
      <c r="O369" s="535">
        <v>2</v>
      </c>
      <c r="P369" s="535">
        <v>1</v>
      </c>
      <c r="Q369" s="535">
        <v>2</v>
      </c>
      <c r="R369" s="535">
        <v>3</v>
      </c>
      <c r="S369" s="535">
        <v>-40</v>
      </c>
    </row>
    <row r="370" spans="10:19" s="27" customFormat="1" x14ac:dyDescent="0.2">
      <c r="J370" s="529"/>
      <c r="K370" s="529"/>
      <c r="L370" s="528"/>
      <c r="M370" s="528"/>
      <c r="N370" s="535">
        <v>0</v>
      </c>
      <c r="O370" s="535">
        <v>2</v>
      </c>
      <c r="P370" s="535">
        <v>2</v>
      </c>
      <c r="Q370" s="535">
        <v>0</v>
      </c>
      <c r="R370" s="535">
        <v>0</v>
      </c>
      <c r="S370" s="535">
        <v>-40</v>
      </c>
    </row>
    <row r="371" spans="10:19" s="27" customFormat="1" x14ac:dyDescent="0.2">
      <c r="J371" s="529"/>
      <c r="K371" s="529"/>
      <c r="L371" s="528"/>
      <c r="M371" s="528"/>
      <c r="N371" s="535">
        <v>0</v>
      </c>
      <c r="O371" s="535">
        <v>2</v>
      </c>
      <c r="P371" s="535">
        <v>2</v>
      </c>
      <c r="Q371" s="535">
        <v>0</v>
      </c>
      <c r="R371" s="535">
        <v>1</v>
      </c>
      <c r="S371" s="535">
        <v>-40</v>
      </c>
    </row>
    <row r="372" spans="10:19" s="27" customFormat="1" x14ac:dyDescent="0.2">
      <c r="J372" s="529"/>
      <c r="K372" s="529"/>
      <c r="L372" s="528"/>
      <c r="M372" s="528"/>
      <c r="N372" s="535">
        <v>0</v>
      </c>
      <c r="O372" s="535">
        <v>2</v>
      </c>
      <c r="P372" s="535">
        <v>2</v>
      </c>
      <c r="Q372" s="535">
        <v>0</v>
      </c>
      <c r="R372" s="535">
        <v>2</v>
      </c>
      <c r="S372" s="535">
        <v>-40</v>
      </c>
    </row>
    <row r="373" spans="10:19" s="27" customFormat="1" x14ac:dyDescent="0.2">
      <c r="J373" s="529"/>
      <c r="K373" s="529"/>
      <c r="L373" s="528"/>
      <c r="M373" s="528"/>
      <c r="N373" s="535">
        <v>0</v>
      </c>
      <c r="O373" s="535">
        <v>2</v>
      </c>
      <c r="P373" s="535">
        <v>2</v>
      </c>
      <c r="Q373" s="535">
        <v>0</v>
      </c>
      <c r="R373" s="535">
        <v>3</v>
      </c>
      <c r="S373" s="535">
        <v>-40</v>
      </c>
    </row>
    <row r="374" spans="10:19" s="27" customFormat="1" x14ac:dyDescent="0.2">
      <c r="J374" s="529"/>
      <c r="K374" s="529"/>
      <c r="L374" s="528"/>
      <c r="M374" s="528"/>
      <c r="N374" s="535">
        <v>0</v>
      </c>
      <c r="O374" s="535">
        <v>2</v>
      </c>
      <c r="P374" s="535">
        <v>2</v>
      </c>
      <c r="Q374" s="535">
        <v>1</v>
      </c>
      <c r="R374" s="535">
        <v>0</v>
      </c>
      <c r="S374" s="535">
        <v>-40</v>
      </c>
    </row>
    <row r="375" spans="10:19" s="27" customFormat="1" x14ac:dyDescent="0.2">
      <c r="J375" s="529"/>
      <c r="K375" s="529"/>
      <c r="L375" s="528"/>
      <c r="M375" s="528"/>
      <c r="N375" s="535">
        <v>0</v>
      </c>
      <c r="O375" s="535">
        <v>2</v>
      </c>
      <c r="P375" s="535">
        <v>2</v>
      </c>
      <c r="Q375" s="535">
        <v>1</v>
      </c>
      <c r="R375" s="535">
        <v>1</v>
      </c>
      <c r="S375" s="535">
        <v>-40</v>
      </c>
    </row>
    <row r="376" spans="10:19" s="27" customFormat="1" x14ac:dyDescent="0.2">
      <c r="J376" s="529"/>
      <c r="K376" s="529"/>
      <c r="L376" s="528"/>
      <c r="M376" s="528"/>
      <c r="N376" s="535">
        <v>0</v>
      </c>
      <c r="O376" s="535">
        <v>2</v>
      </c>
      <c r="P376" s="535">
        <v>2</v>
      </c>
      <c r="Q376" s="535">
        <v>1</v>
      </c>
      <c r="R376" s="535">
        <v>2</v>
      </c>
      <c r="S376" s="535">
        <v>-40</v>
      </c>
    </row>
    <row r="377" spans="10:19" s="27" customFormat="1" x14ac:dyDescent="0.2">
      <c r="J377" s="529"/>
      <c r="K377" s="529"/>
      <c r="L377" s="528"/>
      <c r="M377" s="528"/>
      <c r="N377" s="535">
        <v>0</v>
      </c>
      <c r="O377" s="535">
        <v>2</v>
      </c>
      <c r="P377" s="535">
        <v>2</v>
      </c>
      <c r="Q377" s="535">
        <v>1</v>
      </c>
      <c r="R377" s="535">
        <v>3</v>
      </c>
      <c r="S377" s="535">
        <v>-40</v>
      </c>
    </row>
    <row r="378" spans="10:19" s="27" customFormat="1" x14ac:dyDescent="0.2">
      <c r="J378" s="529"/>
      <c r="K378" s="529"/>
      <c r="L378" s="528"/>
      <c r="M378" s="528"/>
      <c r="N378" s="535">
        <v>0</v>
      </c>
      <c r="O378" s="535">
        <v>2</v>
      </c>
      <c r="P378" s="535">
        <v>2</v>
      </c>
      <c r="Q378" s="535">
        <v>2</v>
      </c>
      <c r="R378" s="535">
        <v>0</v>
      </c>
      <c r="S378" s="535">
        <v>-40</v>
      </c>
    </row>
    <row r="379" spans="10:19" s="27" customFormat="1" x14ac:dyDescent="0.2">
      <c r="J379" s="529"/>
      <c r="K379" s="529"/>
      <c r="L379" s="528"/>
      <c r="M379" s="528"/>
      <c r="N379" s="535">
        <v>0</v>
      </c>
      <c r="O379" s="535">
        <v>2</v>
      </c>
      <c r="P379" s="535">
        <v>2</v>
      </c>
      <c r="Q379" s="535">
        <v>2</v>
      </c>
      <c r="R379" s="535">
        <v>1</v>
      </c>
      <c r="S379" s="535">
        <v>-40</v>
      </c>
    </row>
    <row r="380" spans="10:19" s="27" customFormat="1" x14ac:dyDescent="0.2">
      <c r="J380" s="529"/>
      <c r="K380" s="529"/>
      <c r="L380" s="528"/>
      <c r="M380" s="528"/>
      <c r="N380" s="535">
        <v>0</v>
      </c>
      <c r="O380" s="535">
        <v>2</v>
      </c>
      <c r="P380" s="535">
        <v>2</v>
      </c>
      <c r="Q380" s="535">
        <v>2</v>
      </c>
      <c r="R380" s="535">
        <v>2</v>
      </c>
      <c r="S380" s="535">
        <v>-40</v>
      </c>
    </row>
    <row r="381" spans="10:19" s="27" customFormat="1" x14ac:dyDescent="0.2">
      <c r="J381" s="529"/>
      <c r="K381" s="529"/>
      <c r="L381" s="528"/>
      <c r="M381" s="528"/>
      <c r="N381" s="535">
        <v>0</v>
      </c>
      <c r="O381" s="535">
        <v>2</v>
      </c>
      <c r="P381" s="535">
        <v>2</v>
      </c>
      <c r="Q381" s="535">
        <v>2</v>
      </c>
      <c r="R381" s="535">
        <v>3</v>
      </c>
      <c r="S381" s="535">
        <v>-40</v>
      </c>
    </row>
    <row r="382" spans="10:19" s="27" customFormat="1" x14ac:dyDescent="0.2">
      <c r="J382" s="529"/>
      <c r="K382" s="529"/>
      <c r="L382" s="528"/>
      <c r="M382" s="528"/>
      <c r="N382" s="535">
        <v>0</v>
      </c>
      <c r="O382" s="535">
        <v>2</v>
      </c>
      <c r="P382" s="535">
        <v>3</v>
      </c>
      <c r="Q382" s="535">
        <v>0</v>
      </c>
      <c r="R382" s="535">
        <v>0</v>
      </c>
      <c r="S382" s="535">
        <v>-40</v>
      </c>
    </row>
    <row r="383" spans="10:19" s="27" customFormat="1" x14ac:dyDescent="0.2">
      <c r="J383" s="529"/>
      <c r="K383" s="529"/>
      <c r="L383" s="528"/>
      <c r="M383" s="528"/>
      <c r="N383" s="535">
        <v>0</v>
      </c>
      <c r="O383" s="535">
        <v>2</v>
      </c>
      <c r="P383" s="535">
        <v>3</v>
      </c>
      <c r="Q383" s="535">
        <v>0</v>
      </c>
      <c r="R383" s="535">
        <v>1</v>
      </c>
      <c r="S383" s="535">
        <v>-40</v>
      </c>
    </row>
    <row r="384" spans="10:19" s="27" customFormat="1" x14ac:dyDescent="0.2">
      <c r="J384" s="529"/>
      <c r="K384" s="529"/>
      <c r="L384" s="528"/>
      <c r="M384" s="528"/>
      <c r="N384" s="535">
        <v>0</v>
      </c>
      <c r="O384" s="535">
        <v>2</v>
      </c>
      <c r="P384" s="535">
        <v>3</v>
      </c>
      <c r="Q384" s="535">
        <v>0</v>
      </c>
      <c r="R384" s="535">
        <v>2</v>
      </c>
      <c r="S384" s="535">
        <v>-40</v>
      </c>
    </row>
    <row r="385" spans="10:19" s="27" customFormat="1" x14ac:dyDescent="0.2">
      <c r="J385" s="529"/>
      <c r="K385" s="529"/>
      <c r="L385" s="528"/>
      <c r="M385" s="528"/>
      <c r="N385" s="535">
        <v>0</v>
      </c>
      <c r="O385" s="535">
        <v>2</v>
      </c>
      <c r="P385" s="535">
        <v>3</v>
      </c>
      <c r="Q385" s="535">
        <v>0</v>
      </c>
      <c r="R385" s="535">
        <v>3</v>
      </c>
      <c r="S385" s="535">
        <v>-40</v>
      </c>
    </row>
    <row r="386" spans="10:19" s="27" customFormat="1" x14ac:dyDescent="0.2">
      <c r="J386" s="529"/>
      <c r="K386" s="529"/>
      <c r="L386" s="528"/>
      <c r="M386" s="528"/>
      <c r="N386" s="535">
        <v>0</v>
      </c>
      <c r="O386" s="535">
        <v>2</v>
      </c>
      <c r="P386" s="535">
        <v>3</v>
      </c>
      <c r="Q386" s="535">
        <v>1</v>
      </c>
      <c r="R386" s="535">
        <v>0</v>
      </c>
      <c r="S386" s="535">
        <v>-40</v>
      </c>
    </row>
    <row r="387" spans="10:19" s="27" customFormat="1" x14ac:dyDescent="0.2">
      <c r="J387" s="529"/>
      <c r="K387" s="529"/>
      <c r="L387" s="528"/>
      <c r="M387" s="528"/>
      <c r="N387" s="535">
        <v>0</v>
      </c>
      <c r="O387" s="535">
        <v>2</v>
      </c>
      <c r="P387" s="535">
        <v>3</v>
      </c>
      <c r="Q387" s="535">
        <v>1</v>
      </c>
      <c r="R387" s="535">
        <v>1</v>
      </c>
      <c r="S387" s="535">
        <v>-40</v>
      </c>
    </row>
    <row r="388" spans="10:19" s="27" customFormat="1" x14ac:dyDescent="0.2">
      <c r="J388" s="529"/>
      <c r="K388" s="529"/>
      <c r="L388" s="528"/>
      <c r="M388" s="528"/>
      <c r="N388" s="535">
        <v>0</v>
      </c>
      <c r="O388" s="535">
        <v>2</v>
      </c>
      <c r="P388" s="535">
        <v>3</v>
      </c>
      <c r="Q388" s="535">
        <v>1</v>
      </c>
      <c r="R388" s="535">
        <v>2</v>
      </c>
      <c r="S388" s="535">
        <v>-40</v>
      </c>
    </row>
    <row r="389" spans="10:19" s="27" customFormat="1" x14ac:dyDescent="0.2">
      <c r="J389" s="529"/>
      <c r="K389" s="529"/>
      <c r="L389" s="528"/>
      <c r="M389" s="528"/>
      <c r="N389" s="535">
        <v>0</v>
      </c>
      <c r="O389" s="535">
        <v>2</v>
      </c>
      <c r="P389" s="535">
        <v>3</v>
      </c>
      <c r="Q389" s="535">
        <v>1</v>
      </c>
      <c r="R389" s="535">
        <v>3</v>
      </c>
      <c r="S389" s="535">
        <v>-40</v>
      </c>
    </row>
    <row r="390" spans="10:19" s="27" customFormat="1" x14ac:dyDescent="0.2">
      <c r="J390" s="529"/>
      <c r="K390" s="529"/>
      <c r="L390" s="528"/>
      <c r="M390" s="528"/>
      <c r="N390" s="535">
        <v>0</v>
      </c>
      <c r="O390" s="535">
        <v>2</v>
      </c>
      <c r="P390" s="535">
        <v>3</v>
      </c>
      <c r="Q390" s="535">
        <v>2</v>
      </c>
      <c r="R390" s="535">
        <v>0</v>
      </c>
      <c r="S390" s="535">
        <v>-40</v>
      </c>
    </row>
    <row r="391" spans="10:19" s="27" customFormat="1" x14ac:dyDescent="0.2">
      <c r="J391" s="529"/>
      <c r="K391" s="529"/>
      <c r="L391" s="528"/>
      <c r="M391" s="528"/>
      <c r="N391" s="535">
        <v>0</v>
      </c>
      <c r="O391" s="535">
        <v>2</v>
      </c>
      <c r="P391" s="535">
        <v>3</v>
      </c>
      <c r="Q391" s="535">
        <v>2</v>
      </c>
      <c r="R391" s="535">
        <v>1</v>
      </c>
      <c r="S391" s="535">
        <v>-40</v>
      </c>
    </row>
    <row r="392" spans="10:19" s="27" customFormat="1" x14ac:dyDescent="0.2">
      <c r="J392" s="529"/>
      <c r="K392" s="529"/>
      <c r="L392" s="528"/>
      <c r="M392" s="528"/>
      <c r="N392" s="535">
        <v>0</v>
      </c>
      <c r="O392" s="535">
        <v>2</v>
      </c>
      <c r="P392" s="535">
        <v>3</v>
      </c>
      <c r="Q392" s="535">
        <v>2</v>
      </c>
      <c r="R392" s="535">
        <v>2</v>
      </c>
      <c r="S392" s="535">
        <v>-40</v>
      </c>
    </row>
    <row r="393" spans="10:19" s="27" customFormat="1" x14ac:dyDescent="0.2">
      <c r="J393" s="529"/>
      <c r="K393" s="529"/>
      <c r="L393" s="528"/>
      <c r="M393" s="528"/>
      <c r="N393" s="535">
        <v>0</v>
      </c>
      <c r="O393" s="535">
        <v>2</v>
      </c>
      <c r="P393" s="535">
        <v>3</v>
      </c>
      <c r="Q393" s="535">
        <v>2</v>
      </c>
      <c r="R393" s="535">
        <v>3</v>
      </c>
      <c r="S393" s="535">
        <v>-40</v>
      </c>
    </row>
    <row r="394" spans="10:19" s="27" customFormat="1" x14ac:dyDescent="0.2">
      <c r="J394" s="529"/>
      <c r="K394" s="529"/>
      <c r="L394" s="528"/>
      <c r="M394" s="528"/>
      <c r="N394" s="535">
        <v>0</v>
      </c>
      <c r="O394" s="535">
        <v>3</v>
      </c>
      <c r="P394" s="535">
        <v>0</v>
      </c>
      <c r="Q394" s="535">
        <v>0</v>
      </c>
      <c r="R394" s="535">
        <v>0</v>
      </c>
      <c r="S394" s="535">
        <v>-40</v>
      </c>
    </row>
    <row r="395" spans="10:19" s="27" customFormat="1" x14ac:dyDescent="0.2">
      <c r="J395" s="529"/>
      <c r="K395" s="529"/>
      <c r="L395" s="528"/>
      <c r="M395" s="528"/>
      <c r="N395" s="535">
        <v>0</v>
      </c>
      <c r="O395" s="535">
        <v>3</v>
      </c>
      <c r="P395" s="535">
        <v>0</v>
      </c>
      <c r="Q395" s="535">
        <v>0</v>
      </c>
      <c r="R395" s="535">
        <v>1</v>
      </c>
      <c r="S395" s="535">
        <v>-40</v>
      </c>
    </row>
    <row r="396" spans="10:19" s="27" customFormat="1" x14ac:dyDescent="0.2">
      <c r="J396" s="529"/>
      <c r="K396" s="529"/>
      <c r="L396" s="528"/>
      <c r="M396" s="528"/>
      <c r="N396" s="535">
        <v>0</v>
      </c>
      <c r="O396" s="535">
        <v>3</v>
      </c>
      <c r="P396" s="535">
        <v>0</v>
      </c>
      <c r="Q396" s="535">
        <v>0</v>
      </c>
      <c r="R396" s="535">
        <v>2</v>
      </c>
      <c r="S396" s="535">
        <v>-40</v>
      </c>
    </row>
    <row r="397" spans="10:19" s="27" customFormat="1" x14ac:dyDescent="0.2">
      <c r="J397" s="529"/>
      <c r="K397" s="529"/>
      <c r="L397" s="528"/>
      <c r="M397" s="528"/>
      <c r="N397" s="535">
        <v>0</v>
      </c>
      <c r="O397" s="535">
        <v>3</v>
      </c>
      <c r="P397" s="535">
        <v>0</v>
      </c>
      <c r="Q397" s="535">
        <v>0</v>
      </c>
      <c r="R397" s="535">
        <v>3</v>
      </c>
      <c r="S397" s="535">
        <v>-40</v>
      </c>
    </row>
    <row r="398" spans="10:19" s="27" customFormat="1" x14ac:dyDescent="0.2">
      <c r="J398" s="529"/>
      <c r="K398" s="529"/>
      <c r="L398" s="528"/>
      <c r="M398" s="528"/>
      <c r="N398" s="535">
        <v>0</v>
      </c>
      <c r="O398" s="535">
        <v>3</v>
      </c>
      <c r="P398" s="535">
        <v>0</v>
      </c>
      <c r="Q398" s="535">
        <v>1</v>
      </c>
      <c r="R398" s="535">
        <v>0</v>
      </c>
      <c r="S398" s="535">
        <v>-40</v>
      </c>
    </row>
    <row r="399" spans="10:19" s="27" customFormat="1" x14ac:dyDescent="0.2">
      <c r="J399" s="529"/>
      <c r="K399" s="529"/>
      <c r="L399" s="528"/>
      <c r="M399" s="528"/>
      <c r="N399" s="535">
        <v>0</v>
      </c>
      <c r="O399" s="535">
        <v>3</v>
      </c>
      <c r="P399" s="535">
        <v>0</v>
      </c>
      <c r="Q399" s="535">
        <v>1</v>
      </c>
      <c r="R399" s="535">
        <v>1</v>
      </c>
      <c r="S399" s="535">
        <v>-40</v>
      </c>
    </row>
    <row r="400" spans="10:19" s="27" customFormat="1" x14ac:dyDescent="0.2">
      <c r="J400" s="529"/>
      <c r="K400" s="529"/>
      <c r="L400" s="528"/>
      <c r="M400" s="528"/>
      <c r="N400" s="535">
        <v>0</v>
      </c>
      <c r="O400" s="535">
        <v>3</v>
      </c>
      <c r="P400" s="535">
        <v>0</v>
      </c>
      <c r="Q400" s="535">
        <v>1</v>
      </c>
      <c r="R400" s="535">
        <v>2</v>
      </c>
      <c r="S400" s="535">
        <v>-40</v>
      </c>
    </row>
    <row r="401" spans="10:19" s="27" customFormat="1" x14ac:dyDescent="0.2">
      <c r="J401" s="529"/>
      <c r="K401" s="529"/>
      <c r="L401" s="528"/>
      <c r="M401" s="528"/>
      <c r="N401" s="535">
        <v>0</v>
      </c>
      <c r="O401" s="535">
        <v>3</v>
      </c>
      <c r="P401" s="535">
        <v>0</v>
      </c>
      <c r="Q401" s="535">
        <v>1</v>
      </c>
      <c r="R401" s="535">
        <v>3</v>
      </c>
      <c r="S401" s="535">
        <v>-40</v>
      </c>
    </row>
    <row r="402" spans="10:19" s="27" customFormat="1" x14ac:dyDescent="0.2">
      <c r="J402" s="529"/>
      <c r="K402" s="529"/>
      <c r="L402" s="528"/>
      <c r="M402" s="528"/>
      <c r="N402" s="535">
        <v>0</v>
      </c>
      <c r="O402" s="535">
        <v>3</v>
      </c>
      <c r="P402" s="535">
        <v>0</v>
      </c>
      <c r="Q402" s="535">
        <v>2</v>
      </c>
      <c r="R402" s="535">
        <v>0</v>
      </c>
      <c r="S402" s="535">
        <v>-40</v>
      </c>
    </row>
    <row r="403" spans="10:19" s="27" customFormat="1" x14ac:dyDescent="0.2">
      <c r="J403" s="529"/>
      <c r="K403" s="529"/>
      <c r="L403" s="528"/>
      <c r="M403" s="528"/>
      <c r="N403" s="535">
        <v>0</v>
      </c>
      <c r="O403" s="535">
        <v>3</v>
      </c>
      <c r="P403" s="535">
        <v>0</v>
      </c>
      <c r="Q403" s="535">
        <v>2</v>
      </c>
      <c r="R403" s="535">
        <v>1</v>
      </c>
      <c r="S403" s="535">
        <v>-40</v>
      </c>
    </row>
    <row r="404" spans="10:19" s="27" customFormat="1" x14ac:dyDescent="0.2">
      <c r="J404" s="529"/>
      <c r="K404" s="529"/>
      <c r="L404" s="528"/>
      <c r="M404" s="528"/>
      <c r="N404" s="535">
        <v>0</v>
      </c>
      <c r="O404" s="535">
        <v>3</v>
      </c>
      <c r="P404" s="535">
        <v>0</v>
      </c>
      <c r="Q404" s="535">
        <v>2</v>
      </c>
      <c r="R404" s="535">
        <v>2</v>
      </c>
      <c r="S404" s="535">
        <v>-40</v>
      </c>
    </row>
    <row r="405" spans="10:19" s="27" customFormat="1" x14ac:dyDescent="0.2">
      <c r="J405" s="529"/>
      <c r="K405" s="529"/>
      <c r="L405" s="528"/>
      <c r="M405" s="528"/>
      <c r="N405" s="535">
        <v>0</v>
      </c>
      <c r="O405" s="535">
        <v>3</v>
      </c>
      <c r="P405" s="535">
        <v>0</v>
      </c>
      <c r="Q405" s="535">
        <v>2</v>
      </c>
      <c r="R405" s="535">
        <v>3</v>
      </c>
      <c r="S405" s="535">
        <v>-40</v>
      </c>
    </row>
    <row r="406" spans="10:19" s="27" customFormat="1" x14ac:dyDescent="0.2">
      <c r="J406" s="529"/>
      <c r="K406" s="529"/>
      <c r="L406" s="528"/>
      <c r="M406" s="528"/>
      <c r="N406" s="535">
        <v>0</v>
      </c>
      <c r="O406" s="535">
        <v>3</v>
      </c>
      <c r="P406" s="535">
        <v>1</v>
      </c>
      <c r="Q406" s="535">
        <v>0</v>
      </c>
      <c r="R406" s="535">
        <v>0</v>
      </c>
      <c r="S406" s="535">
        <v>-40</v>
      </c>
    </row>
    <row r="407" spans="10:19" s="27" customFormat="1" x14ac:dyDescent="0.2">
      <c r="J407" s="529"/>
      <c r="K407" s="529"/>
      <c r="L407" s="528"/>
      <c r="M407" s="528"/>
      <c r="N407" s="535">
        <v>0</v>
      </c>
      <c r="O407" s="535">
        <v>3</v>
      </c>
      <c r="P407" s="535">
        <v>1</v>
      </c>
      <c r="Q407" s="535">
        <v>0</v>
      </c>
      <c r="R407" s="535">
        <v>1</v>
      </c>
      <c r="S407" s="535">
        <v>-40</v>
      </c>
    </row>
    <row r="408" spans="10:19" s="27" customFormat="1" x14ac:dyDescent="0.2">
      <c r="J408" s="529"/>
      <c r="K408" s="529"/>
      <c r="L408" s="528"/>
      <c r="M408" s="528"/>
      <c r="N408" s="535">
        <v>0</v>
      </c>
      <c r="O408" s="535">
        <v>3</v>
      </c>
      <c r="P408" s="535">
        <v>1</v>
      </c>
      <c r="Q408" s="535">
        <v>0</v>
      </c>
      <c r="R408" s="535">
        <v>2</v>
      </c>
      <c r="S408" s="535">
        <v>-40</v>
      </c>
    </row>
    <row r="409" spans="10:19" s="27" customFormat="1" x14ac:dyDescent="0.2">
      <c r="J409" s="529"/>
      <c r="K409" s="529"/>
      <c r="L409" s="528"/>
      <c r="M409" s="528"/>
      <c r="N409" s="535">
        <v>0</v>
      </c>
      <c r="O409" s="535">
        <v>3</v>
      </c>
      <c r="P409" s="535">
        <v>1</v>
      </c>
      <c r="Q409" s="535">
        <v>0</v>
      </c>
      <c r="R409" s="535">
        <v>3</v>
      </c>
      <c r="S409" s="535">
        <v>-40</v>
      </c>
    </row>
    <row r="410" spans="10:19" s="27" customFormat="1" x14ac:dyDescent="0.2">
      <c r="J410" s="529"/>
      <c r="K410" s="529"/>
      <c r="L410" s="528"/>
      <c r="M410" s="528"/>
      <c r="N410" s="535">
        <v>0</v>
      </c>
      <c r="O410" s="535">
        <v>3</v>
      </c>
      <c r="P410" s="535">
        <v>1</v>
      </c>
      <c r="Q410" s="535">
        <v>1</v>
      </c>
      <c r="R410" s="535">
        <v>0</v>
      </c>
      <c r="S410" s="535">
        <v>-40</v>
      </c>
    </row>
    <row r="411" spans="10:19" s="27" customFormat="1" x14ac:dyDescent="0.2">
      <c r="J411" s="529"/>
      <c r="K411" s="529"/>
      <c r="L411" s="528"/>
      <c r="M411" s="528"/>
      <c r="N411" s="535">
        <v>0</v>
      </c>
      <c r="O411" s="535">
        <v>3</v>
      </c>
      <c r="P411" s="535">
        <v>1</v>
      </c>
      <c r="Q411" s="535">
        <v>1</v>
      </c>
      <c r="R411" s="535">
        <v>1</v>
      </c>
      <c r="S411" s="535">
        <v>-40</v>
      </c>
    </row>
    <row r="412" spans="10:19" s="27" customFormat="1" x14ac:dyDescent="0.2">
      <c r="J412" s="529"/>
      <c r="K412" s="529"/>
      <c r="L412" s="528"/>
      <c r="M412" s="528"/>
      <c r="N412" s="535">
        <v>0</v>
      </c>
      <c r="O412" s="535">
        <v>3</v>
      </c>
      <c r="P412" s="535">
        <v>1</v>
      </c>
      <c r="Q412" s="535">
        <v>1</v>
      </c>
      <c r="R412" s="535">
        <v>2</v>
      </c>
      <c r="S412" s="535">
        <v>-40</v>
      </c>
    </row>
    <row r="413" spans="10:19" s="27" customFormat="1" x14ac:dyDescent="0.2">
      <c r="J413" s="529"/>
      <c r="K413" s="529"/>
      <c r="L413" s="528"/>
      <c r="M413" s="528"/>
      <c r="N413" s="535">
        <v>0</v>
      </c>
      <c r="O413" s="535">
        <v>3</v>
      </c>
      <c r="P413" s="535">
        <v>1</v>
      </c>
      <c r="Q413" s="535">
        <v>1</v>
      </c>
      <c r="R413" s="535">
        <v>3</v>
      </c>
      <c r="S413" s="535">
        <v>-40</v>
      </c>
    </row>
    <row r="414" spans="10:19" s="27" customFormat="1" x14ac:dyDescent="0.2">
      <c r="J414" s="529"/>
      <c r="K414" s="529"/>
      <c r="L414" s="528"/>
      <c r="M414" s="528"/>
      <c r="N414" s="535">
        <v>0</v>
      </c>
      <c r="O414" s="535">
        <v>3</v>
      </c>
      <c r="P414" s="535">
        <v>1</v>
      </c>
      <c r="Q414" s="535">
        <v>2</v>
      </c>
      <c r="R414" s="535">
        <v>0</v>
      </c>
      <c r="S414" s="535">
        <v>-40</v>
      </c>
    </row>
    <row r="415" spans="10:19" s="27" customFormat="1" x14ac:dyDescent="0.2">
      <c r="J415" s="529"/>
      <c r="K415" s="529"/>
      <c r="L415" s="528"/>
      <c r="M415" s="528"/>
      <c r="N415" s="535">
        <v>0</v>
      </c>
      <c r="O415" s="535">
        <v>3</v>
      </c>
      <c r="P415" s="535">
        <v>1</v>
      </c>
      <c r="Q415" s="535">
        <v>2</v>
      </c>
      <c r="R415" s="535">
        <v>1</v>
      </c>
      <c r="S415" s="535">
        <v>-40</v>
      </c>
    </row>
    <row r="416" spans="10:19" s="27" customFormat="1" x14ac:dyDescent="0.2">
      <c r="J416" s="529"/>
      <c r="K416" s="529"/>
      <c r="L416" s="528"/>
      <c r="M416" s="528"/>
      <c r="N416" s="535">
        <v>0</v>
      </c>
      <c r="O416" s="535">
        <v>3</v>
      </c>
      <c r="P416" s="535">
        <v>1</v>
      </c>
      <c r="Q416" s="535">
        <v>2</v>
      </c>
      <c r="R416" s="535">
        <v>2</v>
      </c>
      <c r="S416" s="535">
        <v>-40</v>
      </c>
    </row>
    <row r="417" spans="10:19" s="27" customFormat="1" x14ac:dyDescent="0.2">
      <c r="J417" s="529"/>
      <c r="K417" s="529"/>
      <c r="L417" s="528"/>
      <c r="M417" s="528"/>
      <c r="N417" s="535">
        <v>0</v>
      </c>
      <c r="O417" s="535">
        <v>3</v>
      </c>
      <c r="P417" s="535">
        <v>1</v>
      </c>
      <c r="Q417" s="535">
        <v>2</v>
      </c>
      <c r="R417" s="535">
        <v>3</v>
      </c>
      <c r="S417" s="535">
        <v>-40</v>
      </c>
    </row>
    <row r="418" spans="10:19" s="27" customFormat="1" x14ac:dyDescent="0.2">
      <c r="J418" s="529"/>
      <c r="K418" s="529"/>
      <c r="L418" s="528"/>
      <c r="M418" s="528"/>
      <c r="N418" s="535">
        <v>0</v>
      </c>
      <c r="O418" s="535">
        <v>3</v>
      </c>
      <c r="P418" s="535">
        <v>2</v>
      </c>
      <c r="Q418" s="535">
        <v>0</v>
      </c>
      <c r="R418" s="535">
        <v>0</v>
      </c>
      <c r="S418" s="535">
        <v>-40</v>
      </c>
    </row>
    <row r="419" spans="10:19" s="27" customFormat="1" x14ac:dyDescent="0.2">
      <c r="J419" s="529"/>
      <c r="K419" s="529"/>
      <c r="L419" s="528"/>
      <c r="M419" s="528"/>
      <c r="N419" s="535">
        <v>0</v>
      </c>
      <c r="O419" s="535">
        <v>3</v>
      </c>
      <c r="P419" s="535">
        <v>2</v>
      </c>
      <c r="Q419" s="535">
        <v>0</v>
      </c>
      <c r="R419" s="535">
        <v>1</v>
      </c>
      <c r="S419" s="535">
        <v>-40</v>
      </c>
    </row>
    <row r="420" spans="10:19" s="27" customFormat="1" x14ac:dyDescent="0.2">
      <c r="J420" s="529"/>
      <c r="K420" s="529"/>
      <c r="L420" s="528"/>
      <c r="M420" s="528"/>
      <c r="N420" s="535">
        <v>0</v>
      </c>
      <c r="O420" s="535">
        <v>3</v>
      </c>
      <c r="P420" s="535">
        <v>2</v>
      </c>
      <c r="Q420" s="535">
        <v>0</v>
      </c>
      <c r="R420" s="535">
        <v>2</v>
      </c>
      <c r="S420" s="535">
        <v>-40</v>
      </c>
    </row>
    <row r="421" spans="10:19" s="27" customFormat="1" x14ac:dyDescent="0.2">
      <c r="J421" s="529"/>
      <c r="K421" s="529"/>
      <c r="L421" s="528"/>
      <c r="M421" s="528"/>
      <c r="N421" s="535">
        <v>0</v>
      </c>
      <c r="O421" s="535">
        <v>3</v>
      </c>
      <c r="P421" s="535">
        <v>2</v>
      </c>
      <c r="Q421" s="535">
        <v>0</v>
      </c>
      <c r="R421" s="535">
        <v>3</v>
      </c>
      <c r="S421" s="535">
        <v>-40</v>
      </c>
    </row>
    <row r="422" spans="10:19" s="27" customFormat="1" x14ac:dyDescent="0.2">
      <c r="J422" s="529"/>
      <c r="K422" s="529"/>
      <c r="L422" s="528"/>
      <c r="M422" s="528"/>
      <c r="N422" s="535">
        <v>0</v>
      </c>
      <c r="O422" s="535">
        <v>3</v>
      </c>
      <c r="P422" s="535">
        <v>2</v>
      </c>
      <c r="Q422" s="535">
        <v>1</v>
      </c>
      <c r="R422" s="535">
        <v>0</v>
      </c>
      <c r="S422" s="535">
        <v>-40</v>
      </c>
    </row>
    <row r="423" spans="10:19" s="27" customFormat="1" x14ac:dyDescent="0.2">
      <c r="J423" s="529"/>
      <c r="K423" s="529"/>
      <c r="L423" s="528"/>
      <c r="M423" s="528"/>
      <c r="N423" s="535">
        <v>0</v>
      </c>
      <c r="O423" s="535">
        <v>3</v>
      </c>
      <c r="P423" s="535">
        <v>2</v>
      </c>
      <c r="Q423" s="535">
        <v>1</v>
      </c>
      <c r="R423" s="535">
        <v>1</v>
      </c>
      <c r="S423" s="535">
        <v>-40</v>
      </c>
    </row>
    <row r="424" spans="10:19" s="27" customFormat="1" x14ac:dyDescent="0.2">
      <c r="J424" s="529"/>
      <c r="K424" s="529"/>
      <c r="L424" s="528"/>
      <c r="M424" s="528"/>
      <c r="N424" s="535">
        <v>0</v>
      </c>
      <c r="O424" s="535">
        <v>3</v>
      </c>
      <c r="P424" s="535">
        <v>2</v>
      </c>
      <c r="Q424" s="535">
        <v>1</v>
      </c>
      <c r="R424" s="535">
        <v>2</v>
      </c>
      <c r="S424" s="535">
        <v>-40</v>
      </c>
    </row>
    <row r="425" spans="10:19" s="27" customFormat="1" x14ac:dyDescent="0.2">
      <c r="J425" s="529"/>
      <c r="K425" s="529"/>
      <c r="L425" s="528"/>
      <c r="M425" s="528"/>
      <c r="N425" s="535">
        <v>0</v>
      </c>
      <c r="O425" s="535">
        <v>3</v>
      </c>
      <c r="P425" s="535">
        <v>2</v>
      </c>
      <c r="Q425" s="535">
        <v>1</v>
      </c>
      <c r="R425" s="535">
        <v>3</v>
      </c>
      <c r="S425" s="535">
        <v>-40</v>
      </c>
    </row>
    <row r="426" spans="10:19" s="27" customFormat="1" x14ac:dyDescent="0.2">
      <c r="J426" s="529"/>
      <c r="K426" s="529"/>
      <c r="L426" s="528"/>
      <c r="M426" s="528"/>
      <c r="N426" s="535">
        <v>0</v>
      </c>
      <c r="O426" s="535">
        <v>3</v>
      </c>
      <c r="P426" s="535">
        <v>2</v>
      </c>
      <c r="Q426" s="535">
        <v>2</v>
      </c>
      <c r="R426" s="535">
        <v>0</v>
      </c>
      <c r="S426" s="535">
        <v>-40</v>
      </c>
    </row>
    <row r="427" spans="10:19" s="27" customFormat="1" x14ac:dyDescent="0.2">
      <c r="J427" s="529"/>
      <c r="K427" s="529"/>
      <c r="L427" s="528"/>
      <c r="M427" s="528"/>
      <c r="N427" s="535">
        <v>0</v>
      </c>
      <c r="O427" s="535">
        <v>3</v>
      </c>
      <c r="P427" s="535">
        <v>2</v>
      </c>
      <c r="Q427" s="535">
        <v>2</v>
      </c>
      <c r="R427" s="535">
        <v>1</v>
      </c>
      <c r="S427" s="535">
        <v>-40</v>
      </c>
    </row>
    <row r="428" spans="10:19" s="27" customFormat="1" x14ac:dyDescent="0.2">
      <c r="J428" s="529"/>
      <c r="K428" s="529"/>
      <c r="L428" s="528"/>
      <c r="M428" s="528"/>
      <c r="N428" s="535">
        <v>0</v>
      </c>
      <c r="O428" s="535">
        <v>3</v>
      </c>
      <c r="P428" s="535">
        <v>2</v>
      </c>
      <c r="Q428" s="535">
        <v>2</v>
      </c>
      <c r="R428" s="535">
        <v>2</v>
      </c>
      <c r="S428" s="535">
        <v>-40</v>
      </c>
    </row>
    <row r="429" spans="10:19" s="27" customFormat="1" x14ac:dyDescent="0.2">
      <c r="J429" s="529"/>
      <c r="K429" s="529"/>
      <c r="L429" s="528"/>
      <c r="M429" s="528"/>
      <c r="N429" s="535">
        <v>0</v>
      </c>
      <c r="O429" s="535">
        <v>3</v>
      </c>
      <c r="P429" s="535">
        <v>2</v>
      </c>
      <c r="Q429" s="535">
        <v>2</v>
      </c>
      <c r="R429" s="535">
        <v>3</v>
      </c>
      <c r="S429" s="535">
        <v>-40</v>
      </c>
    </row>
    <row r="430" spans="10:19" s="27" customFormat="1" x14ac:dyDescent="0.2">
      <c r="J430" s="529"/>
      <c r="K430" s="529"/>
      <c r="L430" s="528"/>
      <c r="M430" s="528"/>
      <c r="N430" s="535">
        <v>0</v>
      </c>
      <c r="O430" s="535">
        <v>3</v>
      </c>
      <c r="P430" s="535">
        <v>3</v>
      </c>
      <c r="Q430" s="535">
        <v>0</v>
      </c>
      <c r="R430" s="535">
        <v>0</v>
      </c>
      <c r="S430" s="535">
        <v>-40</v>
      </c>
    </row>
    <row r="431" spans="10:19" s="27" customFormat="1" x14ac:dyDescent="0.2">
      <c r="J431" s="529"/>
      <c r="K431" s="529"/>
      <c r="L431" s="528"/>
      <c r="M431" s="528"/>
      <c r="N431" s="535">
        <v>0</v>
      </c>
      <c r="O431" s="535">
        <v>3</v>
      </c>
      <c r="P431" s="535">
        <v>3</v>
      </c>
      <c r="Q431" s="535">
        <v>0</v>
      </c>
      <c r="R431" s="535">
        <v>1</v>
      </c>
      <c r="S431" s="535">
        <v>-40</v>
      </c>
    </row>
    <row r="432" spans="10:19" s="27" customFormat="1" x14ac:dyDescent="0.2">
      <c r="J432" s="529"/>
      <c r="K432" s="529"/>
      <c r="L432" s="528"/>
      <c r="M432" s="528"/>
      <c r="N432" s="535">
        <v>0</v>
      </c>
      <c r="O432" s="535">
        <v>3</v>
      </c>
      <c r="P432" s="535">
        <v>3</v>
      </c>
      <c r="Q432" s="535">
        <v>0</v>
      </c>
      <c r="R432" s="535">
        <v>2</v>
      </c>
      <c r="S432" s="535">
        <v>-40</v>
      </c>
    </row>
    <row r="433" spans="10:19" s="27" customFormat="1" x14ac:dyDescent="0.2">
      <c r="J433" s="529"/>
      <c r="K433" s="529"/>
      <c r="L433" s="528"/>
      <c r="M433" s="528"/>
      <c r="N433" s="535">
        <v>0</v>
      </c>
      <c r="O433" s="535">
        <v>3</v>
      </c>
      <c r="P433" s="535">
        <v>3</v>
      </c>
      <c r="Q433" s="535">
        <v>0</v>
      </c>
      <c r="R433" s="535">
        <v>3</v>
      </c>
      <c r="S433" s="535">
        <v>-40</v>
      </c>
    </row>
    <row r="434" spans="10:19" s="27" customFormat="1" x14ac:dyDescent="0.2">
      <c r="J434" s="529"/>
      <c r="K434" s="529"/>
      <c r="L434" s="528"/>
      <c r="M434" s="528"/>
      <c r="N434" s="535">
        <v>0</v>
      </c>
      <c r="O434" s="535">
        <v>3</v>
      </c>
      <c r="P434" s="535">
        <v>3</v>
      </c>
      <c r="Q434" s="535">
        <v>1</v>
      </c>
      <c r="R434" s="535">
        <v>0</v>
      </c>
      <c r="S434" s="535">
        <v>-40</v>
      </c>
    </row>
    <row r="435" spans="10:19" s="27" customFormat="1" x14ac:dyDescent="0.2">
      <c r="J435" s="529"/>
      <c r="K435" s="529"/>
      <c r="L435" s="528"/>
      <c r="M435" s="528"/>
      <c r="N435" s="535">
        <v>0</v>
      </c>
      <c r="O435" s="535">
        <v>3</v>
      </c>
      <c r="P435" s="535">
        <v>3</v>
      </c>
      <c r="Q435" s="535">
        <v>1</v>
      </c>
      <c r="R435" s="535">
        <v>1</v>
      </c>
      <c r="S435" s="535">
        <v>-40</v>
      </c>
    </row>
    <row r="436" spans="10:19" s="27" customFormat="1" x14ac:dyDescent="0.2">
      <c r="J436" s="529"/>
      <c r="K436" s="529"/>
      <c r="L436" s="528"/>
      <c r="M436" s="528"/>
      <c r="N436" s="535">
        <v>0</v>
      </c>
      <c r="O436" s="535">
        <v>3</v>
      </c>
      <c r="P436" s="535">
        <v>3</v>
      </c>
      <c r="Q436" s="535">
        <v>1</v>
      </c>
      <c r="R436" s="535">
        <v>2</v>
      </c>
      <c r="S436" s="535">
        <v>-40</v>
      </c>
    </row>
    <row r="437" spans="10:19" s="27" customFormat="1" x14ac:dyDescent="0.2">
      <c r="J437" s="529"/>
      <c r="K437" s="529"/>
      <c r="L437" s="528"/>
      <c r="M437" s="528"/>
      <c r="N437" s="535">
        <v>0</v>
      </c>
      <c r="O437" s="535">
        <v>3</v>
      </c>
      <c r="P437" s="535">
        <v>3</v>
      </c>
      <c r="Q437" s="535">
        <v>1</v>
      </c>
      <c r="R437" s="535">
        <v>3</v>
      </c>
      <c r="S437" s="535">
        <v>-40</v>
      </c>
    </row>
    <row r="438" spans="10:19" s="27" customFormat="1" x14ac:dyDescent="0.2">
      <c r="J438" s="529"/>
      <c r="K438" s="529"/>
      <c r="L438" s="528"/>
      <c r="M438" s="528"/>
      <c r="N438" s="535">
        <v>0</v>
      </c>
      <c r="O438" s="535">
        <v>3</v>
      </c>
      <c r="P438" s="535">
        <v>3</v>
      </c>
      <c r="Q438" s="535">
        <v>2</v>
      </c>
      <c r="R438" s="535">
        <v>0</v>
      </c>
      <c r="S438" s="535">
        <v>-40</v>
      </c>
    </row>
    <row r="439" spans="10:19" s="27" customFormat="1" x14ac:dyDescent="0.2">
      <c r="J439" s="529"/>
      <c r="K439" s="529"/>
      <c r="L439" s="528"/>
      <c r="M439" s="528"/>
      <c r="N439" s="535">
        <v>0</v>
      </c>
      <c r="O439" s="535">
        <v>3</v>
      </c>
      <c r="P439" s="535">
        <v>3</v>
      </c>
      <c r="Q439" s="535">
        <v>2</v>
      </c>
      <c r="R439" s="535">
        <v>1</v>
      </c>
      <c r="S439" s="535">
        <v>-40</v>
      </c>
    </row>
    <row r="440" spans="10:19" s="27" customFormat="1" x14ac:dyDescent="0.2">
      <c r="J440" s="529"/>
      <c r="K440" s="529"/>
      <c r="L440" s="528"/>
      <c r="M440" s="528"/>
      <c r="N440" s="535">
        <v>0</v>
      </c>
      <c r="O440" s="535">
        <v>3</v>
      </c>
      <c r="P440" s="535">
        <v>3</v>
      </c>
      <c r="Q440" s="535">
        <v>2</v>
      </c>
      <c r="R440" s="535">
        <v>2</v>
      </c>
      <c r="S440" s="535">
        <v>-40</v>
      </c>
    </row>
    <row r="441" spans="10:19" s="27" customFormat="1" x14ac:dyDescent="0.2">
      <c r="J441" s="529"/>
      <c r="K441" s="529"/>
      <c r="L441" s="528"/>
      <c r="M441" s="528"/>
      <c r="N441" s="535">
        <v>0</v>
      </c>
      <c r="O441" s="535">
        <v>3</v>
      </c>
      <c r="P441" s="535">
        <v>3</v>
      </c>
      <c r="Q441" s="535">
        <v>2</v>
      </c>
      <c r="R441" s="535">
        <v>3</v>
      </c>
      <c r="S441" s="535">
        <v>-40</v>
      </c>
    </row>
    <row r="442" spans="10:19" s="27" customFormat="1" x14ac:dyDescent="0.2">
      <c r="J442" s="529"/>
      <c r="K442" s="529"/>
      <c r="L442" s="528"/>
      <c r="M442" s="528"/>
      <c r="N442" s="535">
        <v>0</v>
      </c>
      <c r="O442" s="535">
        <v>3</v>
      </c>
      <c r="P442" s="535">
        <v>0</v>
      </c>
      <c r="Q442" s="535">
        <v>0</v>
      </c>
      <c r="R442" s="535">
        <v>0</v>
      </c>
      <c r="S442" s="535">
        <v>-40</v>
      </c>
    </row>
    <row r="443" spans="10:19" s="27" customFormat="1" x14ac:dyDescent="0.2">
      <c r="J443" s="529"/>
      <c r="K443" s="529"/>
      <c r="L443" s="528"/>
      <c r="M443" s="528"/>
      <c r="N443" s="535">
        <v>0</v>
      </c>
      <c r="O443" s="535">
        <v>3</v>
      </c>
      <c r="P443" s="535">
        <v>0</v>
      </c>
      <c r="Q443" s="535">
        <v>0</v>
      </c>
      <c r="R443" s="535">
        <v>1</v>
      </c>
      <c r="S443" s="535">
        <v>-40</v>
      </c>
    </row>
    <row r="444" spans="10:19" s="27" customFormat="1" x14ac:dyDescent="0.2">
      <c r="J444" s="529"/>
      <c r="K444" s="529"/>
      <c r="L444" s="528"/>
      <c r="M444" s="528"/>
      <c r="N444" s="535">
        <v>0</v>
      </c>
      <c r="O444" s="535">
        <v>3</v>
      </c>
      <c r="P444" s="535">
        <v>0</v>
      </c>
      <c r="Q444" s="535">
        <v>0</v>
      </c>
      <c r="R444" s="535">
        <v>2</v>
      </c>
      <c r="S444" s="535">
        <v>-40</v>
      </c>
    </row>
    <row r="445" spans="10:19" s="27" customFormat="1" x14ac:dyDescent="0.2">
      <c r="J445" s="529"/>
      <c r="K445" s="529"/>
      <c r="L445" s="528"/>
      <c r="M445" s="528"/>
      <c r="N445" s="535">
        <v>0</v>
      </c>
      <c r="O445" s="535">
        <v>3</v>
      </c>
      <c r="P445" s="535">
        <v>0</v>
      </c>
      <c r="Q445" s="535">
        <v>0</v>
      </c>
      <c r="R445" s="535">
        <v>3</v>
      </c>
      <c r="S445" s="535">
        <v>-40</v>
      </c>
    </row>
    <row r="446" spans="10:19" s="27" customFormat="1" x14ac:dyDescent="0.2">
      <c r="J446" s="529"/>
      <c r="K446" s="529"/>
      <c r="L446" s="528"/>
      <c r="M446" s="528"/>
      <c r="N446" s="535">
        <v>0</v>
      </c>
      <c r="O446" s="535">
        <v>3</v>
      </c>
      <c r="P446" s="535">
        <v>0</v>
      </c>
      <c r="Q446" s="535">
        <v>1</v>
      </c>
      <c r="R446" s="535">
        <v>0</v>
      </c>
      <c r="S446" s="535">
        <v>-40</v>
      </c>
    </row>
    <row r="447" spans="10:19" s="27" customFormat="1" x14ac:dyDescent="0.2">
      <c r="J447" s="529"/>
      <c r="K447" s="529"/>
      <c r="L447" s="528"/>
      <c r="M447" s="528"/>
      <c r="N447" s="535">
        <v>0</v>
      </c>
      <c r="O447" s="535">
        <v>3</v>
      </c>
      <c r="P447" s="535">
        <v>0</v>
      </c>
      <c r="Q447" s="535">
        <v>1</v>
      </c>
      <c r="R447" s="535">
        <v>1</v>
      </c>
      <c r="S447" s="535">
        <v>-40</v>
      </c>
    </row>
    <row r="448" spans="10:19" s="27" customFormat="1" x14ac:dyDescent="0.2">
      <c r="J448" s="529"/>
      <c r="K448" s="529"/>
      <c r="L448" s="528"/>
      <c r="M448" s="528"/>
      <c r="N448" s="535">
        <v>0</v>
      </c>
      <c r="O448" s="535">
        <v>3</v>
      </c>
      <c r="P448" s="535">
        <v>0</v>
      </c>
      <c r="Q448" s="535">
        <v>1</v>
      </c>
      <c r="R448" s="535">
        <v>2</v>
      </c>
      <c r="S448" s="535">
        <v>-40</v>
      </c>
    </row>
    <row r="449" spans="10:19" s="27" customFormat="1" x14ac:dyDescent="0.2">
      <c r="J449" s="529"/>
      <c r="K449" s="529"/>
      <c r="L449" s="528"/>
      <c r="M449" s="528"/>
      <c r="N449" s="535">
        <v>0</v>
      </c>
      <c r="O449" s="535">
        <v>3</v>
      </c>
      <c r="P449" s="535">
        <v>0</v>
      </c>
      <c r="Q449" s="535">
        <v>1</v>
      </c>
      <c r="R449" s="535">
        <v>3</v>
      </c>
      <c r="S449" s="535">
        <v>-40</v>
      </c>
    </row>
    <row r="450" spans="10:19" s="27" customFormat="1" x14ac:dyDescent="0.2">
      <c r="J450" s="529"/>
      <c r="K450" s="529"/>
      <c r="L450" s="528"/>
      <c r="M450" s="528"/>
      <c r="N450" s="535">
        <v>0</v>
      </c>
      <c r="O450" s="535">
        <v>3</v>
      </c>
      <c r="P450" s="535">
        <v>0</v>
      </c>
      <c r="Q450" s="535">
        <v>2</v>
      </c>
      <c r="R450" s="535">
        <v>0</v>
      </c>
      <c r="S450" s="535">
        <v>-40</v>
      </c>
    </row>
    <row r="451" spans="10:19" s="27" customFormat="1" x14ac:dyDescent="0.2">
      <c r="J451" s="529"/>
      <c r="K451" s="529"/>
      <c r="L451" s="528"/>
      <c r="M451" s="528"/>
      <c r="N451" s="535">
        <v>0</v>
      </c>
      <c r="O451" s="535">
        <v>3</v>
      </c>
      <c r="P451" s="535">
        <v>0</v>
      </c>
      <c r="Q451" s="535">
        <v>2</v>
      </c>
      <c r="R451" s="535">
        <v>1</v>
      </c>
      <c r="S451" s="535">
        <v>-40</v>
      </c>
    </row>
    <row r="452" spans="10:19" s="27" customFormat="1" x14ac:dyDescent="0.2">
      <c r="J452" s="529"/>
      <c r="K452" s="529"/>
      <c r="L452" s="528"/>
      <c r="M452" s="528"/>
      <c r="N452" s="535">
        <v>0</v>
      </c>
      <c r="O452" s="535">
        <v>3</v>
      </c>
      <c r="P452" s="535">
        <v>0</v>
      </c>
      <c r="Q452" s="535">
        <v>2</v>
      </c>
      <c r="R452" s="535">
        <v>2</v>
      </c>
      <c r="S452" s="535">
        <v>-40</v>
      </c>
    </row>
    <row r="453" spans="10:19" s="27" customFormat="1" x14ac:dyDescent="0.2">
      <c r="J453" s="529"/>
      <c r="K453" s="529"/>
      <c r="L453" s="528"/>
      <c r="M453" s="528"/>
      <c r="N453" s="535">
        <v>0</v>
      </c>
      <c r="O453" s="535">
        <v>3</v>
      </c>
      <c r="P453" s="535">
        <v>0</v>
      </c>
      <c r="Q453" s="535">
        <v>2</v>
      </c>
      <c r="R453" s="535">
        <v>3</v>
      </c>
      <c r="S453" s="535">
        <v>-40</v>
      </c>
    </row>
    <row r="454" spans="10:19" s="27" customFormat="1" x14ac:dyDescent="0.2">
      <c r="J454" s="529"/>
      <c r="K454" s="529"/>
      <c r="L454" s="528"/>
      <c r="M454" s="528"/>
      <c r="N454" s="535">
        <v>0</v>
      </c>
      <c r="O454" s="535">
        <v>3</v>
      </c>
      <c r="P454" s="535">
        <v>1</v>
      </c>
      <c r="Q454" s="535">
        <v>0</v>
      </c>
      <c r="R454" s="535">
        <v>0</v>
      </c>
      <c r="S454" s="535">
        <v>-40</v>
      </c>
    </row>
    <row r="455" spans="10:19" s="27" customFormat="1" x14ac:dyDescent="0.2">
      <c r="J455" s="529"/>
      <c r="K455" s="529"/>
      <c r="L455" s="528"/>
      <c r="M455" s="528"/>
      <c r="N455" s="535">
        <v>0</v>
      </c>
      <c r="O455" s="535">
        <v>3</v>
      </c>
      <c r="P455" s="535">
        <v>1</v>
      </c>
      <c r="Q455" s="535">
        <v>0</v>
      </c>
      <c r="R455" s="535">
        <v>1</v>
      </c>
      <c r="S455" s="535">
        <v>-40</v>
      </c>
    </row>
    <row r="456" spans="10:19" s="27" customFormat="1" x14ac:dyDescent="0.2">
      <c r="J456" s="529"/>
      <c r="K456" s="529"/>
      <c r="L456" s="528"/>
      <c r="M456" s="528"/>
      <c r="N456" s="535">
        <v>0</v>
      </c>
      <c r="O456" s="535">
        <v>3</v>
      </c>
      <c r="P456" s="535">
        <v>1</v>
      </c>
      <c r="Q456" s="535">
        <v>0</v>
      </c>
      <c r="R456" s="535">
        <v>2</v>
      </c>
      <c r="S456" s="535">
        <v>-40</v>
      </c>
    </row>
    <row r="457" spans="10:19" s="27" customFormat="1" x14ac:dyDescent="0.2">
      <c r="J457" s="529"/>
      <c r="K457" s="529"/>
      <c r="L457" s="528"/>
      <c r="M457" s="528"/>
      <c r="N457" s="535">
        <v>0</v>
      </c>
      <c r="O457" s="535">
        <v>3</v>
      </c>
      <c r="P457" s="535">
        <v>1</v>
      </c>
      <c r="Q457" s="535">
        <v>0</v>
      </c>
      <c r="R457" s="535">
        <v>3</v>
      </c>
      <c r="S457" s="535">
        <v>-40</v>
      </c>
    </row>
    <row r="458" spans="10:19" s="27" customFormat="1" x14ac:dyDescent="0.2">
      <c r="J458" s="529"/>
      <c r="K458" s="529"/>
      <c r="L458" s="528"/>
      <c r="M458" s="528"/>
      <c r="N458" s="535">
        <v>0</v>
      </c>
      <c r="O458" s="535">
        <v>3</v>
      </c>
      <c r="P458" s="535">
        <v>1</v>
      </c>
      <c r="Q458" s="535">
        <v>1</v>
      </c>
      <c r="R458" s="535">
        <v>0</v>
      </c>
      <c r="S458" s="535">
        <v>-40</v>
      </c>
    </row>
    <row r="459" spans="10:19" s="27" customFormat="1" x14ac:dyDescent="0.2">
      <c r="J459" s="529"/>
      <c r="K459" s="529"/>
      <c r="L459" s="528"/>
      <c r="M459" s="528"/>
      <c r="N459" s="535">
        <v>0</v>
      </c>
      <c r="O459" s="535">
        <v>3</v>
      </c>
      <c r="P459" s="535">
        <v>1</v>
      </c>
      <c r="Q459" s="535">
        <v>1</v>
      </c>
      <c r="R459" s="535">
        <v>1</v>
      </c>
      <c r="S459" s="535">
        <v>-40</v>
      </c>
    </row>
    <row r="460" spans="10:19" s="27" customFormat="1" x14ac:dyDescent="0.2">
      <c r="J460" s="529"/>
      <c r="K460" s="529"/>
      <c r="L460" s="528"/>
      <c r="M460" s="528"/>
      <c r="N460" s="535">
        <v>0</v>
      </c>
      <c r="O460" s="535">
        <v>3</v>
      </c>
      <c r="P460" s="535">
        <v>1</v>
      </c>
      <c r="Q460" s="535">
        <v>1</v>
      </c>
      <c r="R460" s="535">
        <v>2</v>
      </c>
      <c r="S460" s="535">
        <v>-40</v>
      </c>
    </row>
    <row r="461" spans="10:19" s="27" customFormat="1" x14ac:dyDescent="0.2">
      <c r="J461" s="529"/>
      <c r="K461" s="529"/>
      <c r="L461" s="528"/>
      <c r="M461" s="528"/>
      <c r="N461" s="535">
        <v>0</v>
      </c>
      <c r="O461" s="535">
        <v>3</v>
      </c>
      <c r="P461" s="535">
        <v>1</v>
      </c>
      <c r="Q461" s="535">
        <v>1</v>
      </c>
      <c r="R461" s="535">
        <v>3</v>
      </c>
      <c r="S461" s="535">
        <v>-40</v>
      </c>
    </row>
    <row r="462" spans="10:19" s="27" customFormat="1" x14ac:dyDescent="0.2">
      <c r="J462" s="529"/>
      <c r="K462" s="529"/>
      <c r="L462" s="528"/>
      <c r="M462" s="528"/>
      <c r="N462" s="535">
        <v>0</v>
      </c>
      <c r="O462" s="535">
        <v>3</v>
      </c>
      <c r="P462" s="535">
        <v>1</v>
      </c>
      <c r="Q462" s="535">
        <v>2</v>
      </c>
      <c r="R462" s="535">
        <v>0</v>
      </c>
      <c r="S462" s="535">
        <v>-40</v>
      </c>
    </row>
    <row r="463" spans="10:19" s="27" customFormat="1" x14ac:dyDescent="0.2">
      <c r="J463" s="529"/>
      <c r="K463" s="529"/>
      <c r="L463" s="528"/>
      <c r="M463" s="528"/>
      <c r="N463" s="535">
        <v>0</v>
      </c>
      <c r="O463" s="535">
        <v>3</v>
      </c>
      <c r="P463" s="535">
        <v>1</v>
      </c>
      <c r="Q463" s="535">
        <v>2</v>
      </c>
      <c r="R463" s="535">
        <v>1</v>
      </c>
      <c r="S463" s="535">
        <v>-40</v>
      </c>
    </row>
    <row r="464" spans="10:19" s="27" customFormat="1" x14ac:dyDescent="0.2">
      <c r="J464" s="529"/>
      <c r="K464" s="529"/>
      <c r="L464" s="528"/>
      <c r="M464" s="528"/>
      <c r="N464" s="535">
        <v>0</v>
      </c>
      <c r="O464" s="535">
        <v>3</v>
      </c>
      <c r="P464" s="535">
        <v>1</v>
      </c>
      <c r="Q464" s="535">
        <v>2</v>
      </c>
      <c r="R464" s="535">
        <v>2</v>
      </c>
      <c r="S464" s="535">
        <v>-40</v>
      </c>
    </row>
    <row r="465" spans="10:19" s="27" customFormat="1" x14ac:dyDescent="0.2">
      <c r="J465" s="529"/>
      <c r="K465" s="529"/>
      <c r="L465" s="528"/>
      <c r="M465" s="528"/>
      <c r="N465" s="535">
        <v>0</v>
      </c>
      <c r="O465" s="535">
        <v>3</v>
      </c>
      <c r="P465" s="535">
        <v>1</v>
      </c>
      <c r="Q465" s="535">
        <v>2</v>
      </c>
      <c r="R465" s="535">
        <v>3</v>
      </c>
      <c r="S465" s="535">
        <v>-40</v>
      </c>
    </row>
    <row r="466" spans="10:19" s="27" customFormat="1" x14ac:dyDescent="0.2">
      <c r="J466" s="529"/>
      <c r="K466" s="529"/>
      <c r="L466" s="528"/>
      <c r="M466" s="528"/>
      <c r="N466" s="535">
        <v>0</v>
      </c>
      <c r="O466" s="535">
        <v>3</v>
      </c>
      <c r="P466" s="535">
        <v>2</v>
      </c>
      <c r="Q466" s="535">
        <v>0</v>
      </c>
      <c r="R466" s="535">
        <v>0</v>
      </c>
      <c r="S466" s="535">
        <v>-40</v>
      </c>
    </row>
    <row r="467" spans="10:19" s="27" customFormat="1" x14ac:dyDescent="0.2">
      <c r="J467" s="529"/>
      <c r="K467" s="529"/>
      <c r="L467" s="528"/>
      <c r="M467" s="528"/>
      <c r="N467" s="535">
        <v>0</v>
      </c>
      <c r="O467" s="535">
        <v>3</v>
      </c>
      <c r="P467" s="535">
        <v>2</v>
      </c>
      <c r="Q467" s="535">
        <v>0</v>
      </c>
      <c r="R467" s="535">
        <v>1</v>
      </c>
      <c r="S467" s="535">
        <v>-40</v>
      </c>
    </row>
    <row r="468" spans="10:19" s="27" customFormat="1" x14ac:dyDescent="0.2">
      <c r="J468" s="529"/>
      <c r="K468" s="529"/>
      <c r="L468" s="528"/>
      <c r="M468" s="528"/>
      <c r="N468" s="535">
        <v>0</v>
      </c>
      <c r="O468" s="535">
        <v>3</v>
      </c>
      <c r="P468" s="535">
        <v>2</v>
      </c>
      <c r="Q468" s="535">
        <v>0</v>
      </c>
      <c r="R468" s="535">
        <v>2</v>
      </c>
      <c r="S468" s="535">
        <v>-40</v>
      </c>
    </row>
    <row r="469" spans="10:19" s="27" customFormat="1" x14ac:dyDescent="0.2">
      <c r="J469" s="529"/>
      <c r="K469" s="529"/>
      <c r="L469" s="528"/>
      <c r="M469" s="528"/>
      <c r="N469" s="535">
        <v>0</v>
      </c>
      <c r="O469" s="535">
        <v>3</v>
      </c>
      <c r="P469" s="535">
        <v>2</v>
      </c>
      <c r="Q469" s="535">
        <v>0</v>
      </c>
      <c r="R469" s="535">
        <v>3</v>
      </c>
      <c r="S469" s="535">
        <v>-40</v>
      </c>
    </row>
    <row r="470" spans="10:19" s="27" customFormat="1" x14ac:dyDescent="0.2">
      <c r="J470" s="529"/>
      <c r="K470" s="529"/>
      <c r="L470" s="528"/>
      <c r="M470" s="528"/>
      <c r="N470" s="535">
        <v>0</v>
      </c>
      <c r="O470" s="535">
        <v>3</v>
      </c>
      <c r="P470" s="535">
        <v>2</v>
      </c>
      <c r="Q470" s="535">
        <v>1</v>
      </c>
      <c r="R470" s="535">
        <v>0</v>
      </c>
      <c r="S470" s="535">
        <v>-40</v>
      </c>
    </row>
    <row r="471" spans="10:19" s="27" customFormat="1" x14ac:dyDescent="0.2">
      <c r="J471" s="529"/>
      <c r="K471" s="529"/>
      <c r="L471" s="528"/>
      <c r="M471" s="528"/>
      <c r="N471" s="535">
        <v>0</v>
      </c>
      <c r="O471" s="535">
        <v>3</v>
      </c>
      <c r="P471" s="535">
        <v>2</v>
      </c>
      <c r="Q471" s="535">
        <v>1</v>
      </c>
      <c r="R471" s="535">
        <v>1</v>
      </c>
      <c r="S471" s="535">
        <v>-40</v>
      </c>
    </row>
    <row r="472" spans="10:19" s="27" customFormat="1" x14ac:dyDescent="0.2">
      <c r="J472" s="529"/>
      <c r="K472" s="529"/>
      <c r="L472" s="528"/>
      <c r="M472" s="528"/>
      <c r="N472" s="535">
        <v>0</v>
      </c>
      <c r="O472" s="535">
        <v>3</v>
      </c>
      <c r="P472" s="535">
        <v>2</v>
      </c>
      <c r="Q472" s="535">
        <v>1</v>
      </c>
      <c r="R472" s="535">
        <v>2</v>
      </c>
      <c r="S472" s="535">
        <v>-40</v>
      </c>
    </row>
    <row r="473" spans="10:19" s="27" customFormat="1" x14ac:dyDescent="0.2">
      <c r="J473" s="529"/>
      <c r="K473" s="529"/>
      <c r="L473" s="528"/>
      <c r="M473" s="528"/>
      <c r="N473" s="535">
        <v>0</v>
      </c>
      <c r="O473" s="535">
        <v>3</v>
      </c>
      <c r="P473" s="535">
        <v>2</v>
      </c>
      <c r="Q473" s="535">
        <v>1</v>
      </c>
      <c r="R473" s="535">
        <v>3</v>
      </c>
      <c r="S473" s="535">
        <v>-40</v>
      </c>
    </row>
    <row r="474" spans="10:19" s="27" customFormat="1" x14ac:dyDescent="0.2">
      <c r="J474" s="529"/>
      <c r="K474" s="529"/>
      <c r="L474" s="528"/>
      <c r="M474" s="528"/>
      <c r="N474" s="535">
        <v>0</v>
      </c>
      <c r="O474" s="535">
        <v>3</v>
      </c>
      <c r="P474" s="535">
        <v>2</v>
      </c>
      <c r="Q474" s="535">
        <v>2</v>
      </c>
      <c r="R474" s="535">
        <v>0</v>
      </c>
      <c r="S474" s="535">
        <v>-40</v>
      </c>
    </row>
    <row r="475" spans="10:19" s="27" customFormat="1" x14ac:dyDescent="0.2">
      <c r="J475" s="529"/>
      <c r="K475" s="529"/>
      <c r="L475" s="528"/>
      <c r="M475" s="528"/>
      <c r="N475" s="535">
        <v>0</v>
      </c>
      <c r="O475" s="535">
        <v>3</v>
      </c>
      <c r="P475" s="535">
        <v>2</v>
      </c>
      <c r="Q475" s="535">
        <v>2</v>
      </c>
      <c r="R475" s="535">
        <v>1</v>
      </c>
      <c r="S475" s="535">
        <v>-40</v>
      </c>
    </row>
    <row r="476" spans="10:19" s="27" customFormat="1" x14ac:dyDescent="0.2">
      <c r="J476" s="529"/>
      <c r="K476" s="529"/>
      <c r="L476" s="528"/>
      <c r="M476" s="528"/>
      <c r="N476" s="535">
        <v>0</v>
      </c>
      <c r="O476" s="535">
        <v>3</v>
      </c>
      <c r="P476" s="535">
        <v>2</v>
      </c>
      <c r="Q476" s="535">
        <v>2</v>
      </c>
      <c r="R476" s="535">
        <v>2</v>
      </c>
      <c r="S476" s="535">
        <v>-40</v>
      </c>
    </row>
    <row r="477" spans="10:19" s="27" customFormat="1" x14ac:dyDescent="0.2">
      <c r="J477" s="529"/>
      <c r="K477" s="529"/>
      <c r="L477" s="528"/>
      <c r="M477" s="528"/>
      <c r="N477" s="535">
        <v>0</v>
      </c>
      <c r="O477" s="535">
        <v>3</v>
      </c>
      <c r="P477" s="535">
        <v>2</v>
      </c>
      <c r="Q477" s="535">
        <v>2</v>
      </c>
      <c r="R477" s="535">
        <v>3</v>
      </c>
      <c r="S477" s="535">
        <v>-40</v>
      </c>
    </row>
    <row r="478" spans="10:19" s="27" customFormat="1" x14ac:dyDescent="0.2">
      <c r="J478" s="529"/>
      <c r="K478" s="529"/>
      <c r="L478" s="528"/>
      <c r="M478" s="528"/>
      <c r="N478" s="535">
        <v>0</v>
      </c>
      <c r="O478" s="535">
        <v>3</v>
      </c>
      <c r="P478" s="535">
        <v>3</v>
      </c>
      <c r="Q478" s="535">
        <v>0</v>
      </c>
      <c r="R478" s="535">
        <v>0</v>
      </c>
      <c r="S478" s="535">
        <v>-40</v>
      </c>
    </row>
    <row r="479" spans="10:19" s="27" customFormat="1" x14ac:dyDescent="0.2">
      <c r="J479" s="529"/>
      <c r="K479" s="529"/>
      <c r="L479" s="528"/>
      <c r="M479" s="528"/>
      <c r="N479" s="535">
        <v>0</v>
      </c>
      <c r="O479" s="535">
        <v>3</v>
      </c>
      <c r="P479" s="535">
        <v>3</v>
      </c>
      <c r="Q479" s="535">
        <v>0</v>
      </c>
      <c r="R479" s="535">
        <v>1</v>
      </c>
      <c r="S479" s="535">
        <v>-40</v>
      </c>
    </row>
    <row r="480" spans="10:19" s="27" customFormat="1" x14ac:dyDescent="0.2">
      <c r="J480" s="529"/>
      <c r="K480" s="529"/>
      <c r="L480" s="528"/>
      <c r="M480" s="528"/>
      <c r="N480" s="535">
        <v>0</v>
      </c>
      <c r="O480" s="535">
        <v>3</v>
      </c>
      <c r="P480" s="535">
        <v>3</v>
      </c>
      <c r="Q480" s="535">
        <v>0</v>
      </c>
      <c r="R480" s="535">
        <v>2</v>
      </c>
      <c r="S480" s="535">
        <v>-40</v>
      </c>
    </row>
    <row r="481" spans="10:19" s="27" customFormat="1" x14ac:dyDescent="0.2">
      <c r="J481" s="529"/>
      <c r="K481" s="529"/>
      <c r="L481" s="528"/>
      <c r="M481" s="528"/>
      <c r="N481" s="535">
        <v>0</v>
      </c>
      <c r="O481" s="535">
        <v>3</v>
      </c>
      <c r="P481" s="535">
        <v>3</v>
      </c>
      <c r="Q481" s="535">
        <v>0</v>
      </c>
      <c r="R481" s="535">
        <v>3</v>
      </c>
      <c r="S481" s="535">
        <v>-40</v>
      </c>
    </row>
    <row r="482" spans="10:19" s="27" customFormat="1" x14ac:dyDescent="0.2">
      <c r="J482" s="529"/>
      <c r="K482" s="529"/>
      <c r="L482" s="528"/>
      <c r="M482" s="528"/>
      <c r="N482" s="535">
        <v>0</v>
      </c>
      <c r="O482" s="535">
        <v>3</v>
      </c>
      <c r="P482" s="535">
        <v>3</v>
      </c>
      <c r="Q482" s="535">
        <v>1</v>
      </c>
      <c r="R482" s="535">
        <v>0</v>
      </c>
      <c r="S482" s="535">
        <v>-40</v>
      </c>
    </row>
    <row r="483" spans="10:19" s="27" customFormat="1" x14ac:dyDescent="0.2">
      <c r="J483" s="529"/>
      <c r="K483" s="529"/>
      <c r="L483" s="528"/>
      <c r="M483" s="528"/>
      <c r="N483" s="535">
        <v>0</v>
      </c>
      <c r="O483" s="535">
        <v>3</v>
      </c>
      <c r="P483" s="535">
        <v>3</v>
      </c>
      <c r="Q483" s="535">
        <v>1</v>
      </c>
      <c r="R483" s="535">
        <v>1</v>
      </c>
      <c r="S483" s="535">
        <v>-40</v>
      </c>
    </row>
    <row r="484" spans="10:19" s="27" customFormat="1" x14ac:dyDescent="0.2">
      <c r="J484" s="529"/>
      <c r="K484" s="529"/>
      <c r="L484" s="528"/>
      <c r="M484" s="528"/>
      <c r="N484" s="535">
        <v>0</v>
      </c>
      <c r="O484" s="535">
        <v>3</v>
      </c>
      <c r="P484" s="535">
        <v>3</v>
      </c>
      <c r="Q484" s="535">
        <v>1</v>
      </c>
      <c r="R484" s="535">
        <v>2</v>
      </c>
      <c r="S484" s="535">
        <v>-40</v>
      </c>
    </row>
    <row r="485" spans="10:19" s="27" customFormat="1" x14ac:dyDescent="0.2">
      <c r="J485" s="529"/>
      <c r="K485" s="529"/>
      <c r="L485" s="528"/>
      <c r="M485" s="528"/>
      <c r="N485" s="535">
        <v>0</v>
      </c>
      <c r="O485" s="535">
        <v>3</v>
      </c>
      <c r="P485" s="535">
        <v>3</v>
      </c>
      <c r="Q485" s="535">
        <v>1</v>
      </c>
      <c r="R485" s="535">
        <v>3</v>
      </c>
      <c r="S485" s="535">
        <v>-40</v>
      </c>
    </row>
    <row r="486" spans="10:19" s="27" customFormat="1" x14ac:dyDescent="0.2">
      <c r="J486" s="529"/>
      <c r="K486" s="529"/>
      <c r="L486" s="528"/>
      <c r="M486" s="528"/>
      <c r="N486" s="535">
        <v>0</v>
      </c>
      <c r="O486" s="535">
        <v>3</v>
      </c>
      <c r="P486" s="535">
        <v>3</v>
      </c>
      <c r="Q486" s="535">
        <v>2</v>
      </c>
      <c r="R486" s="535">
        <v>0</v>
      </c>
      <c r="S486" s="535">
        <v>-40</v>
      </c>
    </row>
    <row r="487" spans="10:19" s="27" customFormat="1" x14ac:dyDescent="0.2">
      <c r="J487" s="529"/>
      <c r="K487" s="529"/>
      <c r="L487" s="528"/>
      <c r="M487" s="528"/>
      <c r="N487" s="535">
        <v>0</v>
      </c>
      <c r="O487" s="535">
        <v>3</v>
      </c>
      <c r="P487" s="535">
        <v>3</v>
      </c>
      <c r="Q487" s="535">
        <v>2</v>
      </c>
      <c r="R487" s="535">
        <v>1</v>
      </c>
      <c r="S487" s="535">
        <v>-40</v>
      </c>
    </row>
    <row r="488" spans="10:19" s="27" customFormat="1" x14ac:dyDescent="0.2">
      <c r="J488" s="529"/>
      <c r="K488" s="529"/>
      <c r="L488" s="528"/>
      <c r="M488" s="528"/>
      <c r="N488" s="535">
        <v>0</v>
      </c>
      <c r="O488" s="535">
        <v>3</v>
      </c>
      <c r="P488" s="535">
        <v>3</v>
      </c>
      <c r="Q488" s="535">
        <v>2</v>
      </c>
      <c r="R488" s="535">
        <v>2</v>
      </c>
      <c r="S488" s="535">
        <v>-40</v>
      </c>
    </row>
    <row r="489" spans="10:19" s="27" customFormat="1" x14ac:dyDescent="0.2">
      <c r="J489" s="529"/>
      <c r="K489" s="529"/>
      <c r="L489" s="528"/>
      <c r="M489" s="528"/>
      <c r="N489" s="535">
        <v>0</v>
      </c>
      <c r="O489" s="535">
        <v>3</v>
      </c>
      <c r="P489" s="535">
        <v>3</v>
      </c>
      <c r="Q489" s="535">
        <v>2</v>
      </c>
      <c r="R489" s="535">
        <v>3</v>
      </c>
      <c r="S489" s="535">
        <v>-40</v>
      </c>
    </row>
    <row r="490" spans="10:19" s="27" customFormat="1" x14ac:dyDescent="0.2">
      <c r="J490" s="529"/>
      <c r="K490" s="529"/>
      <c r="L490" s="528"/>
      <c r="M490" s="528"/>
      <c r="N490" s="535">
        <v>0</v>
      </c>
      <c r="O490" s="535">
        <v>3</v>
      </c>
      <c r="P490" s="535">
        <v>0</v>
      </c>
      <c r="Q490" s="535">
        <v>0</v>
      </c>
      <c r="R490" s="535">
        <v>0</v>
      </c>
      <c r="S490" s="535">
        <v>-40</v>
      </c>
    </row>
    <row r="491" spans="10:19" s="27" customFormat="1" x14ac:dyDescent="0.2">
      <c r="J491" s="529"/>
      <c r="K491" s="529"/>
      <c r="L491" s="528"/>
      <c r="M491" s="528"/>
      <c r="N491" s="535">
        <v>0</v>
      </c>
      <c r="O491" s="535">
        <v>3</v>
      </c>
      <c r="P491" s="535">
        <v>0</v>
      </c>
      <c r="Q491" s="535">
        <v>0</v>
      </c>
      <c r="R491" s="535">
        <v>1</v>
      </c>
      <c r="S491" s="535">
        <v>-40</v>
      </c>
    </row>
    <row r="492" spans="10:19" s="27" customFormat="1" x14ac:dyDescent="0.2">
      <c r="J492" s="529"/>
      <c r="K492" s="529"/>
      <c r="L492" s="528"/>
      <c r="M492" s="528"/>
      <c r="N492" s="535">
        <v>0</v>
      </c>
      <c r="O492" s="535">
        <v>3</v>
      </c>
      <c r="P492" s="535">
        <v>0</v>
      </c>
      <c r="Q492" s="535">
        <v>0</v>
      </c>
      <c r="R492" s="535">
        <v>2</v>
      </c>
      <c r="S492" s="535">
        <v>-40</v>
      </c>
    </row>
    <row r="493" spans="10:19" s="27" customFormat="1" x14ac:dyDescent="0.2">
      <c r="J493" s="529"/>
      <c r="K493" s="529"/>
      <c r="L493" s="528"/>
      <c r="M493" s="528"/>
      <c r="N493" s="535">
        <v>0</v>
      </c>
      <c r="O493" s="535">
        <v>3</v>
      </c>
      <c r="P493" s="535">
        <v>0</v>
      </c>
      <c r="Q493" s="535">
        <v>0</v>
      </c>
      <c r="R493" s="535">
        <v>3</v>
      </c>
      <c r="S493" s="535">
        <v>-40</v>
      </c>
    </row>
    <row r="494" spans="10:19" s="27" customFormat="1" x14ac:dyDescent="0.2">
      <c r="J494" s="529"/>
      <c r="K494" s="529"/>
      <c r="L494" s="528"/>
      <c r="M494" s="528"/>
      <c r="N494" s="535">
        <v>0</v>
      </c>
      <c r="O494" s="535">
        <v>3</v>
      </c>
      <c r="P494" s="535">
        <v>0</v>
      </c>
      <c r="Q494" s="535">
        <v>1</v>
      </c>
      <c r="R494" s="535">
        <v>0</v>
      </c>
      <c r="S494" s="535">
        <v>-40</v>
      </c>
    </row>
    <row r="495" spans="10:19" s="27" customFormat="1" x14ac:dyDescent="0.2">
      <c r="J495" s="529"/>
      <c r="K495" s="529"/>
      <c r="L495" s="528"/>
      <c r="M495" s="528"/>
      <c r="N495" s="535">
        <v>0</v>
      </c>
      <c r="O495" s="535">
        <v>3</v>
      </c>
      <c r="P495" s="535">
        <v>0</v>
      </c>
      <c r="Q495" s="535">
        <v>1</v>
      </c>
      <c r="R495" s="535">
        <v>1</v>
      </c>
      <c r="S495" s="535">
        <v>-40</v>
      </c>
    </row>
    <row r="496" spans="10:19" s="27" customFormat="1" x14ac:dyDescent="0.2">
      <c r="J496" s="529"/>
      <c r="K496" s="529"/>
      <c r="L496" s="528"/>
      <c r="M496" s="528"/>
      <c r="N496" s="535">
        <v>0</v>
      </c>
      <c r="O496" s="535">
        <v>3</v>
      </c>
      <c r="P496" s="535">
        <v>0</v>
      </c>
      <c r="Q496" s="535">
        <v>1</v>
      </c>
      <c r="R496" s="535">
        <v>2</v>
      </c>
      <c r="S496" s="535">
        <v>-40</v>
      </c>
    </row>
    <row r="497" spans="10:19" s="27" customFormat="1" x14ac:dyDescent="0.2">
      <c r="J497" s="529"/>
      <c r="K497" s="529"/>
      <c r="L497" s="528"/>
      <c r="M497" s="528"/>
      <c r="N497" s="535">
        <v>0</v>
      </c>
      <c r="O497" s="535">
        <v>3</v>
      </c>
      <c r="P497" s="535">
        <v>0</v>
      </c>
      <c r="Q497" s="535">
        <v>1</v>
      </c>
      <c r="R497" s="535">
        <v>3</v>
      </c>
      <c r="S497" s="535">
        <v>-40</v>
      </c>
    </row>
    <row r="498" spans="10:19" s="27" customFormat="1" x14ac:dyDescent="0.2">
      <c r="J498" s="529"/>
      <c r="K498" s="529"/>
      <c r="L498" s="528"/>
      <c r="M498" s="528"/>
      <c r="N498" s="535">
        <v>0</v>
      </c>
      <c r="O498" s="535">
        <v>3</v>
      </c>
      <c r="P498" s="535">
        <v>0</v>
      </c>
      <c r="Q498" s="535">
        <v>2</v>
      </c>
      <c r="R498" s="535">
        <v>0</v>
      </c>
      <c r="S498" s="535">
        <v>-40</v>
      </c>
    </row>
    <row r="499" spans="10:19" s="27" customFormat="1" x14ac:dyDescent="0.2">
      <c r="J499" s="529"/>
      <c r="K499" s="529"/>
      <c r="L499" s="528"/>
      <c r="M499" s="528"/>
      <c r="N499" s="535">
        <v>0</v>
      </c>
      <c r="O499" s="535">
        <v>3</v>
      </c>
      <c r="P499" s="535">
        <v>0</v>
      </c>
      <c r="Q499" s="535">
        <v>2</v>
      </c>
      <c r="R499" s="535">
        <v>1</v>
      </c>
      <c r="S499" s="535">
        <v>-40</v>
      </c>
    </row>
    <row r="500" spans="10:19" s="27" customFormat="1" x14ac:dyDescent="0.2">
      <c r="J500" s="529"/>
      <c r="K500" s="529"/>
      <c r="L500" s="528"/>
      <c r="M500" s="528"/>
      <c r="N500" s="535">
        <v>0</v>
      </c>
      <c r="O500" s="535">
        <v>3</v>
      </c>
      <c r="P500" s="535">
        <v>0</v>
      </c>
      <c r="Q500" s="535">
        <v>2</v>
      </c>
      <c r="R500" s="535">
        <v>2</v>
      </c>
      <c r="S500" s="535">
        <v>-40</v>
      </c>
    </row>
    <row r="501" spans="10:19" s="27" customFormat="1" x14ac:dyDescent="0.2">
      <c r="J501" s="529"/>
      <c r="K501" s="529"/>
      <c r="L501" s="528"/>
      <c r="M501" s="528"/>
      <c r="N501" s="535">
        <v>0</v>
      </c>
      <c r="O501" s="535">
        <v>3</v>
      </c>
      <c r="P501" s="535">
        <v>0</v>
      </c>
      <c r="Q501" s="535">
        <v>2</v>
      </c>
      <c r="R501" s="535">
        <v>3</v>
      </c>
      <c r="S501" s="535">
        <v>-40</v>
      </c>
    </row>
    <row r="502" spans="10:19" s="27" customFormat="1" x14ac:dyDescent="0.2">
      <c r="J502" s="529"/>
      <c r="K502" s="529"/>
      <c r="L502" s="528"/>
      <c r="M502" s="528"/>
      <c r="N502" s="535">
        <v>0</v>
      </c>
      <c r="O502" s="535">
        <v>3</v>
      </c>
      <c r="P502" s="535">
        <v>1</v>
      </c>
      <c r="Q502" s="535">
        <v>0</v>
      </c>
      <c r="R502" s="535">
        <v>0</v>
      </c>
      <c r="S502" s="535">
        <v>-40</v>
      </c>
    </row>
    <row r="503" spans="10:19" s="27" customFormat="1" x14ac:dyDescent="0.2">
      <c r="J503" s="529"/>
      <c r="K503" s="529"/>
      <c r="L503" s="528"/>
      <c r="M503" s="528"/>
      <c r="N503" s="535">
        <v>0</v>
      </c>
      <c r="O503" s="535">
        <v>3</v>
      </c>
      <c r="P503" s="535">
        <v>1</v>
      </c>
      <c r="Q503" s="535">
        <v>0</v>
      </c>
      <c r="R503" s="535">
        <v>1</v>
      </c>
      <c r="S503" s="535">
        <v>-40</v>
      </c>
    </row>
    <row r="504" spans="10:19" s="27" customFormat="1" x14ac:dyDescent="0.2">
      <c r="J504" s="529"/>
      <c r="K504" s="529"/>
      <c r="L504" s="528"/>
      <c r="M504" s="528"/>
      <c r="N504" s="535">
        <v>0</v>
      </c>
      <c r="O504" s="535">
        <v>3</v>
      </c>
      <c r="P504" s="535">
        <v>1</v>
      </c>
      <c r="Q504" s="535">
        <v>0</v>
      </c>
      <c r="R504" s="535">
        <v>2</v>
      </c>
      <c r="S504" s="535">
        <v>-40</v>
      </c>
    </row>
    <row r="505" spans="10:19" s="27" customFormat="1" x14ac:dyDescent="0.2">
      <c r="J505" s="529"/>
      <c r="K505" s="529"/>
      <c r="L505" s="528"/>
      <c r="M505" s="528"/>
      <c r="N505" s="535">
        <v>0</v>
      </c>
      <c r="O505" s="535">
        <v>3</v>
      </c>
      <c r="P505" s="535">
        <v>1</v>
      </c>
      <c r="Q505" s="535">
        <v>0</v>
      </c>
      <c r="R505" s="535">
        <v>3</v>
      </c>
      <c r="S505" s="535">
        <v>-40</v>
      </c>
    </row>
    <row r="506" spans="10:19" s="27" customFormat="1" x14ac:dyDescent="0.2">
      <c r="J506" s="529"/>
      <c r="K506" s="529"/>
      <c r="L506" s="528"/>
      <c r="M506" s="528"/>
      <c r="N506" s="535">
        <v>0</v>
      </c>
      <c r="O506" s="535">
        <v>3</v>
      </c>
      <c r="P506" s="535">
        <v>1</v>
      </c>
      <c r="Q506" s="535">
        <v>1</v>
      </c>
      <c r="R506" s="535">
        <v>0</v>
      </c>
      <c r="S506" s="535">
        <v>-40</v>
      </c>
    </row>
    <row r="507" spans="10:19" s="27" customFormat="1" x14ac:dyDescent="0.2">
      <c r="J507" s="529"/>
      <c r="K507" s="529"/>
      <c r="L507" s="528"/>
      <c r="M507" s="528"/>
      <c r="N507" s="535">
        <v>0</v>
      </c>
      <c r="O507" s="535">
        <v>3</v>
      </c>
      <c r="P507" s="535">
        <v>1</v>
      </c>
      <c r="Q507" s="535">
        <v>1</v>
      </c>
      <c r="R507" s="535">
        <v>1</v>
      </c>
      <c r="S507" s="535">
        <v>-40</v>
      </c>
    </row>
    <row r="508" spans="10:19" s="27" customFormat="1" x14ac:dyDescent="0.2">
      <c r="J508" s="529"/>
      <c r="K508" s="529"/>
      <c r="L508" s="528"/>
      <c r="M508" s="528"/>
      <c r="N508" s="535">
        <v>0</v>
      </c>
      <c r="O508" s="535">
        <v>3</v>
      </c>
      <c r="P508" s="535">
        <v>1</v>
      </c>
      <c r="Q508" s="535">
        <v>1</v>
      </c>
      <c r="R508" s="535">
        <v>2</v>
      </c>
      <c r="S508" s="535">
        <v>-40</v>
      </c>
    </row>
    <row r="509" spans="10:19" s="27" customFormat="1" x14ac:dyDescent="0.2">
      <c r="J509" s="529"/>
      <c r="K509" s="529"/>
      <c r="L509" s="528"/>
      <c r="M509" s="528"/>
      <c r="N509" s="535">
        <v>0</v>
      </c>
      <c r="O509" s="535">
        <v>3</v>
      </c>
      <c r="P509" s="535">
        <v>1</v>
      </c>
      <c r="Q509" s="535">
        <v>1</v>
      </c>
      <c r="R509" s="535">
        <v>3</v>
      </c>
      <c r="S509" s="535">
        <v>-40</v>
      </c>
    </row>
    <row r="510" spans="10:19" s="27" customFormat="1" x14ac:dyDescent="0.2">
      <c r="J510" s="529"/>
      <c r="K510" s="529"/>
      <c r="L510" s="528"/>
      <c r="M510" s="528"/>
      <c r="N510" s="535">
        <v>0</v>
      </c>
      <c r="O510" s="535">
        <v>3</v>
      </c>
      <c r="P510" s="535">
        <v>1</v>
      </c>
      <c r="Q510" s="535">
        <v>2</v>
      </c>
      <c r="R510" s="535">
        <v>0</v>
      </c>
      <c r="S510" s="535">
        <v>-40</v>
      </c>
    </row>
    <row r="511" spans="10:19" s="27" customFormat="1" x14ac:dyDescent="0.2">
      <c r="J511" s="529"/>
      <c r="K511" s="529"/>
      <c r="L511" s="528"/>
      <c r="M511" s="528"/>
      <c r="N511" s="535">
        <v>0</v>
      </c>
      <c r="O511" s="535">
        <v>3</v>
      </c>
      <c r="P511" s="535">
        <v>1</v>
      </c>
      <c r="Q511" s="535">
        <v>2</v>
      </c>
      <c r="R511" s="535">
        <v>1</v>
      </c>
      <c r="S511" s="535">
        <v>-40</v>
      </c>
    </row>
    <row r="512" spans="10:19" s="27" customFormat="1" x14ac:dyDescent="0.2">
      <c r="J512" s="529"/>
      <c r="K512" s="529"/>
      <c r="L512" s="528"/>
      <c r="M512" s="528"/>
      <c r="N512" s="535">
        <v>0</v>
      </c>
      <c r="O512" s="535">
        <v>3</v>
      </c>
      <c r="P512" s="535">
        <v>1</v>
      </c>
      <c r="Q512" s="535">
        <v>2</v>
      </c>
      <c r="R512" s="535">
        <v>2</v>
      </c>
      <c r="S512" s="535">
        <v>-40</v>
      </c>
    </row>
    <row r="513" spans="10:19" s="27" customFormat="1" x14ac:dyDescent="0.2">
      <c r="J513" s="529"/>
      <c r="K513" s="529"/>
      <c r="L513" s="528"/>
      <c r="M513" s="528"/>
      <c r="N513" s="535">
        <v>0</v>
      </c>
      <c r="O513" s="535">
        <v>3</v>
      </c>
      <c r="P513" s="535">
        <v>1</v>
      </c>
      <c r="Q513" s="535">
        <v>2</v>
      </c>
      <c r="R513" s="535">
        <v>3</v>
      </c>
      <c r="S513" s="535">
        <v>-40</v>
      </c>
    </row>
    <row r="514" spans="10:19" s="27" customFormat="1" x14ac:dyDescent="0.2">
      <c r="J514" s="529"/>
      <c r="K514" s="529"/>
      <c r="L514" s="528"/>
      <c r="M514" s="528"/>
      <c r="N514" s="535">
        <v>0</v>
      </c>
      <c r="O514" s="535">
        <v>3</v>
      </c>
      <c r="P514" s="535">
        <v>2</v>
      </c>
      <c r="Q514" s="535">
        <v>0</v>
      </c>
      <c r="R514" s="535">
        <v>0</v>
      </c>
      <c r="S514" s="535">
        <v>-40</v>
      </c>
    </row>
    <row r="515" spans="10:19" s="27" customFormat="1" x14ac:dyDescent="0.2">
      <c r="J515" s="529"/>
      <c r="K515" s="529"/>
      <c r="L515" s="528"/>
      <c r="M515" s="528"/>
      <c r="N515" s="535">
        <v>0</v>
      </c>
      <c r="O515" s="535">
        <v>3</v>
      </c>
      <c r="P515" s="535">
        <v>2</v>
      </c>
      <c r="Q515" s="535">
        <v>0</v>
      </c>
      <c r="R515" s="535">
        <v>1</v>
      </c>
      <c r="S515" s="535">
        <v>-40</v>
      </c>
    </row>
    <row r="516" spans="10:19" s="27" customFormat="1" x14ac:dyDescent="0.2">
      <c r="J516" s="529"/>
      <c r="K516" s="529"/>
      <c r="L516" s="528"/>
      <c r="M516" s="528"/>
      <c r="N516" s="535">
        <v>0</v>
      </c>
      <c r="O516" s="535">
        <v>3</v>
      </c>
      <c r="P516" s="535">
        <v>2</v>
      </c>
      <c r="Q516" s="535">
        <v>0</v>
      </c>
      <c r="R516" s="535">
        <v>2</v>
      </c>
      <c r="S516" s="535">
        <v>-40</v>
      </c>
    </row>
    <row r="517" spans="10:19" s="27" customFormat="1" x14ac:dyDescent="0.2">
      <c r="J517" s="529"/>
      <c r="K517" s="529"/>
      <c r="L517" s="528"/>
      <c r="M517" s="528"/>
      <c r="N517" s="535">
        <v>0</v>
      </c>
      <c r="O517" s="535">
        <v>3</v>
      </c>
      <c r="P517" s="535">
        <v>2</v>
      </c>
      <c r="Q517" s="535">
        <v>0</v>
      </c>
      <c r="R517" s="535">
        <v>3</v>
      </c>
      <c r="S517" s="535">
        <v>-40</v>
      </c>
    </row>
    <row r="518" spans="10:19" s="27" customFormat="1" x14ac:dyDescent="0.2">
      <c r="J518" s="529"/>
      <c r="K518" s="529"/>
      <c r="L518" s="528"/>
      <c r="M518" s="528"/>
      <c r="N518" s="535">
        <v>0</v>
      </c>
      <c r="O518" s="535">
        <v>3</v>
      </c>
      <c r="P518" s="535">
        <v>2</v>
      </c>
      <c r="Q518" s="535">
        <v>1</v>
      </c>
      <c r="R518" s="535">
        <v>0</v>
      </c>
      <c r="S518" s="535">
        <v>-40</v>
      </c>
    </row>
    <row r="519" spans="10:19" s="27" customFormat="1" x14ac:dyDescent="0.2">
      <c r="J519" s="529"/>
      <c r="K519" s="529"/>
      <c r="L519" s="528"/>
      <c r="M519" s="528"/>
      <c r="N519" s="535">
        <v>0</v>
      </c>
      <c r="O519" s="535">
        <v>3</v>
      </c>
      <c r="P519" s="535">
        <v>2</v>
      </c>
      <c r="Q519" s="535">
        <v>1</v>
      </c>
      <c r="R519" s="535">
        <v>1</v>
      </c>
      <c r="S519" s="535">
        <v>-40</v>
      </c>
    </row>
    <row r="520" spans="10:19" s="27" customFormat="1" x14ac:dyDescent="0.2">
      <c r="J520" s="529"/>
      <c r="K520" s="529"/>
      <c r="L520" s="528"/>
      <c r="M520" s="528"/>
      <c r="N520" s="535">
        <v>0</v>
      </c>
      <c r="O520" s="535">
        <v>3</v>
      </c>
      <c r="P520" s="535">
        <v>2</v>
      </c>
      <c r="Q520" s="535">
        <v>1</v>
      </c>
      <c r="R520" s="535">
        <v>2</v>
      </c>
      <c r="S520" s="535">
        <v>-40</v>
      </c>
    </row>
    <row r="521" spans="10:19" s="27" customFormat="1" x14ac:dyDescent="0.2">
      <c r="J521" s="529"/>
      <c r="K521" s="529"/>
      <c r="L521" s="528"/>
      <c r="M521" s="528"/>
      <c r="N521" s="535">
        <v>0</v>
      </c>
      <c r="O521" s="535">
        <v>3</v>
      </c>
      <c r="P521" s="535">
        <v>2</v>
      </c>
      <c r="Q521" s="535">
        <v>1</v>
      </c>
      <c r="R521" s="535">
        <v>3</v>
      </c>
      <c r="S521" s="535">
        <v>-40</v>
      </c>
    </row>
    <row r="522" spans="10:19" s="27" customFormat="1" x14ac:dyDescent="0.2">
      <c r="J522" s="529"/>
      <c r="K522" s="529"/>
      <c r="L522" s="528"/>
      <c r="M522" s="528"/>
      <c r="N522" s="535">
        <v>0</v>
      </c>
      <c r="O522" s="535">
        <v>3</v>
      </c>
      <c r="P522" s="535">
        <v>2</v>
      </c>
      <c r="Q522" s="535">
        <v>2</v>
      </c>
      <c r="R522" s="535">
        <v>0</v>
      </c>
      <c r="S522" s="535">
        <v>-40</v>
      </c>
    </row>
    <row r="523" spans="10:19" s="27" customFormat="1" x14ac:dyDescent="0.2">
      <c r="J523" s="529"/>
      <c r="K523" s="529"/>
      <c r="L523" s="528"/>
      <c r="M523" s="528"/>
      <c r="N523" s="535">
        <v>0</v>
      </c>
      <c r="O523" s="535">
        <v>3</v>
      </c>
      <c r="P523" s="535">
        <v>2</v>
      </c>
      <c r="Q523" s="535">
        <v>2</v>
      </c>
      <c r="R523" s="535">
        <v>1</v>
      </c>
      <c r="S523" s="535">
        <v>-40</v>
      </c>
    </row>
    <row r="524" spans="10:19" s="27" customFormat="1" x14ac:dyDescent="0.2">
      <c r="J524" s="529"/>
      <c r="K524" s="529"/>
      <c r="L524" s="528"/>
      <c r="M524" s="528"/>
      <c r="N524" s="535">
        <v>0</v>
      </c>
      <c r="O524" s="535">
        <v>3</v>
      </c>
      <c r="P524" s="535">
        <v>2</v>
      </c>
      <c r="Q524" s="535">
        <v>2</v>
      </c>
      <c r="R524" s="535">
        <v>2</v>
      </c>
      <c r="S524" s="535">
        <v>-40</v>
      </c>
    </row>
    <row r="525" spans="10:19" s="27" customFormat="1" x14ac:dyDescent="0.2">
      <c r="J525" s="529"/>
      <c r="K525" s="529"/>
      <c r="L525" s="528"/>
      <c r="M525" s="528"/>
      <c r="N525" s="535">
        <v>0</v>
      </c>
      <c r="O525" s="535">
        <v>3</v>
      </c>
      <c r="P525" s="535">
        <v>2</v>
      </c>
      <c r="Q525" s="535">
        <v>2</v>
      </c>
      <c r="R525" s="535">
        <v>3</v>
      </c>
      <c r="S525" s="535">
        <v>-40</v>
      </c>
    </row>
    <row r="526" spans="10:19" s="27" customFormat="1" x14ac:dyDescent="0.2">
      <c r="J526" s="529"/>
      <c r="K526" s="529"/>
      <c r="L526" s="528"/>
      <c r="M526" s="528"/>
      <c r="N526" s="535">
        <v>0</v>
      </c>
      <c r="O526" s="535">
        <v>3</v>
      </c>
      <c r="P526" s="535">
        <v>3</v>
      </c>
      <c r="Q526" s="535">
        <v>0</v>
      </c>
      <c r="R526" s="535">
        <v>0</v>
      </c>
      <c r="S526" s="535">
        <v>-40</v>
      </c>
    </row>
    <row r="527" spans="10:19" s="27" customFormat="1" x14ac:dyDescent="0.2">
      <c r="J527" s="529"/>
      <c r="K527" s="529"/>
      <c r="L527" s="528"/>
      <c r="M527" s="528"/>
      <c r="N527" s="535">
        <v>0</v>
      </c>
      <c r="O527" s="535">
        <v>3</v>
      </c>
      <c r="P527" s="535">
        <v>3</v>
      </c>
      <c r="Q527" s="535">
        <v>0</v>
      </c>
      <c r="R527" s="535">
        <v>1</v>
      </c>
      <c r="S527" s="535">
        <v>-40</v>
      </c>
    </row>
    <row r="528" spans="10:19" s="27" customFormat="1" x14ac:dyDescent="0.2">
      <c r="J528" s="529"/>
      <c r="K528" s="529"/>
      <c r="L528" s="528"/>
      <c r="M528" s="528"/>
      <c r="N528" s="535">
        <v>0</v>
      </c>
      <c r="O528" s="535">
        <v>3</v>
      </c>
      <c r="P528" s="535">
        <v>3</v>
      </c>
      <c r="Q528" s="535">
        <v>0</v>
      </c>
      <c r="R528" s="535">
        <v>2</v>
      </c>
      <c r="S528" s="535">
        <v>-40</v>
      </c>
    </row>
    <row r="529" spans="10:19" s="27" customFormat="1" x14ac:dyDescent="0.2">
      <c r="J529" s="529"/>
      <c r="K529" s="529"/>
      <c r="L529" s="528"/>
      <c r="M529" s="528"/>
      <c r="N529" s="535">
        <v>0</v>
      </c>
      <c r="O529" s="535">
        <v>3</v>
      </c>
      <c r="P529" s="535">
        <v>3</v>
      </c>
      <c r="Q529" s="535">
        <v>0</v>
      </c>
      <c r="R529" s="535">
        <v>3</v>
      </c>
      <c r="S529" s="535">
        <v>-40</v>
      </c>
    </row>
    <row r="530" spans="10:19" s="27" customFormat="1" x14ac:dyDescent="0.2">
      <c r="J530" s="529"/>
      <c r="K530" s="529"/>
      <c r="L530" s="528"/>
      <c r="M530" s="528"/>
      <c r="N530" s="535">
        <v>0</v>
      </c>
      <c r="O530" s="535">
        <v>3</v>
      </c>
      <c r="P530" s="535">
        <v>3</v>
      </c>
      <c r="Q530" s="535">
        <v>1</v>
      </c>
      <c r="R530" s="535">
        <v>0</v>
      </c>
      <c r="S530" s="535">
        <v>-40</v>
      </c>
    </row>
    <row r="531" spans="10:19" s="27" customFormat="1" x14ac:dyDescent="0.2">
      <c r="J531" s="529"/>
      <c r="K531" s="529"/>
      <c r="L531" s="528"/>
      <c r="M531" s="528"/>
      <c r="N531" s="535">
        <v>0</v>
      </c>
      <c r="O531" s="535">
        <v>3</v>
      </c>
      <c r="P531" s="535">
        <v>3</v>
      </c>
      <c r="Q531" s="535">
        <v>1</v>
      </c>
      <c r="R531" s="535">
        <v>1</v>
      </c>
      <c r="S531" s="535">
        <v>-40</v>
      </c>
    </row>
    <row r="532" spans="10:19" s="27" customFormat="1" x14ac:dyDescent="0.2">
      <c r="J532" s="529"/>
      <c r="K532" s="529"/>
      <c r="L532" s="528"/>
      <c r="M532" s="528"/>
      <c r="N532" s="535">
        <v>0</v>
      </c>
      <c r="O532" s="535">
        <v>3</v>
      </c>
      <c r="P532" s="535">
        <v>3</v>
      </c>
      <c r="Q532" s="535">
        <v>1</v>
      </c>
      <c r="R532" s="535">
        <v>2</v>
      </c>
      <c r="S532" s="535">
        <v>-40</v>
      </c>
    </row>
    <row r="533" spans="10:19" s="27" customFormat="1" x14ac:dyDescent="0.2">
      <c r="L533" s="528"/>
      <c r="M533" s="528"/>
      <c r="N533" s="535">
        <v>0</v>
      </c>
      <c r="O533" s="535">
        <v>3</v>
      </c>
      <c r="P533" s="535">
        <v>3</v>
      </c>
      <c r="Q533" s="535">
        <v>1</v>
      </c>
      <c r="R533" s="535">
        <v>3</v>
      </c>
      <c r="S533" s="535">
        <v>-40</v>
      </c>
    </row>
    <row r="534" spans="10:19" s="27" customFormat="1" x14ac:dyDescent="0.2">
      <c r="L534" s="528"/>
      <c r="M534" s="528"/>
      <c r="N534" s="535">
        <v>0</v>
      </c>
      <c r="O534" s="535">
        <v>3</v>
      </c>
      <c r="P534" s="535">
        <v>3</v>
      </c>
      <c r="Q534" s="535">
        <v>2</v>
      </c>
      <c r="R534" s="535">
        <v>0</v>
      </c>
      <c r="S534" s="535">
        <v>-40</v>
      </c>
    </row>
    <row r="535" spans="10:19" s="27" customFormat="1" x14ac:dyDescent="0.2">
      <c r="L535" s="528"/>
      <c r="M535" s="528"/>
      <c r="N535" s="535">
        <v>0</v>
      </c>
      <c r="O535" s="535">
        <v>3</v>
      </c>
      <c r="P535" s="535">
        <v>3</v>
      </c>
      <c r="Q535" s="535">
        <v>2</v>
      </c>
      <c r="R535" s="535">
        <v>1</v>
      </c>
      <c r="S535" s="535">
        <v>-40</v>
      </c>
    </row>
    <row r="536" spans="10:19" s="27" customFormat="1" x14ac:dyDescent="0.2">
      <c r="L536" s="528"/>
      <c r="M536" s="528"/>
      <c r="N536" s="535">
        <v>0</v>
      </c>
      <c r="O536" s="535">
        <v>3</v>
      </c>
      <c r="P536" s="535">
        <v>3</v>
      </c>
      <c r="Q536" s="535">
        <v>2</v>
      </c>
      <c r="R536" s="535">
        <v>2</v>
      </c>
      <c r="S536" s="535">
        <v>-40</v>
      </c>
    </row>
    <row r="537" spans="10:19" s="27" customFormat="1" x14ac:dyDescent="0.2">
      <c r="L537" s="528"/>
      <c r="M537" s="528"/>
      <c r="N537" s="535">
        <v>0</v>
      </c>
      <c r="O537" s="535">
        <v>3</v>
      </c>
      <c r="P537" s="535">
        <v>3</v>
      </c>
      <c r="Q537" s="535">
        <v>2</v>
      </c>
      <c r="R537" s="535">
        <v>3</v>
      </c>
      <c r="S537" s="535">
        <v>-40</v>
      </c>
    </row>
    <row r="538" spans="10:19" s="27" customFormat="1" x14ac:dyDescent="0.2">
      <c r="L538" s="528"/>
      <c r="M538" s="528"/>
      <c r="N538" s="535">
        <v>1</v>
      </c>
      <c r="O538" s="535">
        <v>0</v>
      </c>
      <c r="P538" s="535">
        <v>0</v>
      </c>
      <c r="Q538" s="535">
        <v>0</v>
      </c>
      <c r="R538" s="535">
        <v>0</v>
      </c>
      <c r="S538" s="535">
        <v>-5</v>
      </c>
    </row>
    <row r="539" spans="10:19" s="27" customFormat="1" x14ac:dyDescent="0.2">
      <c r="L539" s="528"/>
      <c r="M539" s="528"/>
      <c r="N539" s="535">
        <v>1</v>
      </c>
      <c r="O539" s="535">
        <v>0</v>
      </c>
      <c r="P539" s="535">
        <v>0</v>
      </c>
      <c r="Q539" s="535">
        <v>0</v>
      </c>
      <c r="R539" s="535">
        <v>1</v>
      </c>
      <c r="S539" s="535">
        <v>-10</v>
      </c>
    </row>
    <row r="540" spans="10:19" s="27" customFormat="1" x14ac:dyDescent="0.2">
      <c r="L540" s="528"/>
      <c r="M540" s="528"/>
      <c r="N540" s="535">
        <v>1</v>
      </c>
      <c r="O540" s="535">
        <v>0</v>
      </c>
      <c r="P540" s="535">
        <v>0</v>
      </c>
      <c r="Q540" s="535">
        <v>0</v>
      </c>
      <c r="R540" s="535">
        <v>2</v>
      </c>
      <c r="S540" s="535">
        <v>-40</v>
      </c>
    </row>
    <row r="541" spans="10:19" s="27" customFormat="1" x14ac:dyDescent="0.2">
      <c r="L541" s="528"/>
      <c r="M541" s="528"/>
      <c r="N541" s="535">
        <v>1</v>
      </c>
      <c r="O541" s="535">
        <v>0</v>
      </c>
      <c r="P541" s="535">
        <v>0</v>
      </c>
      <c r="Q541" s="535">
        <v>0</v>
      </c>
      <c r="R541" s="535">
        <v>3</v>
      </c>
      <c r="S541" s="535">
        <v>-40</v>
      </c>
    </row>
    <row r="542" spans="10:19" s="27" customFormat="1" x14ac:dyDescent="0.2">
      <c r="L542" s="531"/>
      <c r="M542" s="531"/>
      <c r="N542" s="535">
        <v>1</v>
      </c>
      <c r="O542" s="535">
        <v>0</v>
      </c>
      <c r="P542" s="535">
        <v>0</v>
      </c>
      <c r="Q542" s="535">
        <v>1</v>
      </c>
      <c r="R542" s="535">
        <v>0</v>
      </c>
      <c r="S542" s="535">
        <v>-40</v>
      </c>
    </row>
    <row r="543" spans="10:19" s="27" customFormat="1" x14ac:dyDescent="0.2">
      <c r="L543" s="531"/>
      <c r="M543" s="531"/>
      <c r="N543" s="535">
        <v>1</v>
      </c>
      <c r="O543" s="535">
        <v>0</v>
      </c>
      <c r="P543" s="535">
        <v>0</v>
      </c>
      <c r="Q543" s="535">
        <v>1</v>
      </c>
      <c r="R543" s="535">
        <v>1</v>
      </c>
      <c r="S543" s="535">
        <v>-40</v>
      </c>
    </row>
    <row r="544" spans="10:19" s="27" customFormat="1" x14ac:dyDescent="0.2">
      <c r="L544" s="531"/>
      <c r="M544" s="531"/>
      <c r="N544" s="535">
        <v>1</v>
      </c>
      <c r="O544" s="535">
        <v>0</v>
      </c>
      <c r="P544" s="535">
        <v>0</v>
      </c>
      <c r="Q544" s="535">
        <v>1</v>
      </c>
      <c r="R544" s="535">
        <v>2</v>
      </c>
      <c r="S544" s="535">
        <v>-40</v>
      </c>
    </row>
    <row r="545" spans="12:19" s="27" customFormat="1" x14ac:dyDescent="0.2">
      <c r="L545" s="531"/>
      <c r="M545" s="531"/>
      <c r="N545" s="535">
        <v>1</v>
      </c>
      <c r="O545" s="535">
        <v>0</v>
      </c>
      <c r="P545" s="535">
        <v>0</v>
      </c>
      <c r="Q545" s="535">
        <v>1</v>
      </c>
      <c r="R545" s="535">
        <v>3</v>
      </c>
      <c r="S545" s="535">
        <v>-40</v>
      </c>
    </row>
    <row r="546" spans="12:19" s="27" customFormat="1" x14ac:dyDescent="0.2">
      <c r="L546" s="531"/>
      <c r="M546" s="531"/>
      <c r="N546" s="535">
        <v>1</v>
      </c>
      <c r="O546" s="535">
        <v>0</v>
      </c>
      <c r="P546" s="535">
        <v>0</v>
      </c>
      <c r="Q546" s="535">
        <v>2</v>
      </c>
      <c r="R546" s="535">
        <v>0</v>
      </c>
      <c r="S546" s="535">
        <v>-40</v>
      </c>
    </row>
    <row r="547" spans="12:19" s="27" customFormat="1" x14ac:dyDescent="0.2">
      <c r="L547" s="531"/>
      <c r="M547" s="531"/>
      <c r="N547" s="535">
        <v>1</v>
      </c>
      <c r="O547" s="535">
        <v>0</v>
      </c>
      <c r="P547" s="535">
        <v>0</v>
      </c>
      <c r="Q547" s="535">
        <v>2</v>
      </c>
      <c r="R547" s="535">
        <v>1</v>
      </c>
      <c r="S547" s="535">
        <v>-40</v>
      </c>
    </row>
    <row r="548" spans="12:19" s="27" customFormat="1" x14ac:dyDescent="0.2">
      <c r="L548" s="531"/>
      <c r="M548" s="531"/>
      <c r="N548" s="535">
        <v>1</v>
      </c>
      <c r="O548" s="535">
        <v>0</v>
      </c>
      <c r="P548" s="535">
        <v>0</v>
      </c>
      <c r="Q548" s="535">
        <v>2</v>
      </c>
      <c r="R548" s="535">
        <v>2</v>
      </c>
      <c r="S548" s="535">
        <v>-40</v>
      </c>
    </row>
    <row r="549" spans="12:19" s="27" customFormat="1" x14ac:dyDescent="0.2">
      <c r="L549" s="531"/>
      <c r="M549" s="531"/>
      <c r="N549" s="535">
        <v>1</v>
      </c>
      <c r="O549" s="535">
        <v>0</v>
      </c>
      <c r="P549" s="535">
        <v>0</v>
      </c>
      <c r="Q549" s="535">
        <v>2</v>
      </c>
      <c r="R549" s="535">
        <v>3</v>
      </c>
      <c r="S549" s="535">
        <v>-40</v>
      </c>
    </row>
    <row r="550" spans="12:19" s="27" customFormat="1" x14ac:dyDescent="0.2">
      <c r="L550" s="531"/>
      <c r="M550" s="531"/>
      <c r="N550" s="535">
        <v>1</v>
      </c>
      <c r="O550" s="535">
        <v>0</v>
      </c>
      <c r="P550" s="535">
        <v>1</v>
      </c>
      <c r="Q550" s="535">
        <v>0</v>
      </c>
      <c r="R550" s="535">
        <v>0</v>
      </c>
      <c r="S550" s="535">
        <v>-20</v>
      </c>
    </row>
    <row r="551" spans="12:19" s="27" customFormat="1" x14ac:dyDescent="0.2">
      <c r="L551" s="531"/>
      <c r="M551" s="531"/>
      <c r="N551" s="535">
        <v>1</v>
      </c>
      <c r="O551" s="535">
        <v>0</v>
      </c>
      <c r="P551" s="535">
        <v>1</v>
      </c>
      <c r="Q551" s="535">
        <v>0</v>
      </c>
      <c r="R551" s="535">
        <v>1</v>
      </c>
      <c r="S551" s="535">
        <v>-40</v>
      </c>
    </row>
    <row r="552" spans="12:19" s="27" customFormat="1" x14ac:dyDescent="0.2">
      <c r="L552" s="531"/>
      <c r="M552" s="531"/>
      <c r="N552" s="535">
        <v>1</v>
      </c>
      <c r="O552" s="535">
        <v>0</v>
      </c>
      <c r="P552" s="535">
        <v>1</v>
      </c>
      <c r="Q552" s="535">
        <v>0</v>
      </c>
      <c r="R552" s="535">
        <v>2</v>
      </c>
      <c r="S552" s="535">
        <v>-40</v>
      </c>
    </row>
    <row r="553" spans="12:19" s="27" customFormat="1" x14ac:dyDescent="0.2">
      <c r="L553" s="531"/>
      <c r="M553" s="531"/>
      <c r="N553" s="535">
        <v>1</v>
      </c>
      <c r="O553" s="535">
        <v>0</v>
      </c>
      <c r="P553" s="535">
        <v>1</v>
      </c>
      <c r="Q553" s="535">
        <v>0</v>
      </c>
      <c r="R553" s="535">
        <v>3</v>
      </c>
      <c r="S553" s="535">
        <v>-40</v>
      </c>
    </row>
    <row r="554" spans="12:19" s="27" customFormat="1" x14ac:dyDescent="0.2">
      <c r="L554" s="531"/>
      <c r="M554" s="531"/>
      <c r="N554" s="535">
        <v>1</v>
      </c>
      <c r="O554" s="535">
        <v>0</v>
      </c>
      <c r="P554" s="535">
        <v>1</v>
      </c>
      <c r="Q554" s="535">
        <v>1</v>
      </c>
      <c r="R554" s="535">
        <v>0</v>
      </c>
      <c r="S554" s="535">
        <v>-40</v>
      </c>
    </row>
    <row r="555" spans="12:19" s="27" customFormat="1" x14ac:dyDescent="0.2">
      <c r="L555" s="531"/>
      <c r="M555" s="531"/>
      <c r="N555" s="535">
        <v>1</v>
      </c>
      <c r="O555" s="535">
        <v>0</v>
      </c>
      <c r="P555" s="535">
        <v>1</v>
      </c>
      <c r="Q555" s="535">
        <v>1</v>
      </c>
      <c r="R555" s="535">
        <v>1</v>
      </c>
      <c r="S555" s="535">
        <v>-40</v>
      </c>
    </row>
    <row r="556" spans="12:19" s="27" customFormat="1" x14ac:dyDescent="0.2">
      <c r="L556" s="531"/>
      <c r="M556" s="531"/>
      <c r="N556" s="535">
        <v>1</v>
      </c>
      <c r="O556" s="535">
        <v>0</v>
      </c>
      <c r="P556" s="535">
        <v>1</v>
      </c>
      <c r="Q556" s="535">
        <v>1</v>
      </c>
      <c r="R556" s="535">
        <v>2</v>
      </c>
      <c r="S556" s="535">
        <v>-40</v>
      </c>
    </row>
    <row r="557" spans="12:19" s="27" customFormat="1" x14ac:dyDescent="0.2">
      <c r="L557" s="531"/>
      <c r="M557" s="531"/>
      <c r="N557" s="535">
        <v>1</v>
      </c>
      <c r="O557" s="535">
        <v>0</v>
      </c>
      <c r="P557" s="535">
        <v>1</v>
      </c>
      <c r="Q557" s="535">
        <v>1</v>
      </c>
      <c r="R557" s="535">
        <v>3</v>
      </c>
      <c r="S557" s="535">
        <v>-40</v>
      </c>
    </row>
    <row r="558" spans="12:19" s="27" customFormat="1" x14ac:dyDescent="0.2">
      <c r="L558" s="531"/>
      <c r="M558" s="531"/>
      <c r="N558" s="535">
        <v>1</v>
      </c>
      <c r="O558" s="535">
        <v>0</v>
      </c>
      <c r="P558" s="535">
        <v>1</v>
      </c>
      <c r="Q558" s="535">
        <v>2</v>
      </c>
      <c r="R558" s="535">
        <v>0</v>
      </c>
      <c r="S558" s="535">
        <v>-40</v>
      </c>
    </row>
    <row r="559" spans="12:19" s="27" customFormat="1" x14ac:dyDescent="0.2">
      <c r="L559" s="531"/>
      <c r="M559" s="531"/>
      <c r="N559" s="535">
        <v>1</v>
      </c>
      <c r="O559" s="535">
        <v>0</v>
      </c>
      <c r="P559" s="535">
        <v>1</v>
      </c>
      <c r="Q559" s="535">
        <v>2</v>
      </c>
      <c r="R559" s="535">
        <v>1</v>
      </c>
      <c r="S559" s="535">
        <v>-40</v>
      </c>
    </row>
    <row r="560" spans="12:19" s="27" customFormat="1" x14ac:dyDescent="0.2">
      <c r="L560" s="531"/>
      <c r="M560" s="531"/>
      <c r="N560" s="535">
        <v>1</v>
      </c>
      <c r="O560" s="535">
        <v>0</v>
      </c>
      <c r="P560" s="535">
        <v>1</v>
      </c>
      <c r="Q560" s="535">
        <v>2</v>
      </c>
      <c r="R560" s="535">
        <v>2</v>
      </c>
      <c r="S560" s="535">
        <v>-40</v>
      </c>
    </row>
    <row r="561" spans="12:19" s="27" customFormat="1" x14ac:dyDescent="0.2">
      <c r="L561" s="531"/>
      <c r="M561" s="531"/>
      <c r="N561" s="535">
        <v>1</v>
      </c>
      <c r="O561" s="535">
        <v>0</v>
      </c>
      <c r="P561" s="535">
        <v>1</v>
      </c>
      <c r="Q561" s="535">
        <v>2</v>
      </c>
      <c r="R561" s="535">
        <v>3</v>
      </c>
      <c r="S561" s="535">
        <v>-40</v>
      </c>
    </row>
    <row r="562" spans="12:19" s="27" customFormat="1" x14ac:dyDescent="0.2">
      <c r="L562" s="531"/>
      <c r="M562" s="531"/>
      <c r="N562" s="535">
        <v>1</v>
      </c>
      <c r="O562" s="535">
        <v>0</v>
      </c>
      <c r="P562" s="535">
        <v>2</v>
      </c>
      <c r="Q562" s="535">
        <v>0</v>
      </c>
      <c r="R562" s="535">
        <v>0</v>
      </c>
      <c r="S562" s="535">
        <v>-40</v>
      </c>
    </row>
    <row r="563" spans="12:19" s="27" customFormat="1" x14ac:dyDescent="0.2">
      <c r="L563" s="531"/>
      <c r="M563" s="531"/>
      <c r="N563" s="535">
        <v>1</v>
      </c>
      <c r="O563" s="535">
        <v>0</v>
      </c>
      <c r="P563" s="535">
        <v>2</v>
      </c>
      <c r="Q563" s="535">
        <v>0</v>
      </c>
      <c r="R563" s="535">
        <v>1</v>
      </c>
      <c r="S563" s="535">
        <v>-40</v>
      </c>
    </row>
    <row r="564" spans="12:19" s="27" customFormat="1" x14ac:dyDescent="0.2">
      <c r="L564" s="531"/>
      <c r="M564" s="531"/>
      <c r="N564" s="535">
        <v>1</v>
      </c>
      <c r="O564" s="535">
        <v>0</v>
      </c>
      <c r="P564" s="535">
        <v>2</v>
      </c>
      <c r="Q564" s="535">
        <v>0</v>
      </c>
      <c r="R564" s="535">
        <v>2</v>
      </c>
      <c r="S564" s="535">
        <v>-40</v>
      </c>
    </row>
    <row r="565" spans="12:19" s="27" customFormat="1" x14ac:dyDescent="0.2">
      <c r="L565" s="531"/>
      <c r="M565" s="531"/>
      <c r="N565" s="535">
        <v>1</v>
      </c>
      <c r="O565" s="535">
        <v>0</v>
      </c>
      <c r="P565" s="535">
        <v>2</v>
      </c>
      <c r="Q565" s="535">
        <v>0</v>
      </c>
      <c r="R565" s="535">
        <v>3</v>
      </c>
      <c r="S565" s="535">
        <v>-40</v>
      </c>
    </row>
    <row r="566" spans="12:19" s="27" customFormat="1" x14ac:dyDescent="0.2">
      <c r="L566" s="531"/>
      <c r="M566" s="531"/>
      <c r="N566" s="535">
        <v>1</v>
      </c>
      <c r="O566" s="535">
        <v>0</v>
      </c>
      <c r="P566" s="535">
        <v>2</v>
      </c>
      <c r="Q566" s="535">
        <v>1</v>
      </c>
      <c r="R566" s="535">
        <v>0</v>
      </c>
      <c r="S566" s="535">
        <v>-40</v>
      </c>
    </row>
    <row r="567" spans="12:19" s="27" customFormat="1" x14ac:dyDescent="0.2">
      <c r="L567" s="531"/>
      <c r="M567" s="531"/>
      <c r="N567" s="535">
        <v>1</v>
      </c>
      <c r="O567" s="535">
        <v>0</v>
      </c>
      <c r="P567" s="535">
        <v>2</v>
      </c>
      <c r="Q567" s="535">
        <v>1</v>
      </c>
      <c r="R567" s="535">
        <v>1</v>
      </c>
      <c r="S567" s="535">
        <v>-40</v>
      </c>
    </row>
    <row r="568" spans="12:19" s="27" customFormat="1" x14ac:dyDescent="0.2">
      <c r="L568" s="531"/>
      <c r="M568" s="531"/>
      <c r="N568" s="535">
        <v>1</v>
      </c>
      <c r="O568" s="535">
        <v>0</v>
      </c>
      <c r="P568" s="535">
        <v>2</v>
      </c>
      <c r="Q568" s="535">
        <v>1</v>
      </c>
      <c r="R568" s="535">
        <v>2</v>
      </c>
      <c r="S568" s="535">
        <v>-40</v>
      </c>
    </row>
    <row r="569" spans="12:19" s="27" customFormat="1" x14ac:dyDescent="0.2">
      <c r="L569" s="531"/>
      <c r="M569" s="531"/>
      <c r="N569" s="535">
        <v>1</v>
      </c>
      <c r="O569" s="535">
        <v>0</v>
      </c>
      <c r="P569" s="535">
        <v>2</v>
      </c>
      <c r="Q569" s="535">
        <v>1</v>
      </c>
      <c r="R569" s="535">
        <v>3</v>
      </c>
      <c r="S569" s="535">
        <v>-40</v>
      </c>
    </row>
    <row r="570" spans="12:19" s="27" customFormat="1" x14ac:dyDescent="0.2">
      <c r="L570" s="531"/>
      <c r="M570" s="531"/>
      <c r="N570" s="535">
        <v>1</v>
      </c>
      <c r="O570" s="535">
        <v>0</v>
      </c>
      <c r="P570" s="535">
        <v>2</v>
      </c>
      <c r="Q570" s="535">
        <v>2</v>
      </c>
      <c r="R570" s="535">
        <v>0</v>
      </c>
      <c r="S570" s="535">
        <v>-40</v>
      </c>
    </row>
    <row r="571" spans="12:19" s="27" customFormat="1" x14ac:dyDescent="0.2">
      <c r="L571" s="531"/>
      <c r="M571" s="531"/>
      <c r="N571" s="535">
        <v>1</v>
      </c>
      <c r="O571" s="535">
        <v>0</v>
      </c>
      <c r="P571" s="535">
        <v>2</v>
      </c>
      <c r="Q571" s="535">
        <v>2</v>
      </c>
      <c r="R571" s="535">
        <v>1</v>
      </c>
      <c r="S571" s="535">
        <v>-40</v>
      </c>
    </row>
    <row r="572" spans="12:19" s="27" customFormat="1" x14ac:dyDescent="0.2">
      <c r="L572" s="531"/>
      <c r="M572" s="531"/>
      <c r="N572" s="535">
        <v>1</v>
      </c>
      <c r="O572" s="535">
        <v>0</v>
      </c>
      <c r="P572" s="535">
        <v>2</v>
      </c>
      <c r="Q572" s="535">
        <v>2</v>
      </c>
      <c r="R572" s="535">
        <v>2</v>
      </c>
      <c r="S572" s="535">
        <v>-40</v>
      </c>
    </row>
    <row r="573" spans="12:19" s="27" customFormat="1" x14ac:dyDescent="0.2">
      <c r="L573" s="531"/>
      <c r="M573" s="531"/>
      <c r="N573" s="535">
        <v>1</v>
      </c>
      <c r="O573" s="535">
        <v>0</v>
      </c>
      <c r="P573" s="535">
        <v>2</v>
      </c>
      <c r="Q573" s="535">
        <v>2</v>
      </c>
      <c r="R573" s="535">
        <v>3</v>
      </c>
      <c r="S573" s="535">
        <v>-40</v>
      </c>
    </row>
    <row r="574" spans="12:19" s="27" customFormat="1" x14ac:dyDescent="0.2">
      <c r="L574" s="531"/>
      <c r="M574" s="531"/>
      <c r="N574" s="535">
        <v>1</v>
      </c>
      <c r="O574" s="535">
        <v>0</v>
      </c>
      <c r="P574" s="535">
        <v>3</v>
      </c>
      <c r="Q574" s="535">
        <v>0</v>
      </c>
      <c r="R574" s="535">
        <v>0</v>
      </c>
      <c r="S574" s="535">
        <v>-40</v>
      </c>
    </row>
    <row r="575" spans="12:19" s="27" customFormat="1" x14ac:dyDescent="0.2">
      <c r="L575" s="531"/>
      <c r="M575" s="531"/>
      <c r="N575" s="535">
        <v>1</v>
      </c>
      <c r="O575" s="535">
        <v>0</v>
      </c>
      <c r="P575" s="535">
        <v>3</v>
      </c>
      <c r="Q575" s="535">
        <v>0</v>
      </c>
      <c r="R575" s="535">
        <v>1</v>
      </c>
      <c r="S575" s="535">
        <v>-40</v>
      </c>
    </row>
    <row r="576" spans="12:19" s="27" customFormat="1" x14ac:dyDescent="0.2">
      <c r="L576" s="531"/>
      <c r="M576" s="531"/>
      <c r="N576" s="535">
        <v>1</v>
      </c>
      <c r="O576" s="535">
        <v>0</v>
      </c>
      <c r="P576" s="535">
        <v>3</v>
      </c>
      <c r="Q576" s="535">
        <v>0</v>
      </c>
      <c r="R576" s="535">
        <v>2</v>
      </c>
      <c r="S576" s="535">
        <v>-40</v>
      </c>
    </row>
    <row r="577" spans="12:19" s="27" customFormat="1" x14ac:dyDescent="0.2">
      <c r="L577" s="531"/>
      <c r="M577" s="531"/>
      <c r="N577" s="535">
        <v>1</v>
      </c>
      <c r="O577" s="535">
        <v>0</v>
      </c>
      <c r="P577" s="535">
        <v>3</v>
      </c>
      <c r="Q577" s="535">
        <v>0</v>
      </c>
      <c r="R577" s="535">
        <v>3</v>
      </c>
      <c r="S577" s="535">
        <v>-40</v>
      </c>
    </row>
    <row r="578" spans="12:19" s="27" customFormat="1" x14ac:dyDescent="0.2">
      <c r="L578" s="531"/>
      <c r="M578" s="531"/>
      <c r="N578" s="535">
        <v>1</v>
      </c>
      <c r="O578" s="535">
        <v>0</v>
      </c>
      <c r="P578" s="535">
        <v>3</v>
      </c>
      <c r="Q578" s="535">
        <v>1</v>
      </c>
      <c r="R578" s="535">
        <v>0</v>
      </c>
      <c r="S578" s="535">
        <v>-40</v>
      </c>
    </row>
    <row r="579" spans="12:19" s="27" customFormat="1" x14ac:dyDescent="0.2">
      <c r="L579" s="531"/>
      <c r="M579" s="531"/>
      <c r="N579" s="535">
        <v>1</v>
      </c>
      <c r="O579" s="535">
        <v>0</v>
      </c>
      <c r="P579" s="535">
        <v>3</v>
      </c>
      <c r="Q579" s="535">
        <v>1</v>
      </c>
      <c r="R579" s="535">
        <v>1</v>
      </c>
      <c r="S579" s="535">
        <v>-40</v>
      </c>
    </row>
    <row r="580" spans="12:19" s="27" customFormat="1" x14ac:dyDescent="0.2">
      <c r="L580" s="531"/>
      <c r="M580" s="531"/>
      <c r="N580" s="535">
        <v>1</v>
      </c>
      <c r="O580" s="535">
        <v>0</v>
      </c>
      <c r="P580" s="535">
        <v>3</v>
      </c>
      <c r="Q580" s="535">
        <v>1</v>
      </c>
      <c r="R580" s="535">
        <v>2</v>
      </c>
      <c r="S580" s="535">
        <v>-40</v>
      </c>
    </row>
    <row r="581" spans="12:19" s="27" customFormat="1" x14ac:dyDescent="0.2">
      <c r="L581" s="531"/>
      <c r="M581" s="531"/>
      <c r="N581" s="535">
        <v>1</v>
      </c>
      <c r="O581" s="535">
        <v>0</v>
      </c>
      <c r="P581" s="535">
        <v>3</v>
      </c>
      <c r="Q581" s="535">
        <v>1</v>
      </c>
      <c r="R581" s="535">
        <v>3</v>
      </c>
      <c r="S581" s="535">
        <v>-40</v>
      </c>
    </row>
    <row r="582" spans="12:19" s="27" customFormat="1" x14ac:dyDescent="0.2">
      <c r="L582" s="531"/>
      <c r="M582" s="531"/>
      <c r="N582" s="535">
        <v>1</v>
      </c>
      <c r="O582" s="535">
        <v>0</v>
      </c>
      <c r="P582" s="535">
        <v>3</v>
      </c>
      <c r="Q582" s="535">
        <v>2</v>
      </c>
      <c r="R582" s="535">
        <v>0</v>
      </c>
      <c r="S582" s="535">
        <v>-40</v>
      </c>
    </row>
    <row r="583" spans="12:19" s="27" customFormat="1" x14ac:dyDescent="0.2">
      <c r="L583" s="531"/>
      <c r="M583" s="531"/>
      <c r="N583" s="535">
        <v>1</v>
      </c>
      <c r="O583" s="535">
        <v>0</v>
      </c>
      <c r="P583" s="535">
        <v>3</v>
      </c>
      <c r="Q583" s="535">
        <v>2</v>
      </c>
      <c r="R583" s="535">
        <v>1</v>
      </c>
      <c r="S583" s="535">
        <v>-40</v>
      </c>
    </row>
    <row r="584" spans="12:19" s="27" customFormat="1" x14ac:dyDescent="0.2">
      <c r="L584" s="531"/>
      <c r="M584" s="531"/>
      <c r="N584" s="535">
        <v>1</v>
      </c>
      <c r="O584" s="535">
        <v>0</v>
      </c>
      <c r="P584" s="535">
        <v>3</v>
      </c>
      <c r="Q584" s="535">
        <v>2</v>
      </c>
      <c r="R584" s="535">
        <v>2</v>
      </c>
      <c r="S584" s="535">
        <v>-40</v>
      </c>
    </row>
    <row r="585" spans="12:19" s="27" customFormat="1" x14ac:dyDescent="0.2">
      <c r="L585" s="531"/>
      <c r="M585" s="531"/>
      <c r="N585" s="535">
        <v>1</v>
      </c>
      <c r="O585" s="535">
        <v>0</v>
      </c>
      <c r="P585" s="535">
        <v>3</v>
      </c>
      <c r="Q585" s="535">
        <v>2</v>
      </c>
      <c r="R585" s="535">
        <v>3</v>
      </c>
      <c r="S585" s="535">
        <v>-40</v>
      </c>
    </row>
    <row r="586" spans="12:19" s="27" customFormat="1" x14ac:dyDescent="0.2">
      <c r="L586" s="531"/>
      <c r="M586" s="531"/>
      <c r="N586" s="535">
        <v>1</v>
      </c>
      <c r="O586" s="535">
        <v>1</v>
      </c>
      <c r="P586" s="535">
        <v>0</v>
      </c>
      <c r="Q586" s="535">
        <v>0</v>
      </c>
      <c r="R586" s="535">
        <v>0</v>
      </c>
      <c r="S586" s="535">
        <v>-10</v>
      </c>
    </row>
    <row r="587" spans="12:19" s="27" customFormat="1" x14ac:dyDescent="0.2">
      <c r="L587" s="531"/>
      <c r="M587" s="531"/>
      <c r="N587" s="535">
        <v>1</v>
      </c>
      <c r="O587" s="535">
        <v>1</v>
      </c>
      <c r="P587" s="535">
        <v>0</v>
      </c>
      <c r="Q587" s="535">
        <v>0</v>
      </c>
      <c r="R587" s="535">
        <v>1</v>
      </c>
      <c r="S587" s="535">
        <v>-40</v>
      </c>
    </row>
    <row r="588" spans="12:19" s="27" customFormat="1" x14ac:dyDescent="0.2">
      <c r="L588" s="531"/>
      <c r="M588" s="531"/>
      <c r="N588" s="535">
        <v>1</v>
      </c>
      <c r="O588" s="535">
        <v>1</v>
      </c>
      <c r="P588" s="535">
        <v>0</v>
      </c>
      <c r="Q588" s="535">
        <v>0</v>
      </c>
      <c r="R588" s="535">
        <v>2</v>
      </c>
      <c r="S588" s="535">
        <v>-40</v>
      </c>
    </row>
    <row r="589" spans="12:19" s="27" customFormat="1" x14ac:dyDescent="0.2">
      <c r="L589" s="531"/>
      <c r="M589" s="531"/>
      <c r="N589" s="535">
        <v>1</v>
      </c>
      <c r="O589" s="535">
        <v>1</v>
      </c>
      <c r="P589" s="535">
        <v>0</v>
      </c>
      <c r="Q589" s="535">
        <v>0</v>
      </c>
      <c r="R589" s="535">
        <v>3</v>
      </c>
      <c r="S589" s="535">
        <v>-40</v>
      </c>
    </row>
    <row r="590" spans="12:19" s="27" customFormat="1" x14ac:dyDescent="0.2">
      <c r="L590" s="531"/>
      <c r="M590" s="531"/>
      <c r="N590" s="535">
        <v>1</v>
      </c>
      <c r="O590" s="535">
        <v>1</v>
      </c>
      <c r="P590" s="535">
        <v>0</v>
      </c>
      <c r="Q590" s="535">
        <v>1</v>
      </c>
      <c r="R590" s="535">
        <v>0</v>
      </c>
      <c r="S590" s="535">
        <v>-40</v>
      </c>
    </row>
    <row r="591" spans="12:19" s="27" customFormat="1" x14ac:dyDescent="0.2">
      <c r="L591" s="531"/>
      <c r="M591" s="531"/>
      <c r="N591" s="535">
        <v>1</v>
      </c>
      <c r="O591" s="535">
        <v>1</v>
      </c>
      <c r="P591" s="535">
        <v>0</v>
      </c>
      <c r="Q591" s="535">
        <v>1</v>
      </c>
      <c r="R591" s="535">
        <v>1</v>
      </c>
      <c r="S591" s="535">
        <v>-40</v>
      </c>
    </row>
    <row r="592" spans="12:19" s="27" customFormat="1" x14ac:dyDescent="0.2">
      <c r="L592" s="531"/>
      <c r="M592" s="531"/>
      <c r="N592" s="535">
        <v>1</v>
      </c>
      <c r="O592" s="535">
        <v>1</v>
      </c>
      <c r="P592" s="535">
        <v>0</v>
      </c>
      <c r="Q592" s="535">
        <v>1</v>
      </c>
      <c r="R592" s="535">
        <v>2</v>
      </c>
      <c r="S592" s="535">
        <v>-40</v>
      </c>
    </row>
    <row r="593" spans="12:19" s="27" customFormat="1" x14ac:dyDescent="0.2">
      <c r="L593" s="531"/>
      <c r="M593" s="531"/>
      <c r="N593" s="535">
        <v>1</v>
      </c>
      <c r="O593" s="535">
        <v>1</v>
      </c>
      <c r="P593" s="535">
        <v>0</v>
      </c>
      <c r="Q593" s="535">
        <v>1</v>
      </c>
      <c r="R593" s="535">
        <v>3</v>
      </c>
      <c r="S593" s="535">
        <v>-40</v>
      </c>
    </row>
    <row r="594" spans="12:19" s="27" customFormat="1" x14ac:dyDescent="0.2">
      <c r="L594" s="531"/>
      <c r="M594" s="531"/>
      <c r="N594" s="535">
        <v>1</v>
      </c>
      <c r="O594" s="535">
        <v>1</v>
      </c>
      <c r="P594" s="535">
        <v>0</v>
      </c>
      <c r="Q594" s="535">
        <v>2</v>
      </c>
      <c r="R594" s="535">
        <v>0</v>
      </c>
      <c r="S594" s="535">
        <v>-40</v>
      </c>
    </row>
    <row r="595" spans="12:19" s="27" customFormat="1" x14ac:dyDescent="0.2">
      <c r="L595" s="531"/>
      <c r="M595" s="531"/>
      <c r="N595" s="535">
        <v>1</v>
      </c>
      <c r="O595" s="535">
        <v>1</v>
      </c>
      <c r="P595" s="535">
        <v>0</v>
      </c>
      <c r="Q595" s="535">
        <v>2</v>
      </c>
      <c r="R595" s="535">
        <v>1</v>
      </c>
      <c r="S595" s="535">
        <v>-40</v>
      </c>
    </row>
    <row r="596" spans="12:19" s="27" customFormat="1" x14ac:dyDescent="0.2">
      <c r="L596" s="531"/>
      <c r="M596" s="531"/>
      <c r="N596" s="535">
        <v>1</v>
      </c>
      <c r="O596" s="535">
        <v>1</v>
      </c>
      <c r="P596" s="535">
        <v>0</v>
      </c>
      <c r="Q596" s="535">
        <v>2</v>
      </c>
      <c r="R596" s="535">
        <v>2</v>
      </c>
      <c r="S596" s="535">
        <v>-40</v>
      </c>
    </row>
    <row r="597" spans="12:19" s="27" customFormat="1" x14ac:dyDescent="0.2">
      <c r="L597" s="531"/>
      <c r="M597" s="531"/>
      <c r="N597" s="535">
        <v>1</v>
      </c>
      <c r="O597" s="535">
        <v>1</v>
      </c>
      <c r="P597" s="535">
        <v>0</v>
      </c>
      <c r="Q597" s="535">
        <v>2</v>
      </c>
      <c r="R597" s="535">
        <v>3</v>
      </c>
      <c r="S597" s="535">
        <v>-40</v>
      </c>
    </row>
    <row r="598" spans="12:19" s="27" customFormat="1" x14ac:dyDescent="0.2">
      <c r="L598" s="531"/>
      <c r="M598" s="531"/>
      <c r="N598" s="535">
        <v>1</v>
      </c>
      <c r="O598" s="535">
        <v>1</v>
      </c>
      <c r="P598" s="535">
        <v>1</v>
      </c>
      <c r="Q598" s="535">
        <v>0</v>
      </c>
      <c r="R598" s="535">
        <v>0</v>
      </c>
      <c r="S598" s="535">
        <v>-20</v>
      </c>
    </row>
    <row r="599" spans="12:19" s="27" customFormat="1" x14ac:dyDescent="0.2">
      <c r="L599" s="531"/>
      <c r="M599" s="531"/>
      <c r="N599" s="535">
        <v>1</v>
      </c>
      <c r="O599" s="535">
        <v>1</v>
      </c>
      <c r="P599" s="535">
        <v>1</v>
      </c>
      <c r="Q599" s="535">
        <v>0</v>
      </c>
      <c r="R599" s="535">
        <v>1</v>
      </c>
      <c r="S599" s="535">
        <v>-40</v>
      </c>
    </row>
    <row r="600" spans="12:19" s="27" customFormat="1" x14ac:dyDescent="0.2">
      <c r="L600" s="531"/>
      <c r="M600" s="531"/>
      <c r="N600" s="535">
        <v>1</v>
      </c>
      <c r="O600" s="535">
        <v>1</v>
      </c>
      <c r="P600" s="535">
        <v>1</v>
      </c>
      <c r="Q600" s="535">
        <v>0</v>
      </c>
      <c r="R600" s="535">
        <v>2</v>
      </c>
      <c r="S600" s="535">
        <v>-40</v>
      </c>
    </row>
    <row r="601" spans="12:19" s="27" customFormat="1" x14ac:dyDescent="0.2">
      <c r="L601" s="531"/>
      <c r="M601" s="531"/>
      <c r="N601" s="535">
        <v>1</v>
      </c>
      <c r="O601" s="535">
        <v>1</v>
      </c>
      <c r="P601" s="535">
        <v>1</v>
      </c>
      <c r="Q601" s="535">
        <v>0</v>
      </c>
      <c r="R601" s="535">
        <v>3</v>
      </c>
      <c r="S601" s="535">
        <v>-40</v>
      </c>
    </row>
    <row r="602" spans="12:19" s="27" customFormat="1" x14ac:dyDescent="0.2">
      <c r="L602" s="531"/>
      <c r="M602" s="531"/>
      <c r="N602" s="535">
        <v>1</v>
      </c>
      <c r="O602" s="535">
        <v>1</v>
      </c>
      <c r="P602" s="535">
        <v>1</v>
      </c>
      <c r="Q602" s="535">
        <v>1</v>
      </c>
      <c r="R602" s="535">
        <v>0</v>
      </c>
      <c r="S602" s="535">
        <v>-40</v>
      </c>
    </row>
    <row r="603" spans="12:19" s="27" customFormat="1" x14ac:dyDescent="0.2">
      <c r="L603" s="531"/>
      <c r="M603" s="531"/>
      <c r="N603" s="535">
        <v>1</v>
      </c>
      <c r="O603" s="535">
        <v>1</v>
      </c>
      <c r="P603" s="535">
        <v>1</v>
      </c>
      <c r="Q603" s="535">
        <v>1</v>
      </c>
      <c r="R603" s="535">
        <v>1</v>
      </c>
      <c r="S603" s="535">
        <v>-40</v>
      </c>
    </row>
    <row r="604" spans="12:19" s="27" customFormat="1" x14ac:dyDescent="0.2">
      <c r="L604" s="531"/>
      <c r="M604" s="531"/>
      <c r="N604" s="535">
        <v>1</v>
      </c>
      <c r="O604" s="535">
        <v>1</v>
      </c>
      <c r="P604" s="535">
        <v>1</v>
      </c>
      <c r="Q604" s="535">
        <v>1</v>
      </c>
      <c r="R604" s="535">
        <v>2</v>
      </c>
      <c r="S604" s="535">
        <v>-40</v>
      </c>
    </row>
    <row r="605" spans="12:19" s="27" customFormat="1" x14ac:dyDescent="0.2">
      <c r="L605" s="531"/>
      <c r="M605" s="531"/>
      <c r="N605" s="535">
        <v>1</v>
      </c>
      <c r="O605" s="535">
        <v>1</v>
      </c>
      <c r="P605" s="535">
        <v>1</v>
      </c>
      <c r="Q605" s="535">
        <v>1</v>
      </c>
      <c r="R605" s="535">
        <v>3</v>
      </c>
      <c r="S605" s="535">
        <v>-40</v>
      </c>
    </row>
    <row r="606" spans="12:19" s="27" customFormat="1" x14ac:dyDescent="0.2">
      <c r="L606" s="531"/>
      <c r="M606" s="531"/>
      <c r="N606" s="535">
        <v>1</v>
      </c>
      <c r="O606" s="535">
        <v>1</v>
      </c>
      <c r="P606" s="535">
        <v>1</v>
      </c>
      <c r="Q606" s="535">
        <v>2</v>
      </c>
      <c r="R606" s="535">
        <v>0</v>
      </c>
      <c r="S606" s="535">
        <v>-40</v>
      </c>
    </row>
    <row r="607" spans="12:19" s="27" customFormat="1" x14ac:dyDescent="0.2">
      <c r="L607" s="531"/>
      <c r="M607" s="531"/>
      <c r="N607" s="535">
        <v>1</v>
      </c>
      <c r="O607" s="535">
        <v>1</v>
      </c>
      <c r="P607" s="535">
        <v>1</v>
      </c>
      <c r="Q607" s="535">
        <v>2</v>
      </c>
      <c r="R607" s="535">
        <v>1</v>
      </c>
      <c r="S607" s="535">
        <v>-40</v>
      </c>
    </row>
    <row r="608" spans="12:19" s="27" customFormat="1" x14ac:dyDescent="0.2">
      <c r="L608" s="531"/>
      <c r="M608" s="531"/>
      <c r="N608" s="535">
        <v>1</v>
      </c>
      <c r="O608" s="535">
        <v>1</v>
      </c>
      <c r="P608" s="535">
        <v>1</v>
      </c>
      <c r="Q608" s="535">
        <v>2</v>
      </c>
      <c r="R608" s="535">
        <v>2</v>
      </c>
      <c r="S608" s="535">
        <v>-40</v>
      </c>
    </row>
    <row r="609" spans="12:19" s="27" customFormat="1" x14ac:dyDescent="0.2">
      <c r="L609" s="531"/>
      <c r="M609" s="531"/>
      <c r="N609" s="535">
        <v>1</v>
      </c>
      <c r="O609" s="535">
        <v>1</v>
      </c>
      <c r="P609" s="535">
        <v>1</v>
      </c>
      <c r="Q609" s="535">
        <v>2</v>
      </c>
      <c r="R609" s="535">
        <v>3</v>
      </c>
      <c r="S609" s="535">
        <v>-40</v>
      </c>
    </row>
    <row r="610" spans="12:19" s="27" customFormat="1" x14ac:dyDescent="0.2">
      <c r="L610" s="531"/>
      <c r="M610" s="531"/>
      <c r="N610" s="535">
        <v>1</v>
      </c>
      <c r="O610" s="535">
        <v>1</v>
      </c>
      <c r="P610" s="535">
        <v>2</v>
      </c>
      <c r="Q610" s="535">
        <v>0</v>
      </c>
      <c r="R610" s="535">
        <v>0</v>
      </c>
      <c r="S610" s="535">
        <v>-40</v>
      </c>
    </row>
    <row r="611" spans="12:19" s="27" customFormat="1" x14ac:dyDescent="0.2">
      <c r="L611" s="531"/>
      <c r="M611" s="531"/>
      <c r="N611" s="535">
        <v>1</v>
      </c>
      <c r="O611" s="535">
        <v>1</v>
      </c>
      <c r="P611" s="535">
        <v>2</v>
      </c>
      <c r="Q611" s="535">
        <v>0</v>
      </c>
      <c r="R611" s="535">
        <v>1</v>
      </c>
      <c r="S611" s="535">
        <v>-40</v>
      </c>
    </row>
    <row r="612" spans="12:19" s="27" customFormat="1" x14ac:dyDescent="0.2">
      <c r="L612" s="531"/>
      <c r="M612" s="531"/>
      <c r="N612" s="535">
        <v>1</v>
      </c>
      <c r="O612" s="535">
        <v>1</v>
      </c>
      <c r="P612" s="535">
        <v>2</v>
      </c>
      <c r="Q612" s="535">
        <v>0</v>
      </c>
      <c r="R612" s="535">
        <v>2</v>
      </c>
      <c r="S612" s="535">
        <v>-40</v>
      </c>
    </row>
    <row r="613" spans="12:19" s="27" customFormat="1" x14ac:dyDescent="0.2">
      <c r="L613" s="531"/>
      <c r="M613" s="531"/>
      <c r="N613" s="535">
        <v>1</v>
      </c>
      <c r="O613" s="535">
        <v>1</v>
      </c>
      <c r="P613" s="535">
        <v>2</v>
      </c>
      <c r="Q613" s="535">
        <v>0</v>
      </c>
      <c r="R613" s="535">
        <v>3</v>
      </c>
      <c r="S613" s="535">
        <v>-40</v>
      </c>
    </row>
    <row r="614" spans="12:19" s="27" customFormat="1" x14ac:dyDescent="0.2">
      <c r="L614" s="531"/>
      <c r="M614" s="531"/>
      <c r="N614" s="535">
        <v>1</v>
      </c>
      <c r="O614" s="535">
        <v>1</v>
      </c>
      <c r="P614" s="535">
        <v>2</v>
      </c>
      <c r="Q614" s="535">
        <v>1</v>
      </c>
      <c r="R614" s="535">
        <v>0</v>
      </c>
      <c r="S614" s="535">
        <v>-40</v>
      </c>
    </row>
    <row r="615" spans="12:19" s="27" customFormat="1" x14ac:dyDescent="0.2">
      <c r="L615" s="531"/>
      <c r="M615" s="531"/>
      <c r="N615" s="535">
        <v>1</v>
      </c>
      <c r="O615" s="535">
        <v>1</v>
      </c>
      <c r="P615" s="535">
        <v>2</v>
      </c>
      <c r="Q615" s="535">
        <v>1</v>
      </c>
      <c r="R615" s="535">
        <v>1</v>
      </c>
      <c r="S615" s="535">
        <v>-40</v>
      </c>
    </row>
    <row r="616" spans="12:19" s="27" customFormat="1" x14ac:dyDescent="0.2">
      <c r="L616" s="531"/>
      <c r="M616" s="531"/>
      <c r="N616" s="535">
        <v>1</v>
      </c>
      <c r="O616" s="535">
        <v>1</v>
      </c>
      <c r="P616" s="535">
        <v>2</v>
      </c>
      <c r="Q616" s="535">
        <v>1</v>
      </c>
      <c r="R616" s="535">
        <v>2</v>
      </c>
      <c r="S616" s="535">
        <v>-40</v>
      </c>
    </row>
    <row r="617" spans="12:19" s="27" customFormat="1" x14ac:dyDescent="0.2">
      <c r="L617" s="531"/>
      <c r="M617" s="531"/>
      <c r="N617" s="535">
        <v>1</v>
      </c>
      <c r="O617" s="535">
        <v>1</v>
      </c>
      <c r="P617" s="535">
        <v>2</v>
      </c>
      <c r="Q617" s="535">
        <v>1</v>
      </c>
      <c r="R617" s="535">
        <v>3</v>
      </c>
      <c r="S617" s="535">
        <v>-40</v>
      </c>
    </row>
    <row r="618" spans="12:19" s="27" customFormat="1" x14ac:dyDescent="0.2">
      <c r="L618" s="531"/>
      <c r="M618" s="531"/>
      <c r="N618" s="535">
        <v>1</v>
      </c>
      <c r="O618" s="535">
        <v>1</v>
      </c>
      <c r="P618" s="535">
        <v>2</v>
      </c>
      <c r="Q618" s="535">
        <v>2</v>
      </c>
      <c r="R618" s="535">
        <v>0</v>
      </c>
      <c r="S618" s="535">
        <v>-40</v>
      </c>
    </row>
    <row r="619" spans="12:19" s="27" customFormat="1" x14ac:dyDescent="0.2">
      <c r="L619" s="531"/>
      <c r="M619" s="531"/>
      <c r="N619" s="535">
        <v>1</v>
      </c>
      <c r="O619" s="535">
        <v>1</v>
      </c>
      <c r="P619" s="535">
        <v>2</v>
      </c>
      <c r="Q619" s="535">
        <v>2</v>
      </c>
      <c r="R619" s="535">
        <v>1</v>
      </c>
      <c r="S619" s="535">
        <v>-40</v>
      </c>
    </row>
    <row r="620" spans="12:19" s="27" customFormat="1" x14ac:dyDescent="0.2">
      <c r="L620" s="531"/>
      <c r="M620" s="531"/>
      <c r="N620" s="535">
        <v>1</v>
      </c>
      <c r="O620" s="535">
        <v>1</v>
      </c>
      <c r="P620" s="535">
        <v>2</v>
      </c>
      <c r="Q620" s="535">
        <v>2</v>
      </c>
      <c r="R620" s="535">
        <v>2</v>
      </c>
      <c r="S620" s="535">
        <v>-40</v>
      </c>
    </row>
    <row r="621" spans="12:19" s="27" customFormat="1" x14ac:dyDescent="0.2">
      <c r="L621" s="531"/>
      <c r="M621" s="531"/>
      <c r="N621" s="535">
        <v>1</v>
      </c>
      <c r="O621" s="535">
        <v>1</v>
      </c>
      <c r="P621" s="535">
        <v>2</v>
      </c>
      <c r="Q621" s="535">
        <v>2</v>
      </c>
      <c r="R621" s="535">
        <v>3</v>
      </c>
      <c r="S621" s="535">
        <v>-40</v>
      </c>
    </row>
    <row r="622" spans="12:19" s="27" customFormat="1" x14ac:dyDescent="0.2">
      <c r="L622" s="531"/>
      <c r="M622" s="531"/>
      <c r="N622" s="535">
        <v>1</v>
      </c>
      <c r="O622" s="535">
        <v>1</v>
      </c>
      <c r="P622" s="535">
        <v>3</v>
      </c>
      <c r="Q622" s="535">
        <v>0</v>
      </c>
      <c r="R622" s="535">
        <v>0</v>
      </c>
      <c r="S622" s="535">
        <v>-40</v>
      </c>
    </row>
    <row r="623" spans="12:19" s="27" customFormat="1" x14ac:dyDescent="0.2">
      <c r="L623" s="531"/>
      <c r="M623" s="531"/>
      <c r="N623" s="535">
        <v>1</v>
      </c>
      <c r="O623" s="535">
        <v>1</v>
      </c>
      <c r="P623" s="535">
        <v>3</v>
      </c>
      <c r="Q623" s="535">
        <v>0</v>
      </c>
      <c r="R623" s="535">
        <v>1</v>
      </c>
      <c r="S623" s="535">
        <v>-40</v>
      </c>
    </row>
    <row r="624" spans="12:19" s="27" customFormat="1" x14ac:dyDescent="0.2">
      <c r="L624" s="531"/>
      <c r="M624" s="531"/>
      <c r="N624" s="535">
        <v>1</v>
      </c>
      <c r="O624" s="535">
        <v>1</v>
      </c>
      <c r="P624" s="535">
        <v>3</v>
      </c>
      <c r="Q624" s="535">
        <v>0</v>
      </c>
      <c r="R624" s="535">
        <v>2</v>
      </c>
      <c r="S624" s="535">
        <v>-40</v>
      </c>
    </row>
    <row r="625" spans="12:19" s="27" customFormat="1" x14ac:dyDescent="0.2">
      <c r="L625" s="531"/>
      <c r="M625" s="531"/>
      <c r="N625" s="535">
        <v>1</v>
      </c>
      <c r="O625" s="535">
        <v>1</v>
      </c>
      <c r="P625" s="535">
        <v>3</v>
      </c>
      <c r="Q625" s="535">
        <v>0</v>
      </c>
      <c r="R625" s="535">
        <v>3</v>
      </c>
      <c r="S625" s="535">
        <v>-40</v>
      </c>
    </row>
    <row r="626" spans="12:19" s="27" customFormat="1" x14ac:dyDescent="0.2">
      <c r="L626" s="531"/>
      <c r="M626" s="531"/>
      <c r="N626" s="535">
        <v>1</v>
      </c>
      <c r="O626" s="535">
        <v>1</v>
      </c>
      <c r="P626" s="535">
        <v>3</v>
      </c>
      <c r="Q626" s="535">
        <v>1</v>
      </c>
      <c r="R626" s="535">
        <v>0</v>
      </c>
      <c r="S626" s="535">
        <v>-40</v>
      </c>
    </row>
    <row r="627" spans="12:19" s="27" customFormat="1" x14ac:dyDescent="0.2">
      <c r="L627" s="531"/>
      <c r="M627" s="531"/>
      <c r="N627" s="535">
        <v>1</v>
      </c>
      <c r="O627" s="535">
        <v>1</v>
      </c>
      <c r="P627" s="535">
        <v>3</v>
      </c>
      <c r="Q627" s="535">
        <v>1</v>
      </c>
      <c r="R627" s="535">
        <v>1</v>
      </c>
      <c r="S627" s="535">
        <v>-40</v>
      </c>
    </row>
    <row r="628" spans="12:19" s="27" customFormat="1" x14ac:dyDescent="0.2">
      <c r="L628" s="531"/>
      <c r="M628" s="531"/>
      <c r="N628" s="535">
        <v>1</v>
      </c>
      <c r="O628" s="535">
        <v>1</v>
      </c>
      <c r="P628" s="535">
        <v>3</v>
      </c>
      <c r="Q628" s="535">
        <v>1</v>
      </c>
      <c r="R628" s="535">
        <v>2</v>
      </c>
      <c r="S628" s="535">
        <v>-40</v>
      </c>
    </row>
    <row r="629" spans="12:19" s="27" customFormat="1" x14ac:dyDescent="0.2">
      <c r="L629" s="531"/>
      <c r="M629" s="531"/>
      <c r="N629" s="535">
        <v>1</v>
      </c>
      <c r="O629" s="535">
        <v>1</v>
      </c>
      <c r="P629" s="535">
        <v>3</v>
      </c>
      <c r="Q629" s="535">
        <v>1</v>
      </c>
      <c r="R629" s="535">
        <v>3</v>
      </c>
      <c r="S629" s="535">
        <v>-40</v>
      </c>
    </row>
    <row r="630" spans="12:19" s="27" customFormat="1" x14ac:dyDescent="0.2">
      <c r="L630" s="531"/>
      <c r="M630" s="531"/>
      <c r="N630" s="535">
        <v>1</v>
      </c>
      <c r="O630" s="535">
        <v>1</v>
      </c>
      <c r="P630" s="535">
        <v>3</v>
      </c>
      <c r="Q630" s="535">
        <v>2</v>
      </c>
      <c r="R630" s="535">
        <v>0</v>
      </c>
      <c r="S630" s="535">
        <v>-40</v>
      </c>
    </row>
    <row r="631" spans="12:19" s="27" customFormat="1" x14ac:dyDescent="0.2">
      <c r="L631" s="531"/>
      <c r="M631" s="531"/>
      <c r="N631" s="535">
        <v>1</v>
      </c>
      <c r="O631" s="535">
        <v>1</v>
      </c>
      <c r="P631" s="535">
        <v>3</v>
      </c>
      <c r="Q631" s="535">
        <v>2</v>
      </c>
      <c r="R631" s="535">
        <v>1</v>
      </c>
      <c r="S631" s="535">
        <v>-40</v>
      </c>
    </row>
    <row r="632" spans="12:19" s="27" customFormat="1" x14ac:dyDescent="0.2">
      <c r="L632" s="531"/>
      <c r="M632" s="531"/>
      <c r="N632" s="535">
        <v>1</v>
      </c>
      <c r="O632" s="535">
        <v>1</v>
      </c>
      <c r="P632" s="535">
        <v>3</v>
      </c>
      <c r="Q632" s="535">
        <v>2</v>
      </c>
      <c r="R632" s="535">
        <v>2</v>
      </c>
      <c r="S632" s="535">
        <v>-40</v>
      </c>
    </row>
    <row r="633" spans="12:19" s="27" customFormat="1" x14ac:dyDescent="0.2">
      <c r="L633" s="531"/>
      <c r="M633" s="531"/>
      <c r="N633" s="535">
        <v>1</v>
      </c>
      <c r="O633" s="535">
        <v>1</v>
      </c>
      <c r="P633" s="535">
        <v>3</v>
      </c>
      <c r="Q633" s="535">
        <v>2</v>
      </c>
      <c r="R633" s="535">
        <v>3</v>
      </c>
      <c r="S633" s="535">
        <v>-40</v>
      </c>
    </row>
    <row r="634" spans="12:19" s="27" customFormat="1" x14ac:dyDescent="0.2">
      <c r="L634" s="531"/>
      <c r="M634" s="531"/>
      <c r="N634" s="535">
        <v>1</v>
      </c>
      <c r="O634" s="535">
        <v>2</v>
      </c>
      <c r="P634" s="535">
        <v>0</v>
      </c>
      <c r="Q634" s="535">
        <v>0</v>
      </c>
      <c r="R634" s="535">
        <v>0</v>
      </c>
      <c r="S634" s="535">
        <v>-40</v>
      </c>
    </row>
    <row r="635" spans="12:19" s="27" customFormat="1" x14ac:dyDescent="0.2">
      <c r="L635" s="531"/>
      <c r="M635" s="531"/>
      <c r="N635" s="535">
        <v>1</v>
      </c>
      <c r="O635" s="535">
        <v>2</v>
      </c>
      <c r="P635" s="535">
        <v>0</v>
      </c>
      <c r="Q635" s="535">
        <v>0</v>
      </c>
      <c r="R635" s="535">
        <v>1</v>
      </c>
      <c r="S635" s="535">
        <v>-40</v>
      </c>
    </row>
    <row r="636" spans="12:19" s="27" customFormat="1" x14ac:dyDescent="0.2">
      <c r="L636" s="531"/>
      <c r="M636" s="531"/>
      <c r="N636" s="535">
        <v>1</v>
      </c>
      <c r="O636" s="535">
        <v>2</v>
      </c>
      <c r="P636" s="535">
        <v>0</v>
      </c>
      <c r="Q636" s="535">
        <v>0</v>
      </c>
      <c r="R636" s="535">
        <v>2</v>
      </c>
      <c r="S636" s="535">
        <v>-40</v>
      </c>
    </row>
    <row r="637" spans="12:19" s="27" customFormat="1" x14ac:dyDescent="0.2">
      <c r="L637" s="531"/>
      <c r="M637" s="531"/>
      <c r="N637" s="535">
        <v>1</v>
      </c>
      <c r="O637" s="535">
        <v>2</v>
      </c>
      <c r="P637" s="535">
        <v>0</v>
      </c>
      <c r="Q637" s="535">
        <v>0</v>
      </c>
      <c r="R637" s="535">
        <v>3</v>
      </c>
      <c r="S637" s="535">
        <v>-40</v>
      </c>
    </row>
    <row r="638" spans="12:19" s="27" customFormat="1" x14ac:dyDescent="0.2">
      <c r="L638" s="531"/>
      <c r="M638" s="531"/>
      <c r="N638" s="535">
        <v>1</v>
      </c>
      <c r="O638" s="535">
        <v>2</v>
      </c>
      <c r="P638" s="535">
        <v>0</v>
      </c>
      <c r="Q638" s="535">
        <v>1</v>
      </c>
      <c r="R638" s="535">
        <v>0</v>
      </c>
      <c r="S638" s="535">
        <v>-40</v>
      </c>
    </row>
    <row r="639" spans="12:19" s="27" customFormat="1" x14ac:dyDescent="0.2">
      <c r="L639" s="531"/>
      <c r="M639" s="531"/>
      <c r="N639" s="535">
        <v>1</v>
      </c>
      <c r="O639" s="535">
        <v>2</v>
      </c>
      <c r="P639" s="535">
        <v>0</v>
      </c>
      <c r="Q639" s="535">
        <v>1</v>
      </c>
      <c r="R639" s="535">
        <v>1</v>
      </c>
      <c r="S639" s="535">
        <v>-40</v>
      </c>
    </row>
    <row r="640" spans="12:19" s="27" customFormat="1" x14ac:dyDescent="0.2">
      <c r="L640" s="531"/>
      <c r="M640" s="531"/>
      <c r="N640" s="535">
        <v>1</v>
      </c>
      <c r="O640" s="535">
        <v>2</v>
      </c>
      <c r="P640" s="535">
        <v>0</v>
      </c>
      <c r="Q640" s="535">
        <v>1</v>
      </c>
      <c r="R640" s="535">
        <v>2</v>
      </c>
      <c r="S640" s="535">
        <v>-40</v>
      </c>
    </row>
    <row r="641" spans="12:19" s="27" customFormat="1" x14ac:dyDescent="0.2">
      <c r="L641" s="531"/>
      <c r="M641" s="531"/>
      <c r="N641" s="535">
        <v>1</v>
      </c>
      <c r="O641" s="535">
        <v>2</v>
      </c>
      <c r="P641" s="535">
        <v>0</v>
      </c>
      <c r="Q641" s="535">
        <v>1</v>
      </c>
      <c r="R641" s="535">
        <v>3</v>
      </c>
      <c r="S641" s="535">
        <v>-40</v>
      </c>
    </row>
    <row r="642" spans="12:19" s="27" customFormat="1" x14ac:dyDescent="0.2">
      <c r="L642" s="531"/>
      <c r="M642" s="531"/>
      <c r="N642" s="535">
        <v>1</v>
      </c>
      <c r="O642" s="535">
        <v>2</v>
      </c>
      <c r="P642" s="535">
        <v>0</v>
      </c>
      <c r="Q642" s="535">
        <v>2</v>
      </c>
      <c r="R642" s="535">
        <v>0</v>
      </c>
      <c r="S642" s="535">
        <v>-40</v>
      </c>
    </row>
    <row r="643" spans="12:19" s="27" customFormat="1" x14ac:dyDescent="0.2">
      <c r="L643" s="531"/>
      <c r="M643" s="531"/>
      <c r="N643" s="535">
        <v>1</v>
      </c>
      <c r="O643" s="535">
        <v>2</v>
      </c>
      <c r="P643" s="535">
        <v>0</v>
      </c>
      <c r="Q643" s="535">
        <v>2</v>
      </c>
      <c r="R643" s="535">
        <v>1</v>
      </c>
      <c r="S643" s="535">
        <v>-40</v>
      </c>
    </row>
    <row r="644" spans="12:19" s="27" customFormat="1" x14ac:dyDescent="0.2">
      <c r="L644" s="531"/>
      <c r="M644" s="531"/>
      <c r="N644" s="535">
        <v>1</v>
      </c>
      <c r="O644" s="535">
        <v>2</v>
      </c>
      <c r="P644" s="535">
        <v>0</v>
      </c>
      <c r="Q644" s="535">
        <v>2</v>
      </c>
      <c r="R644" s="535">
        <v>2</v>
      </c>
      <c r="S644" s="535">
        <v>-40</v>
      </c>
    </row>
    <row r="645" spans="12:19" s="27" customFormat="1" x14ac:dyDescent="0.2">
      <c r="L645" s="531"/>
      <c r="M645" s="531"/>
      <c r="N645" s="535">
        <v>1</v>
      </c>
      <c r="O645" s="535">
        <v>2</v>
      </c>
      <c r="P645" s="535">
        <v>0</v>
      </c>
      <c r="Q645" s="535">
        <v>2</v>
      </c>
      <c r="R645" s="535">
        <v>3</v>
      </c>
      <c r="S645" s="535">
        <v>-40</v>
      </c>
    </row>
    <row r="646" spans="12:19" s="27" customFormat="1" x14ac:dyDescent="0.2">
      <c r="L646" s="531"/>
      <c r="M646" s="531"/>
      <c r="N646" s="535">
        <v>1</v>
      </c>
      <c r="O646" s="535">
        <v>2</v>
      </c>
      <c r="P646" s="535">
        <v>1</v>
      </c>
      <c r="Q646" s="535">
        <v>0</v>
      </c>
      <c r="R646" s="535">
        <v>0</v>
      </c>
      <c r="S646" s="535">
        <v>-40</v>
      </c>
    </row>
    <row r="647" spans="12:19" s="27" customFormat="1" x14ac:dyDescent="0.2">
      <c r="L647" s="531"/>
      <c r="M647" s="531"/>
      <c r="N647" s="535">
        <v>1</v>
      </c>
      <c r="O647" s="535">
        <v>2</v>
      </c>
      <c r="P647" s="535">
        <v>1</v>
      </c>
      <c r="Q647" s="535">
        <v>0</v>
      </c>
      <c r="R647" s="535">
        <v>1</v>
      </c>
      <c r="S647" s="535">
        <v>-40</v>
      </c>
    </row>
    <row r="648" spans="12:19" s="27" customFormat="1" x14ac:dyDescent="0.2">
      <c r="L648" s="531"/>
      <c r="M648" s="531"/>
      <c r="N648" s="535">
        <v>1</v>
      </c>
      <c r="O648" s="535">
        <v>2</v>
      </c>
      <c r="P648" s="535">
        <v>1</v>
      </c>
      <c r="Q648" s="535">
        <v>0</v>
      </c>
      <c r="R648" s="535">
        <v>2</v>
      </c>
      <c r="S648" s="535">
        <v>-40</v>
      </c>
    </row>
    <row r="649" spans="12:19" s="27" customFormat="1" x14ac:dyDescent="0.2">
      <c r="L649" s="531"/>
      <c r="M649" s="531"/>
      <c r="N649" s="535">
        <v>1</v>
      </c>
      <c r="O649" s="535">
        <v>2</v>
      </c>
      <c r="P649" s="535">
        <v>1</v>
      </c>
      <c r="Q649" s="535">
        <v>0</v>
      </c>
      <c r="R649" s="535">
        <v>3</v>
      </c>
      <c r="S649" s="535">
        <v>-40</v>
      </c>
    </row>
    <row r="650" spans="12:19" s="27" customFormat="1" x14ac:dyDescent="0.2">
      <c r="L650" s="531"/>
      <c r="M650" s="531"/>
      <c r="N650" s="535">
        <v>1</v>
      </c>
      <c r="O650" s="535">
        <v>2</v>
      </c>
      <c r="P650" s="535">
        <v>1</v>
      </c>
      <c r="Q650" s="535">
        <v>1</v>
      </c>
      <c r="R650" s="535">
        <v>0</v>
      </c>
      <c r="S650" s="535">
        <v>-40</v>
      </c>
    </row>
    <row r="651" spans="12:19" s="27" customFormat="1" x14ac:dyDescent="0.2">
      <c r="L651" s="531"/>
      <c r="M651" s="531"/>
      <c r="N651" s="535">
        <v>1</v>
      </c>
      <c r="O651" s="535">
        <v>2</v>
      </c>
      <c r="P651" s="535">
        <v>1</v>
      </c>
      <c r="Q651" s="535">
        <v>1</v>
      </c>
      <c r="R651" s="535">
        <v>1</v>
      </c>
      <c r="S651" s="535">
        <v>-40</v>
      </c>
    </row>
    <row r="652" spans="12:19" s="27" customFormat="1" x14ac:dyDescent="0.2">
      <c r="L652" s="531"/>
      <c r="M652" s="531"/>
      <c r="N652" s="535">
        <v>1</v>
      </c>
      <c r="O652" s="535">
        <v>2</v>
      </c>
      <c r="P652" s="535">
        <v>1</v>
      </c>
      <c r="Q652" s="535">
        <v>1</v>
      </c>
      <c r="R652" s="535">
        <v>2</v>
      </c>
      <c r="S652" s="535">
        <v>-40</v>
      </c>
    </row>
    <row r="653" spans="12:19" s="27" customFormat="1" x14ac:dyDescent="0.2">
      <c r="L653" s="531"/>
      <c r="M653" s="531"/>
      <c r="N653" s="535">
        <v>1</v>
      </c>
      <c r="O653" s="535">
        <v>2</v>
      </c>
      <c r="P653" s="535">
        <v>1</v>
      </c>
      <c r="Q653" s="535">
        <v>1</v>
      </c>
      <c r="R653" s="535">
        <v>3</v>
      </c>
      <c r="S653" s="535">
        <v>-40</v>
      </c>
    </row>
    <row r="654" spans="12:19" s="27" customFormat="1" x14ac:dyDescent="0.2">
      <c r="L654" s="531"/>
      <c r="M654" s="531"/>
      <c r="N654" s="535">
        <v>1</v>
      </c>
      <c r="O654" s="535">
        <v>2</v>
      </c>
      <c r="P654" s="535">
        <v>1</v>
      </c>
      <c r="Q654" s="535">
        <v>2</v>
      </c>
      <c r="R654" s="535">
        <v>0</v>
      </c>
      <c r="S654" s="535">
        <v>-40</v>
      </c>
    </row>
    <row r="655" spans="12:19" s="27" customFormat="1" x14ac:dyDescent="0.2">
      <c r="L655" s="531"/>
      <c r="M655" s="531"/>
      <c r="N655" s="535">
        <v>1</v>
      </c>
      <c r="O655" s="535">
        <v>2</v>
      </c>
      <c r="P655" s="535">
        <v>1</v>
      </c>
      <c r="Q655" s="535">
        <v>2</v>
      </c>
      <c r="R655" s="535">
        <v>1</v>
      </c>
      <c r="S655" s="535">
        <v>-40</v>
      </c>
    </row>
    <row r="656" spans="12:19" s="27" customFormat="1" x14ac:dyDescent="0.2">
      <c r="L656" s="531"/>
      <c r="M656" s="531"/>
      <c r="N656" s="535">
        <v>1</v>
      </c>
      <c r="O656" s="535">
        <v>2</v>
      </c>
      <c r="P656" s="535">
        <v>1</v>
      </c>
      <c r="Q656" s="535">
        <v>2</v>
      </c>
      <c r="R656" s="535">
        <v>2</v>
      </c>
      <c r="S656" s="535">
        <v>-40</v>
      </c>
    </row>
    <row r="657" spans="12:19" s="27" customFormat="1" x14ac:dyDescent="0.2">
      <c r="L657" s="531"/>
      <c r="M657" s="531"/>
      <c r="N657" s="535">
        <v>1</v>
      </c>
      <c r="O657" s="535">
        <v>2</v>
      </c>
      <c r="P657" s="535">
        <v>1</v>
      </c>
      <c r="Q657" s="535">
        <v>2</v>
      </c>
      <c r="R657" s="535">
        <v>3</v>
      </c>
      <c r="S657" s="535">
        <v>-40</v>
      </c>
    </row>
    <row r="658" spans="12:19" s="27" customFormat="1" x14ac:dyDescent="0.2">
      <c r="L658" s="531"/>
      <c r="M658" s="531"/>
      <c r="N658" s="535">
        <v>1</v>
      </c>
      <c r="O658" s="535">
        <v>2</v>
      </c>
      <c r="P658" s="535">
        <v>2</v>
      </c>
      <c r="Q658" s="535">
        <v>0</v>
      </c>
      <c r="R658" s="535">
        <v>0</v>
      </c>
      <c r="S658" s="535">
        <v>-40</v>
      </c>
    </row>
    <row r="659" spans="12:19" s="27" customFormat="1" x14ac:dyDescent="0.2">
      <c r="L659" s="531"/>
      <c r="M659" s="531"/>
      <c r="N659" s="535">
        <v>1</v>
      </c>
      <c r="O659" s="535">
        <v>2</v>
      </c>
      <c r="P659" s="535">
        <v>2</v>
      </c>
      <c r="Q659" s="535">
        <v>0</v>
      </c>
      <c r="R659" s="535">
        <v>1</v>
      </c>
      <c r="S659" s="535">
        <v>-40</v>
      </c>
    </row>
    <row r="660" spans="12:19" s="27" customFormat="1" x14ac:dyDescent="0.2">
      <c r="L660" s="531"/>
      <c r="M660" s="531"/>
      <c r="N660" s="535">
        <v>1</v>
      </c>
      <c r="O660" s="535">
        <v>2</v>
      </c>
      <c r="P660" s="535">
        <v>2</v>
      </c>
      <c r="Q660" s="535">
        <v>0</v>
      </c>
      <c r="R660" s="535">
        <v>2</v>
      </c>
      <c r="S660" s="535">
        <v>-40</v>
      </c>
    </row>
    <row r="661" spans="12:19" s="27" customFormat="1" x14ac:dyDescent="0.2">
      <c r="L661" s="531"/>
      <c r="M661" s="531"/>
      <c r="N661" s="535">
        <v>1</v>
      </c>
      <c r="O661" s="535">
        <v>2</v>
      </c>
      <c r="P661" s="535">
        <v>2</v>
      </c>
      <c r="Q661" s="535">
        <v>0</v>
      </c>
      <c r="R661" s="535">
        <v>3</v>
      </c>
      <c r="S661" s="535">
        <v>-40</v>
      </c>
    </row>
    <row r="662" spans="12:19" s="27" customFormat="1" x14ac:dyDescent="0.2">
      <c r="L662" s="531"/>
      <c r="M662" s="531"/>
      <c r="N662" s="535">
        <v>1</v>
      </c>
      <c r="O662" s="535">
        <v>2</v>
      </c>
      <c r="P662" s="535">
        <v>2</v>
      </c>
      <c r="Q662" s="535">
        <v>1</v>
      </c>
      <c r="R662" s="535">
        <v>0</v>
      </c>
      <c r="S662" s="535">
        <v>-40</v>
      </c>
    </row>
    <row r="663" spans="12:19" s="27" customFormat="1" x14ac:dyDescent="0.2">
      <c r="L663" s="531"/>
      <c r="M663" s="531"/>
      <c r="N663" s="535">
        <v>1</v>
      </c>
      <c r="O663" s="535">
        <v>2</v>
      </c>
      <c r="P663" s="535">
        <v>2</v>
      </c>
      <c r="Q663" s="535">
        <v>1</v>
      </c>
      <c r="R663" s="535">
        <v>1</v>
      </c>
      <c r="S663" s="535">
        <v>-40</v>
      </c>
    </row>
    <row r="664" spans="12:19" s="27" customFormat="1" x14ac:dyDescent="0.2">
      <c r="L664" s="531"/>
      <c r="M664" s="531"/>
      <c r="N664" s="535">
        <v>1</v>
      </c>
      <c r="O664" s="535">
        <v>2</v>
      </c>
      <c r="P664" s="535">
        <v>2</v>
      </c>
      <c r="Q664" s="535">
        <v>1</v>
      </c>
      <c r="R664" s="535">
        <v>2</v>
      </c>
      <c r="S664" s="535">
        <v>-40</v>
      </c>
    </row>
    <row r="665" spans="12:19" s="27" customFormat="1" x14ac:dyDescent="0.2">
      <c r="L665" s="531"/>
      <c r="M665" s="531"/>
      <c r="N665" s="535">
        <v>1</v>
      </c>
      <c r="O665" s="535">
        <v>2</v>
      </c>
      <c r="P665" s="535">
        <v>2</v>
      </c>
      <c r="Q665" s="535">
        <v>1</v>
      </c>
      <c r="R665" s="535">
        <v>3</v>
      </c>
      <c r="S665" s="535">
        <v>-40</v>
      </c>
    </row>
    <row r="666" spans="12:19" s="27" customFormat="1" x14ac:dyDescent="0.2">
      <c r="L666" s="531"/>
      <c r="M666" s="531"/>
      <c r="N666" s="535">
        <v>1</v>
      </c>
      <c r="O666" s="535">
        <v>2</v>
      </c>
      <c r="P666" s="535">
        <v>2</v>
      </c>
      <c r="Q666" s="535">
        <v>2</v>
      </c>
      <c r="R666" s="535">
        <v>0</v>
      </c>
      <c r="S666" s="535">
        <v>-40</v>
      </c>
    </row>
    <row r="667" spans="12:19" s="27" customFormat="1" x14ac:dyDescent="0.2">
      <c r="L667" s="531"/>
      <c r="M667" s="531"/>
      <c r="N667" s="535">
        <v>1</v>
      </c>
      <c r="O667" s="535">
        <v>2</v>
      </c>
      <c r="P667" s="535">
        <v>2</v>
      </c>
      <c r="Q667" s="535">
        <v>2</v>
      </c>
      <c r="R667" s="535">
        <v>1</v>
      </c>
      <c r="S667" s="535">
        <v>-40</v>
      </c>
    </row>
    <row r="668" spans="12:19" s="27" customFormat="1" x14ac:dyDescent="0.2">
      <c r="L668" s="531"/>
      <c r="M668" s="531"/>
      <c r="N668" s="535">
        <v>1</v>
      </c>
      <c r="O668" s="535">
        <v>2</v>
      </c>
      <c r="P668" s="535">
        <v>2</v>
      </c>
      <c r="Q668" s="535">
        <v>2</v>
      </c>
      <c r="R668" s="535">
        <v>2</v>
      </c>
      <c r="S668" s="535">
        <v>-40</v>
      </c>
    </row>
    <row r="669" spans="12:19" s="27" customFormat="1" x14ac:dyDescent="0.2">
      <c r="L669" s="531"/>
      <c r="M669" s="531"/>
      <c r="N669" s="535">
        <v>1</v>
      </c>
      <c r="O669" s="535">
        <v>2</v>
      </c>
      <c r="P669" s="535">
        <v>2</v>
      </c>
      <c r="Q669" s="535">
        <v>2</v>
      </c>
      <c r="R669" s="535">
        <v>3</v>
      </c>
      <c r="S669" s="535">
        <v>-40</v>
      </c>
    </row>
    <row r="670" spans="12:19" s="27" customFormat="1" x14ac:dyDescent="0.2">
      <c r="L670" s="531"/>
      <c r="M670" s="531"/>
      <c r="N670" s="535">
        <v>1</v>
      </c>
      <c r="O670" s="535">
        <v>2</v>
      </c>
      <c r="P670" s="535">
        <v>3</v>
      </c>
      <c r="Q670" s="535">
        <v>0</v>
      </c>
      <c r="R670" s="535">
        <v>0</v>
      </c>
      <c r="S670" s="535">
        <v>-40</v>
      </c>
    </row>
    <row r="671" spans="12:19" s="27" customFormat="1" x14ac:dyDescent="0.2">
      <c r="L671" s="531"/>
      <c r="M671" s="531"/>
      <c r="N671" s="535">
        <v>1</v>
      </c>
      <c r="O671" s="535">
        <v>2</v>
      </c>
      <c r="P671" s="535">
        <v>3</v>
      </c>
      <c r="Q671" s="535">
        <v>0</v>
      </c>
      <c r="R671" s="535">
        <v>1</v>
      </c>
      <c r="S671" s="535">
        <v>-40</v>
      </c>
    </row>
    <row r="672" spans="12:19" s="27" customFormat="1" x14ac:dyDescent="0.2">
      <c r="L672" s="531"/>
      <c r="M672" s="531"/>
      <c r="N672" s="535">
        <v>1</v>
      </c>
      <c r="O672" s="535">
        <v>2</v>
      </c>
      <c r="P672" s="535">
        <v>3</v>
      </c>
      <c r="Q672" s="535">
        <v>0</v>
      </c>
      <c r="R672" s="535">
        <v>2</v>
      </c>
      <c r="S672" s="535">
        <v>-40</v>
      </c>
    </row>
    <row r="673" spans="12:19" s="27" customFormat="1" x14ac:dyDescent="0.2">
      <c r="L673" s="531"/>
      <c r="M673" s="531"/>
      <c r="N673" s="535">
        <v>1</v>
      </c>
      <c r="O673" s="535">
        <v>2</v>
      </c>
      <c r="P673" s="535">
        <v>3</v>
      </c>
      <c r="Q673" s="535">
        <v>0</v>
      </c>
      <c r="R673" s="535">
        <v>3</v>
      </c>
      <c r="S673" s="535">
        <v>-40</v>
      </c>
    </row>
    <row r="674" spans="12:19" s="27" customFormat="1" x14ac:dyDescent="0.2">
      <c r="L674" s="531"/>
      <c r="M674" s="531"/>
      <c r="N674" s="535">
        <v>1</v>
      </c>
      <c r="O674" s="535">
        <v>2</v>
      </c>
      <c r="P674" s="535">
        <v>3</v>
      </c>
      <c r="Q674" s="535">
        <v>1</v>
      </c>
      <c r="R674" s="535">
        <v>0</v>
      </c>
      <c r="S674" s="535">
        <v>-40</v>
      </c>
    </row>
    <row r="675" spans="12:19" s="27" customFormat="1" x14ac:dyDescent="0.2">
      <c r="L675" s="531"/>
      <c r="M675" s="531"/>
      <c r="N675" s="535">
        <v>1</v>
      </c>
      <c r="O675" s="535">
        <v>2</v>
      </c>
      <c r="P675" s="535">
        <v>3</v>
      </c>
      <c r="Q675" s="535">
        <v>1</v>
      </c>
      <c r="R675" s="535">
        <v>1</v>
      </c>
      <c r="S675" s="535">
        <v>-40</v>
      </c>
    </row>
    <row r="676" spans="12:19" s="27" customFormat="1" x14ac:dyDescent="0.2">
      <c r="L676" s="531"/>
      <c r="M676" s="531"/>
      <c r="N676" s="535">
        <v>1</v>
      </c>
      <c r="O676" s="535">
        <v>2</v>
      </c>
      <c r="P676" s="535">
        <v>3</v>
      </c>
      <c r="Q676" s="535">
        <v>1</v>
      </c>
      <c r="R676" s="535">
        <v>2</v>
      </c>
      <c r="S676" s="535">
        <v>-40</v>
      </c>
    </row>
    <row r="677" spans="12:19" s="27" customFormat="1" x14ac:dyDescent="0.2">
      <c r="L677" s="531"/>
      <c r="M677" s="531"/>
      <c r="N677" s="535">
        <v>1</v>
      </c>
      <c r="O677" s="535">
        <v>2</v>
      </c>
      <c r="P677" s="535">
        <v>3</v>
      </c>
      <c r="Q677" s="535">
        <v>1</v>
      </c>
      <c r="R677" s="535">
        <v>3</v>
      </c>
      <c r="S677" s="535">
        <v>-40</v>
      </c>
    </row>
    <row r="678" spans="12:19" s="27" customFormat="1" x14ac:dyDescent="0.2">
      <c r="L678" s="531"/>
      <c r="M678" s="531"/>
      <c r="N678" s="535">
        <v>1</v>
      </c>
      <c r="O678" s="535">
        <v>2</v>
      </c>
      <c r="P678" s="535">
        <v>3</v>
      </c>
      <c r="Q678" s="535">
        <v>2</v>
      </c>
      <c r="R678" s="535">
        <v>0</v>
      </c>
      <c r="S678" s="535">
        <v>-40</v>
      </c>
    </row>
    <row r="679" spans="12:19" s="27" customFormat="1" x14ac:dyDescent="0.2">
      <c r="L679" s="531"/>
      <c r="M679" s="531"/>
      <c r="N679" s="535">
        <v>1</v>
      </c>
      <c r="O679" s="535">
        <v>2</v>
      </c>
      <c r="P679" s="535">
        <v>3</v>
      </c>
      <c r="Q679" s="535">
        <v>2</v>
      </c>
      <c r="R679" s="535">
        <v>1</v>
      </c>
      <c r="S679" s="535">
        <v>-40</v>
      </c>
    </row>
    <row r="680" spans="12:19" s="27" customFormat="1" x14ac:dyDescent="0.2">
      <c r="L680" s="531"/>
      <c r="M680" s="531"/>
      <c r="N680" s="535">
        <v>1</v>
      </c>
      <c r="O680" s="535">
        <v>2</v>
      </c>
      <c r="P680" s="535">
        <v>3</v>
      </c>
      <c r="Q680" s="535">
        <v>2</v>
      </c>
      <c r="R680" s="535">
        <v>2</v>
      </c>
      <c r="S680" s="535">
        <v>-40</v>
      </c>
    </row>
    <row r="681" spans="12:19" s="27" customFormat="1" x14ac:dyDescent="0.2">
      <c r="L681" s="531"/>
      <c r="M681" s="531"/>
      <c r="N681" s="535">
        <v>1</v>
      </c>
      <c r="O681" s="535">
        <v>2</v>
      </c>
      <c r="P681" s="535">
        <v>3</v>
      </c>
      <c r="Q681" s="535">
        <v>2</v>
      </c>
      <c r="R681" s="535">
        <v>3</v>
      </c>
      <c r="S681" s="535">
        <v>-40</v>
      </c>
    </row>
    <row r="682" spans="12:19" s="27" customFormat="1" x14ac:dyDescent="0.2">
      <c r="L682" s="531"/>
      <c r="M682" s="531"/>
      <c r="N682" s="535">
        <v>1</v>
      </c>
      <c r="O682" s="535">
        <v>3</v>
      </c>
      <c r="P682" s="535">
        <v>0</v>
      </c>
      <c r="Q682" s="535">
        <v>0</v>
      </c>
      <c r="R682" s="535">
        <v>0</v>
      </c>
      <c r="S682" s="535">
        <v>-40</v>
      </c>
    </row>
    <row r="683" spans="12:19" s="27" customFormat="1" x14ac:dyDescent="0.2">
      <c r="L683" s="531"/>
      <c r="M683" s="531"/>
      <c r="N683" s="535">
        <v>1</v>
      </c>
      <c r="O683" s="535">
        <v>3</v>
      </c>
      <c r="P683" s="535">
        <v>0</v>
      </c>
      <c r="Q683" s="535">
        <v>0</v>
      </c>
      <c r="R683" s="535">
        <v>1</v>
      </c>
      <c r="S683" s="535">
        <v>-40</v>
      </c>
    </row>
    <row r="684" spans="12:19" s="27" customFormat="1" x14ac:dyDescent="0.2">
      <c r="L684" s="531"/>
      <c r="M684" s="531"/>
      <c r="N684" s="535">
        <v>1</v>
      </c>
      <c r="O684" s="535">
        <v>3</v>
      </c>
      <c r="P684" s="535">
        <v>0</v>
      </c>
      <c r="Q684" s="535">
        <v>0</v>
      </c>
      <c r="R684" s="535">
        <v>2</v>
      </c>
      <c r="S684" s="535">
        <v>-40</v>
      </c>
    </row>
    <row r="685" spans="12:19" s="27" customFormat="1" x14ac:dyDescent="0.2">
      <c r="L685" s="531"/>
      <c r="M685" s="531"/>
      <c r="N685" s="535">
        <v>1</v>
      </c>
      <c r="O685" s="535">
        <v>3</v>
      </c>
      <c r="P685" s="535">
        <v>0</v>
      </c>
      <c r="Q685" s="535">
        <v>0</v>
      </c>
      <c r="R685" s="535">
        <v>3</v>
      </c>
      <c r="S685" s="535">
        <v>-40</v>
      </c>
    </row>
    <row r="686" spans="12:19" s="27" customFormat="1" x14ac:dyDescent="0.2">
      <c r="L686" s="531"/>
      <c r="M686" s="531"/>
      <c r="N686" s="535">
        <v>1</v>
      </c>
      <c r="O686" s="535">
        <v>3</v>
      </c>
      <c r="P686" s="535">
        <v>0</v>
      </c>
      <c r="Q686" s="535">
        <v>1</v>
      </c>
      <c r="R686" s="535">
        <v>0</v>
      </c>
      <c r="S686" s="535">
        <v>-40</v>
      </c>
    </row>
    <row r="687" spans="12:19" s="27" customFormat="1" x14ac:dyDescent="0.2">
      <c r="L687" s="531"/>
      <c r="M687" s="531"/>
      <c r="N687" s="535">
        <v>1</v>
      </c>
      <c r="O687" s="535">
        <v>3</v>
      </c>
      <c r="P687" s="535">
        <v>0</v>
      </c>
      <c r="Q687" s="535">
        <v>1</v>
      </c>
      <c r="R687" s="535">
        <v>1</v>
      </c>
      <c r="S687" s="535">
        <v>-40</v>
      </c>
    </row>
    <row r="688" spans="12:19" s="27" customFormat="1" x14ac:dyDescent="0.2">
      <c r="L688" s="531"/>
      <c r="M688" s="531"/>
      <c r="N688" s="535">
        <v>1</v>
      </c>
      <c r="O688" s="535">
        <v>3</v>
      </c>
      <c r="P688" s="535">
        <v>0</v>
      </c>
      <c r="Q688" s="535">
        <v>1</v>
      </c>
      <c r="R688" s="535">
        <v>2</v>
      </c>
      <c r="S688" s="535">
        <v>-40</v>
      </c>
    </row>
    <row r="689" spans="12:19" s="27" customFormat="1" x14ac:dyDescent="0.2">
      <c r="L689" s="531"/>
      <c r="M689" s="531"/>
      <c r="N689" s="535">
        <v>1</v>
      </c>
      <c r="O689" s="535">
        <v>3</v>
      </c>
      <c r="P689" s="535">
        <v>0</v>
      </c>
      <c r="Q689" s="535">
        <v>1</v>
      </c>
      <c r="R689" s="535">
        <v>3</v>
      </c>
      <c r="S689" s="535">
        <v>-40</v>
      </c>
    </row>
    <row r="690" spans="12:19" s="27" customFormat="1" x14ac:dyDescent="0.2">
      <c r="L690" s="531"/>
      <c r="M690" s="531"/>
      <c r="N690" s="535">
        <v>1</v>
      </c>
      <c r="O690" s="535">
        <v>3</v>
      </c>
      <c r="P690" s="535">
        <v>0</v>
      </c>
      <c r="Q690" s="535">
        <v>2</v>
      </c>
      <c r="R690" s="535">
        <v>0</v>
      </c>
      <c r="S690" s="535">
        <v>-40</v>
      </c>
    </row>
    <row r="691" spans="12:19" s="27" customFormat="1" x14ac:dyDescent="0.2">
      <c r="L691" s="531"/>
      <c r="M691" s="531"/>
      <c r="N691" s="535">
        <v>1</v>
      </c>
      <c r="O691" s="535">
        <v>3</v>
      </c>
      <c r="P691" s="535">
        <v>0</v>
      </c>
      <c r="Q691" s="535">
        <v>2</v>
      </c>
      <c r="R691" s="535">
        <v>1</v>
      </c>
      <c r="S691" s="535">
        <v>-40</v>
      </c>
    </row>
    <row r="692" spans="12:19" s="27" customFormat="1" x14ac:dyDescent="0.2">
      <c r="L692" s="531"/>
      <c r="M692" s="531"/>
      <c r="N692" s="535">
        <v>1</v>
      </c>
      <c r="O692" s="535">
        <v>3</v>
      </c>
      <c r="P692" s="535">
        <v>0</v>
      </c>
      <c r="Q692" s="535">
        <v>2</v>
      </c>
      <c r="R692" s="535">
        <v>2</v>
      </c>
      <c r="S692" s="535">
        <v>-40</v>
      </c>
    </row>
    <row r="693" spans="12:19" s="27" customFormat="1" x14ac:dyDescent="0.2">
      <c r="L693" s="531"/>
      <c r="M693" s="531"/>
      <c r="N693" s="535">
        <v>1</v>
      </c>
      <c r="O693" s="535">
        <v>3</v>
      </c>
      <c r="P693" s="535">
        <v>0</v>
      </c>
      <c r="Q693" s="535">
        <v>2</v>
      </c>
      <c r="R693" s="535">
        <v>3</v>
      </c>
      <c r="S693" s="535">
        <v>-40</v>
      </c>
    </row>
    <row r="694" spans="12:19" s="27" customFormat="1" x14ac:dyDescent="0.2">
      <c r="L694" s="531"/>
      <c r="M694" s="531"/>
      <c r="N694" s="535">
        <v>1</v>
      </c>
      <c r="O694" s="535">
        <v>3</v>
      </c>
      <c r="P694" s="535">
        <v>1</v>
      </c>
      <c r="Q694" s="535">
        <v>0</v>
      </c>
      <c r="R694" s="535">
        <v>0</v>
      </c>
      <c r="S694" s="535">
        <v>-40</v>
      </c>
    </row>
    <row r="695" spans="12:19" s="27" customFormat="1" x14ac:dyDescent="0.2">
      <c r="L695" s="531"/>
      <c r="M695" s="531"/>
      <c r="N695" s="535">
        <v>1</v>
      </c>
      <c r="O695" s="535">
        <v>3</v>
      </c>
      <c r="P695" s="535">
        <v>1</v>
      </c>
      <c r="Q695" s="535">
        <v>0</v>
      </c>
      <c r="R695" s="535">
        <v>1</v>
      </c>
      <c r="S695" s="535">
        <v>-40</v>
      </c>
    </row>
    <row r="696" spans="12:19" s="27" customFormat="1" x14ac:dyDescent="0.2">
      <c r="L696" s="531"/>
      <c r="M696" s="531"/>
      <c r="N696" s="535">
        <v>1</v>
      </c>
      <c r="O696" s="535">
        <v>3</v>
      </c>
      <c r="P696" s="535">
        <v>1</v>
      </c>
      <c r="Q696" s="535">
        <v>0</v>
      </c>
      <c r="R696" s="535">
        <v>2</v>
      </c>
      <c r="S696" s="535">
        <v>-40</v>
      </c>
    </row>
    <row r="697" spans="12:19" s="27" customFormat="1" x14ac:dyDescent="0.2">
      <c r="L697" s="531"/>
      <c r="M697" s="531"/>
      <c r="N697" s="535">
        <v>1</v>
      </c>
      <c r="O697" s="535">
        <v>3</v>
      </c>
      <c r="P697" s="535">
        <v>1</v>
      </c>
      <c r="Q697" s="535">
        <v>0</v>
      </c>
      <c r="R697" s="535">
        <v>3</v>
      </c>
      <c r="S697" s="535">
        <v>-40</v>
      </c>
    </row>
    <row r="698" spans="12:19" s="27" customFormat="1" x14ac:dyDescent="0.2">
      <c r="L698" s="531"/>
      <c r="M698" s="531"/>
      <c r="N698" s="535">
        <v>1</v>
      </c>
      <c r="O698" s="535">
        <v>3</v>
      </c>
      <c r="P698" s="535">
        <v>1</v>
      </c>
      <c r="Q698" s="535">
        <v>1</v>
      </c>
      <c r="R698" s="535">
        <v>0</v>
      </c>
      <c r="S698" s="535">
        <v>-40</v>
      </c>
    </row>
    <row r="699" spans="12:19" s="27" customFormat="1" x14ac:dyDescent="0.2">
      <c r="L699" s="531"/>
      <c r="M699" s="531"/>
      <c r="N699" s="535">
        <v>1</v>
      </c>
      <c r="O699" s="535">
        <v>3</v>
      </c>
      <c r="P699" s="535">
        <v>1</v>
      </c>
      <c r="Q699" s="535">
        <v>1</v>
      </c>
      <c r="R699" s="535">
        <v>1</v>
      </c>
      <c r="S699" s="535">
        <v>-40</v>
      </c>
    </row>
    <row r="700" spans="12:19" s="27" customFormat="1" x14ac:dyDescent="0.2">
      <c r="L700" s="531"/>
      <c r="M700" s="531"/>
      <c r="N700" s="535">
        <v>1</v>
      </c>
      <c r="O700" s="535">
        <v>3</v>
      </c>
      <c r="P700" s="535">
        <v>1</v>
      </c>
      <c r="Q700" s="535">
        <v>1</v>
      </c>
      <c r="R700" s="535">
        <v>2</v>
      </c>
      <c r="S700" s="535">
        <v>-40</v>
      </c>
    </row>
    <row r="701" spans="12:19" s="27" customFormat="1" x14ac:dyDescent="0.2">
      <c r="L701" s="531"/>
      <c r="M701" s="531"/>
      <c r="N701" s="535">
        <v>1</v>
      </c>
      <c r="O701" s="535">
        <v>3</v>
      </c>
      <c r="P701" s="535">
        <v>1</v>
      </c>
      <c r="Q701" s="535">
        <v>1</v>
      </c>
      <c r="R701" s="535">
        <v>3</v>
      </c>
      <c r="S701" s="535">
        <v>-40</v>
      </c>
    </row>
    <row r="702" spans="12:19" s="27" customFormat="1" x14ac:dyDescent="0.2">
      <c r="L702" s="531"/>
      <c r="M702" s="531"/>
      <c r="N702" s="535">
        <v>1</v>
      </c>
      <c r="O702" s="535">
        <v>3</v>
      </c>
      <c r="P702" s="535">
        <v>1</v>
      </c>
      <c r="Q702" s="535">
        <v>2</v>
      </c>
      <c r="R702" s="535">
        <v>0</v>
      </c>
      <c r="S702" s="535">
        <v>-40</v>
      </c>
    </row>
    <row r="703" spans="12:19" s="27" customFormat="1" x14ac:dyDescent="0.2">
      <c r="L703" s="531"/>
      <c r="M703" s="531"/>
      <c r="N703" s="535">
        <v>1</v>
      </c>
      <c r="O703" s="535">
        <v>3</v>
      </c>
      <c r="P703" s="535">
        <v>1</v>
      </c>
      <c r="Q703" s="535">
        <v>2</v>
      </c>
      <c r="R703" s="535">
        <v>1</v>
      </c>
      <c r="S703" s="535">
        <v>-40</v>
      </c>
    </row>
    <row r="704" spans="12:19" s="27" customFormat="1" x14ac:dyDescent="0.2">
      <c r="L704" s="531"/>
      <c r="M704" s="531"/>
      <c r="N704" s="535">
        <v>1</v>
      </c>
      <c r="O704" s="535">
        <v>3</v>
      </c>
      <c r="P704" s="535">
        <v>1</v>
      </c>
      <c r="Q704" s="535">
        <v>2</v>
      </c>
      <c r="R704" s="535">
        <v>2</v>
      </c>
      <c r="S704" s="535">
        <v>-40</v>
      </c>
    </row>
    <row r="705" spans="12:19" s="27" customFormat="1" x14ac:dyDescent="0.2">
      <c r="L705" s="531"/>
      <c r="M705" s="531"/>
      <c r="N705" s="535">
        <v>1</v>
      </c>
      <c r="O705" s="535">
        <v>3</v>
      </c>
      <c r="P705" s="535">
        <v>1</v>
      </c>
      <c r="Q705" s="535">
        <v>2</v>
      </c>
      <c r="R705" s="535">
        <v>3</v>
      </c>
      <c r="S705" s="535">
        <v>-40</v>
      </c>
    </row>
    <row r="706" spans="12:19" s="27" customFormat="1" x14ac:dyDescent="0.2">
      <c r="L706" s="531"/>
      <c r="M706" s="531"/>
      <c r="N706" s="535">
        <v>1</v>
      </c>
      <c r="O706" s="535">
        <v>3</v>
      </c>
      <c r="P706" s="535">
        <v>2</v>
      </c>
      <c r="Q706" s="535">
        <v>0</v>
      </c>
      <c r="R706" s="535">
        <v>0</v>
      </c>
      <c r="S706" s="535">
        <v>-40</v>
      </c>
    </row>
    <row r="707" spans="12:19" s="27" customFormat="1" x14ac:dyDescent="0.2">
      <c r="L707" s="531"/>
      <c r="M707" s="531"/>
      <c r="N707" s="535">
        <v>1</v>
      </c>
      <c r="O707" s="535">
        <v>3</v>
      </c>
      <c r="P707" s="535">
        <v>2</v>
      </c>
      <c r="Q707" s="535">
        <v>0</v>
      </c>
      <c r="R707" s="535">
        <v>1</v>
      </c>
      <c r="S707" s="535">
        <v>-40</v>
      </c>
    </row>
    <row r="708" spans="12:19" s="27" customFormat="1" x14ac:dyDescent="0.2">
      <c r="L708" s="531"/>
      <c r="M708" s="531"/>
      <c r="N708" s="535">
        <v>1</v>
      </c>
      <c r="O708" s="535">
        <v>3</v>
      </c>
      <c r="P708" s="535">
        <v>2</v>
      </c>
      <c r="Q708" s="535">
        <v>0</v>
      </c>
      <c r="R708" s="535">
        <v>2</v>
      </c>
      <c r="S708" s="535">
        <v>-40</v>
      </c>
    </row>
    <row r="709" spans="12:19" s="27" customFormat="1" x14ac:dyDescent="0.2">
      <c r="L709" s="531"/>
      <c r="M709" s="531"/>
      <c r="N709" s="535">
        <v>1</v>
      </c>
      <c r="O709" s="535">
        <v>3</v>
      </c>
      <c r="P709" s="535">
        <v>2</v>
      </c>
      <c r="Q709" s="535">
        <v>0</v>
      </c>
      <c r="R709" s="535">
        <v>3</v>
      </c>
      <c r="S709" s="535">
        <v>-40</v>
      </c>
    </row>
    <row r="710" spans="12:19" s="27" customFormat="1" x14ac:dyDescent="0.2">
      <c r="L710" s="531"/>
      <c r="M710" s="531"/>
      <c r="N710" s="535">
        <v>1</v>
      </c>
      <c r="O710" s="535">
        <v>3</v>
      </c>
      <c r="P710" s="535">
        <v>2</v>
      </c>
      <c r="Q710" s="535">
        <v>1</v>
      </c>
      <c r="R710" s="535">
        <v>0</v>
      </c>
      <c r="S710" s="535">
        <v>-40</v>
      </c>
    </row>
    <row r="711" spans="12:19" s="27" customFormat="1" x14ac:dyDescent="0.2">
      <c r="L711" s="531"/>
      <c r="M711" s="531"/>
      <c r="N711" s="535">
        <v>1</v>
      </c>
      <c r="O711" s="535">
        <v>3</v>
      </c>
      <c r="P711" s="535">
        <v>2</v>
      </c>
      <c r="Q711" s="535">
        <v>1</v>
      </c>
      <c r="R711" s="535">
        <v>1</v>
      </c>
      <c r="S711" s="535">
        <v>-40</v>
      </c>
    </row>
    <row r="712" spans="12:19" s="27" customFormat="1" x14ac:dyDescent="0.2">
      <c r="L712" s="531"/>
      <c r="M712" s="531"/>
      <c r="N712" s="535">
        <v>1</v>
      </c>
      <c r="O712" s="535">
        <v>3</v>
      </c>
      <c r="P712" s="535">
        <v>2</v>
      </c>
      <c r="Q712" s="535">
        <v>1</v>
      </c>
      <c r="R712" s="535">
        <v>2</v>
      </c>
      <c r="S712" s="535">
        <v>-40</v>
      </c>
    </row>
    <row r="713" spans="12:19" s="27" customFormat="1" x14ac:dyDescent="0.2">
      <c r="L713" s="531"/>
      <c r="M713" s="531"/>
      <c r="N713" s="535">
        <v>1</v>
      </c>
      <c r="O713" s="535">
        <v>3</v>
      </c>
      <c r="P713" s="535">
        <v>2</v>
      </c>
      <c r="Q713" s="535">
        <v>1</v>
      </c>
      <c r="R713" s="535">
        <v>3</v>
      </c>
      <c r="S713" s="535">
        <v>-40</v>
      </c>
    </row>
    <row r="714" spans="12:19" s="27" customFormat="1" x14ac:dyDescent="0.2">
      <c r="L714" s="531"/>
      <c r="M714" s="531"/>
      <c r="N714" s="535">
        <v>1</v>
      </c>
      <c r="O714" s="535">
        <v>3</v>
      </c>
      <c r="P714" s="535">
        <v>2</v>
      </c>
      <c r="Q714" s="535">
        <v>2</v>
      </c>
      <c r="R714" s="535">
        <v>0</v>
      </c>
      <c r="S714" s="535">
        <v>-40</v>
      </c>
    </row>
    <row r="715" spans="12:19" s="27" customFormat="1" x14ac:dyDescent="0.2">
      <c r="L715" s="531"/>
      <c r="M715" s="531"/>
      <c r="N715" s="535">
        <v>1</v>
      </c>
      <c r="O715" s="535">
        <v>3</v>
      </c>
      <c r="P715" s="535">
        <v>2</v>
      </c>
      <c r="Q715" s="535">
        <v>2</v>
      </c>
      <c r="R715" s="535">
        <v>1</v>
      </c>
      <c r="S715" s="535">
        <v>-40</v>
      </c>
    </row>
    <row r="716" spans="12:19" s="27" customFormat="1" x14ac:dyDescent="0.2">
      <c r="L716" s="531"/>
      <c r="M716" s="531"/>
      <c r="N716" s="535">
        <v>1</v>
      </c>
      <c r="O716" s="535">
        <v>3</v>
      </c>
      <c r="P716" s="535">
        <v>2</v>
      </c>
      <c r="Q716" s="535">
        <v>2</v>
      </c>
      <c r="R716" s="535">
        <v>2</v>
      </c>
      <c r="S716" s="535">
        <v>-40</v>
      </c>
    </row>
    <row r="717" spans="12:19" s="27" customFormat="1" x14ac:dyDescent="0.2">
      <c r="L717" s="531"/>
      <c r="M717" s="531"/>
      <c r="N717" s="535">
        <v>1</v>
      </c>
      <c r="O717" s="535">
        <v>3</v>
      </c>
      <c r="P717" s="535">
        <v>2</v>
      </c>
      <c r="Q717" s="535">
        <v>2</v>
      </c>
      <c r="R717" s="535">
        <v>3</v>
      </c>
      <c r="S717" s="535">
        <v>-40</v>
      </c>
    </row>
    <row r="718" spans="12:19" s="27" customFormat="1" x14ac:dyDescent="0.2">
      <c r="L718" s="531"/>
      <c r="M718" s="531"/>
      <c r="N718" s="535">
        <v>1</v>
      </c>
      <c r="O718" s="535">
        <v>3</v>
      </c>
      <c r="P718" s="535">
        <v>3</v>
      </c>
      <c r="Q718" s="535">
        <v>0</v>
      </c>
      <c r="R718" s="535">
        <v>0</v>
      </c>
      <c r="S718" s="535">
        <v>-40</v>
      </c>
    </row>
    <row r="719" spans="12:19" s="27" customFormat="1" x14ac:dyDescent="0.2">
      <c r="L719" s="531"/>
      <c r="M719" s="531"/>
      <c r="N719" s="535">
        <v>1</v>
      </c>
      <c r="O719" s="535">
        <v>3</v>
      </c>
      <c r="P719" s="535">
        <v>3</v>
      </c>
      <c r="Q719" s="535">
        <v>0</v>
      </c>
      <c r="R719" s="535">
        <v>1</v>
      </c>
      <c r="S719" s="535">
        <v>-40</v>
      </c>
    </row>
    <row r="720" spans="12:19" s="27" customFormat="1" x14ac:dyDescent="0.2">
      <c r="L720" s="531"/>
      <c r="M720" s="531"/>
      <c r="N720" s="535">
        <v>1</v>
      </c>
      <c r="O720" s="535">
        <v>3</v>
      </c>
      <c r="P720" s="535">
        <v>3</v>
      </c>
      <c r="Q720" s="535">
        <v>0</v>
      </c>
      <c r="R720" s="535">
        <v>2</v>
      </c>
      <c r="S720" s="535">
        <v>-40</v>
      </c>
    </row>
    <row r="721" spans="12:19" s="27" customFormat="1" x14ac:dyDescent="0.2">
      <c r="L721" s="531"/>
      <c r="M721" s="531"/>
      <c r="N721" s="535">
        <v>1</v>
      </c>
      <c r="O721" s="535">
        <v>3</v>
      </c>
      <c r="P721" s="535">
        <v>3</v>
      </c>
      <c r="Q721" s="535">
        <v>0</v>
      </c>
      <c r="R721" s="535">
        <v>3</v>
      </c>
      <c r="S721" s="535">
        <v>-40</v>
      </c>
    </row>
    <row r="722" spans="12:19" s="27" customFormat="1" x14ac:dyDescent="0.2">
      <c r="L722" s="531"/>
      <c r="M722" s="531"/>
      <c r="N722" s="535">
        <v>1</v>
      </c>
      <c r="O722" s="535">
        <v>3</v>
      </c>
      <c r="P722" s="535">
        <v>3</v>
      </c>
      <c r="Q722" s="535">
        <v>1</v>
      </c>
      <c r="R722" s="535">
        <v>0</v>
      </c>
      <c r="S722" s="535">
        <v>-40</v>
      </c>
    </row>
    <row r="723" spans="12:19" s="27" customFormat="1" x14ac:dyDescent="0.2">
      <c r="L723" s="531"/>
      <c r="M723" s="531"/>
      <c r="N723" s="535">
        <v>1</v>
      </c>
      <c r="O723" s="535">
        <v>3</v>
      </c>
      <c r="P723" s="535">
        <v>3</v>
      </c>
      <c r="Q723" s="535">
        <v>1</v>
      </c>
      <c r="R723" s="535">
        <v>1</v>
      </c>
      <c r="S723" s="535">
        <v>-40</v>
      </c>
    </row>
    <row r="724" spans="12:19" s="27" customFormat="1" x14ac:dyDescent="0.2">
      <c r="L724" s="531"/>
      <c r="M724" s="531"/>
      <c r="N724" s="535">
        <v>1</v>
      </c>
      <c r="O724" s="535">
        <v>3</v>
      </c>
      <c r="P724" s="535">
        <v>3</v>
      </c>
      <c r="Q724" s="535">
        <v>1</v>
      </c>
      <c r="R724" s="535">
        <v>2</v>
      </c>
      <c r="S724" s="535">
        <v>-40</v>
      </c>
    </row>
    <row r="725" spans="12:19" s="27" customFormat="1" x14ac:dyDescent="0.2">
      <c r="L725" s="531"/>
      <c r="M725" s="531"/>
      <c r="N725" s="535">
        <v>1</v>
      </c>
      <c r="O725" s="535">
        <v>3</v>
      </c>
      <c r="P725" s="535">
        <v>3</v>
      </c>
      <c r="Q725" s="535">
        <v>1</v>
      </c>
      <c r="R725" s="535">
        <v>3</v>
      </c>
      <c r="S725" s="535">
        <v>-40</v>
      </c>
    </row>
    <row r="726" spans="12:19" s="27" customFormat="1" x14ac:dyDescent="0.2">
      <c r="L726" s="531"/>
      <c r="M726" s="531"/>
      <c r="N726" s="535">
        <v>1</v>
      </c>
      <c r="O726" s="535">
        <v>3</v>
      </c>
      <c r="P726" s="535">
        <v>3</v>
      </c>
      <c r="Q726" s="535">
        <v>2</v>
      </c>
      <c r="R726" s="535">
        <v>0</v>
      </c>
      <c r="S726" s="535">
        <v>-40</v>
      </c>
    </row>
    <row r="727" spans="12:19" s="27" customFormat="1" x14ac:dyDescent="0.2">
      <c r="L727" s="531"/>
      <c r="M727" s="531"/>
      <c r="N727" s="535">
        <v>1</v>
      </c>
      <c r="O727" s="535">
        <v>3</v>
      </c>
      <c r="P727" s="535">
        <v>3</v>
      </c>
      <c r="Q727" s="535">
        <v>2</v>
      </c>
      <c r="R727" s="535">
        <v>1</v>
      </c>
      <c r="S727" s="535">
        <v>-40</v>
      </c>
    </row>
    <row r="728" spans="12:19" s="27" customFormat="1" x14ac:dyDescent="0.2">
      <c r="L728" s="531"/>
      <c r="M728" s="531"/>
      <c r="N728" s="535">
        <v>1</v>
      </c>
      <c r="O728" s="535">
        <v>3</v>
      </c>
      <c r="P728" s="535">
        <v>3</v>
      </c>
      <c r="Q728" s="535">
        <v>2</v>
      </c>
      <c r="R728" s="535">
        <v>2</v>
      </c>
      <c r="S728" s="535">
        <v>-40</v>
      </c>
    </row>
    <row r="729" spans="12:19" s="27" customFormat="1" x14ac:dyDescent="0.2">
      <c r="L729" s="531"/>
      <c r="M729" s="531"/>
      <c r="N729" s="535">
        <v>1</v>
      </c>
      <c r="O729" s="535">
        <v>3</v>
      </c>
      <c r="P729" s="535">
        <v>3</v>
      </c>
      <c r="Q729" s="535">
        <v>2</v>
      </c>
      <c r="R729" s="535">
        <v>3</v>
      </c>
      <c r="S729" s="535">
        <v>-40</v>
      </c>
    </row>
    <row r="730" spans="12:19" s="27" customFormat="1" x14ac:dyDescent="0.2">
      <c r="L730" s="531"/>
      <c r="M730" s="531"/>
      <c r="N730" s="535">
        <v>1</v>
      </c>
      <c r="O730" s="535">
        <v>3</v>
      </c>
      <c r="P730" s="535">
        <v>0</v>
      </c>
      <c r="Q730" s="535">
        <v>0</v>
      </c>
      <c r="R730" s="535">
        <v>0</v>
      </c>
      <c r="S730" s="535">
        <v>-40</v>
      </c>
    </row>
    <row r="731" spans="12:19" s="27" customFormat="1" x14ac:dyDescent="0.2">
      <c r="L731" s="531"/>
      <c r="M731" s="531"/>
      <c r="N731" s="535">
        <v>1</v>
      </c>
      <c r="O731" s="535">
        <v>3</v>
      </c>
      <c r="P731" s="535">
        <v>0</v>
      </c>
      <c r="Q731" s="535">
        <v>0</v>
      </c>
      <c r="R731" s="535">
        <v>1</v>
      </c>
      <c r="S731" s="535">
        <v>-40</v>
      </c>
    </row>
    <row r="732" spans="12:19" s="27" customFormat="1" x14ac:dyDescent="0.2">
      <c r="L732" s="531"/>
      <c r="M732" s="531"/>
      <c r="N732" s="535">
        <v>1</v>
      </c>
      <c r="O732" s="535">
        <v>3</v>
      </c>
      <c r="P732" s="535">
        <v>0</v>
      </c>
      <c r="Q732" s="535">
        <v>0</v>
      </c>
      <c r="R732" s="535">
        <v>2</v>
      </c>
      <c r="S732" s="535">
        <v>-40</v>
      </c>
    </row>
    <row r="733" spans="12:19" s="27" customFormat="1" x14ac:dyDescent="0.2">
      <c r="L733" s="531"/>
      <c r="M733" s="531"/>
      <c r="N733" s="535">
        <v>1</v>
      </c>
      <c r="O733" s="535">
        <v>3</v>
      </c>
      <c r="P733" s="535">
        <v>0</v>
      </c>
      <c r="Q733" s="535">
        <v>0</v>
      </c>
      <c r="R733" s="535">
        <v>3</v>
      </c>
      <c r="S733" s="535">
        <v>-40</v>
      </c>
    </row>
    <row r="734" spans="12:19" s="27" customFormat="1" x14ac:dyDescent="0.2">
      <c r="L734" s="531"/>
      <c r="M734" s="531"/>
      <c r="N734" s="535">
        <v>1</v>
      </c>
      <c r="O734" s="535">
        <v>3</v>
      </c>
      <c r="P734" s="535">
        <v>0</v>
      </c>
      <c r="Q734" s="535">
        <v>1</v>
      </c>
      <c r="R734" s="535">
        <v>0</v>
      </c>
      <c r="S734" s="535">
        <v>-40</v>
      </c>
    </row>
    <row r="735" spans="12:19" s="27" customFormat="1" x14ac:dyDescent="0.2">
      <c r="L735" s="531"/>
      <c r="M735" s="531"/>
      <c r="N735" s="535">
        <v>1</v>
      </c>
      <c r="O735" s="535">
        <v>3</v>
      </c>
      <c r="P735" s="535">
        <v>0</v>
      </c>
      <c r="Q735" s="535">
        <v>1</v>
      </c>
      <c r="R735" s="535">
        <v>1</v>
      </c>
      <c r="S735" s="535">
        <v>-40</v>
      </c>
    </row>
    <row r="736" spans="12:19" s="27" customFormat="1" x14ac:dyDescent="0.2">
      <c r="L736" s="531"/>
      <c r="M736" s="531"/>
      <c r="N736" s="535">
        <v>1</v>
      </c>
      <c r="O736" s="535">
        <v>3</v>
      </c>
      <c r="P736" s="535">
        <v>0</v>
      </c>
      <c r="Q736" s="535">
        <v>1</v>
      </c>
      <c r="R736" s="535">
        <v>2</v>
      </c>
      <c r="S736" s="535">
        <v>-40</v>
      </c>
    </row>
    <row r="737" spans="12:19" s="27" customFormat="1" x14ac:dyDescent="0.2">
      <c r="L737" s="531"/>
      <c r="M737" s="531"/>
      <c r="N737" s="535">
        <v>1</v>
      </c>
      <c r="O737" s="535">
        <v>3</v>
      </c>
      <c r="P737" s="535">
        <v>0</v>
      </c>
      <c r="Q737" s="535">
        <v>1</v>
      </c>
      <c r="R737" s="535">
        <v>3</v>
      </c>
      <c r="S737" s="535">
        <v>-40</v>
      </c>
    </row>
    <row r="738" spans="12:19" s="27" customFormat="1" x14ac:dyDescent="0.2">
      <c r="L738" s="531"/>
      <c r="M738" s="531"/>
      <c r="N738" s="535">
        <v>1</v>
      </c>
      <c r="O738" s="535">
        <v>3</v>
      </c>
      <c r="P738" s="535">
        <v>0</v>
      </c>
      <c r="Q738" s="535">
        <v>2</v>
      </c>
      <c r="R738" s="535">
        <v>0</v>
      </c>
      <c r="S738" s="535">
        <v>-40</v>
      </c>
    </row>
    <row r="739" spans="12:19" s="27" customFormat="1" x14ac:dyDescent="0.2">
      <c r="L739" s="531"/>
      <c r="M739" s="531"/>
      <c r="N739" s="535">
        <v>1</v>
      </c>
      <c r="O739" s="535">
        <v>3</v>
      </c>
      <c r="P739" s="535">
        <v>0</v>
      </c>
      <c r="Q739" s="535">
        <v>2</v>
      </c>
      <c r="R739" s="535">
        <v>1</v>
      </c>
      <c r="S739" s="535">
        <v>-40</v>
      </c>
    </row>
    <row r="740" spans="12:19" s="27" customFormat="1" x14ac:dyDescent="0.2">
      <c r="L740" s="531"/>
      <c r="M740" s="531"/>
      <c r="N740" s="535">
        <v>1</v>
      </c>
      <c r="O740" s="535">
        <v>3</v>
      </c>
      <c r="P740" s="535">
        <v>0</v>
      </c>
      <c r="Q740" s="535">
        <v>2</v>
      </c>
      <c r="R740" s="535">
        <v>2</v>
      </c>
      <c r="S740" s="535">
        <v>-40</v>
      </c>
    </row>
    <row r="741" spans="12:19" s="27" customFormat="1" x14ac:dyDescent="0.2">
      <c r="L741" s="531"/>
      <c r="M741" s="531"/>
      <c r="N741" s="535">
        <v>1</v>
      </c>
      <c r="O741" s="535">
        <v>3</v>
      </c>
      <c r="P741" s="535">
        <v>0</v>
      </c>
      <c r="Q741" s="535">
        <v>2</v>
      </c>
      <c r="R741" s="535">
        <v>3</v>
      </c>
      <c r="S741" s="535">
        <v>-40</v>
      </c>
    </row>
    <row r="742" spans="12:19" s="27" customFormat="1" x14ac:dyDescent="0.2">
      <c r="L742" s="531"/>
      <c r="M742" s="531"/>
      <c r="N742" s="535">
        <v>1</v>
      </c>
      <c r="O742" s="535">
        <v>3</v>
      </c>
      <c r="P742" s="535">
        <v>1</v>
      </c>
      <c r="Q742" s="535">
        <v>0</v>
      </c>
      <c r="R742" s="535">
        <v>0</v>
      </c>
      <c r="S742" s="535">
        <v>-40</v>
      </c>
    </row>
    <row r="743" spans="12:19" s="27" customFormat="1" x14ac:dyDescent="0.2">
      <c r="L743" s="531"/>
      <c r="M743" s="531"/>
      <c r="N743" s="535">
        <v>1</v>
      </c>
      <c r="O743" s="535">
        <v>3</v>
      </c>
      <c r="P743" s="535">
        <v>1</v>
      </c>
      <c r="Q743" s="535">
        <v>0</v>
      </c>
      <c r="R743" s="535">
        <v>1</v>
      </c>
      <c r="S743" s="535">
        <v>-40</v>
      </c>
    </row>
    <row r="744" spans="12:19" s="27" customFormat="1" x14ac:dyDescent="0.2">
      <c r="L744" s="531"/>
      <c r="M744" s="531"/>
      <c r="N744" s="535">
        <v>1</v>
      </c>
      <c r="O744" s="535">
        <v>3</v>
      </c>
      <c r="P744" s="535">
        <v>1</v>
      </c>
      <c r="Q744" s="535">
        <v>0</v>
      </c>
      <c r="R744" s="535">
        <v>2</v>
      </c>
      <c r="S744" s="535">
        <v>-40</v>
      </c>
    </row>
    <row r="745" spans="12:19" s="27" customFormat="1" x14ac:dyDescent="0.2">
      <c r="L745" s="531"/>
      <c r="M745" s="531"/>
      <c r="N745" s="535">
        <v>1</v>
      </c>
      <c r="O745" s="535">
        <v>3</v>
      </c>
      <c r="P745" s="535">
        <v>1</v>
      </c>
      <c r="Q745" s="535">
        <v>0</v>
      </c>
      <c r="R745" s="535">
        <v>3</v>
      </c>
      <c r="S745" s="535">
        <v>-40</v>
      </c>
    </row>
    <row r="746" spans="12:19" s="27" customFormat="1" x14ac:dyDescent="0.2">
      <c r="L746" s="531"/>
      <c r="M746" s="531"/>
      <c r="N746" s="535">
        <v>1</v>
      </c>
      <c r="O746" s="535">
        <v>3</v>
      </c>
      <c r="P746" s="535">
        <v>1</v>
      </c>
      <c r="Q746" s="535">
        <v>1</v>
      </c>
      <c r="R746" s="535">
        <v>0</v>
      </c>
      <c r="S746" s="535">
        <v>-40</v>
      </c>
    </row>
    <row r="747" spans="12:19" s="27" customFormat="1" x14ac:dyDescent="0.2">
      <c r="L747" s="531"/>
      <c r="M747" s="531"/>
      <c r="N747" s="535">
        <v>1</v>
      </c>
      <c r="O747" s="535">
        <v>3</v>
      </c>
      <c r="P747" s="535">
        <v>1</v>
      </c>
      <c r="Q747" s="535">
        <v>1</v>
      </c>
      <c r="R747" s="535">
        <v>1</v>
      </c>
      <c r="S747" s="535">
        <v>-40</v>
      </c>
    </row>
    <row r="748" spans="12:19" s="27" customFormat="1" x14ac:dyDescent="0.2">
      <c r="L748" s="531"/>
      <c r="M748" s="531"/>
      <c r="N748" s="535">
        <v>1</v>
      </c>
      <c r="O748" s="535">
        <v>3</v>
      </c>
      <c r="P748" s="535">
        <v>1</v>
      </c>
      <c r="Q748" s="535">
        <v>1</v>
      </c>
      <c r="R748" s="535">
        <v>2</v>
      </c>
      <c r="S748" s="535">
        <v>-40</v>
      </c>
    </row>
    <row r="749" spans="12:19" s="27" customFormat="1" x14ac:dyDescent="0.2">
      <c r="L749" s="531"/>
      <c r="M749" s="531"/>
      <c r="N749" s="535">
        <v>1</v>
      </c>
      <c r="O749" s="535">
        <v>3</v>
      </c>
      <c r="P749" s="535">
        <v>1</v>
      </c>
      <c r="Q749" s="535">
        <v>1</v>
      </c>
      <c r="R749" s="535">
        <v>3</v>
      </c>
      <c r="S749" s="535">
        <v>-40</v>
      </c>
    </row>
    <row r="750" spans="12:19" s="27" customFormat="1" x14ac:dyDescent="0.2">
      <c r="L750" s="531"/>
      <c r="M750" s="531"/>
      <c r="N750" s="535">
        <v>1</v>
      </c>
      <c r="O750" s="535">
        <v>3</v>
      </c>
      <c r="P750" s="535">
        <v>1</v>
      </c>
      <c r="Q750" s="535">
        <v>2</v>
      </c>
      <c r="R750" s="535">
        <v>0</v>
      </c>
      <c r="S750" s="535">
        <v>-40</v>
      </c>
    </row>
    <row r="751" spans="12:19" s="27" customFormat="1" x14ac:dyDescent="0.2">
      <c r="L751" s="531"/>
      <c r="M751" s="531"/>
      <c r="N751" s="535">
        <v>1</v>
      </c>
      <c r="O751" s="535">
        <v>3</v>
      </c>
      <c r="P751" s="535">
        <v>1</v>
      </c>
      <c r="Q751" s="535">
        <v>2</v>
      </c>
      <c r="R751" s="535">
        <v>1</v>
      </c>
      <c r="S751" s="535">
        <v>-40</v>
      </c>
    </row>
    <row r="752" spans="12:19" s="27" customFormat="1" x14ac:dyDescent="0.2">
      <c r="L752" s="531"/>
      <c r="M752" s="531"/>
      <c r="N752" s="535">
        <v>1</v>
      </c>
      <c r="O752" s="535">
        <v>3</v>
      </c>
      <c r="P752" s="535">
        <v>1</v>
      </c>
      <c r="Q752" s="535">
        <v>2</v>
      </c>
      <c r="R752" s="535">
        <v>2</v>
      </c>
      <c r="S752" s="535">
        <v>-40</v>
      </c>
    </row>
    <row r="753" spans="12:19" s="27" customFormat="1" x14ac:dyDescent="0.2">
      <c r="L753" s="531"/>
      <c r="M753" s="531"/>
      <c r="N753" s="535">
        <v>1</v>
      </c>
      <c r="O753" s="535">
        <v>3</v>
      </c>
      <c r="P753" s="535">
        <v>1</v>
      </c>
      <c r="Q753" s="535">
        <v>2</v>
      </c>
      <c r="R753" s="535">
        <v>3</v>
      </c>
      <c r="S753" s="535">
        <v>-40</v>
      </c>
    </row>
    <row r="754" spans="12:19" s="27" customFormat="1" x14ac:dyDescent="0.2">
      <c r="L754" s="531"/>
      <c r="M754" s="531"/>
      <c r="N754" s="535">
        <v>1</v>
      </c>
      <c r="O754" s="535">
        <v>3</v>
      </c>
      <c r="P754" s="535">
        <v>2</v>
      </c>
      <c r="Q754" s="535">
        <v>0</v>
      </c>
      <c r="R754" s="535">
        <v>0</v>
      </c>
      <c r="S754" s="535">
        <v>-40</v>
      </c>
    </row>
    <row r="755" spans="12:19" s="27" customFormat="1" x14ac:dyDescent="0.2">
      <c r="L755" s="531"/>
      <c r="M755" s="531"/>
      <c r="N755" s="535">
        <v>1</v>
      </c>
      <c r="O755" s="535">
        <v>3</v>
      </c>
      <c r="P755" s="535">
        <v>2</v>
      </c>
      <c r="Q755" s="535">
        <v>0</v>
      </c>
      <c r="R755" s="535">
        <v>1</v>
      </c>
      <c r="S755" s="535">
        <v>-40</v>
      </c>
    </row>
    <row r="756" spans="12:19" s="27" customFormat="1" x14ac:dyDescent="0.2">
      <c r="L756" s="531"/>
      <c r="M756" s="531"/>
      <c r="N756" s="535">
        <v>1</v>
      </c>
      <c r="O756" s="535">
        <v>3</v>
      </c>
      <c r="P756" s="535">
        <v>2</v>
      </c>
      <c r="Q756" s="535">
        <v>0</v>
      </c>
      <c r="R756" s="535">
        <v>2</v>
      </c>
      <c r="S756" s="535">
        <v>-40</v>
      </c>
    </row>
    <row r="757" spans="12:19" s="27" customFormat="1" x14ac:dyDescent="0.2">
      <c r="L757" s="531"/>
      <c r="M757" s="531"/>
      <c r="N757" s="535">
        <v>1</v>
      </c>
      <c r="O757" s="535">
        <v>3</v>
      </c>
      <c r="P757" s="535">
        <v>2</v>
      </c>
      <c r="Q757" s="535">
        <v>0</v>
      </c>
      <c r="R757" s="535">
        <v>3</v>
      </c>
      <c r="S757" s="535">
        <v>-40</v>
      </c>
    </row>
    <row r="758" spans="12:19" s="27" customFormat="1" x14ac:dyDescent="0.2">
      <c r="L758" s="531"/>
      <c r="M758" s="531"/>
      <c r="N758" s="535">
        <v>1</v>
      </c>
      <c r="O758" s="535">
        <v>3</v>
      </c>
      <c r="P758" s="535">
        <v>2</v>
      </c>
      <c r="Q758" s="535">
        <v>1</v>
      </c>
      <c r="R758" s="535">
        <v>0</v>
      </c>
      <c r="S758" s="535">
        <v>-40</v>
      </c>
    </row>
    <row r="759" spans="12:19" s="27" customFormat="1" x14ac:dyDescent="0.2">
      <c r="L759" s="531"/>
      <c r="M759" s="531"/>
      <c r="N759" s="535">
        <v>1</v>
      </c>
      <c r="O759" s="535">
        <v>3</v>
      </c>
      <c r="P759" s="535">
        <v>2</v>
      </c>
      <c r="Q759" s="535">
        <v>1</v>
      </c>
      <c r="R759" s="535">
        <v>1</v>
      </c>
      <c r="S759" s="535">
        <v>-40</v>
      </c>
    </row>
    <row r="760" spans="12:19" s="27" customFormat="1" x14ac:dyDescent="0.2">
      <c r="L760" s="531"/>
      <c r="M760" s="531"/>
      <c r="N760" s="535">
        <v>1</v>
      </c>
      <c r="O760" s="535">
        <v>3</v>
      </c>
      <c r="P760" s="535">
        <v>2</v>
      </c>
      <c r="Q760" s="535">
        <v>1</v>
      </c>
      <c r="R760" s="535">
        <v>2</v>
      </c>
      <c r="S760" s="535">
        <v>-40</v>
      </c>
    </row>
    <row r="761" spans="12:19" s="27" customFormat="1" x14ac:dyDescent="0.2">
      <c r="L761" s="531"/>
      <c r="M761" s="531"/>
      <c r="N761" s="535">
        <v>1</v>
      </c>
      <c r="O761" s="535">
        <v>3</v>
      </c>
      <c r="P761" s="535">
        <v>2</v>
      </c>
      <c r="Q761" s="535">
        <v>1</v>
      </c>
      <c r="R761" s="535">
        <v>3</v>
      </c>
      <c r="S761" s="535">
        <v>-40</v>
      </c>
    </row>
    <row r="762" spans="12:19" s="27" customFormat="1" x14ac:dyDescent="0.2">
      <c r="L762" s="531"/>
      <c r="M762" s="531"/>
      <c r="N762" s="535">
        <v>1</v>
      </c>
      <c r="O762" s="535">
        <v>3</v>
      </c>
      <c r="P762" s="535">
        <v>2</v>
      </c>
      <c r="Q762" s="535">
        <v>2</v>
      </c>
      <c r="R762" s="535">
        <v>0</v>
      </c>
      <c r="S762" s="535">
        <v>-40</v>
      </c>
    </row>
    <row r="763" spans="12:19" s="27" customFormat="1" x14ac:dyDescent="0.2">
      <c r="L763" s="531"/>
      <c r="M763" s="531"/>
      <c r="N763" s="535">
        <v>1</v>
      </c>
      <c r="O763" s="535">
        <v>3</v>
      </c>
      <c r="P763" s="535">
        <v>2</v>
      </c>
      <c r="Q763" s="535">
        <v>2</v>
      </c>
      <c r="R763" s="535">
        <v>1</v>
      </c>
      <c r="S763" s="535">
        <v>-40</v>
      </c>
    </row>
    <row r="764" spans="12:19" s="27" customFormat="1" x14ac:dyDescent="0.2">
      <c r="L764" s="531"/>
      <c r="M764" s="531"/>
      <c r="N764" s="535">
        <v>1</v>
      </c>
      <c r="O764" s="535">
        <v>3</v>
      </c>
      <c r="P764" s="535">
        <v>2</v>
      </c>
      <c r="Q764" s="535">
        <v>2</v>
      </c>
      <c r="R764" s="535">
        <v>2</v>
      </c>
      <c r="S764" s="535">
        <v>-40</v>
      </c>
    </row>
    <row r="765" spans="12:19" s="27" customFormat="1" x14ac:dyDescent="0.2">
      <c r="L765" s="531"/>
      <c r="M765" s="531"/>
      <c r="N765" s="535">
        <v>1</v>
      </c>
      <c r="O765" s="535">
        <v>3</v>
      </c>
      <c r="P765" s="535">
        <v>2</v>
      </c>
      <c r="Q765" s="535">
        <v>2</v>
      </c>
      <c r="R765" s="535">
        <v>3</v>
      </c>
      <c r="S765" s="535">
        <v>-40</v>
      </c>
    </row>
    <row r="766" spans="12:19" s="27" customFormat="1" x14ac:dyDescent="0.2">
      <c r="L766" s="531"/>
      <c r="M766" s="531"/>
      <c r="N766" s="535">
        <v>1</v>
      </c>
      <c r="O766" s="535">
        <v>3</v>
      </c>
      <c r="P766" s="535">
        <v>3</v>
      </c>
      <c r="Q766" s="535">
        <v>0</v>
      </c>
      <c r="R766" s="535">
        <v>0</v>
      </c>
      <c r="S766" s="535">
        <v>-40</v>
      </c>
    </row>
    <row r="767" spans="12:19" s="27" customFormat="1" x14ac:dyDescent="0.2">
      <c r="L767" s="531"/>
      <c r="M767" s="531"/>
      <c r="N767" s="535">
        <v>1</v>
      </c>
      <c r="O767" s="535">
        <v>3</v>
      </c>
      <c r="P767" s="535">
        <v>3</v>
      </c>
      <c r="Q767" s="535">
        <v>0</v>
      </c>
      <c r="R767" s="535">
        <v>1</v>
      </c>
      <c r="S767" s="535">
        <v>-40</v>
      </c>
    </row>
    <row r="768" spans="12:19" s="27" customFormat="1" x14ac:dyDescent="0.2">
      <c r="L768" s="531"/>
      <c r="M768" s="531"/>
      <c r="N768" s="535">
        <v>1</v>
      </c>
      <c r="O768" s="535">
        <v>3</v>
      </c>
      <c r="P768" s="535">
        <v>3</v>
      </c>
      <c r="Q768" s="535">
        <v>0</v>
      </c>
      <c r="R768" s="535">
        <v>2</v>
      </c>
      <c r="S768" s="535">
        <v>-40</v>
      </c>
    </row>
    <row r="769" spans="12:19" s="27" customFormat="1" x14ac:dyDescent="0.2">
      <c r="L769" s="531"/>
      <c r="M769" s="531"/>
      <c r="N769" s="535">
        <v>1</v>
      </c>
      <c r="O769" s="535">
        <v>3</v>
      </c>
      <c r="P769" s="535">
        <v>3</v>
      </c>
      <c r="Q769" s="535">
        <v>0</v>
      </c>
      <c r="R769" s="535">
        <v>3</v>
      </c>
      <c r="S769" s="535">
        <v>-40</v>
      </c>
    </row>
    <row r="770" spans="12:19" s="27" customFormat="1" x14ac:dyDescent="0.2">
      <c r="L770" s="531"/>
      <c r="M770" s="531"/>
      <c r="N770" s="535">
        <v>1</v>
      </c>
      <c r="O770" s="535">
        <v>3</v>
      </c>
      <c r="P770" s="535">
        <v>3</v>
      </c>
      <c r="Q770" s="535">
        <v>1</v>
      </c>
      <c r="R770" s="535">
        <v>0</v>
      </c>
      <c r="S770" s="535">
        <v>-40</v>
      </c>
    </row>
    <row r="771" spans="12:19" s="27" customFormat="1" x14ac:dyDescent="0.2">
      <c r="L771" s="531"/>
      <c r="M771" s="531"/>
      <c r="N771" s="535">
        <v>1</v>
      </c>
      <c r="O771" s="535">
        <v>3</v>
      </c>
      <c r="P771" s="535">
        <v>3</v>
      </c>
      <c r="Q771" s="535">
        <v>1</v>
      </c>
      <c r="R771" s="535">
        <v>1</v>
      </c>
      <c r="S771" s="535">
        <v>-40</v>
      </c>
    </row>
    <row r="772" spans="12:19" s="27" customFormat="1" x14ac:dyDescent="0.2">
      <c r="L772" s="531"/>
      <c r="M772" s="531"/>
      <c r="N772" s="535">
        <v>1</v>
      </c>
      <c r="O772" s="535">
        <v>3</v>
      </c>
      <c r="P772" s="535">
        <v>3</v>
      </c>
      <c r="Q772" s="535">
        <v>1</v>
      </c>
      <c r="R772" s="535">
        <v>2</v>
      </c>
      <c r="S772" s="535">
        <v>-40</v>
      </c>
    </row>
    <row r="773" spans="12:19" s="27" customFormat="1" x14ac:dyDescent="0.2">
      <c r="L773" s="531"/>
      <c r="M773" s="531"/>
      <c r="N773" s="535">
        <v>1</v>
      </c>
      <c r="O773" s="535">
        <v>3</v>
      </c>
      <c r="P773" s="535">
        <v>3</v>
      </c>
      <c r="Q773" s="535">
        <v>1</v>
      </c>
      <c r="R773" s="535">
        <v>3</v>
      </c>
      <c r="S773" s="535">
        <v>-40</v>
      </c>
    </row>
    <row r="774" spans="12:19" s="27" customFormat="1" x14ac:dyDescent="0.2">
      <c r="L774" s="531"/>
      <c r="M774" s="531"/>
      <c r="N774" s="535">
        <v>1</v>
      </c>
      <c r="O774" s="535">
        <v>3</v>
      </c>
      <c r="P774" s="535">
        <v>3</v>
      </c>
      <c r="Q774" s="535">
        <v>2</v>
      </c>
      <c r="R774" s="535">
        <v>0</v>
      </c>
      <c r="S774" s="535">
        <v>-40</v>
      </c>
    </row>
    <row r="775" spans="12:19" s="27" customFormat="1" x14ac:dyDescent="0.2">
      <c r="L775" s="531"/>
      <c r="M775" s="531"/>
      <c r="N775" s="535">
        <v>1</v>
      </c>
      <c r="O775" s="535">
        <v>3</v>
      </c>
      <c r="P775" s="535">
        <v>3</v>
      </c>
      <c r="Q775" s="535">
        <v>2</v>
      </c>
      <c r="R775" s="535">
        <v>1</v>
      </c>
      <c r="S775" s="535">
        <v>-40</v>
      </c>
    </row>
    <row r="776" spans="12:19" s="27" customFormat="1" x14ac:dyDescent="0.2">
      <c r="L776" s="531"/>
      <c r="M776" s="531"/>
      <c r="N776" s="535">
        <v>1</v>
      </c>
      <c r="O776" s="535">
        <v>3</v>
      </c>
      <c r="P776" s="535">
        <v>3</v>
      </c>
      <c r="Q776" s="535">
        <v>2</v>
      </c>
      <c r="R776" s="535">
        <v>2</v>
      </c>
      <c r="S776" s="535">
        <v>-40</v>
      </c>
    </row>
    <row r="777" spans="12:19" s="27" customFormat="1" x14ac:dyDescent="0.2">
      <c r="L777" s="531"/>
      <c r="M777" s="531"/>
      <c r="N777" s="535">
        <v>1</v>
      </c>
      <c r="O777" s="535">
        <v>3</v>
      </c>
      <c r="P777" s="535">
        <v>3</v>
      </c>
      <c r="Q777" s="535">
        <v>2</v>
      </c>
      <c r="R777" s="535">
        <v>3</v>
      </c>
      <c r="S777" s="535">
        <v>-40</v>
      </c>
    </row>
    <row r="778" spans="12:19" s="27" customFormat="1" x14ac:dyDescent="0.2">
      <c r="L778" s="531"/>
      <c r="M778" s="531"/>
      <c r="N778" s="535">
        <v>1</v>
      </c>
      <c r="O778" s="535">
        <v>3</v>
      </c>
      <c r="P778" s="535">
        <v>0</v>
      </c>
      <c r="Q778" s="535">
        <v>0</v>
      </c>
      <c r="R778" s="535">
        <v>0</v>
      </c>
      <c r="S778" s="535">
        <v>-40</v>
      </c>
    </row>
    <row r="779" spans="12:19" s="27" customFormat="1" x14ac:dyDescent="0.2">
      <c r="L779" s="531"/>
      <c r="M779" s="531"/>
      <c r="N779" s="535">
        <v>1</v>
      </c>
      <c r="O779" s="535">
        <v>3</v>
      </c>
      <c r="P779" s="535">
        <v>0</v>
      </c>
      <c r="Q779" s="535">
        <v>0</v>
      </c>
      <c r="R779" s="535">
        <v>1</v>
      </c>
      <c r="S779" s="535">
        <v>-40</v>
      </c>
    </row>
    <row r="780" spans="12:19" s="27" customFormat="1" x14ac:dyDescent="0.2">
      <c r="L780" s="531"/>
      <c r="M780" s="531"/>
      <c r="N780" s="535">
        <v>1</v>
      </c>
      <c r="O780" s="535">
        <v>3</v>
      </c>
      <c r="P780" s="535">
        <v>0</v>
      </c>
      <c r="Q780" s="535">
        <v>0</v>
      </c>
      <c r="R780" s="535">
        <v>2</v>
      </c>
      <c r="S780" s="535">
        <v>-40</v>
      </c>
    </row>
    <row r="781" spans="12:19" s="27" customFormat="1" x14ac:dyDescent="0.2">
      <c r="L781" s="531"/>
      <c r="M781" s="531"/>
      <c r="N781" s="535">
        <v>1</v>
      </c>
      <c r="O781" s="535">
        <v>3</v>
      </c>
      <c r="P781" s="535">
        <v>0</v>
      </c>
      <c r="Q781" s="535">
        <v>0</v>
      </c>
      <c r="R781" s="535">
        <v>3</v>
      </c>
      <c r="S781" s="535">
        <v>-40</v>
      </c>
    </row>
    <row r="782" spans="12:19" s="27" customFormat="1" x14ac:dyDescent="0.2">
      <c r="L782" s="531"/>
      <c r="M782" s="531"/>
      <c r="N782" s="535">
        <v>1</v>
      </c>
      <c r="O782" s="535">
        <v>3</v>
      </c>
      <c r="P782" s="535">
        <v>0</v>
      </c>
      <c r="Q782" s="535">
        <v>1</v>
      </c>
      <c r="R782" s="535">
        <v>0</v>
      </c>
      <c r="S782" s="535">
        <v>-40</v>
      </c>
    </row>
    <row r="783" spans="12:19" s="27" customFormat="1" x14ac:dyDescent="0.2">
      <c r="L783" s="531"/>
      <c r="M783" s="531"/>
      <c r="N783" s="535">
        <v>1</v>
      </c>
      <c r="O783" s="535">
        <v>3</v>
      </c>
      <c r="P783" s="535">
        <v>0</v>
      </c>
      <c r="Q783" s="535">
        <v>1</v>
      </c>
      <c r="R783" s="535">
        <v>1</v>
      </c>
      <c r="S783" s="535">
        <v>-40</v>
      </c>
    </row>
    <row r="784" spans="12:19" s="27" customFormat="1" x14ac:dyDescent="0.2">
      <c r="L784" s="531"/>
      <c r="M784" s="531"/>
      <c r="N784" s="535">
        <v>1</v>
      </c>
      <c r="O784" s="535">
        <v>3</v>
      </c>
      <c r="P784" s="535">
        <v>0</v>
      </c>
      <c r="Q784" s="535">
        <v>1</v>
      </c>
      <c r="R784" s="535">
        <v>2</v>
      </c>
      <c r="S784" s="535">
        <v>-40</v>
      </c>
    </row>
    <row r="785" spans="12:19" s="27" customFormat="1" x14ac:dyDescent="0.2">
      <c r="L785" s="531"/>
      <c r="M785" s="531"/>
      <c r="N785" s="535">
        <v>1</v>
      </c>
      <c r="O785" s="535">
        <v>3</v>
      </c>
      <c r="P785" s="535">
        <v>0</v>
      </c>
      <c r="Q785" s="535">
        <v>1</v>
      </c>
      <c r="R785" s="535">
        <v>3</v>
      </c>
      <c r="S785" s="535">
        <v>-40</v>
      </c>
    </row>
    <row r="786" spans="12:19" s="27" customFormat="1" x14ac:dyDescent="0.2">
      <c r="L786" s="531"/>
      <c r="M786" s="531"/>
      <c r="N786" s="535">
        <v>1</v>
      </c>
      <c r="O786" s="535">
        <v>3</v>
      </c>
      <c r="P786" s="535">
        <v>0</v>
      </c>
      <c r="Q786" s="535">
        <v>2</v>
      </c>
      <c r="R786" s="535">
        <v>0</v>
      </c>
      <c r="S786" s="535">
        <v>-40</v>
      </c>
    </row>
    <row r="787" spans="12:19" s="27" customFormat="1" x14ac:dyDescent="0.2">
      <c r="L787" s="531"/>
      <c r="M787" s="531"/>
      <c r="N787" s="535">
        <v>1</v>
      </c>
      <c r="O787" s="535">
        <v>3</v>
      </c>
      <c r="P787" s="535">
        <v>0</v>
      </c>
      <c r="Q787" s="535">
        <v>2</v>
      </c>
      <c r="R787" s="535">
        <v>1</v>
      </c>
      <c r="S787" s="535">
        <v>-40</v>
      </c>
    </row>
    <row r="788" spans="12:19" s="27" customFormat="1" x14ac:dyDescent="0.2">
      <c r="L788" s="531"/>
      <c r="M788" s="531"/>
      <c r="N788" s="535">
        <v>1</v>
      </c>
      <c r="O788" s="535">
        <v>3</v>
      </c>
      <c r="P788" s="535">
        <v>0</v>
      </c>
      <c r="Q788" s="535">
        <v>2</v>
      </c>
      <c r="R788" s="535">
        <v>2</v>
      </c>
      <c r="S788" s="535">
        <v>-40</v>
      </c>
    </row>
    <row r="789" spans="12:19" s="27" customFormat="1" x14ac:dyDescent="0.2">
      <c r="L789" s="531"/>
      <c r="M789" s="531"/>
      <c r="N789" s="535">
        <v>1</v>
      </c>
      <c r="O789" s="535">
        <v>3</v>
      </c>
      <c r="P789" s="535">
        <v>0</v>
      </c>
      <c r="Q789" s="535">
        <v>2</v>
      </c>
      <c r="R789" s="535">
        <v>3</v>
      </c>
      <c r="S789" s="535">
        <v>-40</v>
      </c>
    </row>
    <row r="790" spans="12:19" s="27" customFormat="1" x14ac:dyDescent="0.2">
      <c r="L790" s="531"/>
      <c r="M790" s="531"/>
      <c r="N790" s="535">
        <v>1</v>
      </c>
      <c r="O790" s="535">
        <v>3</v>
      </c>
      <c r="P790" s="535">
        <v>1</v>
      </c>
      <c r="Q790" s="535">
        <v>0</v>
      </c>
      <c r="R790" s="535">
        <v>0</v>
      </c>
      <c r="S790" s="535">
        <v>-40</v>
      </c>
    </row>
    <row r="791" spans="12:19" s="27" customFormat="1" x14ac:dyDescent="0.2">
      <c r="L791" s="531"/>
      <c r="M791" s="531"/>
      <c r="N791" s="535">
        <v>1</v>
      </c>
      <c r="O791" s="535">
        <v>3</v>
      </c>
      <c r="P791" s="535">
        <v>1</v>
      </c>
      <c r="Q791" s="535">
        <v>0</v>
      </c>
      <c r="R791" s="535">
        <v>1</v>
      </c>
      <c r="S791" s="535">
        <v>-40</v>
      </c>
    </row>
    <row r="792" spans="12:19" s="27" customFormat="1" x14ac:dyDescent="0.2">
      <c r="L792" s="531"/>
      <c r="M792" s="531"/>
      <c r="N792" s="535">
        <v>1</v>
      </c>
      <c r="O792" s="535">
        <v>3</v>
      </c>
      <c r="P792" s="535">
        <v>1</v>
      </c>
      <c r="Q792" s="535">
        <v>0</v>
      </c>
      <c r="R792" s="535">
        <v>2</v>
      </c>
      <c r="S792" s="535">
        <v>-40</v>
      </c>
    </row>
    <row r="793" spans="12:19" s="27" customFormat="1" x14ac:dyDescent="0.2">
      <c r="L793" s="531"/>
      <c r="M793" s="531"/>
      <c r="N793" s="535">
        <v>1</v>
      </c>
      <c r="O793" s="535">
        <v>3</v>
      </c>
      <c r="P793" s="535">
        <v>1</v>
      </c>
      <c r="Q793" s="535">
        <v>0</v>
      </c>
      <c r="R793" s="535">
        <v>3</v>
      </c>
      <c r="S793" s="535">
        <v>-40</v>
      </c>
    </row>
    <row r="794" spans="12:19" s="27" customFormat="1" x14ac:dyDescent="0.2">
      <c r="L794" s="531"/>
      <c r="M794" s="531"/>
      <c r="N794" s="535">
        <v>1</v>
      </c>
      <c r="O794" s="535">
        <v>3</v>
      </c>
      <c r="P794" s="535">
        <v>1</v>
      </c>
      <c r="Q794" s="535">
        <v>1</v>
      </c>
      <c r="R794" s="535">
        <v>0</v>
      </c>
      <c r="S794" s="535">
        <v>-40</v>
      </c>
    </row>
    <row r="795" spans="12:19" s="27" customFormat="1" x14ac:dyDescent="0.2">
      <c r="L795" s="531"/>
      <c r="M795" s="531"/>
      <c r="N795" s="535">
        <v>1</v>
      </c>
      <c r="O795" s="535">
        <v>3</v>
      </c>
      <c r="P795" s="535">
        <v>1</v>
      </c>
      <c r="Q795" s="535">
        <v>1</v>
      </c>
      <c r="R795" s="535">
        <v>1</v>
      </c>
      <c r="S795" s="535">
        <v>-40</v>
      </c>
    </row>
    <row r="796" spans="12:19" s="27" customFormat="1" x14ac:dyDescent="0.2">
      <c r="L796" s="531"/>
      <c r="M796" s="531"/>
      <c r="N796" s="535">
        <v>1</v>
      </c>
      <c r="O796" s="535">
        <v>3</v>
      </c>
      <c r="P796" s="535">
        <v>1</v>
      </c>
      <c r="Q796" s="535">
        <v>1</v>
      </c>
      <c r="R796" s="535">
        <v>2</v>
      </c>
      <c r="S796" s="535">
        <v>-40</v>
      </c>
    </row>
    <row r="797" spans="12:19" s="27" customFormat="1" x14ac:dyDescent="0.2">
      <c r="L797" s="531"/>
      <c r="M797" s="531"/>
      <c r="N797" s="535">
        <v>1</v>
      </c>
      <c r="O797" s="535">
        <v>3</v>
      </c>
      <c r="P797" s="535">
        <v>1</v>
      </c>
      <c r="Q797" s="535">
        <v>1</v>
      </c>
      <c r="R797" s="535">
        <v>3</v>
      </c>
      <c r="S797" s="535">
        <v>-40</v>
      </c>
    </row>
    <row r="798" spans="12:19" s="27" customFormat="1" x14ac:dyDescent="0.2">
      <c r="L798" s="531"/>
      <c r="M798" s="531"/>
      <c r="N798" s="535">
        <v>1</v>
      </c>
      <c r="O798" s="535">
        <v>3</v>
      </c>
      <c r="P798" s="535">
        <v>1</v>
      </c>
      <c r="Q798" s="535">
        <v>2</v>
      </c>
      <c r="R798" s="535">
        <v>0</v>
      </c>
      <c r="S798" s="535">
        <v>-40</v>
      </c>
    </row>
    <row r="799" spans="12:19" s="27" customFormat="1" x14ac:dyDescent="0.2">
      <c r="L799" s="531"/>
      <c r="M799" s="531"/>
      <c r="N799" s="535">
        <v>1</v>
      </c>
      <c r="O799" s="535">
        <v>3</v>
      </c>
      <c r="P799" s="535">
        <v>1</v>
      </c>
      <c r="Q799" s="535">
        <v>2</v>
      </c>
      <c r="R799" s="535">
        <v>1</v>
      </c>
      <c r="S799" s="535">
        <v>-40</v>
      </c>
    </row>
    <row r="800" spans="12:19" s="27" customFormat="1" x14ac:dyDescent="0.2">
      <c r="L800" s="531"/>
      <c r="M800" s="531"/>
      <c r="N800" s="535">
        <v>1</v>
      </c>
      <c r="O800" s="535">
        <v>3</v>
      </c>
      <c r="P800" s="535">
        <v>1</v>
      </c>
      <c r="Q800" s="535">
        <v>2</v>
      </c>
      <c r="R800" s="535">
        <v>2</v>
      </c>
      <c r="S800" s="535">
        <v>-40</v>
      </c>
    </row>
    <row r="801" spans="12:19" s="27" customFormat="1" x14ac:dyDescent="0.2">
      <c r="L801" s="531"/>
      <c r="M801" s="531"/>
      <c r="N801" s="535">
        <v>1</v>
      </c>
      <c r="O801" s="535">
        <v>3</v>
      </c>
      <c r="P801" s="535">
        <v>1</v>
      </c>
      <c r="Q801" s="535">
        <v>2</v>
      </c>
      <c r="R801" s="535">
        <v>3</v>
      </c>
      <c r="S801" s="535">
        <v>-40</v>
      </c>
    </row>
    <row r="802" spans="12:19" s="27" customFormat="1" x14ac:dyDescent="0.2">
      <c r="L802" s="531"/>
      <c r="M802" s="531"/>
      <c r="N802" s="535">
        <v>1</v>
      </c>
      <c r="O802" s="535">
        <v>3</v>
      </c>
      <c r="P802" s="535">
        <v>2</v>
      </c>
      <c r="Q802" s="535">
        <v>0</v>
      </c>
      <c r="R802" s="535">
        <v>0</v>
      </c>
      <c r="S802" s="535">
        <v>-40</v>
      </c>
    </row>
    <row r="803" spans="12:19" s="27" customFormat="1" x14ac:dyDescent="0.2">
      <c r="L803" s="531"/>
      <c r="M803" s="531"/>
      <c r="N803" s="535">
        <v>1</v>
      </c>
      <c r="O803" s="535">
        <v>3</v>
      </c>
      <c r="P803" s="535">
        <v>2</v>
      </c>
      <c r="Q803" s="535">
        <v>0</v>
      </c>
      <c r="R803" s="535">
        <v>1</v>
      </c>
      <c r="S803" s="535">
        <v>-40</v>
      </c>
    </row>
    <row r="804" spans="12:19" s="27" customFormat="1" x14ac:dyDescent="0.2">
      <c r="L804" s="531"/>
      <c r="M804" s="531"/>
      <c r="N804" s="535">
        <v>1</v>
      </c>
      <c r="O804" s="535">
        <v>3</v>
      </c>
      <c r="P804" s="535">
        <v>2</v>
      </c>
      <c r="Q804" s="535">
        <v>0</v>
      </c>
      <c r="R804" s="535">
        <v>2</v>
      </c>
      <c r="S804" s="535">
        <v>-40</v>
      </c>
    </row>
    <row r="805" spans="12:19" s="27" customFormat="1" x14ac:dyDescent="0.2">
      <c r="L805" s="531"/>
      <c r="M805" s="531"/>
      <c r="N805" s="535">
        <v>1</v>
      </c>
      <c r="O805" s="535">
        <v>3</v>
      </c>
      <c r="P805" s="535">
        <v>2</v>
      </c>
      <c r="Q805" s="535">
        <v>0</v>
      </c>
      <c r="R805" s="535">
        <v>3</v>
      </c>
      <c r="S805" s="535">
        <v>-40</v>
      </c>
    </row>
    <row r="806" spans="12:19" s="27" customFormat="1" x14ac:dyDescent="0.2">
      <c r="L806" s="531"/>
      <c r="M806" s="531"/>
      <c r="N806" s="535">
        <v>1</v>
      </c>
      <c r="O806" s="535">
        <v>3</v>
      </c>
      <c r="P806" s="535">
        <v>2</v>
      </c>
      <c r="Q806" s="535">
        <v>1</v>
      </c>
      <c r="R806" s="535">
        <v>0</v>
      </c>
      <c r="S806" s="535">
        <v>-40</v>
      </c>
    </row>
    <row r="807" spans="12:19" s="27" customFormat="1" x14ac:dyDescent="0.2">
      <c r="L807" s="531"/>
      <c r="M807" s="531"/>
      <c r="N807" s="535">
        <v>1</v>
      </c>
      <c r="O807" s="535">
        <v>3</v>
      </c>
      <c r="P807" s="535">
        <v>2</v>
      </c>
      <c r="Q807" s="535">
        <v>1</v>
      </c>
      <c r="R807" s="535">
        <v>1</v>
      </c>
      <c r="S807" s="535">
        <v>-40</v>
      </c>
    </row>
    <row r="808" spans="12:19" s="27" customFormat="1" x14ac:dyDescent="0.2">
      <c r="L808" s="531"/>
      <c r="M808" s="531"/>
      <c r="N808" s="535">
        <v>1</v>
      </c>
      <c r="O808" s="535">
        <v>3</v>
      </c>
      <c r="P808" s="535">
        <v>2</v>
      </c>
      <c r="Q808" s="535">
        <v>1</v>
      </c>
      <c r="R808" s="535">
        <v>2</v>
      </c>
      <c r="S808" s="535">
        <v>-40</v>
      </c>
    </row>
    <row r="809" spans="12:19" s="27" customFormat="1" x14ac:dyDescent="0.2">
      <c r="L809" s="531"/>
      <c r="M809" s="531"/>
      <c r="N809" s="535">
        <v>1</v>
      </c>
      <c r="O809" s="535">
        <v>3</v>
      </c>
      <c r="P809" s="535">
        <v>2</v>
      </c>
      <c r="Q809" s="535">
        <v>1</v>
      </c>
      <c r="R809" s="535">
        <v>3</v>
      </c>
      <c r="S809" s="535">
        <v>-40</v>
      </c>
    </row>
    <row r="810" spans="12:19" s="27" customFormat="1" x14ac:dyDescent="0.2">
      <c r="L810" s="531"/>
      <c r="M810" s="531"/>
      <c r="N810" s="535">
        <v>1</v>
      </c>
      <c r="O810" s="535">
        <v>3</v>
      </c>
      <c r="P810" s="535">
        <v>2</v>
      </c>
      <c r="Q810" s="535">
        <v>2</v>
      </c>
      <c r="R810" s="535">
        <v>0</v>
      </c>
      <c r="S810" s="535">
        <v>-40</v>
      </c>
    </row>
    <row r="811" spans="12:19" s="27" customFormat="1" x14ac:dyDescent="0.2">
      <c r="L811" s="531"/>
      <c r="M811" s="531"/>
      <c r="N811" s="535">
        <v>1</v>
      </c>
      <c r="O811" s="535">
        <v>3</v>
      </c>
      <c r="P811" s="535">
        <v>2</v>
      </c>
      <c r="Q811" s="535">
        <v>2</v>
      </c>
      <c r="R811" s="535">
        <v>1</v>
      </c>
      <c r="S811" s="535">
        <v>-40</v>
      </c>
    </row>
    <row r="812" spans="12:19" s="27" customFormat="1" x14ac:dyDescent="0.2">
      <c r="L812" s="531"/>
      <c r="M812" s="531"/>
      <c r="N812" s="535">
        <v>1</v>
      </c>
      <c r="O812" s="535">
        <v>3</v>
      </c>
      <c r="P812" s="535">
        <v>2</v>
      </c>
      <c r="Q812" s="535">
        <v>2</v>
      </c>
      <c r="R812" s="535">
        <v>2</v>
      </c>
      <c r="S812" s="535">
        <v>-40</v>
      </c>
    </row>
    <row r="813" spans="12:19" s="27" customFormat="1" x14ac:dyDescent="0.2">
      <c r="L813" s="531"/>
      <c r="M813" s="531"/>
      <c r="N813" s="535">
        <v>1</v>
      </c>
      <c r="O813" s="535">
        <v>3</v>
      </c>
      <c r="P813" s="535">
        <v>2</v>
      </c>
      <c r="Q813" s="535">
        <v>2</v>
      </c>
      <c r="R813" s="535">
        <v>3</v>
      </c>
      <c r="S813" s="535">
        <v>-40</v>
      </c>
    </row>
    <row r="814" spans="12:19" s="27" customFormat="1" x14ac:dyDescent="0.2">
      <c r="L814" s="531"/>
      <c r="M814" s="531"/>
      <c r="N814" s="535">
        <v>1</v>
      </c>
      <c r="O814" s="535">
        <v>3</v>
      </c>
      <c r="P814" s="535">
        <v>3</v>
      </c>
      <c r="Q814" s="535">
        <v>0</v>
      </c>
      <c r="R814" s="535">
        <v>0</v>
      </c>
      <c r="S814" s="535">
        <v>-40</v>
      </c>
    </row>
    <row r="815" spans="12:19" s="27" customFormat="1" x14ac:dyDescent="0.2">
      <c r="L815" s="531"/>
      <c r="M815" s="531"/>
      <c r="N815" s="535">
        <v>1</v>
      </c>
      <c r="O815" s="535">
        <v>3</v>
      </c>
      <c r="P815" s="535">
        <v>3</v>
      </c>
      <c r="Q815" s="535">
        <v>0</v>
      </c>
      <c r="R815" s="535">
        <v>1</v>
      </c>
      <c r="S815" s="535">
        <v>-40</v>
      </c>
    </row>
    <row r="816" spans="12:19" s="27" customFormat="1" x14ac:dyDescent="0.2">
      <c r="L816" s="531"/>
      <c r="M816" s="531"/>
      <c r="N816" s="535">
        <v>1</v>
      </c>
      <c r="O816" s="535">
        <v>3</v>
      </c>
      <c r="P816" s="535">
        <v>3</v>
      </c>
      <c r="Q816" s="535">
        <v>0</v>
      </c>
      <c r="R816" s="535">
        <v>2</v>
      </c>
      <c r="S816" s="535">
        <v>-40</v>
      </c>
    </row>
    <row r="817" spans="12:19" s="27" customFormat="1" x14ac:dyDescent="0.2">
      <c r="L817" s="531"/>
      <c r="M817" s="531"/>
      <c r="N817" s="535">
        <v>1</v>
      </c>
      <c r="O817" s="535">
        <v>3</v>
      </c>
      <c r="P817" s="535">
        <v>3</v>
      </c>
      <c r="Q817" s="535">
        <v>0</v>
      </c>
      <c r="R817" s="535">
        <v>3</v>
      </c>
      <c r="S817" s="535">
        <v>-40</v>
      </c>
    </row>
    <row r="818" spans="12:19" s="27" customFormat="1" x14ac:dyDescent="0.2">
      <c r="L818" s="531"/>
      <c r="M818" s="531"/>
      <c r="N818" s="535">
        <v>1</v>
      </c>
      <c r="O818" s="535">
        <v>3</v>
      </c>
      <c r="P818" s="535">
        <v>3</v>
      </c>
      <c r="Q818" s="535">
        <v>1</v>
      </c>
      <c r="R818" s="535">
        <v>0</v>
      </c>
      <c r="S818" s="535">
        <v>-40</v>
      </c>
    </row>
    <row r="819" spans="12:19" s="27" customFormat="1" x14ac:dyDescent="0.2">
      <c r="L819" s="531"/>
      <c r="M819" s="531"/>
      <c r="N819" s="535">
        <v>1</v>
      </c>
      <c r="O819" s="535">
        <v>3</v>
      </c>
      <c r="P819" s="535">
        <v>3</v>
      </c>
      <c r="Q819" s="535">
        <v>1</v>
      </c>
      <c r="R819" s="535">
        <v>1</v>
      </c>
      <c r="S819" s="535">
        <v>-40</v>
      </c>
    </row>
    <row r="820" spans="12:19" s="27" customFormat="1" x14ac:dyDescent="0.2">
      <c r="L820" s="531"/>
      <c r="M820" s="531"/>
      <c r="N820" s="535">
        <v>1</v>
      </c>
      <c r="O820" s="535">
        <v>3</v>
      </c>
      <c r="P820" s="535">
        <v>3</v>
      </c>
      <c r="Q820" s="535">
        <v>1</v>
      </c>
      <c r="R820" s="535">
        <v>2</v>
      </c>
      <c r="S820" s="535">
        <v>-40</v>
      </c>
    </row>
    <row r="821" spans="12:19" s="27" customFormat="1" x14ac:dyDescent="0.2">
      <c r="L821" s="531"/>
      <c r="M821" s="531"/>
      <c r="N821" s="535">
        <v>1</v>
      </c>
      <c r="O821" s="535">
        <v>3</v>
      </c>
      <c r="P821" s="535">
        <v>3</v>
      </c>
      <c r="Q821" s="535">
        <v>1</v>
      </c>
      <c r="R821" s="535">
        <v>3</v>
      </c>
      <c r="S821" s="535">
        <v>-40</v>
      </c>
    </row>
    <row r="822" spans="12:19" s="27" customFormat="1" x14ac:dyDescent="0.2">
      <c r="L822" s="531"/>
      <c r="M822" s="531"/>
      <c r="N822" s="535">
        <v>1</v>
      </c>
      <c r="O822" s="535">
        <v>3</v>
      </c>
      <c r="P822" s="535">
        <v>3</v>
      </c>
      <c r="Q822" s="535">
        <v>2</v>
      </c>
      <c r="R822" s="535">
        <v>0</v>
      </c>
      <c r="S822" s="535">
        <v>-40</v>
      </c>
    </row>
    <row r="823" spans="12:19" s="27" customFormat="1" x14ac:dyDescent="0.2">
      <c r="L823" s="531"/>
      <c r="M823" s="531"/>
      <c r="N823" s="535">
        <v>1</v>
      </c>
      <c r="O823" s="535">
        <v>3</v>
      </c>
      <c r="P823" s="535">
        <v>3</v>
      </c>
      <c r="Q823" s="535">
        <v>2</v>
      </c>
      <c r="R823" s="535">
        <v>1</v>
      </c>
      <c r="S823" s="535">
        <v>-40</v>
      </c>
    </row>
    <row r="824" spans="12:19" s="27" customFormat="1" x14ac:dyDescent="0.2">
      <c r="L824" s="531"/>
      <c r="M824" s="531"/>
      <c r="N824" s="535">
        <v>1</v>
      </c>
      <c r="O824" s="535">
        <v>3</v>
      </c>
      <c r="P824" s="535">
        <v>3</v>
      </c>
      <c r="Q824" s="535">
        <v>2</v>
      </c>
      <c r="R824" s="535">
        <v>2</v>
      </c>
      <c r="S824" s="535">
        <v>-40</v>
      </c>
    </row>
    <row r="825" spans="12:19" s="27" customFormat="1" x14ac:dyDescent="0.2">
      <c r="L825" s="531"/>
      <c r="M825" s="531"/>
      <c r="N825" s="535">
        <v>1</v>
      </c>
      <c r="O825" s="535">
        <v>3</v>
      </c>
      <c r="P825" s="535">
        <v>3</v>
      </c>
      <c r="Q825" s="535">
        <v>2</v>
      </c>
      <c r="R825" s="535">
        <v>3</v>
      </c>
      <c r="S825" s="535">
        <v>-40</v>
      </c>
    </row>
    <row r="826" spans="12:19" s="27" customFormat="1" x14ac:dyDescent="0.2">
      <c r="L826" s="531"/>
      <c r="M826" s="531"/>
      <c r="N826" s="535">
        <v>2</v>
      </c>
      <c r="O826" s="535">
        <v>0</v>
      </c>
      <c r="P826" s="535">
        <v>0</v>
      </c>
      <c r="Q826" s="535">
        <v>0</v>
      </c>
      <c r="R826" s="535">
        <v>0</v>
      </c>
      <c r="S826" s="535">
        <v>-10</v>
      </c>
    </row>
    <row r="827" spans="12:19" s="27" customFormat="1" x14ac:dyDescent="0.2">
      <c r="L827" s="531"/>
      <c r="M827" s="531"/>
      <c r="N827" s="535">
        <v>2</v>
      </c>
      <c r="O827" s="535">
        <v>0</v>
      </c>
      <c r="P827" s="535">
        <v>0</v>
      </c>
      <c r="Q827" s="535">
        <v>0</v>
      </c>
      <c r="R827" s="535">
        <v>1</v>
      </c>
      <c r="S827" s="535">
        <v>-40</v>
      </c>
    </row>
    <row r="828" spans="12:19" s="27" customFormat="1" x14ac:dyDescent="0.2">
      <c r="L828" s="531"/>
      <c r="M828" s="531"/>
      <c r="N828" s="535">
        <v>2</v>
      </c>
      <c r="O828" s="535">
        <v>0</v>
      </c>
      <c r="P828" s="535">
        <v>0</v>
      </c>
      <c r="Q828" s="535">
        <v>0</v>
      </c>
      <c r="R828" s="535">
        <v>2</v>
      </c>
      <c r="S828" s="535">
        <v>-40</v>
      </c>
    </row>
    <row r="829" spans="12:19" s="27" customFormat="1" x14ac:dyDescent="0.2">
      <c r="L829" s="531"/>
      <c r="M829" s="531"/>
      <c r="N829" s="535">
        <v>2</v>
      </c>
      <c r="O829" s="535">
        <v>0</v>
      </c>
      <c r="P829" s="535">
        <v>0</v>
      </c>
      <c r="Q829" s="535">
        <v>0</v>
      </c>
      <c r="R829" s="535">
        <v>3</v>
      </c>
      <c r="S829" s="535">
        <v>-40</v>
      </c>
    </row>
    <row r="830" spans="12:19" s="27" customFormat="1" x14ac:dyDescent="0.2">
      <c r="L830" s="531"/>
      <c r="M830" s="531"/>
      <c r="N830" s="535">
        <v>2</v>
      </c>
      <c r="O830" s="535">
        <v>0</v>
      </c>
      <c r="P830" s="535">
        <v>0</v>
      </c>
      <c r="Q830" s="535">
        <v>1</v>
      </c>
      <c r="R830" s="535">
        <v>0</v>
      </c>
      <c r="S830" s="535">
        <v>-40</v>
      </c>
    </row>
    <row r="831" spans="12:19" s="27" customFormat="1" x14ac:dyDescent="0.2">
      <c r="L831" s="531"/>
      <c r="M831" s="531"/>
      <c r="N831" s="535">
        <v>2</v>
      </c>
      <c r="O831" s="535">
        <v>0</v>
      </c>
      <c r="P831" s="535">
        <v>0</v>
      </c>
      <c r="Q831" s="535">
        <v>1</v>
      </c>
      <c r="R831" s="535">
        <v>1</v>
      </c>
      <c r="S831" s="535">
        <v>-40</v>
      </c>
    </row>
    <row r="832" spans="12:19" s="27" customFormat="1" x14ac:dyDescent="0.2">
      <c r="L832" s="531"/>
      <c r="M832" s="531"/>
      <c r="N832" s="535">
        <v>2</v>
      </c>
      <c r="O832" s="535">
        <v>0</v>
      </c>
      <c r="P832" s="535">
        <v>0</v>
      </c>
      <c r="Q832" s="535">
        <v>1</v>
      </c>
      <c r="R832" s="535">
        <v>2</v>
      </c>
      <c r="S832" s="535">
        <v>-40</v>
      </c>
    </row>
    <row r="833" spans="12:19" s="27" customFormat="1" x14ac:dyDescent="0.2">
      <c r="L833" s="531"/>
      <c r="M833" s="531"/>
      <c r="N833" s="535">
        <v>2</v>
      </c>
      <c r="O833" s="535">
        <v>0</v>
      </c>
      <c r="P833" s="535">
        <v>0</v>
      </c>
      <c r="Q833" s="535">
        <v>1</v>
      </c>
      <c r="R833" s="535">
        <v>3</v>
      </c>
      <c r="S833" s="535">
        <v>-40</v>
      </c>
    </row>
    <row r="834" spans="12:19" s="27" customFormat="1" x14ac:dyDescent="0.2">
      <c r="L834" s="531"/>
      <c r="M834" s="531"/>
      <c r="N834" s="535">
        <v>2</v>
      </c>
      <c r="O834" s="535">
        <v>0</v>
      </c>
      <c r="P834" s="535">
        <v>0</v>
      </c>
      <c r="Q834" s="535">
        <v>2</v>
      </c>
      <c r="R834" s="535">
        <v>0</v>
      </c>
      <c r="S834" s="535">
        <v>-40</v>
      </c>
    </row>
    <row r="835" spans="12:19" s="27" customFormat="1" x14ac:dyDescent="0.2">
      <c r="L835" s="531"/>
      <c r="M835" s="531"/>
      <c r="N835" s="535">
        <v>2</v>
      </c>
      <c r="O835" s="535">
        <v>0</v>
      </c>
      <c r="P835" s="535">
        <v>0</v>
      </c>
      <c r="Q835" s="535">
        <v>2</v>
      </c>
      <c r="R835" s="535">
        <v>1</v>
      </c>
      <c r="S835" s="535">
        <v>-40</v>
      </c>
    </row>
    <row r="836" spans="12:19" s="27" customFormat="1" x14ac:dyDescent="0.2">
      <c r="L836" s="531"/>
      <c r="M836" s="531"/>
      <c r="N836" s="535">
        <v>2</v>
      </c>
      <c r="O836" s="535">
        <v>0</v>
      </c>
      <c r="P836" s="535">
        <v>0</v>
      </c>
      <c r="Q836" s="535">
        <v>2</v>
      </c>
      <c r="R836" s="535">
        <v>2</v>
      </c>
      <c r="S836" s="535">
        <v>-40</v>
      </c>
    </row>
    <row r="837" spans="12:19" s="27" customFormat="1" x14ac:dyDescent="0.2">
      <c r="L837" s="531"/>
      <c r="M837" s="531"/>
      <c r="N837" s="535">
        <v>2</v>
      </c>
      <c r="O837" s="535">
        <v>0</v>
      </c>
      <c r="P837" s="535">
        <v>0</v>
      </c>
      <c r="Q837" s="535">
        <v>2</v>
      </c>
      <c r="R837" s="535">
        <v>3</v>
      </c>
      <c r="S837" s="535">
        <v>-40</v>
      </c>
    </row>
    <row r="838" spans="12:19" s="27" customFormat="1" x14ac:dyDescent="0.2">
      <c r="L838" s="531"/>
      <c r="M838" s="531"/>
      <c r="N838" s="535">
        <v>2</v>
      </c>
      <c r="O838" s="535">
        <v>0</v>
      </c>
      <c r="P838" s="535">
        <v>1</v>
      </c>
      <c r="Q838" s="535">
        <v>0</v>
      </c>
      <c r="R838" s="535">
        <v>0</v>
      </c>
      <c r="S838" s="535">
        <v>-40</v>
      </c>
    </row>
    <row r="839" spans="12:19" s="27" customFormat="1" x14ac:dyDescent="0.2">
      <c r="L839" s="531"/>
      <c r="M839" s="531"/>
      <c r="N839" s="535">
        <v>2</v>
      </c>
      <c r="O839" s="535">
        <v>0</v>
      </c>
      <c r="P839" s="535">
        <v>1</v>
      </c>
      <c r="Q839" s="535">
        <v>0</v>
      </c>
      <c r="R839" s="535">
        <v>1</v>
      </c>
      <c r="S839" s="535">
        <v>-40</v>
      </c>
    </row>
    <row r="840" spans="12:19" s="27" customFormat="1" x14ac:dyDescent="0.2">
      <c r="L840" s="531"/>
      <c r="M840" s="531"/>
      <c r="N840" s="535">
        <v>2</v>
      </c>
      <c r="O840" s="535">
        <v>0</v>
      </c>
      <c r="P840" s="535">
        <v>1</v>
      </c>
      <c r="Q840" s="535">
        <v>0</v>
      </c>
      <c r="R840" s="535">
        <v>2</v>
      </c>
      <c r="S840" s="535">
        <v>-40</v>
      </c>
    </row>
    <row r="841" spans="12:19" s="27" customFormat="1" x14ac:dyDescent="0.2">
      <c r="L841" s="531"/>
      <c r="M841" s="531"/>
      <c r="N841" s="535">
        <v>2</v>
      </c>
      <c r="O841" s="535">
        <v>0</v>
      </c>
      <c r="P841" s="535">
        <v>1</v>
      </c>
      <c r="Q841" s="535">
        <v>0</v>
      </c>
      <c r="R841" s="535">
        <v>3</v>
      </c>
      <c r="S841" s="535">
        <v>-40</v>
      </c>
    </row>
    <row r="842" spans="12:19" s="27" customFormat="1" x14ac:dyDescent="0.2">
      <c r="L842" s="531"/>
      <c r="M842" s="531"/>
      <c r="N842" s="535">
        <v>2</v>
      </c>
      <c r="O842" s="535">
        <v>0</v>
      </c>
      <c r="P842" s="535">
        <v>1</v>
      </c>
      <c r="Q842" s="535">
        <v>1</v>
      </c>
      <c r="R842" s="535">
        <v>0</v>
      </c>
      <c r="S842" s="535">
        <v>-40</v>
      </c>
    </row>
    <row r="843" spans="12:19" s="27" customFormat="1" x14ac:dyDescent="0.2">
      <c r="L843" s="531"/>
      <c r="M843" s="531"/>
      <c r="N843" s="535">
        <v>2</v>
      </c>
      <c r="O843" s="535">
        <v>0</v>
      </c>
      <c r="P843" s="535">
        <v>1</v>
      </c>
      <c r="Q843" s="535">
        <v>1</v>
      </c>
      <c r="R843" s="535">
        <v>1</v>
      </c>
      <c r="S843" s="535">
        <v>-40</v>
      </c>
    </row>
    <row r="844" spans="12:19" s="27" customFormat="1" x14ac:dyDescent="0.2">
      <c r="L844" s="531"/>
      <c r="M844" s="531"/>
      <c r="N844" s="535">
        <v>2</v>
      </c>
      <c r="O844" s="535">
        <v>0</v>
      </c>
      <c r="P844" s="535">
        <v>1</v>
      </c>
      <c r="Q844" s="535">
        <v>1</v>
      </c>
      <c r="R844" s="535">
        <v>2</v>
      </c>
      <c r="S844" s="535">
        <v>-40</v>
      </c>
    </row>
    <row r="845" spans="12:19" s="27" customFormat="1" x14ac:dyDescent="0.2">
      <c r="L845" s="531"/>
      <c r="M845" s="531"/>
      <c r="N845" s="535">
        <v>2</v>
      </c>
      <c r="O845" s="535">
        <v>0</v>
      </c>
      <c r="P845" s="535">
        <v>1</v>
      </c>
      <c r="Q845" s="535">
        <v>1</v>
      </c>
      <c r="R845" s="535">
        <v>3</v>
      </c>
      <c r="S845" s="535">
        <v>-40</v>
      </c>
    </row>
    <row r="846" spans="12:19" s="27" customFormat="1" x14ac:dyDescent="0.2">
      <c r="L846" s="531"/>
      <c r="M846" s="531"/>
      <c r="N846" s="535">
        <v>2</v>
      </c>
      <c r="O846" s="535">
        <v>0</v>
      </c>
      <c r="P846" s="535">
        <v>1</v>
      </c>
      <c r="Q846" s="535">
        <v>2</v>
      </c>
      <c r="R846" s="535">
        <v>0</v>
      </c>
      <c r="S846" s="535">
        <v>-40</v>
      </c>
    </row>
    <row r="847" spans="12:19" s="27" customFormat="1" x14ac:dyDescent="0.2">
      <c r="L847" s="531"/>
      <c r="M847" s="531"/>
      <c r="N847" s="535">
        <v>2</v>
      </c>
      <c r="O847" s="535">
        <v>0</v>
      </c>
      <c r="P847" s="535">
        <v>1</v>
      </c>
      <c r="Q847" s="535">
        <v>2</v>
      </c>
      <c r="R847" s="535">
        <v>1</v>
      </c>
      <c r="S847" s="535">
        <v>-40</v>
      </c>
    </row>
    <row r="848" spans="12:19" s="27" customFormat="1" x14ac:dyDescent="0.2">
      <c r="L848" s="531"/>
      <c r="M848" s="531"/>
      <c r="N848" s="535">
        <v>2</v>
      </c>
      <c r="O848" s="535">
        <v>0</v>
      </c>
      <c r="P848" s="535">
        <v>1</v>
      </c>
      <c r="Q848" s="535">
        <v>2</v>
      </c>
      <c r="R848" s="535">
        <v>2</v>
      </c>
      <c r="S848" s="535">
        <v>-40</v>
      </c>
    </row>
    <row r="849" spans="12:19" s="27" customFormat="1" x14ac:dyDescent="0.2">
      <c r="L849" s="531"/>
      <c r="M849" s="531"/>
      <c r="N849" s="535">
        <v>2</v>
      </c>
      <c r="O849" s="535">
        <v>0</v>
      </c>
      <c r="P849" s="535">
        <v>1</v>
      </c>
      <c r="Q849" s="535">
        <v>2</v>
      </c>
      <c r="R849" s="535">
        <v>3</v>
      </c>
      <c r="S849" s="535">
        <v>-40</v>
      </c>
    </row>
    <row r="850" spans="12:19" s="27" customFormat="1" x14ac:dyDescent="0.2">
      <c r="L850" s="531"/>
      <c r="M850" s="531"/>
      <c r="N850" s="535">
        <v>2</v>
      </c>
      <c r="O850" s="535">
        <v>0</v>
      </c>
      <c r="P850" s="535">
        <v>2</v>
      </c>
      <c r="Q850" s="535">
        <v>0</v>
      </c>
      <c r="R850" s="535">
        <v>0</v>
      </c>
      <c r="S850" s="535">
        <v>-40</v>
      </c>
    </row>
    <row r="851" spans="12:19" s="27" customFormat="1" x14ac:dyDescent="0.2">
      <c r="L851" s="531"/>
      <c r="M851" s="531"/>
      <c r="N851" s="535">
        <v>2</v>
      </c>
      <c r="O851" s="535">
        <v>0</v>
      </c>
      <c r="P851" s="535">
        <v>2</v>
      </c>
      <c r="Q851" s="535">
        <v>0</v>
      </c>
      <c r="R851" s="535">
        <v>1</v>
      </c>
      <c r="S851" s="535">
        <v>-40</v>
      </c>
    </row>
    <row r="852" spans="12:19" s="27" customFormat="1" x14ac:dyDescent="0.2">
      <c r="L852" s="531"/>
      <c r="M852" s="531"/>
      <c r="N852" s="535">
        <v>2</v>
      </c>
      <c r="O852" s="535">
        <v>0</v>
      </c>
      <c r="P852" s="535">
        <v>2</v>
      </c>
      <c r="Q852" s="535">
        <v>0</v>
      </c>
      <c r="R852" s="535">
        <v>2</v>
      </c>
      <c r="S852" s="535">
        <v>-40</v>
      </c>
    </row>
    <row r="853" spans="12:19" s="27" customFormat="1" x14ac:dyDescent="0.2">
      <c r="L853" s="531"/>
      <c r="M853" s="531"/>
      <c r="N853" s="535">
        <v>2</v>
      </c>
      <c r="O853" s="535">
        <v>0</v>
      </c>
      <c r="P853" s="535">
        <v>2</v>
      </c>
      <c r="Q853" s="535">
        <v>0</v>
      </c>
      <c r="R853" s="535">
        <v>3</v>
      </c>
      <c r="S853" s="535">
        <v>-40</v>
      </c>
    </row>
    <row r="854" spans="12:19" s="27" customFormat="1" x14ac:dyDescent="0.2">
      <c r="L854" s="531"/>
      <c r="M854" s="531"/>
      <c r="N854" s="535">
        <v>2</v>
      </c>
      <c r="O854" s="535">
        <v>0</v>
      </c>
      <c r="P854" s="535">
        <v>2</v>
      </c>
      <c r="Q854" s="535">
        <v>1</v>
      </c>
      <c r="R854" s="535">
        <v>0</v>
      </c>
      <c r="S854" s="535">
        <v>-40</v>
      </c>
    </row>
    <row r="855" spans="12:19" s="27" customFormat="1" x14ac:dyDescent="0.2">
      <c r="L855" s="531"/>
      <c r="M855" s="531"/>
      <c r="N855" s="535">
        <v>2</v>
      </c>
      <c r="O855" s="535">
        <v>0</v>
      </c>
      <c r="P855" s="535">
        <v>2</v>
      </c>
      <c r="Q855" s="535">
        <v>1</v>
      </c>
      <c r="R855" s="535">
        <v>1</v>
      </c>
      <c r="S855" s="535">
        <v>-40</v>
      </c>
    </row>
    <row r="856" spans="12:19" s="27" customFormat="1" x14ac:dyDescent="0.2">
      <c r="L856" s="531"/>
      <c r="M856" s="531"/>
      <c r="N856" s="535">
        <v>2</v>
      </c>
      <c r="O856" s="535">
        <v>0</v>
      </c>
      <c r="P856" s="535">
        <v>2</v>
      </c>
      <c r="Q856" s="535">
        <v>1</v>
      </c>
      <c r="R856" s="535">
        <v>2</v>
      </c>
      <c r="S856" s="535">
        <v>-40</v>
      </c>
    </row>
    <row r="857" spans="12:19" s="27" customFormat="1" x14ac:dyDescent="0.2">
      <c r="L857" s="531"/>
      <c r="M857" s="531"/>
      <c r="N857" s="535">
        <v>2</v>
      </c>
      <c r="O857" s="535">
        <v>0</v>
      </c>
      <c r="P857" s="535">
        <v>2</v>
      </c>
      <c r="Q857" s="535">
        <v>1</v>
      </c>
      <c r="R857" s="535">
        <v>3</v>
      </c>
      <c r="S857" s="535">
        <v>-40</v>
      </c>
    </row>
    <row r="858" spans="12:19" s="27" customFormat="1" x14ac:dyDescent="0.2">
      <c r="L858" s="531"/>
      <c r="M858" s="531"/>
      <c r="N858" s="535">
        <v>2</v>
      </c>
      <c r="O858" s="535">
        <v>0</v>
      </c>
      <c r="P858" s="535">
        <v>2</v>
      </c>
      <c r="Q858" s="535">
        <v>2</v>
      </c>
      <c r="R858" s="535">
        <v>0</v>
      </c>
      <c r="S858" s="535">
        <v>-40</v>
      </c>
    </row>
    <row r="859" spans="12:19" s="27" customFormat="1" x14ac:dyDescent="0.2">
      <c r="L859" s="531"/>
      <c r="M859" s="531"/>
      <c r="N859" s="535">
        <v>2</v>
      </c>
      <c r="O859" s="535">
        <v>0</v>
      </c>
      <c r="P859" s="535">
        <v>2</v>
      </c>
      <c r="Q859" s="535">
        <v>2</v>
      </c>
      <c r="R859" s="535">
        <v>1</v>
      </c>
      <c r="S859" s="535">
        <v>-40</v>
      </c>
    </row>
    <row r="860" spans="12:19" s="27" customFormat="1" x14ac:dyDescent="0.2">
      <c r="L860" s="531"/>
      <c r="M860" s="531"/>
      <c r="N860" s="535">
        <v>2</v>
      </c>
      <c r="O860" s="535">
        <v>0</v>
      </c>
      <c r="P860" s="535">
        <v>2</v>
      </c>
      <c r="Q860" s="535">
        <v>2</v>
      </c>
      <c r="R860" s="535">
        <v>2</v>
      </c>
      <c r="S860" s="535">
        <v>-40</v>
      </c>
    </row>
    <row r="861" spans="12:19" s="27" customFormat="1" x14ac:dyDescent="0.2">
      <c r="L861" s="531"/>
      <c r="M861" s="531"/>
      <c r="N861" s="535">
        <v>2</v>
      </c>
      <c r="O861" s="535">
        <v>0</v>
      </c>
      <c r="P861" s="535">
        <v>2</v>
      </c>
      <c r="Q861" s="535">
        <v>2</v>
      </c>
      <c r="R861" s="535">
        <v>3</v>
      </c>
      <c r="S861" s="535">
        <v>-40</v>
      </c>
    </row>
    <row r="862" spans="12:19" s="27" customFormat="1" x14ac:dyDescent="0.2">
      <c r="L862" s="531"/>
      <c r="M862" s="531"/>
      <c r="N862" s="535">
        <v>2</v>
      </c>
      <c r="O862" s="535">
        <v>0</v>
      </c>
      <c r="P862" s="535">
        <v>3</v>
      </c>
      <c r="Q862" s="535">
        <v>0</v>
      </c>
      <c r="R862" s="535">
        <v>0</v>
      </c>
      <c r="S862" s="535">
        <v>-40</v>
      </c>
    </row>
    <row r="863" spans="12:19" s="27" customFormat="1" x14ac:dyDescent="0.2">
      <c r="L863" s="531"/>
      <c r="M863" s="531"/>
      <c r="N863" s="535">
        <v>2</v>
      </c>
      <c r="O863" s="535">
        <v>0</v>
      </c>
      <c r="P863" s="535">
        <v>3</v>
      </c>
      <c r="Q863" s="535">
        <v>0</v>
      </c>
      <c r="R863" s="535">
        <v>1</v>
      </c>
      <c r="S863" s="535">
        <v>-40</v>
      </c>
    </row>
    <row r="864" spans="12:19" s="27" customFormat="1" x14ac:dyDescent="0.2">
      <c r="L864" s="531"/>
      <c r="M864" s="531"/>
      <c r="N864" s="535">
        <v>2</v>
      </c>
      <c r="O864" s="535">
        <v>0</v>
      </c>
      <c r="P864" s="535">
        <v>3</v>
      </c>
      <c r="Q864" s="535">
        <v>0</v>
      </c>
      <c r="R864" s="535">
        <v>2</v>
      </c>
      <c r="S864" s="535">
        <v>-40</v>
      </c>
    </row>
    <row r="865" spans="12:19" s="27" customFormat="1" x14ac:dyDescent="0.2">
      <c r="L865" s="531"/>
      <c r="M865" s="531"/>
      <c r="N865" s="535">
        <v>2</v>
      </c>
      <c r="O865" s="535">
        <v>0</v>
      </c>
      <c r="P865" s="535">
        <v>3</v>
      </c>
      <c r="Q865" s="535">
        <v>0</v>
      </c>
      <c r="R865" s="535">
        <v>3</v>
      </c>
      <c r="S865" s="535">
        <v>-40</v>
      </c>
    </row>
    <row r="866" spans="12:19" s="27" customFormat="1" x14ac:dyDescent="0.2">
      <c r="L866" s="531"/>
      <c r="M866" s="531"/>
      <c r="N866" s="535">
        <v>2</v>
      </c>
      <c r="O866" s="535">
        <v>0</v>
      </c>
      <c r="P866" s="535">
        <v>3</v>
      </c>
      <c r="Q866" s="535">
        <v>1</v>
      </c>
      <c r="R866" s="535">
        <v>0</v>
      </c>
      <c r="S866" s="535">
        <v>-40</v>
      </c>
    </row>
    <row r="867" spans="12:19" s="27" customFormat="1" x14ac:dyDescent="0.2">
      <c r="L867" s="531"/>
      <c r="M867" s="531"/>
      <c r="N867" s="535">
        <v>2</v>
      </c>
      <c r="O867" s="535">
        <v>0</v>
      </c>
      <c r="P867" s="535">
        <v>3</v>
      </c>
      <c r="Q867" s="535">
        <v>1</v>
      </c>
      <c r="R867" s="535">
        <v>1</v>
      </c>
      <c r="S867" s="535">
        <v>-40</v>
      </c>
    </row>
    <row r="868" spans="12:19" s="27" customFormat="1" x14ac:dyDescent="0.2">
      <c r="L868" s="531"/>
      <c r="M868" s="531"/>
      <c r="N868" s="535">
        <v>2</v>
      </c>
      <c r="O868" s="535">
        <v>0</v>
      </c>
      <c r="P868" s="535">
        <v>3</v>
      </c>
      <c r="Q868" s="535">
        <v>1</v>
      </c>
      <c r="R868" s="535">
        <v>2</v>
      </c>
      <c r="S868" s="535">
        <v>-40</v>
      </c>
    </row>
    <row r="869" spans="12:19" s="27" customFormat="1" x14ac:dyDescent="0.2">
      <c r="L869" s="531"/>
      <c r="M869" s="531"/>
      <c r="N869" s="535">
        <v>2</v>
      </c>
      <c r="O869" s="535">
        <v>0</v>
      </c>
      <c r="P869" s="535">
        <v>3</v>
      </c>
      <c r="Q869" s="535">
        <v>1</v>
      </c>
      <c r="R869" s="535">
        <v>3</v>
      </c>
      <c r="S869" s="535">
        <v>-40</v>
      </c>
    </row>
    <row r="870" spans="12:19" s="27" customFormat="1" x14ac:dyDescent="0.2">
      <c r="L870" s="531"/>
      <c r="M870" s="531"/>
      <c r="N870" s="535">
        <v>2</v>
      </c>
      <c r="O870" s="535">
        <v>0</v>
      </c>
      <c r="P870" s="535">
        <v>3</v>
      </c>
      <c r="Q870" s="535">
        <v>2</v>
      </c>
      <c r="R870" s="535">
        <v>0</v>
      </c>
      <c r="S870" s="535">
        <v>-40</v>
      </c>
    </row>
    <row r="871" spans="12:19" s="27" customFormat="1" x14ac:dyDescent="0.2">
      <c r="L871" s="531"/>
      <c r="M871" s="531"/>
      <c r="N871" s="535">
        <v>2</v>
      </c>
      <c r="O871" s="535">
        <v>0</v>
      </c>
      <c r="P871" s="535">
        <v>3</v>
      </c>
      <c r="Q871" s="535">
        <v>2</v>
      </c>
      <c r="R871" s="535">
        <v>1</v>
      </c>
      <c r="S871" s="535">
        <v>-40</v>
      </c>
    </row>
    <row r="872" spans="12:19" s="27" customFormat="1" x14ac:dyDescent="0.2">
      <c r="L872" s="531"/>
      <c r="M872" s="531"/>
      <c r="N872" s="535">
        <v>2</v>
      </c>
      <c r="O872" s="535">
        <v>0</v>
      </c>
      <c r="P872" s="535">
        <v>3</v>
      </c>
      <c r="Q872" s="535">
        <v>2</v>
      </c>
      <c r="R872" s="535">
        <v>2</v>
      </c>
      <c r="S872" s="535">
        <v>-40</v>
      </c>
    </row>
    <row r="873" spans="12:19" s="27" customFormat="1" x14ac:dyDescent="0.2">
      <c r="L873" s="531"/>
      <c r="M873" s="531"/>
      <c r="N873" s="535">
        <v>2</v>
      </c>
      <c r="O873" s="535">
        <v>0</v>
      </c>
      <c r="P873" s="535">
        <v>3</v>
      </c>
      <c r="Q873" s="535">
        <v>2</v>
      </c>
      <c r="R873" s="535">
        <v>3</v>
      </c>
      <c r="S873" s="535">
        <v>-40</v>
      </c>
    </row>
    <row r="874" spans="12:19" s="27" customFormat="1" x14ac:dyDescent="0.2">
      <c r="L874" s="531"/>
      <c r="M874" s="531"/>
      <c r="N874" s="535">
        <v>2</v>
      </c>
      <c r="O874" s="535">
        <v>1</v>
      </c>
      <c r="P874" s="535">
        <v>0</v>
      </c>
      <c r="Q874" s="535">
        <v>0</v>
      </c>
      <c r="R874" s="535">
        <v>0</v>
      </c>
      <c r="S874" s="535">
        <v>-40</v>
      </c>
    </row>
    <row r="875" spans="12:19" s="27" customFormat="1" x14ac:dyDescent="0.2">
      <c r="L875" s="531"/>
      <c r="M875" s="531"/>
      <c r="N875" s="535">
        <v>2</v>
      </c>
      <c r="O875" s="535">
        <v>1</v>
      </c>
      <c r="P875" s="535">
        <v>0</v>
      </c>
      <c r="Q875" s="535">
        <v>0</v>
      </c>
      <c r="R875" s="535">
        <v>1</v>
      </c>
      <c r="S875" s="535">
        <v>-40</v>
      </c>
    </row>
    <row r="876" spans="12:19" s="27" customFormat="1" x14ac:dyDescent="0.2">
      <c r="L876" s="531"/>
      <c r="M876" s="531"/>
      <c r="N876" s="535">
        <v>2</v>
      </c>
      <c r="O876" s="535">
        <v>1</v>
      </c>
      <c r="P876" s="535">
        <v>0</v>
      </c>
      <c r="Q876" s="535">
        <v>0</v>
      </c>
      <c r="R876" s="535">
        <v>2</v>
      </c>
      <c r="S876" s="535">
        <v>-40</v>
      </c>
    </row>
    <row r="877" spans="12:19" s="27" customFormat="1" x14ac:dyDescent="0.2">
      <c r="L877" s="531"/>
      <c r="M877" s="531"/>
      <c r="N877" s="535">
        <v>2</v>
      </c>
      <c r="O877" s="535">
        <v>1</v>
      </c>
      <c r="P877" s="535">
        <v>0</v>
      </c>
      <c r="Q877" s="535">
        <v>0</v>
      </c>
      <c r="R877" s="535">
        <v>3</v>
      </c>
      <c r="S877" s="535">
        <v>-40</v>
      </c>
    </row>
    <row r="878" spans="12:19" s="27" customFormat="1" x14ac:dyDescent="0.2">
      <c r="L878" s="531"/>
      <c r="M878" s="531"/>
      <c r="N878" s="535">
        <v>2</v>
      </c>
      <c r="O878" s="535">
        <v>1</v>
      </c>
      <c r="P878" s="535">
        <v>0</v>
      </c>
      <c r="Q878" s="535">
        <v>1</v>
      </c>
      <c r="R878" s="535">
        <v>0</v>
      </c>
      <c r="S878" s="535">
        <v>-40</v>
      </c>
    </row>
    <row r="879" spans="12:19" s="27" customFormat="1" x14ac:dyDescent="0.2">
      <c r="L879" s="531"/>
      <c r="M879" s="531"/>
      <c r="N879" s="535">
        <v>2</v>
      </c>
      <c r="O879" s="535">
        <v>1</v>
      </c>
      <c r="P879" s="535">
        <v>0</v>
      </c>
      <c r="Q879" s="535">
        <v>1</v>
      </c>
      <c r="R879" s="535">
        <v>1</v>
      </c>
      <c r="S879" s="535">
        <v>-40</v>
      </c>
    </row>
    <row r="880" spans="12:19" s="27" customFormat="1" x14ac:dyDescent="0.2">
      <c r="L880" s="531"/>
      <c r="M880" s="531"/>
      <c r="N880" s="535">
        <v>2</v>
      </c>
      <c r="O880" s="535">
        <v>1</v>
      </c>
      <c r="P880" s="535">
        <v>0</v>
      </c>
      <c r="Q880" s="535">
        <v>1</v>
      </c>
      <c r="R880" s="535">
        <v>2</v>
      </c>
      <c r="S880" s="535">
        <v>-40</v>
      </c>
    </row>
    <row r="881" spans="12:19" s="27" customFormat="1" x14ac:dyDescent="0.2">
      <c r="L881" s="531"/>
      <c r="M881" s="531"/>
      <c r="N881" s="535">
        <v>2</v>
      </c>
      <c r="O881" s="535">
        <v>1</v>
      </c>
      <c r="P881" s="535">
        <v>0</v>
      </c>
      <c r="Q881" s="535">
        <v>1</v>
      </c>
      <c r="R881" s="535">
        <v>3</v>
      </c>
      <c r="S881" s="535">
        <v>-40</v>
      </c>
    </row>
    <row r="882" spans="12:19" s="27" customFormat="1" x14ac:dyDescent="0.2">
      <c r="L882" s="531"/>
      <c r="M882" s="531"/>
      <c r="N882" s="535">
        <v>2</v>
      </c>
      <c r="O882" s="535">
        <v>1</v>
      </c>
      <c r="P882" s="535">
        <v>0</v>
      </c>
      <c r="Q882" s="535">
        <v>2</v>
      </c>
      <c r="R882" s="535">
        <v>0</v>
      </c>
      <c r="S882" s="535">
        <v>-40</v>
      </c>
    </row>
    <row r="883" spans="12:19" s="27" customFormat="1" x14ac:dyDescent="0.2">
      <c r="L883" s="531"/>
      <c r="M883" s="531"/>
      <c r="N883" s="535">
        <v>2</v>
      </c>
      <c r="O883" s="535">
        <v>1</v>
      </c>
      <c r="P883" s="535">
        <v>0</v>
      </c>
      <c r="Q883" s="535">
        <v>2</v>
      </c>
      <c r="R883" s="535">
        <v>1</v>
      </c>
      <c r="S883" s="535">
        <v>-40</v>
      </c>
    </row>
    <row r="884" spans="12:19" s="27" customFormat="1" x14ac:dyDescent="0.2">
      <c r="L884" s="531"/>
      <c r="M884" s="531"/>
      <c r="N884" s="535">
        <v>2</v>
      </c>
      <c r="O884" s="535">
        <v>1</v>
      </c>
      <c r="P884" s="535">
        <v>0</v>
      </c>
      <c r="Q884" s="535">
        <v>2</v>
      </c>
      <c r="R884" s="535">
        <v>2</v>
      </c>
      <c r="S884" s="535">
        <v>-40</v>
      </c>
    </row>
    <row r="885" spans="12:19" s="27" customFormat="1" x14ac:dyDescent="0.2">
      <c r="L885" s="531"/>
      <c r="M885" s="531"/>
      <c r="N885" s="535">
        <v>2</v>
      </c>
      <c r="O885" s="535">
        <v>1</v>
      </c>
      <c r="P885" s="535">
        <v>0</v>
      </c>
      <c r="Q885" s="535">
        <v>2</v>
      </c>
      <c r="R885" s="535">
        <v>3</v>
      </c>
      <c r="S885" s="535">
        <v>-40</v>
      </c>
    </row>
    <row r="886" spans="12:19" s="27" customFormat="1" x14ac:dyDescent="0.2">
      <c r="L886" s="531"/>
      <c r="M886" s="531"/>
      <c r="N886" s="535">
        <v>2</v>
      </c>
      <c r="O886" s="535">
        <v>1</v>
      </c>
      <c r="P886" s="535">
        <v>1</v>
      </c>
      <c r="Q886" s="535">
        <v>0</v>
      </c>
      <c r="R886" s="535">
        <v>0</v>
      </c>
      <c r="S886" s="535">
        <v>-40</v>
      </c>
    </row>
    <row r="887" spans="12:19" s="27" customFormat="1" x14ac:dyDescent="0.2">
      <c r="L887" s="531"/>
      <c r="M887" s="531"/>
      <c r="N887" s="535">
        <v>2</v>
      </c>
      <c r="O887" s="535">
        <v>1</v>
      </c>
      <c r="P887" s="535">
        <v>1</v>
      </c>
      <c r="Q887" s="535">
        <v>0</v>
      </c>
      <c r="R887" s="535">
        <v>1</v>
      </c>
      <c r="S887" s="535">
        <v>-40</v>
      </c>
    </row>
    <row r="888" spans="12:19" s="27" customFormat="1" x14ac:dyDescent="0.2">
      <c r="L888" s="531"/>
      <c r="M888" s="531"/>
      <c r="N888" s="535">
        <v>2</v>
      </c>
      <c r="O888" s="535">
        <v>1</v>
      </c>
      <c r="P888" s="535">
        <v>1</v>
      </c>
      <c r="Q888" s="535">
        <v>0</v>
      </c>
      <c r="R888" s="535">
        <v>2</v>
      </c>
      <c r="S888" s="535">
        <v>-40</v>
      </c>
    </row>
    <row r="889" spans="12:19" s="27" customFormat="1" x14ac:dyDescent="0.2">
      <c r="L889" s="531"/>
      <c r="M889" s="531"/>
      <c r="N889" s="535">
        <v>2</v>
      </c>
      <c r="O889" s="535">
        <v>1</v>
      </c>
      <c r="P889" s="535">
        <v>1</v>
      </c>
      <c r="Q889" s="535">
        <v>0</v>
      </c>
      <c r="R889" s="535">
        <v>3</v>
      </c>
      <c r="S889" s="535">
        <v>-40</v>
      </c>
    </row>
    <row r="890" spans="12:19" s="27" customFormat="1" x14ac:dyDescent="0.2">
      <c r="L890" s="531"/>
      <c r="M890" s="531"/>
      <c r="N890" s="535">
        <v>2</v>
      </c>
      <c r="O890" s="535">
        <v>1</v>
      </c>
      <c r="P890" s="535">
        <v>1</v>
      </c>
      <c r="Q890" s="535">
        <v>1</v>
      </c>
      <c r="R890" s="535">
        <v>0</v>
      </c>
      <c r="S890" s="535">
        <v>-40</v>
      </c>
    </row>
    <row r="891" spans="12:19" s="27" customFormat="1" x14ac:dyDescent="0.2">
      <c r="L891" s="531"/>
      <c r="M891" s="531"/>
      <c r="N891" s="535">
        <v>2</v>
      </c>
      <c r="O891" s="535">
        <v>1</v>
      </c>
      <c r="P891" s="535">
        <v>1</v>
      </c>
      <c r="Q891" s="535">
        <v>1</v>
      </c>
      <c r="R891" s="535">
        <v>1</v>
      </c>
      <c r="S891" s="535">
        <v>-40</v>
      </c>
    </row>
    <row r="892" spans="12:19" s="27" customFormat="1" x14ac:dyDescent="0.2">
      <c r="L892" s="531"/>
      <c r="M892" s="531"/>
      <c r="N892" s="535">
        <v>2</v>
      </c>
      <c r="O892" s="535">
        <v>1</v>
      </c>
      <c r="P892" s="535">
        <v>1</v>
      </c>
      <c r="Q892" s="535">
        <v>1</v>
      </c>
      <c r="R892" s="535">
        <v>2</v>
      </c>
      <c r="S892" s="535">
        <v>-40</v>
      </c>
    </row>
    <row r="893" spans="12:19" s="27" customFormat="1" x14ac:dyDescent="0.2">
      <c r="L893" s="531"/>
      <c r="M893" s="531"/>
      <c r="N893" s="535">
        <v>2</v>
      </c>
      <c r="O893" s="535">
        <v>1</v>
      </c>
      <c r="P893" s="535">
        <v>1</v>
      </c>
      <c r="Q893" s="535">
        <v>1</v>
      </c>
      <c r="R893" s="535">
        <v>3</v>
      </c>
      <c r="S893" s="535">
        <v>-40</v>
      </c>
    </row>
    <row r="894" spans="12:19" s="27" customFormat="1" x14ac:dyDescent="0.2">
      <c r="L894" s="531"/>
      <c r="M894" s="531"/>
      <c r="N894" s="535">
        <v>2</v>
      </c>
      <c r="O894" s="535">
        <v>1</v>
      </c>
      <c r="P894" s="535">
        <v>1</v>
      </c>
      <c r="Q894" s="535">
        <v>2</v>
      </c>
      <c r="R894" s="535">
        <v>0</v>
      </c>
      <c r="S894" s="535">
        <v>-40</v>
      </c>
    </row>
    <row r="895" spans="12:19" s="27" customFormat="1" x14ac:dyDescent="0.2">
      <c r="L895" s="531"/>
      <c r="M895" s="531"/>
      <c r="N895" s="535">
        <v>2</v>
      </c>
      <c r="O895" s="535">
        <v>1</v>
      </c>
      <c r="P895" s="535">
        <v>1</v>
      </c>
      <c r="Q895" s="535">
        <v>2</v>
      </c>
      <c r="R895" s="535">
        <v>1</v>
      </c>
      <c r="S895" s="535">
        <v>-40</v>
      </c>
    </row>
    <row r="896" spans="12:19" s="27" customFormat="1" x14ac:dyDescent="0.2">
      <c r="L896" s="531"/>
      <c r="M896" s="531"/>
      <c r="N896" s="535">
        <v>2</v>
      </c>
      <c r="O896" s="535">
        <v>1</v>
      </c>
      <c r="P896" s="535">
        <v>1</v>
      </c>
      <c r="Q896" s="535">
        <v>2</v>
      </c>
      <c r="R896" s="535">
        <v>2</v>
      </c>
      <c r="S896" s="535">
        <v>-40</v>
      </c>
    </row>
    <row r="897" spans="12:19" s="27" customFormat="1" x14ac:dyDescent="0.2">
      <c r="L897" s="531"/>
      <c r="M897" s="531"/>
      <c r="N897" s="535">
        <v>2</v>
      </c>
      <c r="O897" s="535">
        <v>1</v>
      </c>
      <c r="P897" s="535">
        <v>1</v>
      </c>
      <c r="Q897" s="535">
        <v>2</v>
      </c>
      <c r="R897" s="535">
        <v>3</v>
      </c>
      <c r="S897" s="535">
        <v>-40</v>
      </c>
    </row>
    <row r="898" spans="12:19" s="27" customFormat="1" x14ac:dyDescent="0.2">
      <c r="L898" s="531"/>
      <c r="M898" s="531"/>
      <c r="N898" s="535">
        <v>2</v>
      </c>
      <c r="O898" s="535">
        <v>1</v>
      </c>
      <c r="P898" s="535">
        <v>2</v>
      </c>
      <c r="Q898" s="535">
        <v>0</v>
      </c>
      <c r="R898" s="535">
        <v>0</v>
      </c>
      <c r="S898" s="535">
        <v>-40</v>
      </c>
    </row>
    <row r="899" spans="12:19" s="27" customFormat="1" x14ac:dyDescent="0.2">
      <c r="L899" s="531"/>
      <c r="M899" s="531"/>
      <c r="N899" s="535">
        <v>2</v>
      </c>
      <c r="O899" s="535">
        <v>1</v>
      </c>
      <c r="P899" s="535">
        <v>2</v>
      </c>
      <c r="Q899" s="535">
        <v>0</v>
      </c>
      <c r="R899" s="535">
        <v>1</v>
      </c>
      <c r="S899" s="535">
        <v>-40</v>
      </c>
    </row>
    <row r="900" spans="12:19" s="27" customFormat="1" x14ac:dyDescent="0.2">
      <c r="L900" s="531"/>
      <c r="M900" s="531"/>
      <c r="N900" s="535">
        <v>2</v>
      </c>
      <c r="O900" s="535">
        <v>1</v>
      </c>
      <c r="P900" s="535">
        <v>2</v>
      </c>
      <c r="Q900" s="535">
        <v>0</v>
      </c>
      <c r="R900" s="535">
        <v>2</v>
      </c>
      <c r="S900" s="535">
        <v>-40</v>
      </c>
    </row>
    <row r="901" spans="12:19" s="27" customFormat="1" x14ac:dyDescent="0.2">
      <c r="L901" s="531"/>
      <c r="M901" s="531"/>
      <c r="N901" s="535">
        <v>2</v>
      </c>
      <c r="O901" s="535">
        <v>1</v>
      </c>
      <c r="P901" s="535">
        <v>2</v>
      </c>
      <c r="Q901" s="535">
        <v>0</v>
      </c>
      <c r="R901" s="535">
        <v>3</v>
      </c>
      <c r="S901" s="535">
        <v>-40</v>
      </c>
    </row>
    <row r="902" spans="12:19" s="27" customFormat="1" x14ac:dyDescent="0.2">
      <c r="L902" s="531"/>
      <c r="M902" s="531"/>
      <c r="N902" s="535">
        <v>2</v>
      </c>
      <c r="O902" s="535">
        <v>1</v>
      </c>
      <c r="P902" s="535">
        <v>2</v>
      </c>
      <c r="Q902" s="535">
        <v>1</v>
      </c>
      <c r="R902" s="535">
        <v>0</v>
      </c>
      <c r="S902" s="535">
        <v>-40</v>
      </c>
    </row>
    <row r="903" spans="12:19" s="27" customFormat="1" x14ac:dyDescent="0.2">
      <c r="L903" s="531"/>
      <c r="M903" s="531"/>
      <c r="N903" s="535">
        <v>2</v>
      </c>
      <c r="O903" s="535">
        <v>1</v>
      </c>
      <c r="P903" s="535">
        <v>2</v>
      </c>
      <c r="Q903" s="535">
        <v>1</v>
      </c>
      <c r="R903" s="535">
        <v>1</v>
      </c>
      <c r="S903" s="535">
        <v>-40</v>
      </c>
    </row>
    <row r="904" spans="12:19" s="27" customFormat="1" x14ac:dyDescent="0.2">
      <c r="L904" s="531"/>
      <c r="M904" s="531"/>
      <c r="N904" s="535">
        <v>2</v>
      </c>
      <c r="O904" s="535">
        <v>1</v>
      </c>
      <c r="P904" s="535">
        <v>2</v>
      </c>
      <c r="Q904" s="535">
        <v>1</v>
      </c>
      <c r="R904" s="535">
        <v>2</v>
      </c>
      <c r="S904" s="535">
        <v>-40</v>
      </c>
    </row>
    <row r="905" spans="12:19" s="27" customFormat="1" x14ac:dyDescent="0.2">
      <c r="L905" s="531"/>
      <c r="M905" s="531"/>
      <c r="N905" s="535">
        <v>2</v>
      </c>
      <c r="O905" s="535">
        <v>1</v>
      </c>
      <c r="P905" s="535">
        <v>2</v>
      </c>
      <c r="Q905" s="535">
        <v>1</v>
      </c>
      <c r="R905" s="535">
        <v>3</v>
      </c>
      <c r="S905" s="535">
        <v>-40</v>
      </c>
    </row>
    <row r="906" spans="12:19" s="27" customFormat="1" x14ac:dyDescent="0.2">
      <c r="L906" s="531"/>
      <c r="M906" s="531"/>
      <c r="N906" s="535">
        <v>2</v>
      </c>
      <c r="O906" s="535">
        <v>1</v>
      </c>
      <c r="P906" s="535">
        <v>2</v>
      </c>
      <c r="Q906" s="535">
        <v>2</v>
      </c>
      <c r="R906" s="535">
        <v>0</v>
      </c>
      <c r="S906" s="535">
        <v>-40</v>
      </c>
    </row>
    <row r="907" spans="12:19" s="27" customFormat="1" x14ac:dyDescent="0.2">
      <c r="L907" s="531"/>
      <c r="M907" s="531"/>
      <c r="N907" s="535">
        <v>2</v>
      </c>
      <c r="O907" s="535">
        <v>1</v>
      </c>
      <c r="P907" s="535">
        <v>2</v>
      </c>
      <c r="Q907" s="535">
        <v>2</v>
      </c>
      <c r="R907" s="535">
        <v>1</v>
      </c>
      <c r="S907" s="535">
        <v>-40</v>
      </c>
    </row>
    <row r="908" spans="12:19" s="27" customFormat="1" x14ac:dyDescent="0.2">
      <c r="L908" s="531"/>
      <c r="M908" s="531"/>
      <c r="N908" s="535">
        <v>2</v>
      </c>
      <c r="O908" s="535">
        <v>1</v>
      </c>
      <c r="P908" s="535">
        <v>2</v>
      </c>
      <c r="Q908" s="535">
        <v>2</v>
      </c>
      <c r="R908" s="535">
        <v>2</v>
      </c>
      <c r="S908" s="535">
        <v>-40</v>
      </c>
    </row>
    <row r="909" spans="12:19" s="27" customFormat="1" x14ac:dyDescent="0.2">
      <c r="L909" s="531"/>
      <c r="M909" s="531"/>
      <c r="N909" s="535">
        <v>2</v>
      </c>
      <c r="O909" s="535">
        <v>1</v>
      </c>
      <c r="P909" s="535">
        <v>2</v>
      </c>
      <c r="Q909" s="535">
        <v>2</v>
      </c>
      <c r="R909" s="535">
        <v>3</v>
      </c>
      <c r="S909" s="535">
        <v>-40</v>
      </c>
    </row>
    <row r="910" spans="12:19" s="27" customFormat="1" x14ac:dyDescent="0.2">
      <c r="L910" s="531"/>
      <c r="M910" s="531"/>
      <c r="N910" s="535">
        <v>2</v>
      </c>
      <c r="O910" s="535">
        <v>1</v>
      </c>
      <c r="P910" s="535">
        <v>3</v>
      </c>
      <c r="Q910" s="535">
        <v>0</v>
      </c>
      <c r="R910" s="535">
        <v>0</v>
      </c>
      <c r="S910" s="535">
        <v>-40</v>
      </c>
    </row>
    <row r="911" spans="12:19" s="27" customFormat="1" x14ac:dyDescent="0.2">
      <c r="L911" s="531"/>
      <c r="M911" s="531"/>
      <c r="N911" s="535">
        <v>2</v>
      </c>
      <c r="O911" s="535">
        <v>1</v>
      </c>
      <c r="P911" s="535">
        <v>3</v>
      </c>
      <c r="Q911" s="535">
        <v>0</v>
      </c>
      <c r="R911" s="535">
        <v>1</v>
      </c>
      <c r="S911" s="535">
        <v>-40</v>
      </c>
    </row>
    <row r="912" spans="12:19" s="27" customFormat="1" x14ac:dyDescent="0.2">
      <c r="L912" s="531"/>
      <c r="M912" s="531"/>
      <c r="N912" s="535">
        <v>2</v>
      </c>
      <c r="O912" s="535">
        <v>1</v>
      </c>
      <c r="P912" s="535">
        <v>3</v>
      </c>
      <c r="Q912" s="535">
        <v>0</v>
      </c>
      <c r="R912" s="535">
        <v>2</v>
      </c>
      <c r="S912" s="535">
        <v>-40</v>
      </c>
    </row>
    <row r="913" spans="12:19" s="27" customFormat="1" x14ac:dyDescent="0.2">
      <c r="L913" s="531"/>
      <c r="M913" s="531"/>
      <c r="N913" s="535">
        <v>2</v>
      </c>
      <c r="O913" s="535">
        <v>1</v>
      </c>
      <c r="P913" s="535">
        <v>3</v>
      </c>
      <c r="Q913" s="535">
        <v>0</v>
      </c>
      <c r="R913" s="535">
        <v>3</v>
      </c>
      <c r="S913" s="535">
        <v>-40</v>
      </c>
    </row>
    <row r="914" spans="12:19" s="27" customFormat="1" x14ac:dyDescent="0.2">
      <c r="L914" s="531"/>
      <c r="M914" s="531"/>
      <c r="N914" s="535">
        <v>2</v>
      </c>
      <c r="O914" s="535">
        <v>1</v>
      </c>
      <c r="P914" s="535">
        <v>3</v>
      </c>
      <c r="Q914" s="535">
        <v>1</v>
      </c>
      <c r="R914" s="535">
        <v>0</v>
      </c>
      <c r="S914" s="535">
        <v>-40</v>
      </c>
    </row>
    <row r="915" spans="12:19" s="27" customFormat="1" x14ac:dyDescent="0.2">
      <c r="L915" s="531"/>
      <c r="M915" s="531"/>
      <c r="N915" s="535">
        <v>2</v>
      </c>
      <c r="O915" s="535">
        <v>1</v>
      </c>
      <c r="P915" s="535">
        <v>3</v>
      </c>
      <c r="Q915" s="535">
        <v>1</v>
      </c>
      <c r="R915" s="535">
        <v>1</v>
      </c>
      <c r="S915" s="535">
        <v>-40</v>
      </c>
    </row>
    <row r="916" spans="12:19" s="27" customFormat="1" x14ac:dyDescent="0.2">
      <c r="L916" s="531"/>
      <c r="M916" s="531"/>
      <c r="N916" s="535">
        <v>2</v>
      </c>
      <c r="O916" s="535">
        <v>1</v>
      </c>
      <c r="P916" s="535">
        <v>3</v>
      </c>
      <c r="Q916" s="535">
        <v>1</v>
      </c>
      <c r="R916" s="535">
        <v>2</v>
      </c>
      <c r="S916" s="535">
        <v>-40</v>
      </c>
    </row>
    <row r="917" spans="12:19" s="27" customFormat="1" x14ac:dyDescent="0.2">
      <c r="L917" s="531"/>
      <c r="M917" s="531"/>
      <c r="N917" s="535">
        <v>2</v>
      </c>
      <c r="O917" s="535">
        <v>1</v>
      </c>
      <c r="P917" s="535">
        <v>3</v>
      </c>
      <c r="Q917" s="535">
        <v>1</v>
      </c>
      <c r="R917" s="535">
        <v>3</v>
      </c>
      <c r="S917" s="535">
        <v>-40</v>
      </c>
    </row>
    <row r="918" spans="12:19" s="27" customFormat="1" x14ac:dyDescent="0.2">
      <c r="L918" s="531"/>
      <c r="M918" s="531"/>
      <c r="N918" s="535">
        <v>2</v>
      </c>
      <c r="O918" s="535">
        <v>1</v>
      </c>
      <c r="P918" s="535">
        <v>3</v>
      </c>
      <c r="Q918" s="535">
        <v>2</v>
      </c>
      <c r="R918" s="535">
        <v>0</v>
      </c>
      <c r="S918" s="535">
        <v>-40</v>
      </c>
    </row>
    <row r="919" spans="12:19" s="27" customFormat="1" x14ac:dyDescent="0.2">
      <c r="L919" s="531"/>
      <c r="M919" s="531"/>
      <c r="N919" s="535">
        <v>2</v>
      </c>
      <c r="O919" s="535">
        <v>1</v>
      </c>
      <c r="P919" s="535">
        <v>3</v>
      </c>
      <c r="Q919" s="535">
        <v>2</v>
      </c>
      <c r="R919" s="535">
        <v>1</v>
      </c>
      <c r="S919" s="535">
        <v>-40</v>
      </c>
    </row>
    <row r="920" spans="12:19" s="27" customFormat="1" x14ac:dyDescent="0.2">
      <c r="L920" s="531"/>
      <c r="M920" s="531"/>
      <c r="N920" s="535">
        <v>2</v>
      </c>
      <c r="O920" s="535">
        <v>1</v>
      </c>
      <c r="P920" s="535">
        <v>3</v>
      </c>
      <c r="Q920" s="535">
        <v>2</v>
      </c>
      <c r="R920" s="535">
        <v>2</v>
      </c>
      <c r="S920" s="535">
        <v>-40</v>
      </c>
    </row>
    <row r="921" spans="12:19" s="27" customFormat="1" x14ac:dyDescent="0.2">
      <c r="L921" s="531"/>
      <c r="M921" s="531"/>
      <c r="N921" s="535">
        <v>2</v>
      </c>
      <c r="O921" s="535">
        <v>1</v>
      </c>
      <c r="P921" s="535">
        <v>3</v>
      </c>
      <c r="Q921" s="535">
        <v>2</v>
      </c>
      <c r="R921" s="535">
        <v>3</v>
      </c>
      <c r="S921" s="535">
        <v>-40</v>
      </c>
    </row>
    <row r="922" spans="12:19" s="27" customFormat="1" x14ac:dyDescent="0.2">
      <c r="L922" s="531"/>
      <c r="M922" s="531"/>
      <c r="N922" s="535">
        <v>2</v>
      </c>
      <c r="O922" s="535">
        <v>2</v>
      </c>
      <c r="P922" s="535">
        <v>0</v>
      </c>
      <c r="Q922" s="535">
        <v>0</v>
      </c>
      <c r="R922" s="535">
        <v>0</v>
      </c>
      <c r="S922" s="535">
        <v>-40</v>
      </c>
    </row>
    <row r="923" spans="12:19" s="27" customFormat="1" x14ac:dyDescent="0.2">
      <c r="L923" s="531"/>
      <c r="M923" s="531"/>
      <c r="N923" s="535">
        <v>2</v>
      </c>
      <c r="O923" s="535">
        <v>2</v>
      </c>
      <c r="P923" s="535">
        <v>0</v>
      </c>
      <c r="Q923" s="535">
        <v>0</v>
      </c>
      <c r="R923" s="535">
        <v>1</v>
      </c>
      <c r="S923" s="535">
        <v>-40</v>
      </c>
    </row>
    <row r="924" spans="12:19" s="27" customFormat="1" x14ac:dyDescent="0.2">
      <c r="L924" s="531"/>
      <c r="M924" s="531"/>
      <c r="N924" s="535">
        <v>2</v>
      </c>
      <c r="O924" s="535">
        <v>2</v>
      </c>
      <c r="P924" s="535">
        <v>0</v>
      </c>
      <c r="Q924" s="535">
        <v>0</v>
      </c>
      <c r="R924" s="535">
        <v>2</v>
      </c>
      <c r="S924" s="535">
        <v>-40</v>
      </c>
    </row>
    <row r="925" spans="12:19" s="27" customFormat="1" x14ac:dyDescent="0.2">
      <c r="L925" s="531"/>
      <c r="M925" s="531"/>
      <c r="N925" s="535">
        <v>2</v>
      </c>
      <c r="O925" s="535">
        <v>2</v>
      </c>
      <c r="P925" s="535">
        <v>0</v>
      </c>
      <c r="Q925" s="535">
        <v>0</v>
      </c>
      <c r="R925" s="535">
        <v>3</v>
      </c>
      <c r="S925" s="535">
        <v>-40</v>
      </c>
    </row>
    <row r="926" spans="12:19" s="27" customFormat="1" x14ac:dyDescent="0.2">
      <c r="L926" s="531"/>
      <c r="M926" s="531"/>
      <c r="N926" s="535">
        <v>2</v>
      </c>
      <c r="O926" s="535">
        <v>2</v>
      </c>
      <c r="P926" s="535">
        <v>0</v>
      </c>
      <c r="Q926" s="535">
        <v>1</v>
      </c>
      <c r="R926" s="535">
        <v>0</v>
      </c>
      <c r="S926" s="535">
        <v>-40</v>
      </c>
    </row>
    <row r="927" spans="12:19" s="27" customFormat="1" x14ac:dyDescent="0.2">
      <c r="L927" s="531"/>
      <c r="M927" s="531"/>
      <c r="N927" s="535">
        <v>2</v>
      </c>
      <c r="O927" s="535">
        <v>2</v>
      </c>
      <c r="P927" s="535">
        <v>0</v>
      </c>
      <c r="Q927" s="535">
        <v>1</v>
      </c>
      <c r="R927" s="535">
        <v>1</v>
      </c>
      <c r="S927" s="535">
        <v>-40</v>
      </c>
    </row>
    <row r="928" spans="12:19" s="27" customFormat="1" x14ac:dyDescent="0.2">
      <c r="L928" s="531"/>
      <c r="M928" s="531"/>
      <c r="N928" s="535">
        <v>2</v>
      </c>
      <c r="O928" s="535">
        <v>2</v>
      </c>
      <c r="P928" s="535">
        <v>0</v>
      </c>
      <c r="Q928" s="535">
        <v>1</v>
      </c>
      <c r="R928" s="535">
        <v>2</v>
      </c>
      <c r="S928" s="535">
        <v>-40</v>
      </c>
    </row>
    <row r="929" spans="12:19" s="27" customFormat="1" x14ac:dyDescent="0.2">
      <c r="L929" s="531"/>
      <c r="M929" s="531"/>
      <c r="N929" s="535">
        <v>2</v>
      </c>
      <c r="O929" s="535">
        <v>2</v>
      </c>
      <c r="P929" s="535">
        <v>0</v>
      </c>
      <c r="Q929" s="535">
        <v>1</v>
      </c>
      <c r="R929" s="535">
        <v>3</v>
      </c>
      <c r="S929" s="535">
        <v>-40</v>
      </c>
    </row>
    <row r="930" spans="12:19" s="27" customFormat="1" x14ac:dyDescent="0.2">
      <c r="L930" s="531"/>
      <c r="M930" s="531"/>
      <c r="N930" s="535">
        <v>2</v>
      </c>
      <c r="O930" s="535">
        <v>2</v>
      </c>
      <c r="P930" s="535">
        <v>0</v>
      </c>
      <c r="Q930" s="535">
        <v>2</v>
      </c>
      <c r="R930" s="535">
        <v>0</v>
      </c>
      <c r="S930" s="535">
        <v>-40</v>
      </c>
    </row>
    <row r="931" spans="12:19" s="27" customFormat="1" x14ac:dyDescent="0.2">
      <c r="L931" s="531"/>
      <c r="M931" s="531"/>
      <c r="N931" s="535">
        <v>2</v>
      </c>
      <c r="O931" s="535">
        <v>2</v>
      </c>
      <c r="P931" s="535">
        <v>0</v>
      </c>
      <c r="Q931" s="535">
        <v>2</v>
      </c>
      <c r="R931" s="535">
        <v>1</v>
      </c>
      <c r="S931" s="535">
        <v>-40</v>
      </c>
    </row>
    <row r="932" spans="12:19" s="27" customFormat="1" x14ac:dyDescent="0.2">
      <c r="L932" s="531"/>
      <c r="M932" s="531"/>
      <c r="N932" s="535">
        <v>2</v>
      </c>
      <c r="O932" s="535">
        <v>2</v>
      </c>
      <c r="P932" s="535">
        <v>0</v>
      </c>
      <c r="Q932" s="535">
        <v>2</v>
      </c>
      <c r="R932" s="535">
        <v>2</v>
      </c>
      <c r="S932" s="535">
        <v>-40</v>
      </c>
    </row>
    <row r="933" spans="12:19" s="27" customFormat="1" x14ac:dyDescent="0.2">
      <c r="L933" s="531"/>
      <c r="M933" s="531"/>
      <c r="N933" s="535">
        <v>2</v>
      </c>
      <c r="O933" s="535">
        <v>2</v>
      </c>
      <c r="P933" s="535">
        <v>0</v>
      </c>
      <c r="Q933" s="535">
        <v>2</v>
      </c>
      <c r="R933" s="535">
        <v>3</v>
      </c>
      <c r="S933" s="535">
        <v>-40</v>
      </c>
    </row>
    <row r="934" spans="12:19" s="27" customFormat="1" x14ac:dyDescent="0.2">
      <c r="L934" s="531"/>
      <c r="M934" s="531"/>
      <c r="N934" s="535">
        <v>2</v>
      </c>
      <c r="O934" s="535">
        <v>2</v>
      </c>
      <c r="P934" s="535">
        <v>1</v>
      </c>
      <c r="Q934" s="535">
        <v>0</v>
      </c>
      <c r="R934" s="535">
        <v>0</v>
      </c>
      <c r="S934" s="535">
        <v>-40</v>
      </c>
    </row>
    <row r="935" spans="12:19" s="27" customFormat="1" x14ac:dyDescent="0.2">
      <c r="L935" s="531"/>
      <c r="M935" s="531"/>
      <c r="N935" s="535">
        <v>2</v>
      </c>
      <c r="O935" s="535">
        <v>2</v>
      </c>
      <c r="P935" s="535">
        <v>1</v>
      </c>
      <c r="Q935" s="535">
        <v>0</v>
      </c>
      <c r="R935" s="535">
        <v>1</v>
      </c>
      <c r="S935" s="535">
        <v>-40</v>
      </c>
    </row>
    <row r="936" spans="12:19" s="27" customFormat="1" x14ac:dyDescent="0.2">
      <c r="L936" s="531"/>
      <c r="M936" s="531"/>
      <c r="N936" s="535">
        <v>2</v>
      </c>
      <c r="O936" s="535">
        <v>2</v>
      </c>
      <c r="P936" s="535">
        <v>1</v>
      </c>
      <c r="Q936" s="535">
        <v>0</v>
      </c>
      <c r="R936" s="535">
        <v>2</v>
      </c>
      <c r="S936" s="535">
        <v>-40</v>
      </c>
    </row>
    <row r="937" spans="12:19" s="27" customFormat="1" x14ac:dyDescent="0.2">
      <c r="L937" s="531"/>
      <c r="M937" s="531"/>
      <c r="N937" s="535">
        <v>2</v>
      </c>
      <c r="O937" s="535">
        <v>2</v>
      </c>
      <c r="P937" s="535">
        <v>1</v>
      </c>
      <c r="Q937" s="535">
        <v>0</v>
      </c>
      <c r="R937" s="535">
        <v>3</v>
      </c>
      <c r="S937" s="535">
        <v>-40</v>
      </c>
    </row>
    <row r="938" spans="12:19" s="27" customFormat="1" x14ac:dyDescent="0.2">
      <c r="L938" s="531"/>
      <c r="M938" s="531"/>
      <c r="N938" s="535">
        <v>2</v>
      </c>
      <c r="O938" s="535">
        <v>2</v>
      </c>
      <c r="P938" s="535">
        <v>1</v>
      </c>
      <c r="Q938" s="535">
        <v>1</v>
      </c>
      <c r="R938" s="535">
        <v>0</v>
      </c>
      <c r="S938" s="535">
        <v>-40</v>
      </c>
    </row>
    <row r="939" spans="12:19" s="27" customFormat="1" x14ac:dyDescent="0.2">
      <c r="L939" s="531"/>
      <c r="M939" s="531"/>
      <c r="N939" s="535">
        <v>2</v>
      </c>
      <c r="O939" s="535">
        <v>2</v>
      </c>
      <c r="P939" s="535">
        <v>1</v>
      </c>
      <c r="Q939" s="535">
        <v>1</v>
      </c>
      <c r="R939" s="535">
        <v>1</v>
      </c>
      <c r="S939" s="535">
        <v>-40</v>
      </c>
    </row>
    <row r="940" spans="12:19" s="27" customFormat="1" x14ac:dyDescent="0.2">
      <c r="L940" s="531"/>
      <c r="M940" s="531"/>
      <c r="N940" s="535">
        <v>2</v>
      </c>
      <c r="O940" s="535">
        <v>2</v>
      </c>
      <c r="P940" s="535">
        <v>1</v>
      </c>
      <c r="Q940" s="535">
        <v>1</v>
      </c>
      <c r="R940" s="535">
        <v>2</v>
      </c>
      <c r="S940" s="535">
        <v>-40</v>
      </c>
    </row>
    <row r="941" spans="12:19" s="27" customFormat="1" x14ac:dyDescent="0.2">
      <c r="L941" s="531"/>
      <c r="M941" s="531"/>
      <c r="N941" s="535">
        <v>2</v>
      </c>
      <c r="O941" s="535">
        <v>2</v>
      </c>
      <c r="P941" s="535">
        <v>1</v>
      </c>
      <c r="Q941" s="535">
        <v>1</v>
      </c>
      <c r="R941" s="535">
        <v>3</v>
      </c>
      <c r="S941" s="535">
        <v>-40</v>
      </c>
    </row>
    <row r="942" spans="12:19" s="27" customFormat="1" x14ac:dyDescent="0.2">
      <c r="L942" s="531"/>
      <c r="M942" s="531"/>
      <c r="N942" s="535">
        <v>2</v>
      </c>
      <c r="O942" s="535">
        <v>2</v>
      </c>
      <c r="P942" s="535">
        <v>1</v>
      </c>
      <c r="Q942" s="535">
        <v>2</v>
      </c>
      <c r="R942" s="535">
        <v>0</v>
      </c>
      <c r="S942" s="535">
        <v>-40</v>
      </c>
    </row>
    <row r="943" spans="12:19" s="27" customFormat="1" x14ac:dyDescent="0.2">
      <c r="L943" s="531"/>
      <c r="M943" s="531"/>
      <c r="N943" s="535">
        <v>2</v>
      </c>
      <c r="O943" s="535">
        <v>2</v>
      </c>
      <c r="P943" s="535">
        <v>1</v>
      </c>
      <c r="Q943" s="535">
        <v>2</v>
      </c>
      <c r="R943" s="535">
        <v>1</v>
      </c>
      <c r="S943" s="535">
        <v>-40</v>
      </c>
    </row>
    <row r="944" spans="12:19" s="27" customFormat="1" x14ac:dyDescent="0.2">
      <c r="L944" s="531"/>
      <c r="M944" s="531"/>
      <c r="N944" s="535">
        <v>2</v>
      </c>
      <c r="O944" s="535">
        <v>2</v>
      </c>
      <c r="P944" s="535">
        <v>1</v>
      </c>
      <c r="Q944" s="535">
        <v>2</v>
      </c>
      <c r="R944" s="535">
        <v>2</v>
      </c>
      <c r="S944" s="535">
        <v>-40</v>
      </c>
    </row>
    <row r="945" spans="12:19" s="27" customFormat="1" x14ac:dyDescent="0.2">
      <c r="L945" s="531"/>
      <c r="M945" s="531"/>
      <c r="N945" s="535">
        <v>2</v>
      </c>
      <c r="O945" s="535">
        <v>2</v>
      </c>
      <c r="P945" s="535">
        <v>1</v>
      </c>
      <c r="Q945" s="535">
        <v>2</v>
      </c>
      <c r="R945" s="535">
        <v>3</v>
      </c>
      <c r="S945" s="535">
        <v>-40</v>
      </c>
    </row>
    <row r="946" spans="12:19" s="27" customFormat="1" x14ac:dyDescent="0.2">
      <c r="L946" s="531"/>
      <c r="M946" s="531"/>
      <c r="N946" s="535">
        <v>2</v>
      </c>
      <c r="O946" s="535">
        <v>2</v>
      </c>
      <c r="P946" s="535">
        <v>2</v>
      </c>
      <c r="Q946" s="535">
        <v>0</v>
      </c>
      <c r="R946" s="535">
        <v>0</v>
      </c>
      <c r="S946" s="535">
        <v>-40</v>
      </c>
    </row>
    <row r="947" spans="12:19" s="27" customFormat="1" x14ac:dyDescent="0.2">
      <c r="L947" s="531"/>
      <c r="M947" s="531"/>
      <c r="N947" s="535">
        <v>2</v>
      </c>
      <c r="O947" s="535">
        <v>2</v>
      </c>
      <c r="P947" s="535">
        <v>2</v>
      </c>
      <c r="Q947" s="535">
        <v>0</v>
      </c>
      <c r="R947" s="535">
        <v>1</v>
      </c>
      <c r="S947" s="535">
        <v>-40</v>
      </c>
    </row>
    <row r="948" spans="12:19" s="27" customFormat="1" x14ac:dyDescent="0.2">
      <c r="L948" s="531"/>
      <c r="M948" s="531"/>
      <c r="N948" s="535">
        <v>2</v>
      </c>
      <c r="O948" s="535">
        <v>2</v>
      </c>
      <c r="P948" s="535">
        <v>2</v>
      </c>
      <c r="Q948" s="535">
        <v>0</v>
      </c>
      <c r="R948" s="535">
        <v>2</v>
      </c>
      <c r="S948" s="535">
        <v>-40</v>
      </c>
    </row>
    <row r="949" spans="12:19" s="27" customFormat="1" x14ac:dyDescent="0.2">
      <c r="L949" s="531"/>
      <c r="M949" s="531"/>
      <c r="N949" s="535">
        <v>2</v>
      </c>
      <c r="O949" s="535">
        <v>2</v>
      </c>
      <c r="P949" s="535">
        <v>2</v>
      </c>
      <c r="Q949" s="535">
        <v>0</v>
      </c>
      <c r="R949" s="535">
        <v>3</v>
      </c>
      <c r="S949" s="535">
        <v>-40</v>
      </c>
    </row>
    <row r="950" spans="12:19" s="27" customFormat="1" x14ac:dyDescent="0.2">
      <c r="L950" s="531"/>
      <c r="M950" s="531"/>
      <c r="N950" s="535">
        <v>2</v>
      </c>
      <c r="O950" s="535">
        <v>2</v>
      </c>
      <c r="P950" s="535">
        <v>2</v>
      </c>
      <c r="Q950" s="535">
        <v>1</v>
      </c>
      <c r="R950" s="535">
        <v>0</v>
      </c>
      <c r="S950" s="535">
        <v>-40</v>
      </c>
    </row>
    <row r="951" spans="12:19" s="27" customFormat="1" x14ac:dyDescent="0.2">
      <c r="L951" s="531"/>
      <c r="M951" s="531"/>
      <c r="N951" s="535">
        <v>2</v>
      </c>
      <c r="O951" s="535">
        <v>2</v>
      </c>
      <c r="P951" s="535">
        <v>2</v>
      </c>
      <c r="Q951" s="535">
        <v>1</v>
      </c>
      <c r="R951" s="535">
        <v>1</v>
      </c>
      <c r="S951" s="535">
        <v>-40</v>
      </c>
    </row>
    <row r="952" spans="12:19" s="27" customFormat="1" x14ac:dyDescent="0.2">
      <c r="L952" s="531"/>
      <c r="M952" s="531"/>
      <c r="N952" s="535">
        <v>2</v>
      </c>
      <c r="O952" s="535">
        <v>2</v>
      </c>
      <c r="P952" s="535">
        <v>2</v>
      </c>
      <c r="Q952" s="535">
        <v>1</v>
      </c>
      <c r="R952" s="535">
        <v>2</v>
      </c>
      <c r="S952" s="535">
        <v>-40</v>
      </c>
    </row>
    <row r="953" spans="12:19" s="27" customFormat="1" x14ac:dyDescent="0.2">
      <c r="L953" s="531"/>
      <c r="M953" s="531"/>
      <c r="N953" s="535">
        <v>2</v>
      </c>
      <c r="O953" s="535">
        <v>2</v>
      </c>
      <c r="P953" s="535">
        <v>2</v>
      </c>
      <c r="Q953" s="535">
        <v>1</v>
      </c>
      <c r="R953" s="535">
        <v>3</v>
      </c>
      <c r="S953" s="535">
        <v>-40</v>
      </c>
    </row>
    <row r="954" spans="12:19" s="27" customFormat="1" x14ac:dyDescent="0.2">
      <c r="L954" s="531"/>
      <c r="M954" s="531"/>
      <c r="N954" s="535">
        <v>2</v>
      </c>
      <c r="O954" s="535">
        <v>2</v>
      </c>
      <c r="P954" s="535">
        <v>2</v>
      </c>
      <c r="Q954" s="535">
        <v>2</v>
      </c>
      <c r="R954" s="535">
        <v>0</v>
      </c>
      <c r="S954" s="535">
        <v>-40</v>
      </c>
    </row>
    <row r="955" spans="12:19" s="27" customFormat="1" x14ac:dyDescent="0.2">
      <c r="L955" s="531"/>
      <c r="M955" s="531"/>
      <c r="N955" s="535">
        <v>2</v>
      </c>
      <c r="O955" s="535">
        <v>2</v>
      </c>
      <c r="P955" s="535">
        <v>2</v>
      </c>
      <c r="Q955" s="535">
        <v>2</v>
      </c>
      <c r="R955" s="535">
        <v>1</v>
      </c>
      <c r="S955" s="535">
        <v>-40</v>
      </c>
    </row>
    <row r="956" spans="12:19" s="27" customFormat="1" x14ac:dyDescent="0.2">
      <c r="L956" s="531"/>
      <c r="M956" s="531"/>
      <c r="N956" s="535">
        <v>2</v>
      </c>
      <c r="O956" s="535">
        <v>2</v>
      </c>
      <c r="P956" s="535">
        <v>2</v>
      </c>
      <c r="Q956" s="535">
        <v>2</v>
      </c>
      <c r="R956" s="535">
        <v>2</v>
      </c>
      <c r="S956" s="535">
        <v>-40</v>
      </c>
    </row>
    <row r="957" spans="12:19" s="27" customFormat="1" x14ac:dyDescent="0.2">
      <c r="L957" s="531"/>
      <c r="M957" s="531"/>
      <c r="N957" s="535">
        <v>2</v>
      </c>
      <c r="O957" s="535">
        <v>2</v>
      </c>
      <c r="P957" s="535">
        <v>2</v>
      </c>
      <c r="Q957" s="535">
        <v>2</v>
      </c>
      <c r="R957" s="535">
        <v>3</v>
      </c>
      <c r="S957" s="535">
        <v>-40</v>
      </c>
    </row>
    <row r="958" spans="12:19" s="27" customFormat="1" x14ac:dyDescent="0.2">
      <c r="L958" s="531"/>
      <c r="M958" s="531"/>
      <c r="N958" s="535">
        <v>2</v>
      </c>
      <c r="O958" s="535">
        <v>2</v>
      </c>
      <c r="P958" s="535">
        <v>3</v>
      </c>
      <c r="Q958" s="535">
        <v>0</v>
      </c>
      <c r="R958" s="535">
        <v>0</v>
      </c>
      <c r="S958" s="535">
        <v>-40</v>
      </c>
    </row>
    <row r="959" spans="12:19" s="27" customFormat="1" x14ac:dyDescent="0.2">
      <c r="L959" s="531"/>
      <c r="M959" s="531"/>
      <c r="N959" s="535">
        <v>2</v>
      </c>
      <c r="O959" s="535">
        <v>2</v>
      </c>
      <c r="P959" s="535">
        <v>3</v>
      </c>
      <c r="Q959" s="535">
        <v>0</v>
      </c>
      <c r="R959" s="535">
        <v>1</v>
      </c>
      <c r="S959" s="535">
        <v>-40</v>
      </c>
    </row>
    <row r="960" spans="12:19" s="27" customFormat="1" x14ac:dyDescent="0.2">
      <c r="L960" s="531"/>
      <c r="M960" s="531"/>
      <c r="N960" s="535">
        <v>2</v>
      </c>
      <c r="O960" s="535">
        <v>2</v>
      </c>
      <c r="P960" s="535">
        <v>3</v>
      </c>
      <c r="Q960" s="535">
        <v>0</v>
      </c>
      <c r="R960" s="535">
        <v>2</v>
      </c>
      <c r="S960" s="535">
        <v>-40</v>
      </c>
    </row>
    <row r="961" spans="12:19" s="27" customFormat="1" x14ac:dyDescent="0.2">
      <c r="L961" s="531"/>
      <c r="M961" s="531"/>
      <c r="N961" s="535">
        <v>2</v>
      </c>
      <c r="O961" s="535">
        <v>2</v>
      </c>
      <c r="P961" s="535">
        <v>3</v>
      </c>
      <c r="Q961" s="535">
        <v>0</v>
      </c>
      <c r="R961" s="535">
        <v>3</v>
      </c>
      <c r="S961" s="535">
        <v>-40</v>
      </c>
    </row>
    <row r="962" spans="12:19" s="27" customFormat="1" x14ac:dyDescent="0.2">
      <c r="L962" s="531"/>
      <c r="M962" s="531"/>
      <c r="N962" s="535">
        <v>2</v>
      </c>
      <c r="O962" s="535">
        <v>2</v>
      </c>
      <c r="P962" s="535">
        <v>3</v>
      </c>
      <c r="Q962" s="535">
        <v>1</v>
      </c>
      <c r="R962" s="535">
        <v>0</v>
      </c>
      <c r="S962" s="535">
        <v>-40</v>
      </c>
    </row>
    <row r="963" spans="12:19" s="27" customFormat="1" x14ac:dyDescent="0.2">
      <c r="L963" s="531"/>
      <c r="M963" s="531"/>
      <c r="N963" s="535">
        <v>2</v>
      </c>
      <c r="O963" s="535">
        <v>2</v>
      </c>
      <c r="P963" s="535">
        <v>3</v>
      </c>
      <c r="Q963" s="535">
        <v>1</v>
      </c>
      <c r="R963" s="535">
        <v>1</v>
      </c>
      <c r="S963" s="535">
        <v>-40</v>
      </c>
    </row>
    <row r="964" spans="12:19" s="27" customFormat="1" x14ac:dyDescent="0.2">
      <c r="L964" s="531"/>
      <c r="M964" s="531"/>
      <c r="N964" s="535">
        <v>2</v>
      </c>
      <c r="O964" s="535">
        <v>2</v>
      </c>
      <c r="P964" s="535">
        <v>3</v>
      </c>
      <c r="Q964" s="535">
        <v>1</v>
      </c>
      <c r="R964" s="535">
        <v>2</v>
      </c>
      <c r="S964" s="535">
        <v>-40</v>
      </c>
    </row>
    <row r="965" spans="12:19" s="27" customFormat="1" x14ac:dyDescent="0.2">
      <c r="L965" s="531"/>
      <c r="M965" s="531"/>
      <c r="N965" s="535">
        <v>2</v>
      </c>
      <c r="O965" s="535">
        <v>2</v>
      </c>
      <c r="P965" s="535">
        <v>3</v>
      </c>
      <c r="Q965" s="535">
        <v>1</v>
      </c>
      <c r="R965" s="535">
        <v>3</v>
      </c>
      <c r="S965" s="535">
        <v>-40</v>
      </c>
    </row>
    <row r="966" spans="12:19" s="27" customFormat="1" x14ac:dyDescent="0.2">
      <c r="L966" s="531"/>
      <c r="M966" s="531"/>
      <c r="N966" s="535">
        <v>2</v>
      </c>
      <c r="O966" s="535">
        <v>2</v>
      </c>
      <c r="P966" s="535">
        <v>3</v>
      </c>
      <c r="Q966" s="535">
        <v>2</v>
      </c>
      <c r="R966" s="535">
        <v>0</v>
      </c>
      <c r="S966" s="535">
        <v>-40</v>
      </c>
    </row>
    <row r="967" spans="12:19" s="27" customFormat="1" x14ac:dyDescent="0.2">
      <c r="L967" s="531"/>
      <c r="M967" s="531"/>
      <c r="N967" s="535">
        <v>2</v>
      </c>
      <c r="O967" s="535">
        <v>2</v>
      </c>
      <c r="P967" s="535">
        <v>3</v>
      </c>
      <c r="Q967" s="535">
        <v>2</v>
      </c>
      <c r="R967" s="535">
        <v>1</v>
      </c>
      <c r="S967" s="535">
        <v>-40</v>
      </c>
    </row>
    <row r="968" spans="12:19" s="27" customFormat="1" x14ac:dyDescent="0.2">
      <c r="L968" s="531"/>
      <c r="M968" s="531"/>
      <c r="N968" s="535">
        <v>2</v>
      </c>
      <c r="O968" s="535">
        <v>2</v>
      </c>
      <c r="P968" s="535">
        <v>3</v>
      </c>
      <c r="Q968" s="535">
        <v>2</v>
      </c>
      <c r="R968" s="535">
        <v>2</v>
      </c>
      <c r="S968" s="535">
        <v>-40</v>
      </c>
    </row>
    <row r="969" spans="12:19" s="27" customFormat="1" x14ac:dyDescent="0.2">
      <c r="L969" s="531"/>
      <c r="M969" s="531"/>
      <c r="N969" s="535">
        <v>2</v>
      </c>
      <c r="O969" s="535">
        <v>2</v>
      </c>
      <c r="P969" s="535">
        <v>3</v>
      </c>
      <c r="Q969" s="535">
        <v>2</v>
      </c>
      <c r="R969" s="535">
        <v>3</v>
      </c>
      <c r="S969" s="535">
        <v>-40</v>
      </c>
    </row>
    <row r="970" spans="12:19" s="27" customFormat="1" x14ac:dyDescent="0.2">
      <c r="L970" s="531"/>
      <c r="M970" s="531"/>
      <c r="N970" s="535">
        <v>2</v>
      </c>
      <c r="O970" s="535">
        <v>3</v>
      </c>
      <c r="P970" s="535">
        <v>0</v>
      </c>
      <c r="Q970" s="535">
        <v>0</v>
      </c>
      <c r="R970" s="535">
        <v>0</v>
      </c>
      <c r="S970" s="535">
        <v>-40</v>
      </c>
    </row>
    <row r="971" spans="12:19" s="27" customFormat="1" x14ac:dyDescent="0.2">
      <c r="L971" s="531"/>
      <c r="M971" s="531"/>
      <c r="N971" s="535">
        <v>2</v>
      </c>
      <c r="O971" s="535">
        <v>3</v>
      </c>
      <c r="P971" s="535">
        <v>0</v>
      </c>
      <c r="Q971" s="535">
        <v>0</v>
      </c>
      <c r="R971" s="535">
        <v>1</v>
      </c>
      <c r="S971" s="535">
        <v>-40</v>
      </c>
    </row>
    <row r="972" spans="12:19" s="27" customFormat="1" x14ac:dyDescent="0.2">
      <c r="L972" s="531"/>
      <c r="M972" s="531"/>
      <c r="N972" s="535">
        <v>2</v>
      </c>
      <c r="O972" s="535">
        <v>3</v>
      </c>
      <c r="P972" s="535">
        <v>0</v>
      </c>
      <c r="Q972" s="535">
        <v>0</v>
      </c>
      <c r="R972" s="535">
        <v>2</v>
      </c>
      <c r="S972" s="535">
        <v>-40</v>
      </c>
    </row>
    <row r="973" spans="12:19" s="27" customFormat="1" x14ac:dyDescent="0.2">
      <c r="L973" s="531"/>
      <c r="M973" s="531"/>
      <c r="N973" s="535">
        <v>2</v>
      </c>
      <c r="O973" s="535">
        <v>3</v>
      </c>
      <c r="P973" s="535">
        <v>0</v>
      </c>
      <c r="Q973" s="535">
        <v>0</v>
      </c>
      <c r="R973" s="535">
        <v>3</v>
      </c>
      <c r="S973" s="535">
        <v>-40</v>
      </c>
    </row>
    <row r="974" spans="12:19" s="27" customFormat="1" x14ac:dyDescent="0.2">
      <c r="L974" s="531"/>
      <c r="M974" s="531"/>
      <c r="N974" s="535">
        <v>2</v>
      </c>
      <c r="O974" s="535">
        <v>3</v>
      </c>
      <c r="P974" s="535">
        <v>0</v>
      </c>
      <c r="Q974" s="535">
        <v>1</v>
      </c>
      <c r="R974" s="535">
        <v>0</v>
      </c>
      <c r="S974" s="535">
        <v>-40</v>
      </c>
    </row>
    <row r="975" spans="12:19" s="27" customFormat="1" x14ac:dyDescent="0.2">
      <c r="L975" s="531"/>
      <c r="M975" s="531"/>
      <c r="N975" s="535">
        <v>2</v>
      </c>
      <c r="O975" s="535">
        <v>3</v>
      </c>
      <c r="P975" s="535">
        <v>0</v>
      </c>
      <c r="Q975" s="535">
        <v>1</v>
      </c>
      <c r="R975" s="535">
        <v>1</v>
      </c>
      <c r="S975" s="535">
        <v>-40</v>
      </c>
    </row>
    <row r="976" spans="12:19" s="27" customFormat="1" x14ac:dyDescent="0.2">
      <c r="L976" s="531"/>
      <c r="M976" s="531"/>
      <c r="N976" s="535">
        <v>2</v>
      </c>
      <c r="O976" s="535">
        <v>3</v>
      </c>
      <c r="P976" s="535">
        <v>0</v>
      </c>
      <c r="Q976" s="535">
        <v>1</v>
      </c>
      <c r="R976" s="535">
        <v>2</v>
      </c>
      <c r="S976" s="535">
        <v>-40</v>
      </c>
    </row>
    <row r="977" spans="12:19" s="27" customFormat="1" x14ac:dyDescent="0.2">
      <c r="L977" s="531"/>
      <c r="M977" s="531"/>
      <c r="N977" s="535">
        <v>2</v>
      </c>
      <c r="O977" s="535">
        <v>3</v>
      </c>
      <c r="P977" s="535">
        <v>0</v>
      </c>
      <c r="Q977" s="535">
        <v>1</v>
      </c>
      <c r="R977" s="535">
        <v>3</v>
      </c>
      <c r="S977" s="535">
        <v>-40</v>
      </c>
    </row>
    <row r="978" spans="12:19" s="27" customFormat="1" x14ac:dyDescent="0.2">
      <c r="L978" s="531"/>
      <c r="M978" s="531"/>
      <c r="N978" s="535">
        <v>2</v>
      </c>
      <c r="O978" s="535">
        <v>3</v>
      </c>
      <c r="P978" s="535">
        <v>0</v>
      </c>
      <c r="Q978" s="535">
        <v>2</v>
      </c>
      <c r="R978" s="535">
        <v>0</v>
      </c>
      <c r="S978" s="535">
        <v>-40</v>
      </c>
    </row>
    <row r="979" spans="12:19" s="27" customFormat="1" x14ac:dyDescent="0.2">
      <c r="L979" s="531"/>
      <c r="M979" s="531"/>
      <c r="N979" s="535">
        <v>2</v>
      </c>
      <c r="O979" s="535">
        <v>3</v>
      </c>
      <c r="P979" s="535">
        <v>0</v>
      </c>
      <c r="Q979" s="535">
        <v>2</v>
      </c>
      <c r="R979" s="535">
        <v>1</v>
      </c>
      <c r="S979" s="535">
        <v>-40</v>
      </c>
    </row>
    <row r="980" spans="12:19" s="27" customFormat="1" x14ac:dyDescent="0.2">
      <c r="L980" s="531"/>
      <c r="M980" s="531"/>
      <c r="N980" s="535">
        <v>2</v>
      </c>
      <c r="O980" s="535">
        <v>3</v>
      </c>
      <c r="P980" s="535">
        <v>0</v>
      </c>
      <c r="Q980" s="535">
        <v>2</v>
      </c>
      <c r="R980" s="535">
        <v>2</v>
      </c>
      <c r="S980" s="535">
        <v>-40</v>
      </c>
    </row>
    <row r="981" spans="12:19" s="27" customFormat="1" x14ac:dyDescent="0.2">
      <c r="L981" s="531"/>
      <c r="M981" s="531"/>
      <c r="N981" s="535">
        <v>2</v>
      </c>
      <c r="O981" s="535">
        <v>3</v>
      </c>
      <c r="P981" s="535">
        <v>0</v>
      </c>
      <c r="Q981" s="535">
        <v>2</v>
      </c>
      <c r="R981" s="535">
        <v>3</v>
      </c>
      <c r="S981" s="535">
        <v>-40</v>
      </c>
    </row>
    <row r="982" spans="12:19" s="27" customFormat="1" x14ac:dyDescent="0.2">
      <c r="L982" s="531"/>
      <c r="M982" s="531"/>
      <c r="N982" s="535">
        <v>2</v>
      </c>
      <c r="O982" s="535">
        <v>3</v>
      </c>
      <c r="P982" s="535">
        <v>1</v>
      </c>
      <c r="Q982" s="535">
        <v>0</v>
      </c>
      <c r="R982" s="535">
        <v>0</v>
      </c>
      <c r="S982" s="535">
        <v>-40</v>
      </c>
    </row>
    <row r="983" spans="12:19" s="27" customFormat="1" x14ac:dyDescent="0.2">
      <c r="L983" s="531"/>
      <c r="M983" s="531"/>
      <c r="N983" s="535">
        <v>2</v>
      </c>
      <c r="O983" s="535">
        <v>3</v>
      </c>
      <c r="P983" s="535">
        <v>1</v>
      </c>
      <c r="Q983" s="535">
        <v>0</v>
      </c>
      <c r="R983" s="535">
        <v>1</v>
      </c>
      <c r="S983" s="535">
        <v>-40</v>
      </c>
    </row>
    <row r="984" spans="12:19" s="27" customFormat="1" x14ac:dyDescent="0.2">
      <c r="L984" s="531"/>
      <c r="M984" s="531"/>
      <c r="N984" s="535">
        <v>2</v>
      </c>
      <c r="O984" s="535">
        <v>3</v>
      </c>
      <c r="P984" s="535">
        <v>1</v>
      </c>
      <c r="Q984" s="535">
        <v>0</v>
      </c>
      <c r="R984" s="535">
        <v>2</v>
      </c>
      <c r="S984" s="535">
        <v>-40</v>
      </c>
    </row>
    <row r="985" spans="12:19" s="27" customFormat="1" x14ac:dyDescent="0.2">
      <c r="L985" s="531"/>
      <c r="M985" s="531"/>
      <c r="N985" s="535">
        <v>2</v>
      </c>
      <c r="O985" s="535">
        <v>3</v>
      </c>
      <c r="P985" s="535">
        <v>1</v>
      </c>
      <c r="Q985" s="535">
        <v>0</v>
      </c>
      <c r="R985" s="535">
        <v>3</v>
      </c>
      <c r="S985" s="535">
        <v>-40</v>
      </c>
    </row>
    <row r="986" spans="12:19" s="27" customFormat="1" x14ac:dyDescent="0.2">
      <c r="L986" s="531"/>
      <c r="M986" s="531"/>
      <c r="N986" s="535">
        <v>2</v>
      </c>
      <c r="O986" s="535">
        <v>3</v>
      </c>
      <c r="P986" s="535">
        <v>1</v>
      </c>
      <c r="Q986" s="535">
        <v>1</v>
      </c>
      <c r="R986" s="535">
        <v>0</v>
      </c>
      <c r="S986" s="535">
        <v>-40</v>
      </c>
    </row>
    <row r="987" spans="12:19" s="27" customFormat="1" x14ac:dyDescent="0.2">
      <c r="L987" s="531"/>
      <c r="M987" s="531"/>
      <c r="N987" s="535">
        <v>2</v>
      </c>
      <c r="O987" s="535">
        <v>3</v>
      </c>
      <c r="P987" s="535">
        <v>1</v>
      </c>
      <c r="Q987" s="535">
        <v>1</v>
      </c>
      <c r="R987" s="535">
        <v>1</v>
      </c>
      <c r="S987" s="535">
        <v>-40</v>
      </c>
    </row>
    <row r="988" spans="12:19" s="27" customFormat="1" x14ac:dyDescent="0.2">
      <c r="L988" s="531"/>
      <c r="M988" s="531"/>
      <c r="N988" s="535">
        <v>2</v>
      </c>
      <c r="O988" s="535">
        <v>3</v>
      </c>
      <c r="P988" s="535">
        <v>1</v>
      </c>
      <c r="Q988" s="535">
        <v>1</v>
      </c>
      <c r="R988" s="535">
        <v>2</v>
      </c>
      <c r="S988" s="535">
        <v>-40</v>
      </c>
    </row>
    <row r="989" spans="12:19" s="27" customFormat="1" x14ac:dyDescent="0.2">
      <c r="L989" s="531"/>
      <c r="M989" s="531"/>
      <c r="N989" s="535">
        <v>2</v>
      </c>
      <c r="O989" s="535">
        <v>3</v>
      </c>
      <c r="P989" s="535">
        <v>1</v>
      </c>
      <c r="Q989" s="535">
        <v>1</v>
      </c>
      <c r="R989" s="535">
        <v>3</v>
      </c>
      <c r="S989" s="535">
        <v>-40</v>
      </c>
    </row>
    <row r="990" spans="12:19" s="27" customFormat="1" x14ac:dyDescent="0.2">
      <c r="L990" s="531"/>
      <c r="M990" s="531"/>
      <c r="N990" s="535">
        <v>2</v>
      </c>
      <c r="O990" s="535">
        <v>3</v>
      </c>
      <c r="P990" s="535">
        <v>1</v>
      </c>
      <c r="Q990" s="535">
        <v>2</v>
      </c>
      <c r="R990" s="535">
        <v>0</v>
      </c>
      <c r="S990" s="535">
        <v>-40</v>
      </c>
    </row>
    <row r="991" spans="12:19" s="27" customFormat="1" x14ac:dyDescent="0.2">
      <c r="L991" s="531"/>
      <c r="M991" s="531"/>
      <c r="N991" s="535">
        <v>2</v>
      </c>
      <c r="O991" s="535">
        <v>3</v>
      </c>
      <c r="P991" s="535">
        <v>1</v>
      </c>
      <c r="Q991" s="535">
        <v>2</v>
      </c>
      <c r="R991" s="535">
        <v>1</v>
      </c>
      <c r="S991" s="535">
        <v>-40</v>
      </c>
    </row>
    <row r="992" spans="12:19" s="27" customFormat="1" x14ac:dyDescent="0.2">
      <c r="L992" s="531"/>
      <c r="M992" s="531"/>
      <c r="N992" s="535">
        <v>2</v>
      </c>
      <c r="O992" s="535">
        <v>3</v>
      </c>
      <c r="P992" s="535">
        <v>1</v>
      </c>
      <c r="Q992" s="535">
        <v>2</v>
      </c>
      <c r="R992" s="535">
        <v>2</v>
      </c>
      <c r="S992" s="535">
        <v>-40</v>
      </c>
    </row>
    <row r="993" spans="12:19" s="27" customFormat="1" x14ac:dyDescent="0.2">
      <c r="L993" s="531"/>
      <c r="M993" s="531"/>
      <c r="N993" s="535">
        <v>2</v>
      </c>
      <c r="O993" s="535">
        <v>3</v>
      </c>
      <c r="P993" s="535">
        <v>1</v>
      </c>
      <c r="Q993" s="535">
        <v>2</v>
      </c>
      <c r="R993" s="535">
        <v>3</v>
      </c>
      <c r="S993" s="535">
        <v>-40</v>
      </c>
    </row>
    <row r="994" spans="12:19" s="27" customFormat="1" x14ac:dyDescent="0.2">
      <c r="L994" s="531"/>
      <c r="M994" s="531"/>
      <c r="N994" s="535">
        <v>2</v>
      </c>
      <c r="O994" s="535">
        <v>3</v>
      </c>
      <c r="P994" s="535">
        <v>2</v>
      </c>
      <c r="Q994" s="535">
        <v>0</v>
      </c>
      <c r="R994" s="535">
        <v>0</v>
      </c>
      <c r="S994" s="535">
        <v>-40</v>
      </c>
    </row>
    <row r="995" spans="12:19" s="27" customFormat="1" x14ac:dyDescent="0.2">
      <c r="L995" s="531"/>
      <c r="M995" s="531"/>
      <c r="N995" s="535">
        <v>2</v>
      </c>
      <c r="O995" s="535">
        <v>3</v>
      </c>
      <c r="P995" s="535">
        <v>2</v>
      </c>
      <c r="Q995" s="535">
        <v>0</v>
      </c>
      <c r="R995" s="535">
        <v>1</v>
      </c>
      <c r="S995" s="535">
        <v>-40</v>
      </c>
    </row>
    <row r="996" spans="12:19" s="27" customFormat="1" x14ac:dyDescent="0.2">
      <c r="L996" s="531"/>
      <c r="M996" s="531"/>
      <c r="N996" s="535">
        <v>2</v>
      </c>
      <c r="O996" s="535">
        <v>3</v>
      </c>
      <c r="P996" s="535">
        <v>2</v>
      </c>
      <c r="Q996" s="535">
        <v>0</v>
      </c>
      <c r="R996" s="535">
        <v>2</v>
      </c>
      <c r="S996" s="535">
        <v>-40</v>
      </c>
    </row>
    <row r="997" spans="12:19" s="27" customFormat="1" x14ac:dyDescent="0.2">
      <c r="L997" s="531"/>
      <c r="M997" s="531"/>
      <c r="N997" s="535">
        <v>2</v>
      </c>
      <c r="O997" s="535">
        <v>3</v>
      </c>
      <c r="P997" s="535">
        <v>2</v>
      </c>
      <c r="Q997" s="535">
        <v>0</v>
      </c>
      <c r="R997" s="535">
        <v>3</v>
      </c>
      <c r="S997" s="535">
        <v>-40</v>
      </c>
    </row>
    <row r="998" spans="12:19" s="27" customFormat="1" x14ac:dyDescent="0.2">
      <c r="L998" s="531"/>
      <c r="M998" s="531"/>
      <c r="N998" s="535">
        <v>2</v>
      </c>
      <c r="O998" s="535">
        <v>3</v>
      </c>
      <c r="P998" s="535">
        <v>2</v>
      </c>
      <c r="Q998" s="535">
        <v>1</v>
      </c>
      <c r="R998" s="535">
        <v>0</v>
      </c>
      <c r="S998" s="535">
        <v>-40</v>
      </c>
    </row>
    <row r="999" spans="12:19" s="27" customFormat="1" x14ac:dyDescent="0.2">
      <c r="L999" s="531"/>
      <c r="M999" s="531"/>
      <c r="N999" s="535">
        <v>2</v>
      </c>
      <c r="O999" s="535">
        <v>3</v>
      </c>
      <c r="P999" s="535">
        <v>2</v>
      </c>
      <c r="Q999" s="535">
        <v>1</v>
      </c>
      <c r="R999" s="535">
        <v>1</v>
      </c>
      <c r="S999" s="535">
        <v>-40</v>
      </c>
    </row>
  </sheetData>
  <sheetProtection password="953B" sheet="1" objects="1" scenarios="1"/>
  <mergeCells count="115">
    <mergeCell ref="I120:J121"/>
    <mergeCell ref="H120:H124"/>
    <mergeCell ref="E190:J190"/>
    <mergeCell ref="D156:I156"/>
    <mergeCell ref="D163:H163"/>
    <mergeCell ref="C131:D132"/>
    <mergeCell ref="D152:D153"/>
    <mergeCell ref="E152:G153"/>
    <mergeCell ref="H152:H153"/>
    <mergeCell ref="I152:I153"/>
    <mergeCell ref="D150:G15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J26:J27"/>
    <mergeCell ref="H35:I35"/>
    <mergeCell ref="H36:I36"/>
    <mergeCell ref="H31:I31"/>
    <mergeCell ref="H32:I32"/>
    <mergeCell ref="H33:I33"/>
    <mergeCell ref="H26:I27"/>
    <mergeCell ref="H28:I28"/>
    <mergeCell ref="H29:I29"/>
    <mergeCell ref="H30:I30"/>
    <mergeCell ref="C111:C116"/>
    <mergeCell ref="E111:E115"/>
    <mergeCell ref="F111:F116"/>
    <mergeCell ref="D105:D110"/>
    <mergeCell ref="C105:C110"/>
    <mergeCell ref="E105:E110"/>
    <mergeCell ref="F105:F110"/>
    <mergeCell ref="D111:D116"/>
    <mergeCell ref="C99:C104"/>
    <mergeCell ref="E99:E104"/>
    <mergeCell ref="F99:F104"/>
    <mergeCell ref="D99:D10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D47:I47"/>
    <mergeCell ref="H37:I37"/>
    <mergeCell ref="C42:I42"/>
    <mergeCell ref="D43:I43"/>
    <mergeCell ref="D45:I45"/>
    <mergeCell ref="H39:I39"/>
    <mergeCell ref="H40:I40"/>
    <mergeCell ref="H34:I34"/>
    <mergeCell ref="D46:I46"/>
    <mergeCell ref="D44:I44"/>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3" fitToHeight="5" orientation="portrait" horizontalDpi="300" verticalDpi="300" r:id="rId1"/>
  <headerFooter alignWithMargins="0">
    <oddFooter>&amp;L&amp;P of &amp;N&amp;R&amp;D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98" r:id="rId4"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workbookViewId="0">
      <selection activeCell="I27" sqref="I27"/>
    </sheetView>
  </sheetViews>
  <sheetFormatPr defaultColWidth="9.140625"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8" t="s">
        <v>350</v>
      </c>
      <c r="D3" s="829"/>
      <c r="E3" s="829"/>
      <c r="F3" s="830"/>
      <c r="G3" s="70"/>
      <c r="H3" s="70"/>
      <c r="I3" s="364"/>
      <c r="J3" s="20"/>
      <c r="K3" s="20"/>
      <c r="L3" s="20"/>
      <c r="M3" s="20"/>
      <c r="N3" s="20"/>
      <c r="O3" s="20"/>
    </row>
    <row r="4" spans="2:15" x14ac:dyDescent="0.2">
      <c r="B4" s="347"/>
      <c r="C4" s="988"/>
      <c r="D4" s="988"/>
      <c r="E4" s="295"/>
      <c r="F4" s="295"/>
      <c r="G4" s="70"/>
      <c r="H4" s="70"/>
      <c r="I4" s="364"/>
      <c r="J4" s="20"/>
      <c r="K4" s="20"/>
      <c r="L4" s="20"/>
      <c r="M4" s="20"/>
      <c r="N4" s="20"/>
      <c r="O4" s="20"/>
    </row>
    <row r="5" spans="2:15" x14ac:dyDescent="0.2">
      <c r="B5" s="347"/>
      <c r="C5" s="81" t="s">
        <v>74</v>
      </c>
      <c r="D5" s="791" t="str">
        <f>Introduction!E8</f>
        <v>Uniper UK Limited</v>
      </c>
      <c r="E5" s="807"/>
      <c r="F5" s="370"/>
      <c r="G5" s="447"/>
      <c r="H5" s="70"/>
      <c r="I5" s="364"/>
      <c r="J5" s="20"/>
      <c r="K5" s="20"/>
      <c r="L5" s="20"/>
      <c r="M5" s="20"/>
      <c r="N5" s="20"/>
      <c r="O5" s="20"/>
    </row>
    <row r="6" spans="2:15" x14ac:dyDescent="0.2">
      <c r="B6" s="347"/>
      <c r="C6" s="81" t="s">
        <v>72</v>
      </c>
      <c r="D6" s="791" t="str">
        <f>Introduction!I8</f>
        <v>MP3337SH</v>
      </c>
      <c r="E6" s="807"/>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79" t="s">
        <v>140</v>
      </c>
      <c r="F8" s="980"/>
      <c r="G8" s="989" t="s">
        <v>351</v>
      </c>
      <c r="H8" s="990"/>
      <c r="I8" s="364"/>
      <c r="J8" s="20"/>
      <c r="K8" s="20"/>
      <c r="L8" s="20"/>
      <c r="M8" s="20"/>
      <c r="N8" s="20"/>
      <c r="O8" s="20"/>
    </row>
    <row r="9" spans="2:15" x14ac:dyDescent="0.2">
      <c r="B9" s="347"/>
      <c r="C9" s="738" t="s">
        <v>646</v>
      </c>
      <c r="D9" s="739"/>
      <c r="E9" s="373" t="s">
        <v>651</v>
      </c>
      <c r="F9" s="373" t="s">
        <v>596</v>
      </c>
      <c r="G9" s="376" t="s">
        <v>651</v>
      </c>
      <c r="H9" s="376" t="s">
        <v>596</v>
      </c>
      <c r="I9" s="364"/>
      <c r="J9" s="20"/>
      <c r="K9" s="20"/>
      <c r="L9" s="20"/>
      <c r="M9" s="20"/>
      <c r="N9" s="20"/>
      <c r="O9" s="20"/>
    </row>
    <row r="10" spans="2:15" x14ac:dyDescent="0.2">
      <c r="B10" s="347"/>
      <c r="C10" s="986" t="s">
        <v>674</v>
      </c>
      <c r="D10" s="987"/>
      <c r="E10" s="374">
        <f>Complexities!H51</f>
        <v>0</v>
      </c>
      <c r="F10" s="374" t="s">
        <v>652</v>
      </c>
      <c r="G10" s="376">
        <f>Complexities!F51</f>
        <v>0</v>
      </c>
      <c r="H10" s="376" t="s">
        <v>652</v>
      </c>
      <c r="I10" s="364"/>
      <c r="J10" s="20"/>
      <c r="K10" s="20"/>
      <c r="L10" s="20"/>
      <c r="M10" s="20"/>
      <c r="N10" s="20"/>
      <c r="O10" s="20"/>
    </row>
    <row r="11" spans="2:15" x14ac:dyDescent="0.2">
      <c r="B11" s="347"/>
      <c r="C11" s="981"/>
      <c r="D11" s="982"/>
      <c r="E11" s="374">
        <f>Complexities!H52</f>
        <v>0</v>
      </c>
      <c r="F11" s="374" t="s">
        <v>653</v>
      </c>
      <c r="G11" s="376">
        <f>Complexities!F52</f>
        <v>0</v>
      </c>
      <c r="H11" s="376" t="s">
        <v>653</v>
      </c>
      <c r="I11" s="364"/>
      <c r="J11" s="20"/>
      <c r="K11" s="20"/>
      <c r="L11" s="20"/>
      <c r="M11" s="20"/>
      <c r="N11" s="20"/>
      <c r="O11" s="20"/>
    </row>
    <row r="12" spans="2:15" x14ac:dyDescent="0.2">
      <c r="B12" s="347"/>
      <c r="C12" s="981"/>
      <c r="D12" s="982"/>
      <c r="E12" s="374">
        <f>Complexities!H53</f>
        <v>0</v>
      </c>
      <c r="F12" s="374" t="s">
        <v>649</v>
      </c>
      <c r="G12" s="376">
        <f>Complexities!F53</f>
        <v>0</v>
      </c>
      <c r="H12" s="376" t="s">
        <v>649</v>
      </c>
      <c r="I12" s="364"/>
      <c r="J12" s="20"/>
      <c r="K12" s="20"/>
      <c r="L12" s="20"/>
      <c r="M12" s="20"/>
      <c r="N12" s="20"/>
      <c r="O12" s="20"/>
    </row>
    <row r="13" spans="2:15" x14ac:dyDescent="0.2">
      <c r="B13" s="347"/>
      <c r="C13" s="981"/>
      <c r="D13" s="982"/>
      <c r="E13" s="374">
        <f>Complexities!H54</f>
        <v>5</v>
      </c>
      <c r="F13" s="374" t="s">
        <v>650</v>
      </c>
      <c r="G13" s="376">
        <f>Complexities!F54</f>
        <v>4</v>
      </c>
      <c r="H13" s="376" t="s">
        <v>650</v>
      </c>
      <c r="I13" s="364"/>
      <c r="J13" s="20"/>
      <c r="K13" s="20"/>
      <c r="L13" s="20"/>
      <c r="M13" s="20"/>
      <c r="N13" s="20"/>
      <c r="O13" s="20"/>
    </row>
    <row r="14" spans="2:15" x14ac:dyDescent="0.2">
      <c r="B14" s="347"/>
      <c r="C14" s="977"/>
      <c r="D14" s="978"/>
      <c r="E14" s="374">
        <f>Complexities!H55</f>
        <v>0</v>
      </c>
      <c r="F14" s="374" t="s">
        <v>654</v>
      </c>
      <c r="G14" s="376">
        <f>Complexities!F55</f>
        <v>0</v>
      </c>
      <c r="H14" s="376" t="s">
        <v>654</v>
      </c>
      <c r="I14" s="364"/>
      <c r="J14" s="20"/>
      <c r="K14" s="20"/>
      <c r="L14" s="20"/>
      <c r="M14" s="20"/>
      <c r="N14" s="20"/>
      <c r="O14" s="20"/>
    </row>
    <row r="15" spans="2:15" x14ac:dyDescent="0.2">
      <c r="B15" s="347"/>
      <c r="C15" s="983" t="s">
        <v>656</v>
      </c>
      <c r="D15" s="628" t="s">
        <v>434</v>
      </c>
      <c r="E15" s="813"/>
      <c r="F15" s="374" t="str">
        <f>'Emissions Summary'!E22</f>
        <v>C</v>
      </c>
      <c r="G15" s="70"/>
      <c r="H15" s="376" t="str">
        <f>'Emissions Summary'!E22</f>
        <v>C</v>
      </c>
      <c r="I15" s="364"/>
      <c r="J15" s="20"/>
      <c r="K15" s="20"/>
      <c r="L15" s="20"/>
      <c r="M15" s="20"/>
      <c r="N15" s="20"/>
      <c r="O15" s="20"/>
    </row>
    <row r="16" spans="2:15" x14ac:dyDescent="0.2">
      <c r="B16" s="347"/>
      <c r="C16" s="984"/>
      <c r="D16" s="628" t="s">
        <v>525</v>
      </c>
      <c r="E16" s="985"/>
      <c r="F16" s="374" t="str">
        <f>'Emissions Summary'!E23</f>
        <v>-</v>
      </c>
      <c r="G16" s="70"/>
      <c r="H16" s="376" t="str">
        <f>'Emissions Summary'!E23</f>
        <v>-</v>
      </c>
      <c r="I16" s="364"/>
      <c r="J16" s="20"/>
      <c r="K16" s="20"/>
      <c r="L16" s="20"/>
      <c r="M16" s="20"/>
      <c r="N16" s="20"/>
      <c r="O16" s="20"/>
    </row>
    <row r="17" spans="2:15" x14ac:dyDescent="0.2">
      <c r="B17" s="347"/>
      <c r="C17" s="984"/>
      <c r="D17" s="628" t="s">
        <v>592</v>
      </c>
      <c r="E17" s="985"/>
      <c r="F17" s="374" t="str">
        <f>'Emissions Summary'!E24</f>
        <v>-</v>
      </c>
      <c r="G17" s="70"/>
      <c r="H17" s="376" t="str">
        <f>'Emissions Summary'!E24</f>
        <v>-</v>
      </c>
      <c r="I17" s="364"/>
      <c r="J17" s="20"/>
      <c r="K17" s="20"/>
      <c r="L17" s="20"/>
      <c r="M17" s="20"/>
      <c r="N17" s="20"/>
      <c r="O17" s="20"/>
    </row>
    <row r="18" spans="2:15" x14ac:dyDescent="0.2">
      <c r="B18" s="347"/>
      <c r="C18" s="984"/>
      <c r="D18" s="628" t="s">
        <v>594</v>
      </c>
      <c r="E18" s="985"/>
      <c r="F18" s="374" t="str">
        <f>'Emissions Summary'!E25</f>
        <v>-</v>
      </c>
      <c r="G18" s="70"/>
      <c r="H18" s="376" t="str">
        <f>'Emissions Summary'!E25</f>
        <v>-</v>
      </c>
      <c r="I18" s="364"/>
      <c r="J18" s="20"/>
      <c r="K18" s="20"/>
      <c r="L18" s="20"/>
      <c r="M18" s="20"/>
      <c r="N18" s="20"/>
      <c r="O18" s="20"/>
    </row>
    <row r="19" spans="2:15" x14ac:dyDescent="0.2">
      <c r="B19" s="347"/>
      <c r="C19" s="984"/>
      <c r="D19" s="628" t="s">
        <v>61</v>
      </c>
      <c r="E19" s="861"/>
      <c r="F19" s="374" t="str">
        <f>'Emissions Summary'!E26</f>
        <v>-</v>
      </c>
      <c r="G19" s="70"/>
      <c r="H19" s="376" t="str">
        <f>'Emissions Summary'!E26</f>
        <v>-</v>
      </c>
      <c r="I19" s="364"/>
      <c r="J19" s="20"/>
      <c r="K19" s="20"/>
      <c r="L19" s="20"/>
      <c r="M19" s="20"/>
      <c r="N19" s="20"/>
      <c r="O19" s="20"/>
    </row>
    <row r="20" spans="2:15" x14ac:dyDescent="0.2">
      <c r="B20" s="347"/>
      <c r="C20" s="626"/>
      <c r="D20" s="628" t="s">
        <v>62</v>
      </c>
      <c r="E20" s="627"/>
      <c r="F20" s="374" t="str">
        <f>'Emissions Summary'!E27</f>
        <v>-</v>
      </c>
      <c r="G20" s="70"/>
      <c r="H20" s="376" t="str">
        <f>'Emissions Summary'!E27</f>
        <v>-</v>
      </c>
      <c r="I20" s="364"/>
      <c r="J20" s="20"/>
      <c r="K20" s="20"/>
      <c r="L20" s="20"/>
      <c r="M20" s="20"/>
      <c r="N20" s="20"/>
      <c r="O20" s="20"/>
    </row>
    <row r="21" spans="2:15" x14ac:dyDescent="0.2">
      <c r="B21" s="347"/>
      <c r="C21" s="629" t="s">
        <v>647</v>
      </c>
      <c r="D21" s="812"/>
      <c r="E21" s="976"/>
      <c r="F21" s="374" t="str">
        <f>Location!F43</f>
        <v>D</v>
      </c>
      <c r="G21" s="87"/>
      <c r="H21" s="376" t="str">
        <f>Location!F43</f>
        <v>D</v>
      </c>
      <c r="I21" s="364"/>
      <c r="J21" s="20"/>
      <c r="K21" s="20"/>
      <c r="L21" s="20"/>
      <c r="M21" s="20"/>
      <c r="N21" s="20"/>
      <c r="O21" s="20"/>
    </row>
    <row r="22" spans="2:15" ht="26.25" customHeight="1" x14ac:dyDescent="0.2">
      <c r="B22" s="347"/>
      <c r="C22" s="842" t="s">
        <v>28</v>
      </c>
      <c r="D22" s="974"/>
      <c r="E22" s="975"/>
      <c r="F22" s="375" t="str">
        <f>'Op Perf'!I150</f>
        <v>A</v>
      </c>
      <c r="G22" s="87"/>
      <c r="H22" s="377" t="str">
        <f>'Op Perf'!I150</f>
        <v>A</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3:F3"/>
    <mergeCell ref="C4:D4"/>
    <mergeCell ref="D5:E5"/>
    <mergeCell ref="D6:E6"/>
    <mergeCell ref="G8:H8"/>
    <mergeCell ref="C9:D9"/>
    <mergeCell ref="C22:E22"/>
    <mergeCell ref="D21:E21"/>
    <mergeCell ref="C14:D14"/>
    <mergeCell ref="E8:F8"/>
    <mergeCell ref="C12:D12"/>
    <mergeCell ref="C15:C19"/>
    <mergeCell ref="E15:E19"/>
    <mergeCell ref="C13:D13"/>
    <mergeCell ref="C10:D10"/>
    <mergeCell ref="C11:D11"/>
  </mergeCells>
  <phoneticPr fontId="0" type="noConversion"/>
  <pageMargins left="0.75" right="0.75" top="1" bottom="1" header="0.5" footer="0.5"/>
  <pageSetup paperSize="9" orientation="landscape" horizontalDpi="1200" verticalDpi="1200" r:id="rId1"/>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tabSelected="1" topLeftCell="A7" zoomScaleNormal="100" workbookViewId="0">
      <selection activeCell="J23" sqref="J23"/>
    </sheetView>
  </sheetViews>
  <sheetFormatPr defaultColWidth="9.140625"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42"/>
      <c r="C2" s="643"/>
      <c r="D2" s="643"/>
      <c r="E2" s="643"/>
      <c r="F2" s="643"/>
      <c r="G2" s="643"/>
      <c r="H2" s="643"/>
      <c r="I2" s="643"/>
      <c r="J2" s="643"/>
      <c r="K2" s="644"/>
    </row>
    <row r="3" spans="2:19" x14ac:dyDescent="0.2">
      <c r="B3" s="645"/>
      <c r="C3" s="296" t="s">
        <v>74</v>
      </c>
      <c r="D3" s="991" t="str">
        <f>Introduction!E8</f>
        <v>Uniper UK Limited</v>
      </c>
      <c r="E3" s="992"/>
      <c r="F3" s="993" t="s">
        <v>72</v>
      </c>
      <c r="G3" s="991"/>
      <c r="H3" s="991" t="str">
        <f>Introduction!I8</f>
        <v>MP3337SH</v>
      </c>
      <c r="I3" s="992"/>
      <c r="J3" s="297"/>
      <c r="K3" s="436"/>
    </row>
    <row r="4" spans="2:19" x14ac:dyDescent="0.2">
      <c r="B4" s="646"/>
      <c r="C4" s="297"/>
      <c r="D4" s="297"/>
      <c r="E4" s="297"/>
      <c r="F4" s="297"/>
      <c r="G4" s="297"/>
      <c r="H4" s="297"/>
      <c r="I4" s="297"/>
      <c r="J4" s="297"/>
      <c r="K4" s="436"/>
      <c r="L4" s="52"/>
      <c r="M4" s="52"/>
      <c r="N4" s="52"/>
      <c r="O4" s="46"/>
      <c r="P4" s="46"/>
      <c r="Q4" s="46"/>
      <c r="R4" s="46"/>
      <c r="S4" s="46"/>
    </row>
    <row r="5" spans="2:19" ht="20.25" x14ac:dyDescent="0.3">
      <c r="B5" s="646"/>
      <c r="C5" s="298" t="s">
        <v>151</v>
      </c>
      <c r="D5" s="297"/>
      <c r="E5" s="297"/>
      <c r="F5" s="297"/>
      <c r="G5" s="297"/>
      <c r="H5" s="297"/>
      <c r="I5" s="297"/>
      <c r="J5" s="297"/>
      <c r="K5" s="436"/>
      <c r="L5" s="52"/>
      <c r="M5" s="52"/>
      <c r="N5" s="52"/>
      <c r="O5" s="46"/>
      <c r="P5" s="46"/>
      <c r="Q5" s="46"/>
      <c r="R5" s="46"/>
      <c r="S5" s="46"/>
    </row>
    <row r="6" spans="2:19" ht="15" x14ac:dyDescent="0.25">
      <c r="B6" s="646"/>
      <c r="C6" s="677" t="s">
        <v>150</v>
      </c>
      <c r="D6" s="297"/>
      <c r="E6" s="297"/>
      <c r="F6" s="297"/>
      <c r="G6" s="297"/>
      <c r="H6" s="297"/>
      <c r="I6" s="297"/>
      <c r="J6" s="297"/>
      <c r="K6" s="436"/>
      <c r="L6" s="52"/>
      <c r="M6" s="52"/>
      <c r="N6" s="52"/>
      <c r="O6" s="46"/>
      <c r="P6" s="46"/>
      <c r="Q6" s="46"/>
      <c r="R6" s="46"/>
      <c r="S6" s="46"/>
    </row>
    <row r="7" spans="2:19" ht="18" x14ac:dyDescent="0.25">
      <c r="B7" s="646"/>
      <c r="C7" s="299" t="s">
        <v>123</v>
      </c>
      <c r="D7" s="654"/>
      <c r="E7" s="655"/>
      <c r="F7" s="297"/>
      <c r="G7" s="297"/>
      <c r="H7" s="297"/>
      <c r="I7" s="297"/>
      <c r="J7" s="297"/>
      <c r="K7" s="436"/>
      <c r="L7" s="52"/>
      <c r="M7" s="52"/>
      <c r="N7" s="52"/>
      <c r="O7" s="46"/>
      <c r="P7" s="46"/>
      <c r="Q7" s="46"/>
      <c r="R7" s="46"/>
      <c r="S7" s="46"/>
    </row>
    <row r="8" spans="2:19" ht="13.5" thickBot="1" x14ac:dyDescent="0.25">
      <c r="B8" s="646"/>
      <c r="C8" s="297"/>
      <c r="D8" s="297"/>
      <c r="E8" s="297"/>
      <c r="F8" s="297"/>
      <c r="G8" s="297"/>
      <c r="H8" s="297"/>
      <c r="I8" s="297"/>
      <c r="J8" s="297"/>
      <c r="K8" s="436"/>
      <c r="L8" s="52"/>
      <c r="M8" s="52"/>
      <c r="N8" s="52"/>
      <c r="O8" s="46"/>
      <c r="P8" s="46"/>
      <c r="Q8" s="46"/>
      <c r="R8" s="46"/>
      <c r="S8" s="46"/>
    </row>
    <row r="9" spans="2:19" ht="26.25" thickBot="1" x14ac:dyDescent="0.25">
      <c r="B9" s="646"/>
      <c r="C9" s="301" t="s">
        <v>646</v>
      </c>
      <c r="D9" s="304" t="s">
        <v>596</v>
      </c>
      <c r="E9" s="305"/>
      <c r="F9" s="305" t="s">
        <v>590</v>
      </c>
      <c r="G9" s="306" t="s">
        <v>682</v>
      </c>
      <c r="H9" s="297"/>
      <c r="I9" s="297"/>
      <c r="J9" s="297"/>
      <c r="K9" s="436"/>
      <c r="L9" s="52"/>
      <c r="M9" s="52"/>
      <c r="N9" s="52"/>
      <c r="O9" s="46"/>
      <c r="P9" s="46"/>
      <c r="Q9" s="46"/>
      <c r="R9" s="46"/>
      <c r="S9" s="46"/>
    </row>
    <row r="10" spans="2:19" x14ac:dyDescent="0.2">
      <c r="B10" s="646"/>
      <c r="C10" s="302" t="s">
        <v>674</v>
      </c>
      <c r="D10" s="307" t="s">
        <v>652</v>
      </c>
      <c r="E10" s="632">
        <v>0</v>
      </c>
      <c r="F10" s="308">
        <f>HLOOKUP(D10,Lookup!$C$5:$G$13,2,FALSE)</f>
        <v>2</v>
      </c>
      <c r="G10" s="621">
        <f t="shared" ref="G10:G16" si="0">E10*F10</f>
        <v>0</v>
      </c>
      <c r="H10" s="297"/>
      <c r="I10" s="297"/>
      <c r="J10" s="297"/>
      <c r="K10" s="436"/>
      <c r="L10" s="52"/>
      <c r="M10" s="52"/>
      <c r="N10" s="52"/>
      <c r="O10" s="46"/>
      <c r="P10" s="46"/>
      <c r="Q10" s="46"/>
      <c r="R10" s="46"/>
      <c r="S10" s="46"/>
    </row>
    <row r="11" spans="2:19" x14ac:dyDescent="0.2">
      <c r="B11" s="646"/>
      <c r="C11" s="302"/>
      <c r="D11" s="307" t="s">
        <v>653</v>
      </c>
      <c r="E11" s="633">
        <v>0</v>
      </c>
      <c r="F11" s="308">
        <f>HLOOKUP(D11,Lookup!$C$5:$G$13,2,FALSE)</f>
        <v>15</v>
      </c>
      <c r="G11" s="621">
        <f t="shared" si="0"/>
        <v>0</v>
      </c>
      <c r="H11" s="297"/>
      <c r="I11" s="297"/>
      <c r="J11" s="297"/>
      <c r="K11" s="436"/>
      <c r="L11" s="52"/>
      <c r="M11" s="52"/>
      <c r="N11" s="52"/>
      <c r="O11" s="46"/>
      <c r="P11" s="46"/>
      <c r="Q11" s="46"/>
      <c r="R11" s="46"/>
      <c r="S11" s="46"/>
    </row>
    <row r="12" spans="2:19" x14ac:dyDescent="0.2">
      <c r="B12" s="646"/>
      <c r="C12" s="302"/>
      <c r="D12" s="307" t="s">
        <v>649</v>
      </c>
      <c r="E12" s="633">
        <v>0</v>
      </c>
      <c r="F12" s="308">
        <f>HLOOKUP(D12,Lookup!$C$5:$G$13,2,FALSE)</f>
        <v>45</v>
      </c>
      <c r="G12" s="621">
        <f t="shared" si="0"/>
        <v>0</v>
      </c>
      <c r="H12" s="297"/>
      <c r="I12" s="297"/>
      <c r="J12" s="297"/>
      <c r="K12" s="436"/>
      <c r="L12" s="52"/>
      <c r="M12" s="52"/>
      <c r="N12" s="52"/>
      <c r="O12" s="46"/>
      <c r="P12" s="46"/>
      <c r="Q12" s="46"/>
      <c r="R12" s="46"/>
      <c r="S12" s="46"/>
    </row>
    <row r="13" spans="2:19" x14ac:dyDescent="0.2">
      <c r="B13" s="646"/>
      <c r="C13" s="302"/>
      <c r="D13" s="307" t="s">
        <v>650</v>
      </c>
      <c r="E13" s="633">
        <v>4</v>
      </c>
      <c r="F13" s="308">
        <f>HLOOKUP(D13,Lookup!$C$5:$G$13,2,FALSE)</f>
        <v>82</v>
      </c>
      <c r="G13" s="621">
        <f t="shared" si="0"/>
        <v>328</v>
      </c>
      <c r="H13" s="297"/>
      <c r="I13" s="297"/>
      <c r="J13" s="297"/>
      <c r="K13" s="436"/>
      <c r="L13" s="52"/>
      <c r="M13" s="52"/>
      <c r="N13" s="52"/>
      <c r="O13" s="46"/>
      <c r="P13" s="46"/>
      <c r="Q13" s="46"/>
      <c r="R13" s="46"/>
      <c r="S13" s="46"/>
    </row>
    <row r="14" spans="2:19" x14ac:dyDescent="0.2">
      <c r="B14" s="646"/>
      <c r="C14" s="302"/>
      <c r="D14" s="307" t="s">
        <v>654</v>
      </c>
      <c r="E14" s="633">
        <v>0</v>
      </c>
      <c r="F14" s="308">
        <f>HLOOKUP(D14,Lookup!$C$5:$G$13,2,FALSE)</f>
        <v>110</v>
      </c>
      <c r="G14" s="621">
        <f t="shared" si="0"/>
        <v>0</v>
      </c>
      <c r="H14" s="297"/>
      <c r="I14" s="297"/>
      <c r="J14" s="297"/>
      <c r="K14" s="436"/>
      <c r="L14" s="52"/>
      <c r="M14" s="52"/>
      <c r="N14" s="52"/>
      <c r="O14" s="46"/>
      <c r="P14" s="46"/>
      <c r="Q14" s="46"/>
      <c r="R14" s="46"/>
      <c r="S14" s="46"/>
    </row>
    <row r="15" spans="2:19" hidden="1" x14ac:dyDescent="0.2">
      <c r="B15" s="646"/>
      <c r="C15" s="302"/>
      <c r="D15" s="47"/>
      <c r="E15" s="48">
        <v>1</v>
      </c>
      <c r="F15" s="308" t="e">
        <f>HLOOKUP(D15,Lookup!$C$5:$G$13,2,FALSE)</f>
        <v>#N/A</v>
      </c>
      <c r="G15" s="621" t="e">
        <f t="shared" si="0"/>
        <v>#N/A</v>
      </c>
      <c r="H15" s="297"/>
      <c r="I15" s="297"/>
      <c r="J15" s="297"/>
      <c r="K15" s="436"/>
      <c r="L15" s="52"/>
      <c r="M15" s="52"/>
      <c r="N15" s="52"/>
      <c r="O15" s="46"/>
      <c r="P15" s="46"/>
      <c r="Q15" s="46"/>
      <c r="R15" s="46"/>
      <c r="S15" s="46"/>
    </row>
    <row r="16" spans="2:19" hidden="1" x14ac:dyDescent="0.2">
      <c r="B16" s="646"/>
      <c r="C16" s="302"/>
      <c r="D16" s="47"/>
      <c r="E16" s="49" t="s">
        <v>174</v>
      </c>
      <c r="F16" s="308" t="e">
        <f>HLOOKUP(D16,Lookup!$C$5:$G$13,2,FALSE)</f>
        <v>#N/A</v>
      </c>
      <c r="G16" s="621" t="e">
        <f t="shared" si="0"/>
        <v>#VALUE!</v>
      </c>
      <c r="H16" s="297"/>
      <c r="I16" s="297"/>
      <c r="J16" s="297"/>
      <c r="K16" s="436"/>
      <c r="L16" s="52"/>
      <c r="M16" s="52"/>
      <c r="N16" s="52"/>
      <c r="O16" s="46"/>
      <c r="P16" s="46"/>
      <c r="Q16" s="46"/>
      <c r="R16" s="46"/>
      <c r="S16" s="46"/>
    </row>
    <row r="17" spans="2:19" x14ac:dyDescent="0.2">
      <c r="B17" s="646"/>
      <c r="C17" s="302" t="s">
        <v>675</v>
      </c>
      <c r="D17" s="630" t="s">
        <v>649</v>
      </c>
      <c r="E17" s="309"/>
      <c r="F17" s="309"/>
      <c r="G17" s="621">
        <f>IF(OR(D17="-",D17="",D17=0,D17="0"),0,HLOOKUP(D17,Lookup!$C$5:$G$13,3,FALSE))</f>
        <v>20</v>
      </c>
      <c r="H17" s="297"/>
      <c r="I17" s="297"/>
      <c r="J17" s="297"/>
      <c r="K17" s="436"/>
      <c r="L17" s="52"/>
      <c r="M17" s="52"/>
      <c r="N17" s="52"/>
      <c r="O17" s="46"/>
      <c r="P17" s="46"/>
      <c r="Q17" s="46"/>
      <c r="R17" s="46"/>
      <c r="S17" s="46"/>
    </row>
    <row r="18" spans="2:19" x14ac:dyDescent="0.2">
      <c r="B18" s="646"/>
      <c r="C18" s="302" t="s">
        <v>676</v>
      </c>
      <c r="D18" s="630" t="s">
        <v>174</v>
      </c>
      <c r="E18" s="309"/>
      <c r="F18" s="309"/>
      <c r="G18" s="621">
        <f>IF(OR(D18="-",D18="",D18=0,D18="0"),0,HLOOKUP(D18,Lookup!$C$5:$G$13,4,FALSE))</f>
        <v>0</v>
      </c>
      <c r="H18" s="297"/>
      <c r="I18" s="297"/>
      <c r="J18" s="297"/>
      <c r="K18" s="436"/>
      <c r="L18" s="52"/>
      <c r="M18" s="52"/>
      <c r="N18" s="52"/>
      <c r="O18" s="46"/>
      <c r="P18" s="46"/>
      <c r="Q18" s="46"/>
      <c r="R18" s="46"/>
      <c r="S18" s="46"/>
    </row>
    <row r="19" spans="2:19" x14ac:dyDescent="0.2">
      <c r="B19" s="646"/>
      <c r="C19" s="302" t="s">
        <v>677</v>
      </c>
      <c r="D19" s="630" t="s">
        <v>174</v>
      </c>
      <c r="E19" s="309"/>
      <c r="F19" s="309"/>
      <c r="G19" s="621">
        <f>IF(OR(D19="-",D19="",D19=0,D19="0"),0,HLOOKUP(D19,Lookup!$C$5:$G$13,5,FALSE))</f>
        <v>0</v>
      </c>
      <c r="H19" s="297"/>
      <c r="I19" s="297"/>
      <c r="J19" s="297"/>
      <c r="K19" s="436"/>
      <c r="L19" s="52"/>
      <c r="M19" s="52"/>
      <c r="N19" s="52"/>
      <c r="O19" s="46"/>
      <c r="P19" s="46"/>
      <c r="Q19" s="46"/>
      <c r="R19" s="46"/>
      <c r="S19" s="46"/>
    </row>
    <row r="20" spans="2:19" x14ac:dyDescent="0.2">
      <c r="B20" s="646"/>
      <c r="C20" s="302" t="s">
        <v>717</v>
      </c>
      <c r="D20" s="630" t="s">
        <v>174</v>
      </c>
      <c r="E20" s="309"/>
      <c r="F20" s="309"/>
      <c r="G20" s="621">
        <f>IF(OR(D20="-",D20="",D20=0,D20="0"),0,HLOOKUP(D20,Lookup!$C$5:$G$13,8,FALSE))</f>
        <v>0</v>
      </c>
      <c r="H20" s="297"/>
      <c r="I20" s="297"/>
      <c r="J20" s="297"/>
      <c r="K20" s="436"/>
      <c r="L20" s="52"/>
      <c r="M20" s="52"/>
      <c r="N20" s="52"/>
      <c r="O20" s="46"/>
      <c r="P20" s="46"/>
      <c r="Q20" s="46"/>
      <c r="R20" s="46"/>
      <c r="S20" s="46"/>
    </row>
    <row r="21" spans="2:19" x14ac:dyDescent="0.2">
      <c r="B21" s="646"/>
      <c r="C21" s="302" t="s">
        <v>58</v>
      </c>
      <c r="D21" s="630" t="s">
        <v>174</v>
      </c>
      <c r="E21" s="309"/>
      <c r="F21" s="309"/>
      <c r="G21" s="621">
        <f>IF(OR(D21="-",D21="",D21=0,D21="0"),0,HLOOKUP(D21,Lookup!$C$5:$G$13,8,FALSE))</f>
        <v>0</v>
      </c>
      <c r="H21" s="297"/>
      <c r="I21" s="297"/>
      <c r="J21" s="297"/>
      <c r="K21" s="436"/>
      <c r="L21" s="52"/>
      <c r="M21" s="52"/>
      <c r="N21" s="52"/>
      <c r="O21" s="46"/>
      <c r="P21" s="46"/>
      <c r="Q21" s="46"/>
      <c r="R21" s="46"/>
      <c r="S21" s="46"/>
    </row>
    <row r="22" spans="2:19" x14ac:dyDescent="0.2">
      <c r="B22" s="646"/>
      <c r="C22" s="302" t="s">
        <v>63</v>
      </c>
      <c r="D22" s="630" t="s">
        <v>174</v>
      </c>
      <c r="E22" s="309"/>
      <c r="F22" s="309"/>
      <c r="G22" s="621">
        <f>IF(OR(D22="-",D22="",D22=0,D22="0"),0,HLOOKUP(D22,Lookup!$C$5:$G$13,5,FALSE))</f>
        <v>0</v>
      </c>
      <c r="H22" s="297"/>
      <c r="I22" s="297"/>
      <c r="J22" s="297"/>
      <c r="K22" s="436"/>
      <c r="L22" s="52"/>
      <c r="M22" s="52"/>
      <c r="N22" s="52"/>
      <c r="O22" s="46"/>
      <c r="P22" s="46"/>
      <c r="Q22" s="46"/>
      <c r="R22" s="46"/>
      <c r="S22" s="46"/>
    </row>
    <row r="23" spans="2:19" x14ac:dyDescent="0.2">
      <c r="B23" s="646"/>
      <c r="C23" s="302" t="s">
        <v>647</v>
      </c>
      <c r="D23" s="630" t="s">
        <v>650</v>
      </c>
      <c r="E23" s="309"/>
      <c r="F23" s="309"/>
      <c r="G23" s="621">
        <f>IF(OR(D23="-",D23="",D23=0,D23="0"),0,HLOOKUP(D23,Lookup!$C$5:$G$13,6,FALSE))</f>
        <v>40</v>
      </c>
      <c r="H23" s="297"/>
      <c r="I23" s="297"/>
      <c r="J23" s="297"/>
      <c r="K23" s="436"/>
      <c r="L23" s="52"/>
      <c r="M23" s="52"/>
      <c r="N23" s="52"/>
      <c r="O23" s="46"/>
      <c r="P23" s="46"/>
      <c r="Q23" s="46"/>
      <c r="R23" s="46"/>
      <c r="S23" s="46"/>
    </row>
    <row r="24" spans="2:19" ht="13.5" thickBot="1" x14ac:dyDescent="0.25">
      <c r="B24" s="646"/>
      <c r="C24" s="303" t="s">
        <v>28</v>
      </c>
      <c r="D24" s="631" t="s">
        <v>652</v>
      </c>
      <c r="E24" s="310"/>
      <c r="F24" s="310"/>
      <c r="G24" s="622">
        <f>IF(OR(D24="-",D24="",D24=0,D24="0"),0,HLOOKUP(D24,Lookup!$C$5:$G$13,7,FALSE))</f>
        <v>10</v>
      </c>
      <c r="H24" s="297"/>
      <c r="I24" s="297"/>
      <c r="J24" s="297"/>
      <c r="K24" s="436"/>
      <c r="L24" s="52"/>
      <c r="M24" s="52"/>
      <c r="N24" s="52"/>
      <c r="O24" s="46"/>
      <c r="P24" s="46"/>
      <c r="Q24" s="46"/>
      <c r="R24" s="46"/>
      <c r="S24" s="46"/>
    </row>
    <row r="25" spans="2:19" ht="13.5" thickBot="1" x14ac:dyDescent="0.25">
      <c r="B25" s="646"/>
      <c r="C25" s="297"/>
      <c r="D25" s="994" t="s">
        <v>352</v>
      </c>
      <c r="E25" s="995"/>
      <c r="F25" s="996"/>
      <c r="G25" s="623">
        <f>SUM(G10:G14,G17:G24)</f>
        <v>398</v>
      </c>
      <c r="H25" s="297"/>
      <c r="I25" s="297"/>
      <c r="J25" s="297"/>
      <c r="K25" s="436"/>
      <c r="L25" s="52"/>
      <c r="M25" s="52"/>
      <c r="N25" s="52"/>
      <c r="O25" s="46"/>
      <c r="P25" s="46"/>
      <c r="Q25" s="46"/>
      <c r="R25" s="46"/>
      <c r="S25" s="46"/>
    </row>
    <row r="26" spans="2:19" ht="13.5" thickBot="1" x14ac:dyDescent="0.25">
      <c r="B26" s="646"/>
      <c r="C26" s="297"/>
      <c r="D26" s="297"/>
      <c r="E26" s="297"/>
      <c r="F26" s="297"/>
      <c r="G26" s="297"/>
      <c r="H26" s="300"/>
      <c r="I26" s="297"/>
      <c r="J26" s="297"/>
      <c r="K26" s="436"/>
      <c r="L26" s="52"/>
      <c r="M26" s="52"/>
      <c r="N26" s="52"/>
      <c r="O26" s="46"/>
      <c r="P26" s="46"/>
      <c r="Q26" s="46"/>
      <c r="R26" s="46"/>
      <c r="S26" s="46"/>
    </row>
    <row r="27" spans="2:19" ht="18" customHeight="1" x14ac:dyDescent="0.2">
      <c r="B27" s="646"/>
      <c r="C27" s="696" t="s">
        <v>923</v>
      </c>
      <c r="D27" s="297"/>
      <c r="E27" s="297"/>
      <c r="F27" s="1004" t="s">
        <v>240</v>
      </c>
      <c r="G27" s="1005"/>
      <c r="H27" s="1005"/>
      <c r="I27" s="1005"/>
      <c r="J27" s="1006"/>
      <c r="K27" s="436"/>
      <c r="L27" s="52"/>
      <c r="M27" s="52"/>
      <c r="N27" s="52"/>
      <c r="O27" s="46"/>
      <c r="P27" s="46"/>
      <c r="Q27" s="46"/>
      <c r="R27" s="46"/>
      <c r="S27" s="46"/>
    </row>
    <row r="28" spans="2:19" ht="18" customHeight="1" x14ac:dyDescent="0.25">
      <c r="B28" s="646"/>
      <c r="C28" s="636" t="s">
        <v>921</v>
      </c>
      <c r="D28" s="637">
        <f>Mult_App*Total_EP_OPRA_score1</f>
        <v>81988</v>
      </c>
      <c r="E28" s="297"/>
      <c r="F28" s="1007" t="s">
        <v>354</v>
      </c>
      <c r="G28" s="1008"/>
      <c r="H28" s="1008"/>
      <c r="I28" s="1008"/>
      <c r="J28" s="1009"/>
      <c r="K28" s="436"/>
      <c r="L28" s="52"/>
      <c r="M28" s="52"/>
      <c r="N28" s="52"/>
      <c r="O28" s="46"/>
      <c r="P28" s="46"/>
      <c r="Q28" s="46"/>
      <c r="R28" s="46"/>
      <c r="S28" s="46"/>
    </row>
    <row r="29" spans="2:19" x14ac:dyDescent="0.2">
      <c r="B29" s="646"/>
      <c r="C29" s="638"/>
      <c r="D29" s="639"/>
      <c r="E29" s="297"/>
      <c r="F29" s="1010"/>
      <c r="G29" s="1008"/>
      <c r="H29" s="1008"/>
      <c r="I29" s="1008"/>
      <c r="J29" s="1009"/>
      <c r="K29" s="436"/>
      <c r="L29" s="52"/>
      <c r="M29" s="52"/>
      <c r="N29" s="52"/>
      <c r="O29" s="46"/>
      <c r="P29" s="46"/>
      <c r="Q29" s="46"/>
      <c r="R29" s="46"/>
      <c r="S29" s="46"/>
    </row>
    <row r="30" spans="2:19" ht="15.75" x14ac:dyDescent="0.25">
      <c r="B30" s="646"/>
      <c r="C30" s="640" t="s">
        <v>922</v>
      </c>
      <c r="D30" s="641">
        <f>Mult_Subs*Total_EP_OPRA_score1</f>
        <v>39800</v>
      </c>
      <c r="E30" s="297"/>
      <c r="F30" s="1010"/>
      <c r="G30" s="1008"/>
      <c r="H30" s="1008"/>
      <c r="I30" s="1008"/>
      <c r="J30" s="1009"/>
      <c r="K30" s="436"/>
      <c r="L30" s="52"/>
      <c r="M30" s="52"/>
      <c r="N30" s="52"/>
      <c r="O30" s="46"/>
      <c r="P30" s="46"/>
      <c r="Q30" s="46"/>
      <c r="R30" s="46"/>
      <c r="S30" s="46"/>
    </row>
    <row r="31" spans="2:19" ht="13.5" thickBot="1" x14ac:dyDescent="0.25">
      <c r="B31" s="646"/>
      <c r="C31" s="638"/>
      <c r="D31" s="641"/>
      <c r="E31" s="297"/>
      <c r="F31" s="1011"/>
      <c r="G31" s="1012"/>
      <c r="H31" s="1012"/>
      <c r="I31" s="1012"/>
      <c r="J31" s="1013"/>
      <c r="K31" s="436"/>
      <c r="L31" s="52"/>
      <c r="M31" s="52"/>
      <c r="N31" s="52"/>
      <c r="O31" s="46"/>
      <c r="P31" s="46"/>
      <c r="Q31" s="46"/>
      <c r="R31" s="46"/>
      <c r="S31" s="46"/>
    </row>
    <row r="32" spans="2:19" ht="14.25" customHeight="1" x14ac:dyDescent="0.25">
      <c r="B32" s="646"/>
      <c r="C32" s="640" t="s">
        <v>383</v>
      </c>
      <c r="D32" s="641">
        <f>Mult_SubsVar*Total_EP_OPRA_score1</f>
        <v>44974</v>
      </c>
      <c r="E32" s="297"/>
      <c r="F32" s="297"/>
      <c r="G32" s="297"/>
      <c r="H32" s="297"/>
      <c r="I32" s="297"/>
      <c r="J32" s="297"/>
      <c r="K32" s="436"/>
      <c r="L32" s="52"/>
      <c r="M32" s="52"/>
      <c r="N32" s="52"/>
      <c r="O32" s="46"/>
      <c r="P32" s="46"/>
      <c r="Q32" s="46"/>
      <c r="R32" s="46"/>
      <c r="S32" s="46"/>
    </row>
    <row r="33" spans="2:19" ht="14.25" customHeight="1" x14ac:dyDescent="0.2">
      <c r="B33" s="646"/>
      <c r="C33" s="638"/>
      <c r="D33" s="641"/>
      <c r="E33" s="297"/>
      <c r="F33" s="1000" t="s">
        <v>353</v>
      </c>
      <c r="G33" s="1001"/>
      <c r="H33" s="1001"/>
      <c r="I33" s="1002"/>
      <c r="J33" s="297"/>
      <c r="K33" s="436"/>
      <c r="L33" s="46"/>
      <c r="M33" s="46"/>
      <c r="N33" s="697" t="s">
        <v>654</v>
      </c>
      <c r="O33" s="46"/>
      <c r="P33" s="46"/>
      <c r="Q33" s="46"/>
      <c r="R33" s="46"/>
      <c r="S33" s="46"/>
    </row>
    <row r="34" spans="2:19" ht="14.25" customHeight="1" x14ac:dyDescent="0.25">
      <c r="B34" s="646"/>
      <c r="C34" s="640" t="s">
        <v>237</v>
      </c>
      <c r="D34" s="641">
        <f>Mult_StanVar*Total_EP_OPRA_score1</f>
        <v>22686</v>
      </c>
      <c r="E34" s="297"/>
      <c r="F34" s="1003" t="s">
        <v>680</v>
      </c>
      <c r="G34" s="1003"/>
      <c r="H34" s="1003"/>
      <c r="I34" s="662">
        <v>206</v>
      </c>
      <c r="J34" s="297"/>
      <c r="K34" s="436"/>
      <c r="L34" s="46"/>
      <c r="M34" s="46"/>
      <c r="N34" s="45">
        <v>206</v>
      </c>
      <c r="O34" s="46">
        <v>201</v>
      </c>
      <c r="P34" s="46"/>
      <c r="Q34" s="46"/>
      <c r="R34" s="46"/>
      <c r="S34" s="46"/>
    </row>
    <row r="35" spans="2:19" ht="14.25" customHeight="1" x14ac:dyDescent="0.2">
      <c r="B35" s="646"/>
      <c r="C35" s="638"/>
      <c r="D35" s="641"/>
      <c r="E35" s="297"/>
      <c r="F35" s="1003" t="s">
        <v>681</v>
      </c>
      <c r="G35" s="1003"/>
      <c r="H35" s="1003"/>
      <c r="I35" s="662">
        <v>100</v>
      </c>
      <c r="J35" s="297"/>
      <c r="K35" s="436"/>
      <c r="L35" s="46"/>
      <c r="M35" s="46"/>
      <c r="N35" s="45">
        <v>101</v>
      </c>
      <c r="O35" s="46">
        <v>98</v>
      </c>
      <c r="P35" s="46"/>
      <c r="Q35" s="46"/>
      <c r="R35" s="46"/>
      <c r="S35" s="46"/>
    </row>
    <row r="36" spans="2:19" ht="14.25" customHeight="1" x14ac:dyDescent="0.25">
      <c r="B36" s="646"/>
      <c r="C36" s="640" t="s">
        <v>697</v>
      </c>
      <c r="D36" s="641">
        <f>Mult_PartSur*Total_EP_OPRA_score1</f>
        <v>39004</v>
      </c>
      <c r="E36" s="297"/>
      <c r="F36" s="1003" t="s">
        <v>383</v>
      </c>
      <c r="G36" s="1003"/>
      <c r="H36" s="1003"/>
      <c r="I36" s="662">
        <v>113</v>
      </c>
      <c r="J36" s="297"/>
      <c r="K36" s="436"/>
      <c r="L36" s="46"/>
      <c r="M36" s="46"/>
      <c r="N36" s="45">
        <v>113</v>
      </c>
      <c r="O36" s="46">
        <v>110</v>
      </c>
      <c r="P36" s="46"/>
      <c r="Q36" s="46"/>
      <c r="R36" s="46"/>
      <c r="S36" s="46"/>
    </row>
    <row r="37" spans="2:19" ht="14.25" customHeight="1" x14ac:dyDescent="0.25">
      <c r="B37" s="646"/>
      <c r="C37" s="640"/>
      <c r="D37" s="641"/>
      <c r="E37" s="297"/>
      <c r="F37" s="1003" t="s">
        <v>237</v>
      </c>
      <c r="G37" s="1003"/>
      <c r="H37" s="1003"/>
      <c r="I37" s="662">
        <v>57</v>
      </c>
      <c r="J37" s="297"/>
      <c r="K37" s="436"/>
      <c r="L37" s="46"/>
      <c r="M37" s="46"/>
      <c r="N37" s="45">
        <v>58</v>
      </c>
      <c r="O37" s="46">
        <v>56</v>
      </c>
      <c r="P37" s="46"/>
      <c r="Q37" s="46"/>
      <c r="R37" s="46"/>
      <c r="S37" s="46"/>
    </row>
    <row r="38" spans="2:19" ht="14.25" customHeight="1" x14ac:dyDescent="0.25">
      <c r="B38" s="646"/>
      <c r="C38" s="640" t="s">
        <v>696</v>
      </c>
      <c r="D38" s="641">
        <f>Mult_FullSur*Total_EP_OPRA_score1</f>
        <v>50546</v>
      </c>
      <c r="E38" s="297"/>
      <c r="F38" s="997" t="s">
        <v>697</v>
      </c>
      <c r="G38" s="998"/>
      <c r="H38" s="999"/>
      <c r="I38" s="662">
        <v>98</v>
      </c>
      <c r="J38" s="297"/>
      <c r="K38" s="436"/>
      <c r="L38" s="46"/>
      <c r="M38" s="46"/>
      <c r="N38" s="45">
        <v>99</v>
      </c>
      <c r="O38" s="46">
        <v>96</v>
      </c>
      <c r="P38" s="46"/>
      <c r="Q38" s="46"/>
      <c r="R38" s="46"/>
      <c r="S38" s="46"/>
    </row>
    <row r="39" spans="2:19" ht="14.25" customHeight="1" x14ac:dyDescent="0.2">
      <c r="B39" s="646"/>
      <c r="C39" s="638"/>
      <c r="D39" s="639"/>
      <c r="E39" s="297"/>
      <c r="F39" s="997" t="s">
        <v>696</v>
      </c>
      <c r="G39" s="998"/>
      <c r="H39" s="999"/>
      <c r="I39" s="668">
        <v>127</v>
      </c>
      <c r="J39" s="297"/>
      <c r="K39" s="436"/>
      <c r="L39" s="46"/>
      <c r="M39" s="46"/>
      <c r="N39" s="45">
        <v>127</v>
      </c>
      <c r="O39" s="46">
        <v>124</v>
      </c>
      <c r="P39" s="46"/>
      <c r="Q39" s="46"/>
      <c r="R39" s="46"/>
      <c r="S39" s="46"/>
    </row>
    <row r="40" spans="2:19" ht="15.75" x14ac:dyDescent="0.25">
      <c r="B40" s="646"/>
      <c r="C40" s="651" t="s">
        <v>735</v>
      </c>
      <c r="D40" s="650">
        <f>Mult_Closure*Total_EP_OPRA_score1</f>
        <v>0</v>
      </c>
      <c r="E40" s="297"/>
      <c r="F40" s="997" t="s">
        <v>736</v>
      </c>
      <c r="G40" s="998"/>
      <c r="H40" s="999"/>
      <c r="I40" s="663"/>
      <c r="J40" s="297"/>
      <c r="K40" s="436"/>
      <c r="L40" s="46"/>
      <c r="M40" s="46"/>
      <c r="N40" s="46"/>
      <c r="O40" s="46"/>
      <c r="P40" s="46"/>
      <c r="Q40" s="46"/>
      <c r="R40" s="46"/>
      <c r="S40" s="46"/>
    </row>
    <row r="41" spans="2:19" x14ac:dyDescent="0.2">
      <c r="B41" s="646"/>
      <c r="C41" s="669"/>
      <c r="D41" s="297"/>
      <c r="E41" s="297"/>
      <c r="F41" s="297"/>
      <c r="G41" s="297"/>
      <c r="H41" s="297"/>
      <c r="I41" s="297"/>
      <c r="J41" s="297"/>
      <c r="K41" s="436"/>
      <c r="L41" s="46"/>
      <c r="M41" s="46"/>
      <c r="N41" s="46"/>
      <c r="O41" s="46"/>
      <c r="P41" s="46"/>
      <c r="Q41" s="46"/>
      <c r="R41" s="46"/>
      <c r="S41" s="46"/>
    </row>
    <row r="42" spans="2:19" ht="13.5" thickBot="1" x14ac:dyDescent="0.25">
      <c r="B42" s="647"/>
      <c r="C42" s="670" t="s">
        <v>64</v>
      </c>
      <c r="D42" s="648"/>
      <c r="E42" s="648"/>
      <c r="F42" s="648"/>
      <c r="G42" s="648"/>
      <c r="H42" s="648"/>
      <c r="I42" s="648"/>
      <c r="J42" s="648"/>
      <c r="K42" s="649"/>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password="953B"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4"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5"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L11" sqref="L1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598"/>
      <c r="C2" s="599" t="s">
        <v>939</v>
      </c>
      <c r="D2" s="600"/>
      <c r="E2" s="600"/>
      <c r="F2" s="600"/>
      <c r="G2" s="601"/>
    </row>
    <row r="3" spans="2:7" x14ac:dyDescent="0.2">
      <c r="B3" s="588"/>
      <c r="C3" s="589"/>
      <c r="D3" s="589"/>
      <c r="E3" s="589"/>
      <c r="F3" s="589"/>
      <c r="G3" s="590"/>
    </row>
    <row r="4" spans="2:7" ht="26.25" customHeight="1" x14ac:dyDescent="0.2">
      <c r="B4" s="591"/>
      <c r="C4" s="603" t="s">
        <v>644</v>
      </c>
      <c r="D4" s="602" t="s">
        <v>938</v>
      </c>
      <c r="E4" s="603" t="s">
        <v>941</v>
      </c>
      <c r="F4" s="602" t="s">
        <v>585</v>
      </c>
      <c r="G4" s="593"/>
    </row>
    <row r="5" spans="2:7" x14ac:dyDescent="0.2">
      <c r="B5" s="591"/>
      <c r="C5" s="605">
        <v>1</v>
      </c>
      <c r="D5" s="618">
        <v>0</v>
      </c>
      <c r="E5" s="605">
        <v>60</v>
      </c>
      <c r="F5" s="605">
        <f>IF(D5="","-",D5*E5)</f>
        <v>0</v>
      </c>
      <c r="G5" s="593"/>
    </row>
    <row r="6" spans="2:7" x14ac:dyDescent="0.2">
      <c r="B6" s="591"/>
      <c r="C6" s="604">
        <v>2</v>
      </c>
      <c r="D6" s="619">
        <v>0</v>
      </c>
      <c r="E6" s="604">
        <v>31</v>
      </c>
      <c r="F6" s="605">
        <f>IF(D6="","-",D6*E6)</f>
        <v>0</v>
      </c>
      <c r="G6" s="593"/>
    </row>
    <row r="7" spans="2:7" x14ac:dyDescent="0.2">
      <c r="B7" s="591"/>
      <c r="C7" s="604">
        <v>3</v>
      </c>
      <c r="D7" s="619">
        <v>1</v>
      </c>
      <c r="E7" s="604">
        <v>4</v>
      </c>
      <c r="F7" s="605">
        <f>IF(D7="","-",D7*E7)</f>
        <v>4</v>
      </c>
      <c r="G7" s="593"/>
    </row>
    <row r="8" spans="2:7" x14ac:dyDescent="0.2">
      <c r="B8" s="591"/>
      <c r="C8" s="606">
        <v>4</v>
      </c>
      <c r="D8" s="620">
        <v>2</v>
      </c>
      <c r="E8" s="606">
        <v>0.1</v>
      </c>
      <c r="F8" s="605">
        <f>IF(D8="","-",D8*E8)</f>
        <v>0.2</v>
      </c>
      <c r="G8" s="593"/>
    </row>
    <row r="9" spans="2:7" x14ac:dyDescent="0.2">
      <c r="B9" s="591"/>
      <c r="C9" s="607"/>
      <c r="D9" s="607"/>
      <c r="E9" s="607"/>
      <c r="F9" s="607"/>
      <c r="G9" s="593"/>
    </row>
    <row r="10" spans="2:7" x14ac:dyDescent="0.2">
      <c r="B10" s="591"/>
      <c r="C10" s="607"/>
      <c r="D10" s="607"/>
      <c r="E10" s="608" t="s">
        <v>945</v>
      </c>
      <c r="F10" s="609">
        <f>IF(F5&amp;F6&amp;F7&amp;F8 = "----","-",SUM(F5:F8))</f>
        <v>4.2</v>
      </c>
      <c r="G10" s="593"/>
    </row>
    <row r="11" spans="2:7" x14ac:dyDescent="0.2">
      <c r="B11" s="591"/>
      <c r="C11" s="592"/>
      <c r="D11" s="592"/>
      <c r="E11" s="592"/>
      <c r="F11" s="592"/>
      <c r="G11" s="593"/>
    </row>
    <row r="12" spans="2:7" x14ac:dyDescent="0.2">
      <c r="B12" s="591"/>
      <c r="C12" s="592"/>
      <c r="D12" s="625" t="s">
        <v>940</v>
      </c>
      <c r="E12" s="592"/>
      <c r="F12" s="594" t="str">
        <f>IF(F10="-","No Data",IF(F10&gt;149,"F",IF(F10&gt;60,"E",IF(F10&gt;30,"D",IF(F10&gt;10,"C",IF(F10&gt;0,"B","A"))))))</f>
        <v>B</v>
      </c>
      <c r="G12" s="593"/>
    </row>
    <row r="13" spans="2:7" x14ac:dyDescent="0.2">
      <c r="B13" s="591"/>
      <c r="C13" s="592"/>
      <c r="D13" s="610"/>
      <c r="E13" s="592"/>
      <c r="F13" s="594"/>
      <c r="G13" s="593"/>
    </row>
    <row r="14" spans="2:7" x14ac:dyDescent="0.2">
      <c r="B14" s="591"/>
      <c r="C14" s="592"/>
      <c r="D14" s="624" t="s">
        <v>538</v>
      </c>
      <c r="E14" s="612"/>
      <c r="F14" s="680">
        <f>IF(F10="-",1,HLOOKUP(F12,Lookup!$C$5:$H$14,10,FALSE))</f>
        <v>1</v>
      </c>
      <c r="G14" s="593"/>
    </row>
    <row r="15" spans="2:7" ht="15" customHeight="1" thickBot="1" x14ac:dyDescent="0.25">
      <c r="B15" s="611" t="s">
        <v>942</v>
      </c>
      <c r="C15" s="596"/>
      <c r="D15" s="596"/>
      <c r="E15" s="596"/>
      <c r="F15" s="596"/>
      <c r="G15" s="597"/>
    </row>
    <row r="16" spans="2:7" ht="13.5" thickBot="1" x14ac:dyDescent="0.25"/>
    <row r="17" spans="2:4" x14ac:dyDescent="0.2">
      <c r="B17" s="616" t="s">
        <v>355</v>
      </c>
      <c r="C17" s="589"/>
      <c r="D17" s="590"/>
    </row>
    <row r="18" spans="2:4" x14ac:dyDescent="0.2">
      <c r="B18" s="591" t="s">
        <v>943</v>
      </c>
      <c r="C18" s="592"/>
      <c r="D18" s="617">
        <f>Total_EP_OPRA_score1</f>
        <v>398</v>
      </c>
    </row>
    <row r="19" spans="2:4" x14ac:dyDescent="0.2">
      <c r="B19" s="591" t="s">
        <v>944</v>
      </c>
      <c r="C19" s="592"/>
      <c r="D19" s="617">
        <f>D18*F14</f>
        <v>398</v>
      </c>
    </row>
    <row r="20" spans="2:4" ht="13.5" thickBot="1" x14ac:dyDescent="0.25">
      <c r="B20" s="595"/>
      <c r="C20" s="596"/>
      <c r="D20" s="597"/>
    </row>
    <row r="21" spans="2:4" ht="16.5" thickBot="1" x14ac:dyDescent="0.3">
      <c r="B21" s="613" t="s">
        <v>684</v>
      </c>
      <c r="C21" s="614"/>
      <c r="D21" s="615">
        <f>Mult_Subs*D19</f>
        <v>39800</v>
      </c>
    </row>
  </sheetData>
  <sheetProtection password="953B" sheet="1" objects="1" scenarios="1"/>
  <phoneticPr fontId="0" type="noConversion"/>
  <pageMargins left="0.75" right="0.75" top="1" bottom="1" header="0.5" footer="0.5"/>
  <pageSetup paperSize="9"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ColWidth="9.140625" defaultRowHeight="12.75" x14ac:dyDescent="0.2"/>
  <cols>
    <col min="1" max="1" width="5.7109375" style="423" customWidth="1"/>
    <col min="2" max="2" width="31.140625" style="423" bestFit="1" customWidth="1"/>
    <col min="3" max="3" width="28.28515625" style="423" customWidth="1"/>
    <col min="4" max="4" width="24" style="424" customWidth="1"/>
    <col min="5" max="5" width="23.7109375" style="423" bestFit="1" customWidth="1"/>
    <col min="6" max="6" width="40.85546875" style="423" customWidth="1"/>
    <col min="7" max="16384" width="9.140625" style="423"/>
  </cols>
  <sheetData>
    <row r="1" spans="1:6" x14ac:dyDescent="0.2">
      <c r="F1" s="423" t="s">
        <v>6</v>
      </c>
    </row>
    <row r="2" spans="1:6" ht="51" x14ac:dyDescent="0.2">
      <c r="F2" s="423" t="s">
        <v>745</v>
      </c>
    </row>
    <row r="3" spans="1:6" x14ac:dyDescent="0.2">
      <c r="F3" s="423" t="s">
        <v>17</v>
      </c>
    </row>
    <row r="4" spans="1:6" x14ac:dyDescent="0.2">
      <c r="F4" s="423" t="s">
        <v>16</v>
      </c>
    </row>
    <row r="5" spans="1:6" ht="25.5" x14ac:dyDescent="0.2">
      <c r="B5" s="423" t="s">
        <v>20</v>
      </c>
      <c r="C5" s="423" t="s">
        <v>81</v>
      </c>
      <c r="D5" s="424" t="str">
        <f>Introduction!D10</f>
        <v>NRW V1</v>
      </c>
      <c r="E5" s="423" t="s">
        <v>84</v>
      </c>
      <c r="F5" s="423" t="str">
        <f>CONCATENATE(C5,D5,E5)</f>
        <v>&lt;spreadsheetVersion&gt;NRW V1&lt;/spreadsheetVersion&gt;</v>
      </c>
    </row>
    <row r="6" spans="1:6" ht="25.5" x14ac:dyDescent="0.2">
      <c r="B6" s="423" t="s">
        <v>22</v>
      </c>
      <c r="C6" s="423" t="s">
        <v>80</v>
      </c>
      <c r="D6" s="424" t="str">
        <f>Introduction!E8</f>
        <v>Uniper UK Limited</v>
      </c>
      <c r="E6" s="423" t="s">
        <v>85</v>
      </c>
      <c r="F6" s="425" t="str">
        <f>CONCATENATE(C6,D6,E6)</f>
        <v>&lt;organisationName&gt;Uniper UK Limited&lt;/organisationName&gt;</v>
      </c>
    </row>
    <row r="7" spans="1:6" x14ac:dyDescent="0.2">
      <c r="B7" s="423" t="s">
        <v>71</v>
      </c>
      <c r="C7" s="423" t="s">
        <v>78</v>
      </c>
      <c r="D7" s="424" t="str">
        <f>Introduction!I8</f>
        <v>MP3337SH</v>
      </c>
      <c r="E7" s="423" t="s">
        <v>79</v>
      </c>
      <c r="F7" s="425" t="str">
        <f t="shared" ref="F7:F18" si="0">CONCATENATE(C7,D7,E7)</f>
        <v>&lt;caseNumber&gt;MP3337SH&lt;/caseNumber&gt;</v>
      </c>
    </row>
    <row r="8" spans="1:6" x14ac:dyDescent="0.2">
      <c r="C8" s="423" t="s">
        <v>712</v>
      </c>
      <c r="D8" s="424" t="str">
        <f>IF(Introduction!J19="","","Commercial-in-Confidence")</f>
        <v/>
      </c>
      <c r="E8" s="423" t="s">
        <v>713</v>
      </c>
      <c r="F8" s="425"/>
    </row>
    <row r="9" spans="1:6" x14ac:dyDescent="0.2">
      <c r="B9" s="423" t="s">
        <v>144</v>
      </c>
      <c r="C9" s="423" t="s">
        <v>39</v>
      </c>
      <c r="F9" s="423" t="str">
        <f>C9</f>
        <v>&lt;activities&gt;</v>
      </c>
    </row>
    <row r="10" spans="1:6" s="425" customFormat="1" ht="25.5" x14ac:dyDescent="0.2">
      <c r="A10" s="425">
        <v>1</v>
      </c>
      <c r="B10" s="438" t="s">
        <v>306</v>
      </c>
      <c r="C10" s="425" t="s">
        <v>40</v>
      </c>
      <c r="D10" s="426"/>
      <c r="F10" s="425" t="str">
        <f>C10</f>
        <v>&lt;caseActivity&gt;</v>
      </c>
    </row>
    <row r="11" spans="1:6" s="425" customFormat="1" ht="25.5" x14ac:dyDescent="0.2">
      <c r="B11" s="425" t="s">
        <v>14</v>
      </c>
      <c r="C11" s="425" t="s">
        <v>82</v>
      </c>
      <c r="D11" s="426" t="str">
        <f>'Listed Activities'!D8</f>
        <v>Combustion Activity</v>
      </c>
      <c r="E11" s="425" t="s">
        <v>86</v>
      </c>
      <c r="F11" s="425" t="str">
        <f t="shared" si="0"/>
        <v>&lt;actDescript&gt;Combustion Activity&lt;/actDescript&gt;</v>
      </c>
    </row>
    <row r="12" spans="1:6" s="425" customFormat="1" x14ac:dyDescent="0.2">
      <c r="B12" s="425" t="s">
        <v>15</v>
      </c>
      <c r="C12" s="425" t="s">
        <v>41</v>
      </c>
      <c r="D12" s="426">
        <f>'Listed Activities'!G8</f>
        <v>233</v>
      </c>
      <c r="E12" s="425" t="s">
        <v>42</v>
      </c>
      <c r="F12" s="425" t="str">
        <f t="shared" si="0"/>
        <v>&lt;actId&gt;233&lt;/actId&gt;</v>
      </c>
    </row>
    <row r="13" spans="1:6" s="425" customFormat="1" x14ac:dyDescent="0.2">
      <c r="B13" s="425" t="s">
        <v>21</v>
      </c>
      <c r="C13" s="425" t="s">
        <v>83</v>
      </c>
      <c r="D13" s="426" t="str">
        <f>UPPER('Listed Activities'!F8)</f>
        <v>D</v>
      </c>
      <c r="E13" s="425" t="s">
        <v>87</v>
      </c>
      <c r="F13" s="425" t="str">
        <f t="shared" si="0"/>
        <v>&lt;actComplexity&gt;D&lt;/actComplexity&gt;</v>
      </c>
    </row>
    <row r="14" spans="1:6" s="425" customFormat="1" x14ac:dyDescent="0.2">
      <c r="C14" s="425" t="s">
        <v>43</v>
      </c>
      <c r="D14" s="426"/>
      <c r="F14" s="425" t="str">
        <f>C14</f>
        <v>&lt;/caseActivity&gt;</v>
      </c>
    </row>
    <row r="15" spans="1:6" x14ac:dyDescent="0.2">
      <c r="A15" s="423">
        <v>2</v>
      </c>
      <c r="C15" s="423" t="s">
        <v>40</v>
      </c>
      <c r="F15" s="423" t="str">
        <f>C15</f>
        <v>&lt;caseActivity&gt;</v>
      </c>
    </row>
    <row r="16" spans="1:6" ht="25.5" x14ac:dyDescent="0.2">
      <c r="B16" s="423" t="s">
        <v>14</v>
      </c>
      <c r="C16" s="423" t="s">
        <v>82</v>
      </c>
      <c r="D16" s="424" t="str">
        <f>'Listed Activities'!D9</f>
        <v>Combustion Activity</v>
      </c>
      <c r="E16" s="423" t="s">
        <v>86</v>
      </c>
      <c r="F16" s="423" t="str">
        <f t="shared" si="0"/>
        <v>&lt;actDescript&gt;Combustion Activity&lt;/actDescript&gt;</v>
      </c>
    </row>
    <row r="17" spans="1:6" x14ac:dyDescent="0.2">
      <c r="B17" s="423" t="s">
        <v>15</v>
      </c>
      <c r="C17" s="423" t="s">
        <v>41</v>
      </c>
      <c r="D17" s="424">
        <f>'Listed Activities'!G9</f>
        <v>233</v>
      </c>
      <c r="E17" s="423" t="s">
        <v>42</v>
      </c>
      <c r="F17" s="423" t="str">
        <f t="shared" si="0"/>
        <v>&lt;actId&gt;233&lt;/actId&gt;</v>
      </c>
    </row>
    <row r="18" spans="1:6" x14ac:dyDescent="0.2">
      <c r="B18" s="423" t="s">
        <v>21</v>
      </c>
      <c r="C18" s="423" t="s">
        <v>83</v>
      </c>
      <c r="D18" s="424" t="str">
        <f>UPPER('Listed Activities'!F9)</f>
        <v>D</v>
      </c>
      <c r="E18" s="423" t="s">
        <v>87</v>
      </c>
      <c r="F18" s="423" t="str">
        <f t="shared" si="0"/>
        <v>&lt;actComplexity&gt;D&lt;/actComplexity&gt;</v>
      </c>
    </row>
    <row r="19" spans="1:6" x14ac:dyDescent="0.2">
      <c r="C19" s="423" t="s">
        <v>43</v>
      </c>
      <c r="F19" s="423" t="str">
        <f>C19</f>
        <v>&lt;/caseActivity&gt;</v>
      </c>
    </row>
    <row r="20" spans="1:6" s="425" customFormat="1" x14ac:dyDescent="0.2">
      <c r="A20" s="425">
        <v>3</v>
      </c>
      <c r="C20" s="425" t="s">
        <v>40</v>
      </c>
      <c r="D20" s="426"/>
      <c r="F20" s="425" t="str">
        <f>C20</f>
        <v>&lt;caseActivity&gt;</v>
      </c>
    </row>
    <row r="21" spans="1:6" s="425" customFormat="1" ht="25.5" x14ac:dyDescent="0.2">
      <c r="B21" s="425" t="s">
        <v>14</v>
      </c>
      <c r="C21" s="425" t="s">
        <v>82</v>
      </c>
      <c r="D21" s="426" t="str">
        <f>'Listed Activities'!D10</f>
        <v>Combustion Activity</v>
      </c>
      <c r="E21" s="425" t="s">
        <v>86</v>
      </c>
      <c r="F21" s="425" t="str">
        <f>CONCATENATE(C21,D21,E21)</f>
        <v>&lt;actDescript&gt;Combustion Activity&lt;/actDescript&gt;</v>
      </c>
    </row>
    <row r="22" spans="1:6" s="425" customFormat="1" x14ac:dyDescent="0.2">
      <c r="B22" s="425" t="s">
        <v>15</v>
      </c>
      <c r="C22" s="425" t="s">
        <v>41</v>
      </c>
      <c r="D22" s="426">
        <f>'Listed Activities'!G10</f>
        <v>233</v>
      </c>
      <c r="E22" s="425" t="s">
        <v>42</v>
      </c>
      <c r="F22" s="425" t="str">
        <f>CONCATENATE(C22,D22,E22)</f>
        <v>&lt;actId&gt;233&lt;/actId&gt;</v>
      </c>
    </row>
    <row r="23" spans="1:6" s="425" customFormat="1" x14ac:dyDescent="0.2">
      <c r="B23" s="425" t="s">
        <v>21</v>
      </c>
      <c r="C23" s="425" t="s">
        <v>83</v>
      </c>
      <c r="D23" s="426" t="str">
        <f>UPPER('Listed Activities'!F10)</f>
        <v>D</v>
      </c>
      <c r="E23" s="425" t="s">
        <v>87</v>
      </c>
      <c r="F23" s="425" t="str">
        <f>CONCATENATE(C23,D23,E23)</f>
        <v>&lt;actComplexity&gt;D&lt;/actComplexity&gt;</v>
      </c>
    </row>
    <row r="24" spans="1:6" s="425" customFormat="1" x14ac:dyDescent="0.2">
      <c r="C24" s="425" t="s">
        <v>43</v>
      </c>
      <c r="D24" s="426"/>
      <c r="F24" s="425" t="str">
        <f>C24</f>
        <v>&lt;/caseActivity&gt;</v>
      </c>
    </row>
    <row r="25" spans="1:6" x14ac:dyDescent="0.2">
      <c r="A25" s="423">
        <v>4</v>
      </c>
      <c r="C25" s="423" t="s">
        <v>40</v>
      </c>
      <c r="F25" s="423" t="str">
        <f>C25</f>
        <v>&lt;caseActivity&gt;</v>
      </c>
    </row>
    <row r="26" spans="1:6" ht="25.5" x14ac:dyDescent="0.2">
      <c r="B26" s="423" t="s">
        <v>14</v>
      </c>
      <c r="C26" s="423" t="s">
        <v>82</v>
      </c>
      <c r="D26" s="427" t="str">
        <f>'Listed Activities'!D11</f>
        <v>Combustion Activity</v>
      </c>
      <c r="E26" s="423" t="s">
        <v>86</v>
      </c>
      <c r="F26" s="428" t="str">
        <f>CONCATENATE(C26,D26,E26)</f>
        <v>&lt;actDescript&gt;Combustion Activity&lt;/actDescript&gt;</v>
      </c>
    </row>
    <row r="27" spans="1:6" x14ac:dyDescent="0.2">
      <c r="B27" s="423" t="s">
        <v>15</v>
      </c>
      <c r="C27" s="423" t="s">
        <v>41</v>
      </c>
      <c r="D27" s="427">
        <f>'Listed Activities'!G11</f>
        <v>233</v>
      </c>
      <c r="E27" s="423" t="s">
        <v>42</v>
      </c>
      <c r="F27" s="423" t="str">
        <f>CONCATENATE(C27,D27,E27)</f>
        <v>&lt;actId&gt;233&lt;/actId&gt;</v>
      </c>
    </row>
    <row r="28" spans="1:6" x14ac:dyDescent="0.2">
      <c r="B28" s="423" t="s">
        <v>21</v>
      </c>
      <c r="C28" s="423" t="s">
        <v>83</v>
      </c>
      <c r="D28" s="427" t="str">
        <f>UPPER('Listed Activities'!F11)</f>
        <v>D</v>
      </c>
      <c r="E28" s="423" t="s">
        <v>87</v>
      </c>
      <c r="F28" s="423" t="str">
        <f>CONCATENATE(C28,D28,E28)</f>
        <v>&lt;actComplexity&gt;D&lt;/actComplexity&gt;</v>
      </c>
    </row>
    <row r="29" spans="1:6" x14ac:dyDescent="0.2">
      <c r="C29" s="423" t="s">
        <v>43</v>
      </c>
      <c r="F29" s="423" t="str">
        <f>C29</f>
        <v>&lt;/caseActivity&gt;</v>
      </c>
    </row>
    <row r="30" spans="1:6" x14ac:dyDescent="0.2">
      <c r="A30" s="425">
        <v>5</v>
      </c>
      <c r="B30" s="425"/>
      <c r="C30" s="425" t="s">
        <v>40</v>
      </c>
      <c r="D30" s="426"/>
      <c r="E30" s="425"/>
      <c r="F30" s="425" t="str">
        <f>C30</f>
        <v>&lt;caseActivity&gt;</v>
      </c>
    </row>
    <row r="31" spans="1:6" x14ac:dyDescent="0.2">
      <c r="A31" s="425"/>
      <c r="B31" s="425" t="s">
        <v>14</v>
      </c>
      <c r="C31" s="425" t="s">
        <v>82</v>
      </c>
      <c r="D31" s="426" t="str">
        <f>'Listed Activities'!D12</f>
        <v>Gas Treatment</v>
      </c>
      <c r="E31" s="425" t="s">
        <v>86</v>
      </c>
      <c r="F31" s="425" t="str">
        <f>CONCATENATE(C31,D31,E31)</f>
        <v>&lt;actDescript&gt;Gas Treatment&lt;/actDescript&gt;</v>
      </c>
    </row>
    <row r="32" spans="1:6" x14ac:dyDescent="0.2">
      <c r="A32" s="425"/>
      <c r="B32" s="425" t="s">
        <v>15</v>
      </c>
      <c r="C32" s="425" t="s">
        <v>41</v>
      </c>
      <c r="D32" s="426">
        <f>'Listed Activities'!G12</f>
        <v>7</v>
      </c>
      <c r="E32" s="425" t="s">
        <v>42</v>
      </c>
      <c r="F32" s="425" t="str">
        <f>CONCATENATE(C32,D32,E32)</f>
        <v>&lt;actId&gt;7&lt;/actId&gt;</v>
      </c>
    </row>
    <row r="33" spans="1:6" x14ac:dyDescent="0.2">
      <c r="A33" s="425"/>
      <c r="B33" s="425" t="s">
        <v>21</v>
      </c>
      <c r="C33" s="425" t="s">
        <v>83</v>
      </c>
      <c r="D33" s="426" t="str">
        <f>UPPER('Listed Activities'!F12)</f>
        <v>D</v>
      </c>
      <c r="E33" s="425" t="s">
        <v>87</v>
      </c>
      <c r="F33" s="425" t="str">
        <f>CONCATENATE(C33,D33,E33)</f>
        <v>&lt;actComplexity&gt;D&lt;/actComplexity&gt;</v>
      </c>
    </row>
    <row r="34" spans="1:6" x14ac:dyDescent="0.2">
      <c r="A34" s="425"/>
      <c r="B34" s="425"/>
      <c r="C34" s="425" t="s">
        <v>43</v>
      </c>
      <c r="D34" s="426"/>
      <c r="E34" s="425"/>
      <c r="F34" s="425" t="str">
        <f>C34</f>
        <v>&lt;/caseActivity&gt;</v>
      </c>
    </row>
    <row r="35" spans="1:6" x14ac:dyDescent="0.2">
      <c r="A35" s="423">
        <v>6</v>
      </c>
      <c r="C35" s="423" t="s">
        <v>40</v>
      </c>
      <c r="F35" s="423" t="str">
        <f>C35</f>
        <v>&lt;caseActivity&gt;</v>
      </c>
    </row>
    <row r="36" spans="1:6" x14ac:dyDescent="0.2">
      <c r="B36" s="423" t="s">
        <v>14</v>
      </c>
      <c r="C36" s="423" t="s">
        <v>82</v>
      </c>
      <c r="D36" s="424">
        <f>'Listed Activities'!D13</f>
        <v>0</v>
      </c>
      <c r="E36" s="423" t="s">
        <v>86</v>
      </c>
      <c r="F36" s="423" t="str">
        <f>CONCATENATE(C36,D36,E36)</f>
        <v>&lt;actDescript&gt;0&lt;/actDescript&gt;</v>
      </c>
    </row>
    <row r="37" spans="1:6" x14ac:dyDescent="0.2">
      <c r="B37" s="423" t="s">
        <v>15</v>
      </c>
      <c r="C37" s="423" t="s">
        <v>41</v>
      </c>
      <c r="D37" s="424">
        <f>'Listed Activities'!G13</f>
        <v>0</v>
      </c>
      <c r="E37" s="423" t="s">
        <v>42</v>
      </c>
      <c r="F37" s="423" t="str">
        <f>CONCATENATE(C37,D37,E37)</f>
        <v>&lt;actId&gt;0&lt;/actId&gt;</v>
      </c>
    </row>
    <row r="38" spans="1:6" x14ac:dyDescent="0.2">
      <c r="B38" s="423" t="s">
        <v>21</v>
      </c>
      <c r="C38" s="423" t="s">
        <v>83</v>
      </c>
      <c r="D38" s="424" t="str">
        <f>UPPER('Listed Activities'!F13)</f>
        <v/>
      </c>
      <c r="E38" s="423" t="s">
        <v>87</v>
      </c>
      <c r="F38" s="423" t="str">
        <f>CONCATENATE(C38,D38,E38)</f>
        <v>&lt;actComplexity&gt;&lt;/actComplexity&gt;</v>
      </c>
    </row>
    <row r="39" spans="1:6" x14ac:dyDescent="0.2">
      <c r="C39" s="423" t="s">
        <v>43</v>
      </c>
      <c r="F39" s="423" t="str">
        <f>C39</f>
        <v>&lt;/caseActivity&gt;</v>
      </c>
    </row>
    <row r="40" spans="1:6" x14ac:dyDescent="0.2">
      <c r="A40" s="425">
        <v>7</v>
      </c>
      <c r="B40" s="425"/>
      <c r="C40" s="425" t="s">
        <v>40</v>
      </c>
      <c r="D40" s="426"/>
      <c r="E40" s="425"/>
      <c r="F40" s="425" t="str">
        <f>C40</f>
        <v>&lt;caseActivity&gt;</v>
      </c>
    </row>
    <row r="41" spans="1:6" x14ac:dyDescent="0.2">
      <c r="A41" s="425"/>
      <c r="B41" s="425" t="s">
        <v>14</v>
      </c>
      <c r="C41" s="425" t="s">
        <v>82</v>
      </c>
      <c r="D41" s="426">
        <f>'Listed Activities'!D14</f>
        <v>0</v>
      </c>
      <c r="E41" s="425" t="s">
        <v>86</v>
      </c>
      <c r="F41" s="425" t="str">
        <f>CONCATENATE(C41,D41,E41)</f>
        <v>&lt;actDescript&gt;0&lt;/actDescript&gt;</v>
      </c>
    </row>
    <row r="42" spans="1:6" x14ac:dyDescent="0.2">
      <c r="A42" s="425"/>
      <c r="B42" s="425" t="s">
        <v>15</v>
      </c>
      <c r="C42" s="425" t="s">
        <v>41</v>
      </c>
      <c r="D42" s="426">
        <f>'Listed Activities'!G14</f>
        <v>0</v>
      </c>
      <c r="E42" s="425" t="s">
        <v>42</v>
      </c>
      <c r="F42" s="425" t="str">
        <f>CONCATENATE(C42,D42,E42)</f>
        <v>&lt;actId&gt;0&lt;/actId&gt;</v>
      </c>
    </row>
    <row r="43" spans="1:6" x14ac:dyDescent="0.2">
      <c r="A43" s="425"/>
      <c r="B43" s="425" t="s">
        <v>21</v>
      </c>
      <c r="C43" s="425" t="s">
        <v>83</v>
      </c>
      <c r="D43" s="426" t="str">
        <f>UPPER('Listed Activities'!F14)</f>
        <v/>
      </c>
      <c r="E43" s="425" t="s">
        <v>87</v>
      </c>
      <c r="F43" s="425" t="str">
        <f>CONCATENATE(C43,D43,E43)</f>
        <v>&lt;actComplexity&gt;&lt;/actComplexity&gt;</v>
      </c>
    </row>
    <row r="44" spans="1:6" x14ac:dyDescent="0.2">
      <c r="A44" s="425"/>
      <c r="B44" s="425"/>
      <c r="C44" s="425" t="s">
        <v>43</v>
      </c>
      <c r="D44" s="426"/>
      <c r="E44" s="425"/>
      <c r="F44" s="425" t="str">
        <f>C44</f>
        <v>&lt;/caseActivity&gt;</v>
      </c>
    </row>
    <row r="45" spans="1:6" x14ac:dyDescent="0.2">
      <c r="A45" s="423">
        <v>8</v>
      </c>
      <c r="C45" s="423" t="s">
        <v>40</v>
      </c>
      <c r="F45" s="423" t="str">
        <f>C45</f>
        <v>&lt;caseActivity&gt;</v>
      </c>
    </row>
    <row r="46" spans="1:6" x14ac:dyDescent="0.2">
      <c r="B46" s="423" t="s">
        <v>14</v>
      </c>
      <c r="C46" s="423" t="s">
        <v>82</v>
      </c>
      <c r="D46" s="424">
        <f>'Listed Activities'!D15</f>
        <v>0</v>
      </c>
      <c r="E46" s="423" t="s">
        <v>86</v>
      </c>
      <c r="F46" s="423" t="str">
        <f>CONCATENATE(C46,D46,E46)</f>
        <v>&lt;actDescript&gt;0&lt;/actDescript&gt;</v>
      </c>
    </row>
    <row r="47" spans="1:6" x14ac:dyDescent="0.2">
      <c r="B47" s="423" t="s">
        <v>15</v>
      </c>
      <c r="C47" s="423" t="s">
        <v>41</v>
      </c>
      <c r="D47" s="424">
        <f>'Listed Activities'!G15</f>
        <v>0</v>
      </c>
      <c r="E47" s="423" t="s">
        <v>42</v>
      </c>
      <c r="F47" s="423" t="str">
        <f>CONCATENATE(C47,D47,E47)</f>
        <v>&lt;actId&gt;0&lt;/actId&gt;</v>
      </c>
    </row>
    <row r="48" spans="1:6" x14ac:dyDescent="0.2">
      <c r="B48" s="423" t="s">
        <v>21</v>
      </c>
      <c r="C48" s="423" t="s">
        <v>83</v>
      </c>
      <c r="D48" s="424" t="str">
        <f>UPPER('Listed Activities'!F15)</f>
        <v/>
      </c>
      <c r="E48" s="423" t="s">
        <v>87</v>
      </c>
      <c r="F48" s="423" t="str">
        <f>CONCATENATE(C48,D48,E48)</f>
        <v>&lt;actComplexity&gt;&lt;/actComplexity&gt;</v>
      </c>
    </row>
    <row r="49" spans="1:6" x14ac:dyDescent="0.2">
      <c r="C49" s="423" t="s">
        <v>43</v>
      </c>
      <c r="F49" s="423" t="str">
        <f>C49</f>
        <v>&lt;/caseActivity&gt;</v>
      </c>
    </row>
    <row r="50" spans="1:6" x14ac:dyDescent="0.2">
      <c r="A50" s="425">
        <v>9</v>
      </c>
      <c r="B50" s="425"/>
      <c r="C50" s="425" t="s">
        <v>40</v>
      </c>
      <c r="D50" s="426"/>
      <c r="E50" s="425"/>
      <c r="F50" s="425" t="str">
        <f>C50</f>
        <v>&lt;caseActivity&gt;</v>
      </c>
    </row>
    <row r="51" spans="1:6" x14ac:dyDescent="0.2">
      <c r="A51" s="425"/>
      <c r="B51" s="425" t="s">
        <v>14</v>
      </c>
      <c r="C51" s="425" t="s">
        <v>82</v>
      </c>
      <c r="D51" s="426">
        <f>'Listed Activities'!D16</f>
        <v>0</v>
      </c>
      <c r="E51" s="425" t="s">
        <v>86</v>
      </c>
      <c r="F51" s="425" t="str">
        <f>CONCATENATE(C51,D51,E51)</f>
        <v>&lt;actDescript&gt;0&lt;/actDescript&gt;</v>
      </c>
    </row>
    <row r="52" spans="1:6" x14ac:dyDescent="0.2">
      <c r="A52" s="425"/>
      <c r="B52" s="425" t="s">
        <v>15</v>
      </c>
      <c r="C52" s="425" t="s">
        <v>41</v>
      </c>
      <c r="D52" s="426">
        <f>'Listed Activities'!G16</f>
        <v>0</v>
      </c>
      <c r="E52" s="425" t="s">
        <v>42</v>
      </c>
      <c r="F52" s="425" t="str">
        <f>CONCATENATE(C52,D52,E52)</f>
        <v>&lt;actId&gt;0&lt;/actId&gt;</v>
      </c>
    </row>
    <row r="53" spans="1:6" x14ac:dyDescent="0.2">
      <c r="A53" s="425"/>
      <c r="B53" s="425" t="s">
        <v>21</v>
      </c>
      <c r="C53" s="425" t="s">
        <v>83</v>
      </c>
      <c r="D53" s="426" t="str">
        <f>UPPER('Listed Activities'!F16)</f>
        <v/>
      </c>
      <c r="E53" s="425" t="s">
        <v>87</v>
      </c>
      <c r="F53" s="425" t="str">
        <f>CONCATENATE(C53,D53,E53)</f>
        <v>&lt;actComplexity&gt;&lt;/actComplexity&gt;</v>
      </c>
    </row>
    <row r="54" spans="1:6" x14ac:dyDescent="0.2">
      <c r="A54" s="425"/>
      <c r="B54" s="425"/>
      <c r="C54" s="425" t="s">
        <v>43</v>
      </c>
      <c r="D54" s="426"/>
      <c r="E54" s="425"/>
      <c r="F54" s="425" t="str">
        <f>C54</f>
        <v>&lt;/caseActivity&gt;</v>
      </c>
    </row>
    <row r="55" spans="1:6" x14ac:dyDescent="0.2">
      <c r="A55" s="423">
        <v>10</v>
      </c>
      <c r="C55" s="423" t="s">
        <v>40</v>
      </c>
      <c r="F55" s="423" t="str">
        <f>C55</f>
        <v>&lt;caseActivity&gt;</v>
      </c>
    </row>
    <row r="56" spans="1:6" x14ac:dyDescent="0.2">
      <c r="B56" s="423" t="s">
        <v>14</v>
      </c>
      <c r="C56" s="423" t="s">
        <v>82</v>
      </c>
      <c r="D56" s="424">
        <f>'Listed Activities'!D17</f>
        <v>0</v>
      </c>
      <c r="E56" s="423" t="s">
        <v>86</v>
      </c>
      <c r="F56" s="423" t="str">
        <f>CONCATENATE(C56,D56,E56)</f>
        <v>&lt;actDescript&gt;0&lt;/actDescript&gt;</v>
      </c>
    </row>
    <row r="57" spans="1:6" x14ac:dyDescent="0.2">
      <c r="B57" s="423" t="s">
        <v>15</v>
      </c>
      <c r="C57" s="423" t="s">
        <v>41</v>
      </c>
      <c r="D57" s="424">
        <f>'Listed Activities'!G17</f>
        <v>0</v>
      </c>
      <c r="E57" s="423" t="s">
        <v>42</v>
      </c>
      <c r="F57" s="423" t="str">
        <f>CONCATENATE(C57,D57,E57)</f>
        <v>&lt;actId&gt;0&lt;/actId&gt;</v>
      </c>
    </row>
    <row r="58" spans="1:6" x14ac:dyDescent="0.2">
      <c r="B58" s="423" t="s">
        <v>21</v>
      </c>
      <c r="C58" s="423" t="s">
        <v>83</v>
      </c>
      <c r="D58" s="424" t="str">
        <f>UPPER('Listed Activities'!F17)</f>
        <v/>
      </c>
      <c r="E58" s="423" t="s">
        <v>87</v>
      </c>
      <c r="F58" s="423" t="str">
        <f>CONCATENATE(C58,D58,E58)</f>
        <v>&lt;actComplexity&gt;&lt;/actComplexity&gt;</v>
      </c>
    </row>
    <row r="59" spans="1:6" x14ac:dyDescent="0.2">
      <c r="C59" s="423" t="s">
        <v>43</v>
      </c>
      <c r="F59" s="423" t="str">
        <f>C59</f>
        <v>&lt;/caseActivity&gt;</v>
      </c>
    </row>
    <row r="60" spans="1:6" x14ac:dyDescent="0.2">
      <c r="A60" s="425">
        <v>11</v>
      </c>
      <c r="B60" s="425"/>
      <c r="C60" s="425" t="s">
        <v>40</v>
      </c>
      <c r="D60" s="426"/>
      <c r="E60" s="425"/>
      <c r="F60" s="425" t="str">
        <f>C60</f>
        <v>&lt;caseActivity&gt;</v>
      </c>
    </row>
    <row r="61" spans="1:6" x14ac:dyDescent="0.2">
      <c r="A61" s="425"/>
      <c r="B61" s="425" t="s">
        <v>14</v>
      </c>
      <c r="C61" s="425" t="s">
        <v>82</v>
      </c>
      <c r="D61" s="426">
        <f>'Listed Activities'!D18</f>
        <v>0</v>
      </c>
      <c r="E61" s="425" t="s">
        <v>86</v>
      </c>
      <c r="F61" s="425" t="str">
        <f>CONCATENATE(C61,D61,E61)</f>
        <v>&lt;actDescript&gt;0&lt;/actDescript&gt;</v>
      </c>
    </row>
    <row r="62" spans="1:6" x14ac:dyDescent="0.2">
      <c r="A62" s="425"/>
      <c r="B62" s="425" t="s">
        <v>15</v>
      </c>
      <c r="C62" s="425" t="s">
        <v>41</v>
      </c>
      <c r="D62" s="426">
        <f>'Listed Activities'!G18</f>
        <v>0</v>
      </c>
      <c r="E62" s="425" t="s">
        <v>42</v>
      </c>
      <c r="F62" s="425" t="str">
        <f>CONCATENATE(C62,D62,E62)</f>
        <v>&lt;actId&gt;0&lt;/actId&gt;</v>
      </c>
    </row>
    <row r="63" spans="1:6" x14ac:dyDescent="0.2">
      <c r="A63" s="425"/>
      <c r="B63" s="425" t="s">
        <v>21</v>
      </c>
      <c r="C63" s="425" t="s">
        <v>83</v>
      </c>
      <c r="D63" s="426" t="str">
        <f>UPPER('Listed Activities'!F18)</f>
        <v/>
      </c>
      <c r="E63" s="425" t="s">
        <v>87</v>
      </c>
      <c r="F63" s="425" t="str">
        <f>CONCATENATE(C63,D63,E63)</f>
        <v>&lt;actComplexity&gt;&lt;/actComplexity&gt;</v>
      </c>
    </row>
    <row r="64" spans="1:6" x14ac:dyDescent="0.2">
      <c r="A64" s="425"/>
      <c r="B64" s="425"/>
      <c r="C64" s="425" t="s">
        <v>43</v>
      </c>
      <c r="D64" s="426"/>
      <c r="E64" s="425"/>
      <c r="F64" s="425" t="str">
        <f>C64</f>
        <v>&lt;/caseActivity&gt;</v>
      </c>
    </row>
    <row r="65" spans="1:6" x14ac:dyDescent="0.2">
      <c r="A65" s="423">
        <v>12</v>
      </c>
      <c r="C65" s="423" t="s">
        <v>40</v>
      </c>
      <c r="F65" s="423" t="str">
        <f>C65</f>
        <v>&lt;caseActivity&gt;</v>
      </c>
    </row>
    <row r="66" spans="1:6" x14ac:dyDescent="0.2">
      <c r="B66" s="423" t="s">
        <v>14</v>
      </c>
      <c r="C66" s="423" t="s">
        <v>82</v>
      </c>
      <c r="D66" s="424">
        <f>'Listed Activities'!D19</f>
        <v>0</v>
      </c>
      <c r="E66" s="423" t="s">
        <v>86</v>
      </c>
      <c r="F66" s="423" t="str">
        <f>CONCATENATE(C66,D66,E66)</f>
        <v>&lt;actDescript&gt;0&lt;/actDescript&gt;</v>
      </c>
    </row>
    <row r="67" spans="1:6" x14ac:dyDescent="0.2">
      <c r="B67" s="423" t="s">
        <v>15</v>
      </c>
      <c r="C67" s="423" t="s">
        <v>41</v>
      </c>
      <c r="D67" s="424">
        <f>'Listed Activities'!G19</f>
        <v>0</v>
      </c>
      <c r="E67" s="423" t="s">
        <v>42</v>
      </c>
      <c r="F67" s="423" t="str">
        <f>CONCATENATE(C67,D67,E67)</f>
        <v>&lt;actId&gt;0&lt;/actId&gt;</v>
      </c>
    </row>
    <row r="68" spans="1:6" x14ac:dyDescent="0.2">
      <c r="B68" s="423" t="s">
        <v>21</v>
      </c>
      <c r="C68" s="423" t="s">
        <v>83</v>
      </c>
      <c r="D68" s="424" t="str">
        <f>UPPER('Listed Activities'!F19)</f>
        <v/>
      </c>
      <c r="E68" s="423" t="s">
        <v>87</v>
      </c>
      <c r="F68" s="423" t="str">
        <f>CONCATENATE(C68,D68,E68)</f>
        <v>&lt;actComplexity&gt;&lt;/actComplexity&gt;</v>
      </c>
    </row>
    <row r="69" spans="1:6" x14ac:dyDescent="0.2">
      <c r="C69" s="423" t="s">
        <v>43</v>
      </c>
      <c r="F69" s="423" t="str">
        <f>C69</f>
        <v>&lt;/caseActivity&gt;</v>
      </c>
    </row>
    <row r="70" spans="1:6" x14ac:dyDescent="0.2">
      <c r="A70" s="425">
        <v>13</v>
      </c>
      <c r="B70" s="425"/>
      <c r="C70" s="425" t="s">
        <v>40</v>
      </c>
      <c r="D70" s="426"/>
      <c r="E70" s="425"/>
      <c r="F70" s="425" t="str">
        <f>C70</f>
        <v>&lt;caseActivity&gt;</v>
      </c>
    </row>
    <row r="71" spans="1:6" x14ac:dyDescent="0.2">
      <c r="A71" s="425"/>
      <c r="B71" s="425" t="s">
        <v>14</v>
      </c>
      <c r="C71" s="425" t="s">
        <v>82</v>
      </c>
      <c r="D71" s="426">
        <f>'Listed Activities'!D20</f>
        <v>0</v>
      </c>
      <c r="E71" s="425" t="s">
        <v>86</v>
      </c>
      <c r="F71" s="425" t="str">
        <f>CONCATENATE(C71,D71,E71)</f>
        <v>&lt;actDescript&gt;0&lt;/actDescript&gt;</v>
      </c>
    </row>
    <row r="72" spans="1:6" x14ac:dyDescent="0.2">
      <c r="A72" s="425"/>
      <c r="B72" s="425" t="s">
        <v>15</v>
      </c>
      <c r="C72" s="425" t="s">
        <v>41</v>
      </c>
      <c r="D72" s="426">
        <f>'Listed Activities'!G20</f>
        <v>0</v>
      </c>
      <c r="E72" s="425" t="s">
        <v>42</v>
      </c>
      <c r="F72" s="425" t="str">
        <f>CONCATENATE(C72,D72,E72)</f>
        <v>&lt;actId&gt;0&lt;/actId&gt;</v>
      </c>
    </row>
    <row r="73" spans="1:6" x14ac:dyDescent="0.2">
      <c r="A73" s="425"/>
      <c r="B73" s="425" t="s">
        <v>21</v>
      </c>
      <c r="C73" s="425" t="s">
        <v>83</v>
      </c>
      <c r="D73" s="426" t="str">
        <f>UPPER('Listed Activities'!F20)</f>
        <v/>
      </c>
      <c r="E73" s="425" t="s">
        <v>87</v>
      </c>
      <c r="F73" s="425" t="str">
        <f>CONCATENATE(C73,D73,E73)</f>
        <v>&lt;actComplexity&gt;&lt;/actComplexity&gt;</v>
      </c>
    </row>
    <row r="74" spans="1:6" x14ac:dyDescent="0.2">
      <c r="A74" s="425"/>
      <c r="B74" s="425"/>
      <c r="C74" s="425" t="s">
        <v>43</v>
      </c>
      <c r="D74" s="426"/>
      <c r="E74" s="425"/>
      <c r="F74" s="425" t="str">
        <f>C74</f>
        <v>&lt;/caseActivity&gt;</v>
      </c>
    </row>
    <row r="75" spans="1:6" x14ac:dyDescent="0.2">
      <c r="A75" s="423">
        <v>14</v>
      </c>
      <c r="C75" s="423" t="s">
        <v>40</v>
      </c>
      <c r="F75" s="423" t="str">
        <f>C75</f>
        <v>&lt;caseActivity&gt;</v>
      </c>
    </row>
    <row r="76" spans="1:6" x14ac:dyDescent="0.2">
      <c r="B76" s="423" t="s">
        <v>14</v>
      </c>
      <c r="C76" s="423" t="s">
        <v>82</v>
      </c>
      <c r="D76" s="424">
        <f>'Listed Activities'!D21</f>
        <v>0</v>
      </c>
      <c r="E76" s="423" t="s">
        <v>86</v>
      </c>
      <c r="F76" s="423" t="str">
        <f>CONCATENATE(C76,D76,E76)</f>
        <v>&lt;actDescript&gt;0&lt;/actDescript&gt;</v>
      </c>
    </row>
    <row r="77" spans="1:6" x14ac:dyDescent="0.2">
      <c r="B77" s="423" t="s">
        <v>15</v>
      </c>
      <c r="C77" s="423" t="s">
        <v>41</v>
      </c>
      <c r="D77" s="424">
        <f>'Listed Activities'!G21</f>
        <v>0</v>
      </c>
      <c r="E77" s="423" t="s">
        <v>42</v>
      </c>
      <c r="F77" s="423" t="str">
        <f>CONCATENATE(C77,D77,E77)</f>
        <v>&lt;actId&gt;0&lt;/actId&gt;</v>
      </c>
    </row>
    <row r="78" spans="1:6" x14ac:dyDescent="0.2">
      <c r="B78" s="423" t="s">
        <v>21</v>
      </c>
      <c r="C78" s="423" t="s">
        <v>83</v>
      </c>
      <c r="D78" s="424" t="str">
        <f>UPPER('Listed Activities'!F21)</f>
        <v/>
      </c>
      <c r="E78" s="423" t="s">
        <v>87</v>
      </c>
      <c r="F78" s="423" t="str">
        <f>CONCATENATE(C78,D78,E78)</f>
        <v>&lt;actComplexity&gt;&lt;/actComplexity&gt;</v>
      </c>
    </row>
    <row r="79" spans="1:6" x14ac:dyDescent="0.2">
      <c r="C79" s="423" t="s">
        <v>43</v>
      </c>
      <c r="F79" s="423" t="str">
        <f>C79</f>
        <v>&lt;/caseActivity&gt;</v>
      </c>
    </row>
    <row r="80" spans="1:6" x14ac:dyDescent="0.2">
      <c r="A80" s="425">
        <v>15</v>
      </c>
      <c r="B80" s="425"/>
      <c r="C80" s="425" t="s">
        <v>40</v>
      </c>
      <c r="D80" s="426"/>
      <c r="E80" s="425"/>
      <c r="F80" s="425" t="str">
        <f>C80</f>
        <v>&lt;caseActivity&gt;</v>
      </c>
    </row>
    <row r="81" spans="1:6" x14ac:dyDescent="0.2">
      <c r="A81" s="425"/>
      <c r="B81" s="425" t="s">
        <v>14</v>
      </c>
      <c r="C81" s="425" t="s">
        <v>82</v>
      </c>
      <c r="D81" s="426">
        <f>'Listed Activities'!D22</f>
        <v>0</v>
      </c>
      <c r="E81" s="425" t="s">
        <v>86</v>
      </c>
      <c r="F81" s="425" t="str">
        <f>CONCATENATE(C81,D81,E81)</f>
        <v>&lt;actDescript&gt;0&lt;/actDescript&gt;</v>
      </c>
    </row>
    <row r="82" spans="1:6" x14ac:dyDescent="0.2">
      <c r="A82" s="425"/>
      <c r="B82" s="425" t="s">
        <v>15</v>
      </c>
      <c r="C82" s="425" t="s">
        <v>41</v>
      </c>
      <c r="D82" s="426">
        <f>'Listed Activities'!G22</f>
        <v>0</v>
      </c>
      <c r="E82" s="425" t="s">
        <v>42</v>
      </c>
      <c r="F82" s="425" t="str">
        <f>CONCATENATE(C82,D82,E82)</f>
        <v>&lt;actId&gt;0&lt;/actId&gt;</v>
      </c>
    </row>
    <row r="83" spans="1:6" x14ac:dyDescent="0.2">
      <c r="A83" s="425"/>
      <c r="B83" s="425" t="s">
        <v>21</v>
      </c>
      <c r="C83" s="425" t="s">
        <v>83</v>
      </c>
      <c r="D83" s="426" t="str">
        <f>UPPER('Listed Activities'!F22)</f>
        <v/>
      </c>
      <c r="E83" s="425" t="s">
        <v>87</v>
      </c>
      <c r="F83" s="425" t="str">
        <f>CONCATENATE(C83,D83,E83)</f>
        <v>&lt;actComplexity&gt;&lt;/actComplexity&gt;</v>
      </c>
    </row>
    <row r="84" spans="1:6" x14ac:dyDescent="0.2">
      <c r="A84" s="425"/>
      <c r="B84" s="425"/>
      <c r="C84" s="425" t="s">
        <v>43</v>
      </c>
      <c r="D84" s="426"/>
      <c r="E84" s="425"/>
      <c r="F84" s="425" t="str">
        <f>C84</f>
        <v>&lt;/caseActivity&gt;</v>
      </c>
    </row>
    <row r="85" spans="1:6" x14ac:dyDescent="0.2">
      <c r="A85" s="423">
        <v>16</v>
      </c>
      <c r="C85" s="423" t="s">
        <v>40</v>
      </c>
      <c r="F85" s="423" t="str">
        <f>C85</f>
        <v>&lt;caseActivity&gt;</v>
      </c>
    </row>
    <row r="86" spans="1:6" x14ac:dyDescent="0.2">
      <c r="B86" s="423" t="s">
        <v>14</v>
      </c>
      <c r="C86" s="423" t="s">
        <v>82</v>
      </c>
      <c r="D86" s="424">
        <f>'Listed Activities'!D23</f>
        <v>0</v>
      </c>
      <c r="E86" s="423" t="s">
        <v>86</v>
      </c>
      <c r="F86" s="423" t="str">
        <f>CONCATENATE(C86,D86,E86)</f>
        <v>&lt;actDescript&gt;0&lt;/actDescript&gt;</v>
      </c>
    </row>
    <row r="87" spans="1:6" x14ac:dyDescent="0.2">
      <c r="B87" s="423" t="s">
        <v>15</v>
      </c>
      <c r="C87" s="423" t="s">
        <v>41</v>
      </c>
      <c r="D87" s="424">
        <f>'Listed Activities'!G23</f>
        <v>0</v>
      </c>
      <c r="E87" s="423" t="s">
        <v>42</v>
      </c>
      <c r="F87" s="423" t="str">
        <f>CONCATENATE(C87,D87,E87)</f>
        <v>&lt;actId&gt;0&lt;/actId&gt;</v>
      </c>
    </row>
    <row r="88" spans="1:6" x14ac:dyDescent="0.2">
      <c r="B88" s="423" t="s">
        <v>21</v>
      </c>
      <c r="C88" s="423" t="s">
        <v>83</v>
      </c>
      <c r="D88" s="424" t="str">
        <f>UPPER('Listed Activities'!F23)</f>
        <v/>
      </c>
      <c r="E88" s="423" t="s">
        <v>87</v>
      </c>
      <c r="F88" s="423" t="str">
        <f>CONCATENATE(C88,D88,E88)</f>
        <v>&lt;actComplexity&gt;&lt;/actComplexity&gt;</v>
      </c>
    </row>
    <row r="89" spans="1:6" x14ac:dyDescent="0.2">
      <c r="C89" s="423" t="s">
        <v>43</v>
      </c>
      <c r="F89" s="423" t="str">
        <f>C89</f>
        <v>&lt;/caseActivity&gt;</v>
      </c>
    </row>
    <row r="90" spans="1:6" x14ac:dyDescent="0.2">
      <c r="A90" s="425">
        <v>17</v>
      </c>
      <c r="B90" s="425"/>
      <c r="C90" s="425" t="s">
        <v>40</v>
      </c>
      <c r="D90" s="426"/>
      <c r="E90" s="425"/>
      <c r="F90" s="425" t="str">
        <f>C90</f>
        <v>&lt;caseActivity&gt;</v>
      </c>
    </row>
    <row r="91" spans="1:6" x14ac:dyDescent="0.2">
      <c r="A91" s="425"/>
      <c r="B91" s="425" t="s">
        <v>14</v>
      </c>
      <c r="C91" s="425" t="s">
        <v>82</v>
      </c>
      <c r="D91" s="426">
        <f>'Listed Activities'!D24</f>
        <v>0</v>
      </c>
      <c r="E91" s="425" t="s">
        <v>86</v>
      </c>
      <c r="F91" s="425" t="str">
        <f>CONCATENATE(C91,D91,E91)</f>
        <v>&lt;actDescript&gt;0&lt;/actDescript&gt;</v>
      </c>
    </row>
    <row r="92" spans="1:6" x14ac:dyDescent="0.2">
      <c r="A92" s="425"/>
      <c r="B92" s="425" t="s">
        <v>15</v>
      </c>
      <c r="C92" s="425" t="s">
        <v>41</v>
      </c>
      <c r="D92" s="426">
        <f>'Listed Activities'!G24</f>
        <v>0</v>
      </c>
      <c r="E92" s="425" t="s">
        <v>42</v>
      </c>
      <c r="F92" s="425" t="str">
        <f>CONCATENATE(C92,D92,E92)</f>
        <v>&lt;actId&gt;0&lt;/actId&gt;</v>
      </c>
    </row>
    <row r="93" spans="1:6" x14ac:dyDescent="0.2">
      <c r="A93" s="425"/>
      <c r="B93" s="425" t="s">
        <v>21</v>
      </c>
      <c r="C93" s="425" t="s">
        <v>83</v>
      </c>
      <c r="D93" s="426" t="str">
        <f>UPPER('Listed Activities'!F24)</f>
        <v/>
      </c>
      <c r="E93" s="425" t="s">
        <v>87</v>
      </c>
      <c r="F93" s="425" t="str">
        <f>CONCATENATE(C93,D93,E93)</f>
        <v>&lt;actComplexity&gt;&lt;/actComplexity&gt;</v>
      </c>
    </row>
    <row r="94" spans="1:6" x14ac:dyDescent="0.2">
      <c r="A94" s="425"/>
      <c r="B94" s="425"/>
      <c r="C94" s="425" t="s">
        <v>43</v>
      </c>
      <c r="D94" s="426"/>
      <c r="E94" s="425"/>
      <c r="F94" s="425" t="str">
        <f>C94</f>
        <v>&lt;/caseActivity&gt;</v>
      </c>
    </row>
    <row r="95" spans="1:6" x14ac:dyDescent="0.2">
      <c r="A95" s="423">
        <v>18</v>
      </c>
      <c r="C95" s="423" t="s">
        <v>40</v>
      </c>
      <c r="F95" s="423" t="str">
        <f>C95</f>
        <v>&lt;caseActivity&gt;</v>
      </c>
    </row>
    <row r="96" spans="1:6" x14ac:dyDescent="0.2">
      <c r="B96" s="423" t="s">
        <v>14</v>
      </c>
      <c r="C96" s="423" t="s">
        <v>82</v>
      </c>
      <c r="D96" s="424">
        <f>'Listed Activities'!D25</f>
        <v>0</v>
      </c>
      <c r="E96" s="423" t="s">
        <v>86</v>
      </c>
      <c r="F96" s="423" t="str">
        <f>CONCATENATE(C96,D96,E96)</f>
        <v>&lt;actDescript&gt;0&lt;/actDescript&gt;</v>
      </c>
    </row>
    <row r="97" spans="1:6" x14ac:dyDescent="0.2">
      <c r="B97" s="423" t="s">
        <v>15</v>
      </c>
      <c r="C97" s="423" t="s">
        <v>41</v>
      </c>
      <c r="D97" s="424">
        <f>'Listed Activities'!G25</f>
        <v>0</v>
      </c>
      <c r="E97" s="423" t="s">
        <v>42</v>
      </c>
      <c r="F97" s="423" t="str">
        <f>CONCATENATE(C97,D97,E97)</f>
        <v>&lt;actId&gt;0&lt;/actId&gt;</v>
      </c>
    </row>
    <row r="98" spans="1:6" x14ac:dyDescent="0.2">
      <c r="B98" s="423" t="s">
        <v>21</v>
      </c>
      <c r="C98" s="423" t="s">
        <v>83</v>
      </c>
      <c r="D98" s="424" t="str">
        <f>UPPER('Listed Activities'!F25)</f>
        <v/>
      </c>
      <c r="E98" s="423" t="s">
        <v>87</v>
      </c>
      <c r="F98" s="423" t="str">
        <f>CONCATENATE(C98,D98,E98)</f>
        <v>&lt;actComplexity&gt;&lt;/actComplexity&gt;</v>
      </c>
    </row>
    <row r="99" spans="1:6" x14ac:dyDescent="0.2">
      <c r="C99" s="423" t="s">
        <v>43</v>
      </c>
      <c r="F99" s="423" t="str">
        <f>C99</f>
        <v>&lt;/caseActivity&gt;</v>
      </c>
    </row>
    <row r="100" spans="1:6" x14ac:dyDescent="0.2">
      <c r="A100" s="425">
        <v>19</v>
      </c>
      <c r="B100" s="425"/>
      <c r="C100" s="425" t="s">
        <v>40</v>
      </c>
      <c r="D100" s="426"/>
      <c r="E100" s="425"/>
      <c r="F100" s="425" t="str">
        <f>C100</f>
        <v>&lt;caseActivity&gt;</v>
      </c>
    </row>
    <row r="101" spans="1:6" x14ac:dyDescent="0.2">
      <c r="A101" s="425"/>
      <c r="B101" s="425" t="s">
        <v>14</v>
      </c>
      <c r="C101" s="425" t="s">
        <v>82</v>
      </c>
      <c r="D101" s="426">
        <f>'Listed Activities'!D26</f>
        <v>0</v>
      </c>
      <c r="E101" s="425" t="s">
        <v>86</v>
      </c>
      <c r="F101" s="425" t="str">
        <f>CONCATENATE(C101,D101,E101)</f>
        <v>&lt;actDescript&gt;0&lt;/actDescript&gt;</v>
      </c>
    </row>
    <row r="102" spans="1:6" x14ac:dyDescent="0.2">
      <c r="A102" s="425"/>
      <c r="B102" s="425" t="s">
        <v>15</v>
      </c>
      <c r="C102" s="425" t="s">
        <v>41</v>
      </c>
      <c r="D102" s="426">
        <f>'Listed Activities'!G26</f>
        <v>0</v>
      </c>
      <c r="E102" s="425" t="s">
        <v>42</v>
      </c>
      <c r="F102" s="425" t="str">
        <f>CONCATENATE(C102,D102,E102)</f>
        <v>&lt;actId&gt;0&lt;/actId&gt;</v>
      </c>
    </row>
    <row r="103" spans="1:6" x14ac:dyDescent="0.2">
      <c r="A103" s="425"/>
      <c r="B103" s="425" t="s">
        <v>21</v>
      </c>
      <c r="C103" s="425" t="s">
        <v>83</v>
      </c>
      <c r="D103" s="426" t="str">
        <f>UPPER('Listed Activities'!F26)</f>
        <v/>
      </c>
      <c r="E103" s="425" t="s">
        <v>87</v>
      </c>
      <c r="F103" s="425" t="str">
        <f>CONCATENATE(C103,D103,E103)</f>
        <v>&lt;actComplexity&gt;&lt;/actComplexity&gt;</v>
      </c>
    </row>
    <row r="104" spans="1:6" x14ac:dyDescent="0.2">
      <c r="A104" s="425"/>
      <c r="B104" s="425"/>
      <c r="C104" s="425" t="s">
        <v>43</v>
      </c>
      <c r="D104" s="426"/>
      <c r="E104" s="425"/>
      <c r="F104" s="425" t="str">
        <f>C104</f>
        <v>&lt;/caseActivity&gt;</v>
      </c>
    </row>
    <row r="105" spans="1:6" x14ac:dyDescent="0.2">
      <c r="A105" s="423">
        <v>20</v>
      </c>
      <c r="C105" s="423" t="s">
        <v>40</v>
      </c>
      <c r="F105" s="423" t="str">
        <f>C105</f>
        <v>&lt;caseActivity&gt;</v>
      </c>
    </row>
    <row r="106" spans="1:6" x14ac:dyDescent="0.2">
      <c r="B106" s="423" t="s">
        <v>14</v>
      </c>
      <c r="C106" s="423" t="s">
        <v>82</v>
      </c>
      <c r="D106" s="424">
        <f>'Listed Activities'!D27</f>
        <v>0</v>
      </c>
      <c r="E106" s="423" t="s">
        <v>86</v>
      </c>
      <c r="F106" s="423" t="str">
        <f>CONCATENATE(C106,D106,E106)</f>
        <v>&lt;actDescript&gt;0&lt;/actDescript&gt;</v>
      </c>
    </row>
    <row r="107" spans="1:6" x14ac:dyDescent="0.2">
      <c r="B107" s="423" t="s">
        <v>15</v>
      </c>
      <c r="C107" s="423" t="s">
        <v>41</v>
      </c>
      <c r="D107" s="424">
        <f>'Listed Activities'!G27</f>
        <v>0</v>
      </c>
      <c r="E107" s="423" t="s">
        <v>42</v>
      </c>
      <c r="F107" s="423" t="str">
        <f>CONCATENATE(C107,D107,E107)</f>
        <v>&lt;actId&gt;0&lt;/actId&gt;</v>
      </c>
    </row>
    <row r="108" spans="1:6" x14ac:dyDescent="0.2">
      <c r="B108" s="423" t="s">
        <v>21</v>
      </c>
      <c r="C108" s="423" t="s">
        <v>83</v>
      </c>
      <c r="D108" s="424" t="str">
        <f>UPPER('Listed Activities'!F27)</f>
        <v/>
      </c>
      <c r="E108" s="423" t="s">
        <v>87</v>
      </c>
      <c r="F108" s="423" t="str">
        <f>CONCATENATE(C108,D108,E108)</f>
        <v>&lt;actComplexity&gt;&lt;/actComplexity&gt;</v>
      </c>
    </row>
    <row r="109" spans="1:6" x14ac:dyDescent="0.2">
      <c r="C109" s="423" t="s">
        <v>43</v>
      </c>
      <c r="F109" s="423" t="str">
        <f>C109</f>
        <v>&lt;/caseActivity&gt;</v>
      </c>
    </row>
    <row r="110" spans="1:6" s="425" customFormat="1" x14ac:dyDescent="0.2">
      <c r="A110" s="425">
        <v>21</v>
      </c>
      <c r="C110" s="425" t="s">
        <v>40</v>
      </c>
      <c r="D110" s="426"/>
      <c r="F110" s="425" t="str">
        <f>C110</f>
        <v>&lt;caseActivity&gt;</v>
      </c>
    </row>
    <row r="111" spans="1:6" s="425" customFormat="1" x14ac:dyDescent="0.2">
      <c r="B111" s="425" t="s">
        <v>14</v>
      </c>
      <c r="C111" s="425" t="s">
        <v>82</v>
      </c>
      <c r="D111" s="424">
        <f>'Listed Activities'!D28</f>
        <v>0</v>
      </c>
      <c r="E111" s="425" t="s">
        <v>86</v>
      </c>
      <c r="F111" s="425" t="str">
        <f>CONCATENATE(C111,D111,E111)</f>
        <v>&lt;actDescript&gt;0&lt;/actDescript&gt;</v>
      </c>
    </row>
    <row r="112" spans="1:6" s="425" customFormat="1" x14ac:dyDescent="0.2">
      <c r="B112" s="425" t="s">
        <v>15</v>
      </c>
      <c r="C112" s="425" t="s">
        <v>41</v>
      </c>
      <c r="D112" s="424">
        <f>'Listed Activities'!G28</f>
        <v>0</v>
      </c>
      <c r="E112" s="425" t="s">
        <v>42</v>
      </c>
      <c r="F112" s="425" t="str">
        <f>CONCATENATE(C112,D112,E112)</f>
        <v>&lt;actId&gt;0&lt;/actId&gt;</v>
      </c>
    </row>
    <row r="113" spans="1:6" s="425" customFormat="1" x14ac:dyDescent="0.2">
      <c r="B113" s="425" t="s">
        <v>21</v>
      </c>
      <c r="C113" s="425" t="s">
        <v>83</v>
      </c>
      <c r="D113" s="424" t="str">
        <f>UPPER('Listed Activities'!F28)</f>
        <v/>
      </c>
      <c r="E113" s="425" t="s">
        <v>87</v>
      </c>
      <c r="F113" s="425" t="str">
        <f>CONCATENATE(C113,D113,E113)</f>
        <v>&lt;actComplexity&gt;&lt;/actComplexity&gt;</v>
      </c>
    </row>
    <row r="114" spans="1:6" s="425" customFormat="1" x14ac:dyDescent="0.2">
      <c r="C114" s="425" t="s">
        <v>43</v>
      </c>
      <c r="D114" s="426"/>
      <c r="F114" s="425" t="str">
        <f>C114</f>
        <v>&lt;/caseActivity&gt;</v>
      </c>
    </row>
    <row r="115" spans="1:6" x14ac:dyDescent="0.2">
      <c r="A115" s="423">
        <v>22</v>
      </c>
      <c r="C115" s="423" t="s">
        <v>40</v>
      </c>
      <c r="F115" s="423" t="str">
        <f>C115</f>
        <v>&lt;caseActivity&gt;</v>
      </c>
    </row>
    <row r="116" spans="1:6" x14ac:dyDescent="0.2">
      <c r="B116" s="423" t="s">
        <v>14</v>
      </c>
      <c r="C116" s="423" t="s">
        <v>82</v>
      </c>
      <c r="D116" s="424">
        <f>'Listed Activities'!D29</f>
        <v>0</v>
      </c>
      <c r="E116" s="423" t="s">
        <v>86</v>
      </c>
      <c r="F116" s="423" t="str">
        <f>CONCATENATE(C116,D116,E116)</f>
        <v>&lt;actDescript&gt;0&lt;/actDescript&gt;</v>
      </c>
    </row>
    <row r="117" spans="1:6" x14ac:dyDescent="0.2">
      <c r="B117" s="423" t="s">
        <v>15</v>
      </c>
      <c r="C117" s="423" t="s">
        <v>41</v>
      </c>
      <c r="D117" s="424">
        <f>'Listed Activities'!G29</f>
        <v>0</v>
      </c>
      <c r="E117" s="423" t="s">
        <v>42</v>
      </c>
      <c r="F117" s="423" t="str">
        <f>CONCATENATE(C117,D117,E117)</f>
        <v>&lt;actId&gt;0&lt;/actId&gt;</v>
      </c>
    </row>
    <row r="118" spans="1:6" x14ac:dyDescent="0.2">
      <c r="B118" s="423" t="s">
        <v>21</v>
      </c>
      <c r="C118" s="423" t="s">
        <v>83</v>
      </c>
      <c r="D118" s="424" t="str">
        <f>UPPER('Listed Activities'!F29)</f>
        <v/>
      </c>
      <c r="E118" s="423" t="s">
        <v>87</v>
      </c>
      <c r="F118" s="423" t="str">
        <f>CONCATENATE(C118,D118,E118)</f>
        <v>&lt;actComplexity&gt;&lt;/actComplexity&gt;</v>
      </c>
    </row>
    <row r="119" spans="1:6" x14ac:dyDescent="0.2">
      <c r="C119" s="423" t="s">
        <v>43</v>
      </c>
      <c r="F119" s="423" t="str">
        <f>C119</f>
        <v>&lt;/caseActivity&gt;</v>
      </c>
    </row>
    <row r="120" spans="1:6" s="425" customFormat="1" x14ac:dyDescent="0.2">
      <c r="A120" s="425">
        <v>23</v>
      </c>
      <c r="C120" s="425" t="s">
        <v>40</v>
      </c>
      <c r="D120" s="426"/>
      <c r="F120" s="425" t="str">
        <f>C120</f>
        <v>&lt;caseActivity&gt;</v>
      </c>
    </row>
    <row r="121" spans="1:6" s="425" customFormat="1" x14ac:dyDescent="0.2">
      <c r="B121" s="425" t="s">
        <v>14</v>
      </c>
      <c r="C121" s="425" t="s">
        <v>82</v>
      </c>
      <c r="D121" s="424">
        <f>'Listed Activities'!D30</f>
        <v>0</v>
      </c>
      <c r="E121" s="425" t="s">
        <v>86</v>
      </c>
      <c r="F121" s="425" t="str">
        <f>CONCATENATE(C121,D121,E121)</f>
        <v>&lt;actDescript&gt;0&lt;/actDescript&gt;</v>
      </c>
    </row>
    <row r="122" spans="1:6" s="425" customFormat="1" x14ac:dyDescent="0.2">
      <c r="B122" s="425" t="s">
        <v>15</v>
      </c>
      <c r="C122" s="425" t="s">
        <v>41</v>
      </c>
      <c r="D122" s="424">
        <f>'Listed Activities'!G30</f>
        <v>0</v>
      </c>
      <c r="E122" s="425" t="s">
        <v>42</v>
      </c>
      <c r="F122" s="425" t="str">
        <f>CONCATENATE(C122,D122,E122)</f>
        <v>&lt;actId&gt;0&lt;/actId&gt;</v>
      </c>
    </row>
    <row r="123" spans="1:6" s="425" customFormat="1" x14ac:dyDescent="0.2">
      <c r="B123" s="425" t="s">
        <v>21</v>
      </c>
      <c r="C123" s="425" t="s">
        <v>83</v>
      </c>
      <c r="D123" s="424" t="str">
        <f>UPPER('Listed Activities'!F30)</f>
        <v/>
      </c>
      <c r="E123" s="425" t="s">
        <v>87</v>
      </c>
      <c r="F123" s="425" t="str">
        <f>CONCATENATE(C123,D123,E123)</f>
        <v>&lt;actComplexity&gt;&lt;/actComplexity&gt;</v>
      </c>
    </row>
    <row r="124" spans="1:6" s="425" customFormat="1" x14ac:dyDescent="0.2">
      <c r="C124" s="425" t="s">
        <v>43</v>
      </c>
      <c r="D124" s="426"/>
      <c r="F124" s="425" t="str">
        <f>C124</f>
        <v>&lt;/caseActivity&gt;</v>
      </c>
    </row>
    <row r="125" spans="1:6" x14ac:dyDescent="0.2">
      <c r="A125" s="423">
        <v>24</v>
      </c>
      <c r="C125" s="423" t="s">
        <v>40</v>
      </c>
      <c r="F125" s="423" t="str">
        <f>C125</f>
        <v>&lt;caseActivity&gt;</v>
      </c>
    </row>
    <row r="126" spans="1:6" x14ac:dyDescent="0.2">
      <c r="B126" s="423" t="s">
        <v>14</v>
      </c>
      <c r="C126" s="423" t="s">
        <v>82</v>
      </c>
      <c r="D126" s="424">
        <f>'Listed Activities'!D31</f>
        <v>0</v>
      </c>
      <c r="E126" s="423" t="s">
        <v>86</v>
      </c>
      <c r="F126" s="428" t="str">
        <f>CONCATENATE(C126,D126,E126)</f>
        <v>&lt;actDescript&gt;0&lt;/actDescript&gt;</v>
      </c>
    </row>
    <row r="127" spans="1:6" x14ac:dyDescent="0.2">
      <c r="B127" s="423" t="s">
        <v>15</v>
      </c>
      <c r="C127" s="423" t="s">
        <v>41</v>
      </c>
      <c r="D127" s="424">
        <f>'Listed Activities'!G31</f>
        <v>0</v>
      </c>
      <c r="E127" s="423" t="s">
        <v>42</v>
      </c>
      <c r="F127" s="423" t="str">
        <f>CONCATENATE(C127,D127,E127)</f>
        <v>&lt;actId&gt;0&lt;/actId&gt;</v>
      </c>
    </row>
    <row r="128" spans="1:6" x14ac:dyDescent="0.2">
      <c r="B128" s="423" t="s">
        <v>21</v>
      </c>
      <c r="C128" s="423" t="s">
        <v>83</v>
      </c>
      <c r="D128" s="424" t="str">
        <f>UPPER('Listed Activities'!F31)</f>
        <v/>
      </c>
      <c r="E128" s="423" t="s">
        <v>87</v>
      </c>
      <c r="F128" s="423" t="str">
        <f>CONCATENATE(C128,D128,E128)</f>
        <v>&lt;actComplexity&gt;&lt;/actComplexity&gt;</v>
      </c>
    </row>
    <row r="129" spans="1:6" x14ac:dyDescent="0.2">
      <c r="C129" s="423" t="s">
        <v>43</v>
      </c>
      <c r="F129" s="423" t="str">
        <f>C129</f>
        <v>&lt;/caseActivity&gt;</v>
      </c>
    </row>
    <row r="130" spans="1:6" x14ac:dyDescent="0.2">
      <c r="A130" s="425">
        <v>25</v>
      </c>
      <c r="B130" s="425"/>
      <c r="C130" s="425" t="s">
        <v>40</v>
      </c>
      <c r="D130" s="426"/>
      <c r="E130" s="425"/>
      <c r="F130" s="425" t="str">
        <f>C130</f>
        <v>&lt;caseActivity&gt;</v>
      </c>
    </row>
    <row r="131" spans="1:6" x14ac:dyDescent="0.2">
      <c r="A131" s="425"/>
      <c r="B131" s="425" t="s">
        <v>14</v>
      </c>
      <c r="C131" s="425" t="s">
        <v>82</v>
      </c>
      <c r="D131" s="424">
        <f>'Listed Activities'!D32</f>
        <v>0</v>
      </c>
      <c r="E131" s="425" t="s">
        <v>86</v>
      </c>
      <c r="F131" s="425" t="str">
        <f>CONCATENATE(C131,D131,E131)</f>
        <v>&lt;actDescript&gt;0&lt;/actDescript&gt;</v>
      </c>
    </row>
    <row r="132" spans="1:6" x14ac:dyDescent="0.2">
      <c r="A132" s="425"/>
      <c r="B132" s="425" t="s">
        <v>15</v>
      </c>
      <c r="C132" s="425" t="s">
        <v>41</v>
      </c>
      <c r="D132" s="424">
        <f>'Listed Activities'!G32</f>
        <v>0</v>
      </c>
      <c r="E132" s="425" t="s">
        <v>42</v>
      </c>
      <c r="F132" s="425" t="str">
        <f>CONCATENATE(C132,D132,E132)</f>
        <v>&lt;actId&gt;0&lt;/actId&gt;</v>
      </c>
    </row>
    <row r="133" spans="1:6" x14ac:dyDescent="0.2">
      <c r="A133" s="425"/>
      <c r="B133" s="425" t="s">
        <v>21</v>
      </c>
      <c r="C133" s="425" t="s">
        <v>83</v>
      </c>
      <c r="D133" s="424" t="str">
        <f>UPPER('Listed Activities'!F32)</f>
        <v/>
      </c>
      <c r="E133" s="425" t="s">
        <v>87</v>
      </c>
      <c r="F133" s="425" t="str">
        <f>CONCATENATE(C133,D133,E133)</f>
        <v>&lt;actComplexity&gt;&lt;/actComplexity&gt;</v>
      </c>
    </row>
    <row r="134" spans="1:6" x14ac:dyDescent="0.2">
      <c r="A134" s="425"/>
      <c r="B134" s="425"/>
      <c r="C134" s="425" t="s">
        <v>43</v>
      </c>
      <c r="D134" s="426"/>
      <c r="E134" s="425"/>
      <c r="F134" s="425" t="str">
        <f>C134</f>
        <v>&lt;/caseActivity&gt;</v>
      </c>
    </row>
    <row r="135" spans="1:6" ht="25.5" x14ac:dyDescent="0.2">
      <c r="A135" s="423">
        <v>26</v>
      </c>
      <c r="B135" s="438" t="s">
        <v>305</v>
      </c>
      <c r="C135" s="423" t="s">
        <v>40</v>
      </c>
      <c r="F135" s="423" t="str">
        <f>C135</f>
        <v>&lt;caseActivity&gt;</v>
      </c>
    </row>
    <row r="136" spans="1:6" x14ac:dyDescent="0.2">
      <c r="B136" s="423" t="s">
        <v>14</v>
      </c>
      <c r="C136" s="423" t="s">
        <v>82</v>
      </c>
      <c r="D136" s="424">
        <f>'Other Activities'!E10</f>
        <v>0</v>
      </c>
      <c r="E136" s="423" t="s">
        <v>86</v>
      </c>
      <c r="F136" s="423" t="str">
        <f>CONCATENATE(C136,D136,E136)</f>
        <v>&lt;actDescript&gt;0&lt;/actDescript&gt;</v>
      </c>
    </row>
    <row r="137" spans="1:6" x14ac:dyDescent="0.2">
      <c r="B137" s="423" t="s">
        <v>15</v>
      </c>
      <c r="C137" s="423" t="s">
        <v>41</v>
      </c>
      <c r="D137" s="424">
        <f>'Other Activities'!M10</f>
        <v>0</v>
      </c>
      <c r="E137" s="423" t="s">
        <v>42</v>
      </c>
      <c r="F137" s="423" t="str">
        <f>CONCATENATE(C137,D137,E137)</f>
        <v>&lt;actId&gt;0&lt;/actId&gt;</v>
      </c>
    </row>
    <row r="138" spans="1:6" x14ac:dyDescent="0.2">
      <c r="B138" s="423" t="s">
        <v>21</v>
      </c>
      <c r="C138" s="423" t="s">
        <v>83</v>
      </c>
      <c r="D138" s="424" t="str">
        <f>UPPER('Other Activities'!G10)</f>
        <v/>
      </c>
      <c r="E138" s="423" t="s">
        <v>87</v>
      </c>
      <c r="F138" s="423" t="str">
        <f>CONCATENATE(C138,D138,E138)</f>
        <v>&lt;actComplexity&gt;&lt;/actComplexity&gt;</v>
      </c>
    </row>
    <row r="139" spans="1:6" x14ac:dyDescent="0.2">
      <c r="C139" s="423" t="s">
        <v>43</v>
      </c>
      <c r="F139" s="423" t="str">
        <f>C139</f>
        <v>&lt;/caseActivity&gt;</v>
      </c>
    </row>
    <row r="140" spans="1:6" x14ac:dyDescent="0.2">
      <c r="A140" s="425">
        <v>27</v>
      </c>
      <c r="B140" s="425"/>
      <c r="C140" s="425" t="s">
        <v>40</v>
      </c>
      <c r="D140" s="426"/>
      <c r="E140" s="425"/>
      <c r="F140" s="425" t="str">
        <f>C140</f>
        <v>&lt;caseActivity&gt;</v>
      </c>
    </row>
    <row r="141" spans="1:6" x14ac:dyDescent="0.2">
      <c r="A141" s="425"/>
      <c r="B141" s="425" t="s">
        <v>14</v>
      </c>
      <c r="C141" s="425" t="s">
        <v>82</v>
      </c>
      <c r="D141" s="424">
        <f>'Other Activities'!E11</f>
        <v>0</v>
      </c>
      <c r="E141" s="425" t="s">
        <v>86</v>
      </c>
      <c r="F141" s="425" t="str">
        <f>CONCATENATE(C141,D141,E141)</f>
        <v>&lt;actDescript&gt;0&lt;/actDescript&gt;</v>
      </c>
    </row>
    <row r="142" spans="1:6" x14ac:dyDescent="0.2">
      <c r="A142" s="425"/>
      <c r="B142" s="425" t="s">
        <v>15</v>
      </c>
      <c r="C142" s="425" t="s">
        <v>41</v>
      </c>
      <c r="D142" s="424">
        <f>'Other Activities'!M11</f>
        <v>0</v>
      </c>
      <c r="E142" s="425" t="s">
        <v>42</v>
      </c>
      <c r="F142" s="425" t="str">
        <f>CONCATENATE(C142,D142,E142)</f>
        <v>&lt;actId&gt;0&lt;/actId&gt;</v>
      </c>
    </row>
    <row r="143" spans="1:6" x14ac:dyDescent="0.2">
      <c r="A143" s="425"/>
      <c r="B143" s="425" t="s">
        <v>21</v>
      </c>
      <c r="C143" s="425" t="s">
        <v>83</v>
      </c>
      <c r="D143" s="424" t="str">
        <f>UPPER('Other Activities'!G11)</f>
        <v/>
      </c>
      <c r="E143" s="425" t="s">
        <v>87</v>
      </c>
      <c r="F143" s="425" t="str">
        <f>CONCATENATE(C143,D143,E143)</f>
        <v>&lt;actComplexity&gt;&lt;/actComplexity&gt;</v>
      </c>
    </row>
    <row r="144" spans="1:6" x14ac:dyDescent="0.2">
      <c r="A144" s="425"/>
      <c r="B144" s="425"/>
      <c r="C144" s="425" t="s">
        <v>43</v>
      </c>
      <c r="D144" s="426"/>
      <c r="E144" s="425"/>
      <c r="F144" s="425" t="str">
        <f>C144</f>
        <v>&lt;/caseActivity&gt;</v>
      </c>
    </row>
    <row r="145" spans="1:6" x14ac:dyDescent="0.2">
      <c r="A145" s="423">
        <v>28</v>
      </c>
      <c r="C145" s="423" t="s">
        <v>40</v>
      </c>
      <c r="F145" s="423" t="str">
        <f>C145</f>
        <v>&lt;caseActivity&gt;</v>
      </c>
    </row>
    <row r="146" spans="1:6" x14ac:dyDescent="0.2">
      <c r="B146" s="423" t="s">
        <v>14</v>
      </c>
      <c r="C146" s="423" t="s">
        <v>82</v>
      </c>
      <c r="D146" s="424">
        <f>'Other Activities'!E12</f>
        <v>0</v>
      </c>
      <c r="E146" s="423" t="s">
        <v>86</v>
      </c>
      <c r="F146" s="423" t="str">
        <f>CONCATENATE(C146,D146,E146)</f>
        <v>&lt;actDescript&gt;0&lt;/actDescript&gt;</v>
      </c>
    </row>
    <row r="147" spans="1:6" x14ac:dyDescent="0.2">
      <c r="B147" s="423" t="s">
        <v>15</v>
      </c>
      <c r="C147" s="423" t="s">
        <v>41</v>
      </c>
      <c r="D147" s="424">
        <f>'Other Activities'!M12</f>
        <v>0</v>
      </c>
      <c r="E147" s="423" t="s">
        <v>42</v>
      </c>
      <c r="F147" s="423" t="str">
        <f>CONCATENATE(C147,D147,E147)</f>
        <v>&lt;actId&gt;0&lt;/actId&gt;</v>
      </c>
    </row>
    <row r="148" spans="1:6" x14ac:dyDescent="0.2">
      <c r="B148" s="423" t="s">
        <v>21</v>
      </c>
      <c r="C148" s="423" t="s">
        <v>83</v>
      </c>
      <c r="D148" s="424" t="str">
        <f>UPPER('Other Activities'!G12)</f>
        <v/>
      </c>
      <c r="E148" s="423" t="s">
        <v>87</v>
      </c>
      <c r="F148" s="423" t="str">
        <f>CONCATENATE(C148,D148,E148)</f>
        <v>&lt;actComplexity&gt;&lt;/actComplexity&gt;</v>
      </c>
    </row>
    <row r="149" spans="1:6" x14ac:dyDescent="0.2">
      <c r="C149" s="423" t="s">
        <v>43</v>
      </c>
      <c r="F149" s="423" t="str">
        <f>C149</f>
        <v>&lt;/caseActivity&gt;</v>
      </c>
    </row>
    <row r="150" spans="1:6" x14ac:dyDescent="0.2">
      <c r="A150" s="425">
        <v>29</v>
      </c>
      <c r="B150" s="425"/>
      <c r="C150" s="425" t="s">
        <v>40</v>
      </c>
      <c r="D150" s="426"/>
      <c r="E150" s="425"/>
      <c r="F150" s="425" t="str">
        <f>C150</f>
        <v>&lt;caseActivity&gt;</v>
      </c>
    </row>
    <row r="151" spans="1:6" x14ac:dyDescent="0.2">
      <c r="A151" s="425"/>
      <c r="B151" s="425" t="s">
        <v>14</v>
      </c>
      <c r="C151" s="425" t="s">
        <v>82</v>
      </c>
      <c r="D151" s="424">
        <f>'Other Activities'!E13</f>
        <v>0</v>
      </c>
      <c r="E151" s="425" t="s">
        <v>86</v>
      </c>
      <c r="F151" s="425" t="str">
        <f>CONCATENATE(C151,D151,E151)</f>
        <v>&lt;actDescript&gt;0&lt;/actDescript&gt;</v>
      </c>
    </row>
    <row r="152" spans="1:6" x14ac:dyDescent="0.2">
      <c r="A152" s="425"/>
      <c r="B152" s="425" t="s">
        <v>15</v>
      </c>
      <c r="C152" s="425" t="s">
        <v>41</v>
      </c>
      <c r="D152" s="424">
        <f>'Other Activities'!M13</f>
        <v>0</v>
      </c>
      <c r="E152" s="425" t="s">
        <v>42</v>
      </c>
      <c r="F152" s="425" t="str">
        <f>CONCATENATE(C152,D152,E152)</f>
        <v>&lt;actId&gt;0&lt;/actId&gt;</v>
      </c>
    </row>
    <row r="153" spans="1:6" x14ac:dyDescent="0.2">
      <c r="A153" s="425"/>
      <c r="B153" s="425" t="s">
        <v>21</v>
      </c>
      <c r="C153" s="425" t="s">
        <v>83</v>
      </c>
      <c r="D153" s="424" t="str">
        <f>UPPER('Other Activities'!G13)</f>
        <v/>
      </c>
      <c r="E153" s="425" t="s">
        <v>87</v>
      </c>
      <c r="F153" s="425" t="str">
        <f>CONCATENATE(C153,D153,E153)</f>
        <v>&lt;actComplexity&gt;&lt;/actComplexity&gt;</v>
      </c>
    </row>
    <row r="154" spans="1:6" x14ac:dyDescent="0.2">
      <c r="A154" s="425"/>
      <c r="B154" s="425"/>
      <c r="C154" s="425" t="s">
        <v>43</v>
      </c>
      <c r="D154" s="426"/>
      <c r="E154" s="425"/>
      <c r="F154" s="425" t="str">
        <f>C154</f>
        <v>&lt;/caseActivity&gt;</v>
      </c>
    </row>
    <row r="155" spans="1:6" x14ac:dyDescent="0.2">
      <c r="A155" s="423">
        <v>30</v>
      </c>
      <c r="C155" s="423" t="s">
        <v>40</v>
      </c>
      <c r="F155" s="423" t="str">
        <f>C155</f>
        <v>&lt;caseActivity&gt;</v>
      </c>
    </row>
    <row r="156" spans="1:6" x14ac:dyDescent="0.2">
      <c r="B156" s="423" t="s">
        <v>14</v>
      </c>
      <c r="C156" s="423" t="s">
        <v>82</v>
      </c>
      <c r="D156" s="424">
        <f>'Other Activities'!E14</f>
        <v>0</v>
      </c>
      <c r="E156" s="423" t="s">
        <v>86</v>
      </c>
      <c r="F156" s="423" t="str">
        <f>CONCATENATE(C156,D156,E156)</f>
        <v>&lt;actDescript&gt;0&lt;/actDescript&gt;</v>
      </c>
    </row>
    <row r="157" spans="1:6" x14ac:dyDescent="0.2">
      <c r="B157" s="423" t="s">
        <v>15</v>
      </c>
      <c r="C157" s="423" t="s">
        <v>41</v>
      </c>
      <c r="D157" s="424">
        <f>'Other Activities'!M14</f>
        <v>0</v>
      </c>
      <c r="E157" s="423" t="s">
        <v>42</v>
      </c>
      <c r="F157" s="423" t="str">
        <f>CONCATENATE(C157,D157,E157)</f>
        <v>&lt;actId&gt;0&lt;/actId&gt;</v>
      </c>
    </row>
    <row r="158" spans="1:6" x14ac:dyDescent="0.2">
      <c r="B158" s="423" t="s">
        <v>21</v>
      </c>
      <c r="C158" s="423" t="s">
        <v>83</v>
      </c>
      <c r="D158" s="424" t="str">
        <f>UPPER('Other Activities'!G14)</f>
        <v/>
      </c>
      <c r="E158" s="423" t="s">
        <v>87</v>
      </c>
      <c r="F158" s="423" t="str">
        <f>CONCATENATE(C158,D158,E158)</f>
        <v>&lt;actComplexity&gt;&lt;/actComplexity&gt;</v>
      </c>
    </row>
    <row r="159" spans="1:6" x14ac:dyDescent="0.2">
      <c r="C159" s="423" t="s">
        <v>43</v>
      </c>
      <c r="F159" s="423" t="str">
        <f>C159</f>
        <v>&lt;/caseActivity&gt;</v>
      </c>
    </row>
    <row r="160" spans="1:6" x14ac:dyDescent="0.2">
      <c r="A160" s="425">
        <v>31</v>
      </c>
      <c r="B160" s="425"/>
      <c r="C160" s="425" t="s">
        <v>40</v>
      </c>
      <c r="D160" s="426"/>
      <c r="E160" s="425"/>
      <c r="F160" s="425" t="str">
        <f>C160</f>
        <v>&lt;caseActivity&gt;</v>
      </c>
    </row>
    <row r="161" spans="1:6" x14ac:dyDescent="0.2">
      <c r="A161" s="425"/>
      <c r="B161" s="425" t="s">
        <v>14</v>
      </c>
      <c r="C161" s="425" t="s">
        <v>82</v>
      </c>
      <c r="D161" s="424">
        <f>'Other Activities'!E15</f>
        <v>0</v>
      </c>
      <c r="E161" s="425" t="s">
        <v>86</v>
      </c>
      <c r="F161" s="425" t="str">
        <f>CONCATENATE(C161,D161,E161)</f>
        <v>&lt;actDescript&gt;0&lt;/actDescript&gt;</v>
      </c>
    </row>
    <row r="162" spans="1:6" x14ac:dyDescent="0.2">
      <c r="A162" s="425"/>
      <c r="B162" s="425" t="s">
        <v>15</v>
      </c>
      <c r="C162" s="425" t="s">
        <v>41</v>
      </c>
      <c r="D162" s="424">
        <f>'Other Activities'!M15</f>
        <v>0</v>
      </c>
      <c r="E162" s="425" t="s">
        <v>42</v>
      </c>
      <c r="F162" s="425" t="str">
        <f>CONCATENATE(C162,D162,E162)</f>
        <v>&lt;actId&gt;0&lt;/actId&gt;</v>
      </c>
    </row>
    <row r="163" spans="1:6" x14ac:dyDescent="0.2">
      <c r="A163" s="425"/>
      <c r="B163" s="425" t="s">
        <v>21</v>
      </c>
      <c r="C163" s="425" t="s">
        <v>83</v>
      </c>
      <c r="D163" s="424" t="str">
        <f>UPPER('Other Activities'!G15)</f>
        <v/>
      </c>
      <c r="E163" s="425" t="s">
        <v>87</v>
      </c>
      <c r="F163" s="425" t="str">
        <f>CONCATENATE(C163,D163,E163)</f>
        <v>&lt;actComplexity&gt;&lt;/actComplexity&gt;</v>
      </c>
    </row>
    <row r="164" spans="1:6" x14ac:dyDescent="0.2">
      <c r="A164" s="425"/>
      <c r="B164" s="425"/>
      <c r="C164" s="425" t="s">
        <v>43</v>
      </c>
      <c r="D164" s="426"/>
      <c r="E164" s="425"/>
      <c r="F164" s="425" t="str">
        <f>C164</f>
        <v>&lt;/caseActivity&gt;</v>
      </c>
    </row>
    <row r="165" spans="1:6" x14ac:dyDescent="0.2">
      <c r="A165" s="423">
        <v>32</v>
      </c>
      <c r="C165" s="423" t="s">
        <v>40</v>
      </c>
      <c r="F165" s="423" t="str">
        <f>C165</f>
        <v>&lt;caseActivity&gt;</v>
      </c>
    </row>
    <row r="166" spans="1:6" x14ac:dyDescent="0.2">
      <c r="B166" s="423" t="s">
        <v>14</v>
      </c>
      <c r="C166" s="423" t="s">
        <v>82</v>
      </c>
      <c r="D166" s="424">
        <f>'Other Activities'!E16</f>
        <v>0</v>
      </c>
      <c r="E166" s="423" t="s">
        <v>86</v>
      </c>
      <c r="F166" s="423" t="str">
        <f>CONCATENATE(C166,D166,E166)</f>
        <v>&lt;actDescript&gt;0&lt;/actDescript&gt;</v>
      </c>
    </row>
    <row r="167" spans="1:6" x14ac:dyDescent="0.2">
      <c r="B167" s="423" t="s">
        <v>15</v>
      </c>
      <c r="C167" s="423" t="s">
        <v>41</v>
      </c>
      <c r="D167" s="424">
        <f>'Other Activities'!M16</f>
        <v>0</v>
      </c>
      <c r="E167" s="423" t="s">
        <v>42</v>
      </c>
      <c r="F167" s="423" t="str">
        <f>CONCATENATE(C167,D167,E167)</f>
        <v>&lt;actId&gt;0&lt;/actId&gt;</v>
      </c>
    </row>
    <row r="168" spans="1:6" x14ac:dyDescent="0.2">
      <c r="B168" s="423" t="s">
        <v>21</v>
      </c>
      <c r="C168" s="423" t="s">
        <v>83</v>
      </c>
      <c r="D168" s="424" t="str">
        <f>UPPER('Other Activities'!G16)</f>
        <v/>
      </c>
      <c r="E168" s="423" t="s">
        <v>87</v>
      </c>
      <c r="F168" s="423" t="str">
        <f>CONCATENATE(C168,D168,E168)</f>
        <v>&lt;actComplexity&gt;&lt;/actComplexity&gt;</v>
      </c>
    </row>
    <row r="169" spans="1:6" x14ac:dyDescent="0.2">
      <c r="C169" s="423" t="s">
        <v>43</v>
      </c>
      <c r="F169" s="423" t="str">
        <f>C169</f>
        <v>&lt;/caseActivity&gt;</v>
      </c>
    </row>
    <row r="170" spans="1:6" x14ac:dyDescent="0.2">
      <c r="A170" s="425">
        <v>33</v>
      </c>
      <c r="B170" s="425"/>
      <c r="C170" s="425" t="s">
        <v>40</v>
      </c>
      <c r="D170" s="426"/>
      <c r="E170" s="425"/>
      <c r="F170" s="425" t="str">
        <f>C170</f>
        <v>&lt;caseActivity&gt;</v>
      </c>
    </row>
    <row r="171" spans="1:6" x14ac:dyDescent="0.2">
      <c r="A171" s="425"/>
      <c r="B171" s="425" t="s">
        <v>14</v>
      </c>
      <c r="C171" s="425" t="s">
        <v>82</v>
      </c>
      <c r="D171" s="424">
        <f>'Other Activities'!E17</f>
        <v>0</v>
      </c>
      <c r="E171" s="425" t="s">
        <v>86</v>
      </c>
      <c r="F171" s="425" t="str">
        <f>CONCATENATE(C171,D171,E171)</f>
        <v>&lt;actDescript&gt;0&lt;/actDescript&gt;</v>
      </c>
    </row>
    <row r="172" spans="1:6" x14ac:dyDescent="0.2">
      <c r="A172" s="425"/>
      <c r="B172" s="425" t="s">
        <v>15</v>
      </c>
      <c r="C172" s="425" t="s">
        <v>41</v>
      </c>
      <c r="D172" s="424">
        <f>'Other Activities'!M17</f>
        <v>0</v>
      </c>
      <c r="E172" s="425" t="s">
        <v>42</v>
      </c>
      <c r="F172" s="425" t="str">
        <f>CONCATENATE(C172,D172,E172)</f>
        <v>&lt;actId&gt;0&lt;/actId&gt;</v>
      </c>
    </row>
    <row r="173" spans="1:6" x14ac:dyDescent="0.2">
      <c r="A173" s="425"/>
      <c r="B173" s="425" t="s">
        <v>21</v>
      </c>
      <c r="C173" s="425" t="s">
        <v>83</v>
      </c>
      <c r="D173" s="424" t="str">
        <f>UPPER('Other Activities'!G17)</f>
        <v/>
      </c>
      <c r="E173" s="425" t="s">
        <v>87</v>
      </c>
      <c r="F173" s="425" t="str">
        <f>CONCATENATE(C173,D173,E173)</f>
        <v>&lt;actComplexity&gt;&lt;/actComplexity&gt;</v>
      </c>
    </row>
    <row r="174" spans="1:6" x14ac:dyDescent="0.2">
      <c r="A174" s="425"/>
      <c r="B174" s="425"/>
      <c r="C174" s="425" t="s">
        <v>43</v>
      </c>
      <c r="D174" s="426"/>
      <c r="E174" s="425"/>
      <c r="F174" s="425" t="str">
        <f>C174</f>
        <v>&lt;/caseActivity&gt;</v>
      </c>
    </row>
    <row r="175" spans="1:6" x14ac:dyDescent="0.2">
      <c r="A175" s="423">
        <v>34</v>
      </c>
      <c r="C175" s="423" t="s">
        <v>40</v>
      </c>
      <c r="F175" s="423" t="str">
        <f>C175</f>
        <v>&lt;caseActivity&gt;</v>
      </c>
    </row>
    <row r="176" spans="1:6" x14ac:dyDescent="0.2">
      <c r="B176" s="423" t="s">
        <v>14</v>
      </c>
      <c r="C176" s="423" t="s">
        <v>82</v>
      </c>
      <c r="D176" s="424">
        <f>'Other Activities'!E18</f>
        <v>0</v>
      </c>
      <c r="E176" s="423" t="s">
        <v>86</v>
      </c>
      <c r="F176" s="423" t="str">
        <f>CONCATENATE(C176,D176,E176)</f>
        <v>&lt;actDescript&gt;0&lt;/actDescript&gt;</v>
      </c>
    </row>
    <row r="177" spans="1:6" x14ac:dyDescent="0.2">
      <c r="B177" s="423" t="s">
        <v>15</v>
      </c>
      <c r="C177" s="423" t="s">
        <v>41</v>
      </c>
      <c r="D177" s="424">
        <f>'Other Activities'!M18</f>
        <v>0</v>
      </c>
      <c r="E177" s="423" t="s">
        <v>42</v>
      </c>
      <c r="F177" s="423" t="str">
        <f>CONCATENATE(C177,D177,E177)</f>
        <v>&lt;actId&gt;0&lt;/actId&gt;</v>
      </c>
    </row>
    <row r="178" spans="1:6" x14ac:dyDescent="0.2">
      <c r="B178" s="423" t="s">
        <v>21</v>
      </c>
      <c r="C178" s="423" t="s">
        <v>83</v>
      </c>
      <c r="D178" s="424" t="str">
        <f>UPPER('Other Activities'!G18)</f>
        <v/>
      </c>
      <c r="E178" s="423" t="s">
        <v>87</v>
      </c>
      <c r="F178" s="423" t="str">
        <f>CONCATENATE(C178,D178,E178)</f>
        <v>&lt;actComplexity&gt;&lt;/actComplexity&gt;</v>
      </c>
    </row>
    <row r="179" spans="1:6" x14ac:dyDescent="0.2">
      <c r="C179" s="423" t="s">
        <v>43</v>
      </c>
      <c r="F179" s="423" t="str">
        <f>C179</f>
        <v>&lt;/caseActivity&gt;</v>
      </c>
    </row>
    <row r="180" spans="1:6" x14ac:dyDescent="0.2">
      <c r="A180" s="425">
        <v>35</v>
      </c>
      <c r="B180" s="425"/>
      <c r="C180" s="425" t="s">
        <v>40</v>
      </c>
      <c r="D180" s="426"/>
      <c r="E180" s="425"/>
      <c r="F180" s="425" t="str">
        <f>C180</f>
        <v>&lt;caseActivity&gt;</v>
      </c>
    </row>
    <row r="181" spans="1:6" x14ac:dyDescent="0.2">
      <c r="A181" s="425"/>
      <c r="B181" s="425" t="s">
        <v>14</v>
      </c>
      <c r="C181" s="425" t="s">
        <v>82</v>
      </c>
      <c r="D181" s="424">
        <f>'Other Activities'!E19</f>
        <v>0</v>
      </c>
      <c r="E181" s="425" t="s">
        <v>86</v>
      </c>
      <c r="F181" s="425" t="str">
        <f>CONCATENATE(C181,D181,E181)</f>
        <v>&lt;actDescript&gt;0&lt;/actDescript&gt;</v>
      </c>
    </row>
    <row r="182" spans="1:6" x14ac:dyDescent="0.2">
      <c r="A182" s="425"/>
      <c r="B182" s="425" t="s">
        <v>15</v>
      </c>
      <c r="C182" s="425" t="s">
        <v>41</v>
      </c>
      <c r="D182" s="424">
        <f>'Other Activities'!M19</f>
        <v>0</v>
      </c>
      <c r="E182" s="425" t="s">
        <v>42</v>
      </c>
      <c r="F182" s="425" t="str">
        <f>CONCATENATE(C182,D182,E182)</f>
        <v>&lt;actId&gt;0&lt;/actId&gt;</v>
      </c>
    </row>
    <row r="183" spans="1:6" x14ac:dyDescent="0.2">
      <c r="A183" s="425"/>
      <c r="B183" s="425" t="s">
        <v>21</v>
      </c>
      <c r="C183" s="425" t="s">
        <v>83</v>
      </c>
      <c r="D183" s="424" t="str">
        <f>UPPER('Other Activities'!G19)</f>
        <v/>
      </c>
      <c r="E183" s="425" t="s">
        <v>87</v>
      </c>
      <c r="F183" s="425" t="str">
        <f>CONCATENATE(C183,D183,E183)</f>
        <v>&lt;actComplexity&gt;&lt;/actComplexity&gt;</v>
      </c>
    </row>
    <row r="184" spans="1:6" x14ac:dyDescent="0.2">
      <c r="A184" s="425"/>
      <c r="B184" s="425"/>
      <c r="C184" s="425" t="s">
        <v>43</v>
      </c>
      <c r="D184" s="426"/>
      <c r="E184" s="425"/>
      <c r="F184" s="425" t="str">
        <f>C184</f>
        <v>&lt;/caseActivity&gt;</v>
      </c>
    </row>
    <row r="185" spans="1:6" x14ac:dyDescent="0.2">
      <c r="A185" s="423">
        <v>36</v>
      </c>
      <c r="C185" s="423" t="s">
        <v>40</v>
      </c>
      <c r="F185" s="423" t="str">
        <f>C185</f>
        <v>&lt;caseActivity&gt;</v>
      </c>
    </row>
    <row r="186" spans="1:6" x14ac:dyDescent="0.2">
      <c r="B186" s="423" t="s">
        <v>14</v>
      </c>
      <c r="C186" s="423" t="s">
        <v>82</v>
      </c>
      <c r="D186" s="424">
        <f>'Other Activities'!E20</f>
        <v>0</v>
      </c>
      <c r="E186" s="423" t="s">
        <v>86</v>
      </c>
      <c r="F186" s="423" t="str">
        <f>CONCATENATE(C186,D186,E186)</f>
        <v>&lt;actDescript&gt;0&lt;/actDescript&gt;</v>
      </c>
    </row>
    <row r="187" spans="1:6" x14ac:dyDescent="0.2">
      <c r="B187" s="423" t="s">
        <v>15</v>
      </c>
      <c r="C187" s="423" t="s">
        <v>41</v>
      </c>
      <c r="D187" s="424">
        <f>'Other Activities'!M20</f>
        <v>0</v>
      </c>
      <c r="E187" s="423" t="s">
        <v>42</v>
      </c>
      <c r="F187" s="423" t="str">
        <f>CONCATENATE(C187,D187,E187)</f>
        <v>&lt;actId&gt;0&lt;/actId&gt;</v>
      </c>
    </row>
    <row r="188" spans="1:6" x14ac:dyDescent="0.2">
      <c r="B188" s="423" t="s">
        <v>21</v>
      </c>
      <c r="C188" s="423" t="s">
        <v>83</v>
      </c>
      <c r="D188" s="424" t="str">
        <f>UPPER('Other Activities'!G20)</f>
        <v/>
      </c>
      <c r="E188" s="423" t="s">
        <v>87</v>
      </c>
      <c r="F188" s="423" t="str">
        <f>CONCATENATE(C188,D188,E188)</f>
        <v>&lt;actComplexity&gt;&lt;/actComplexity&gt;</v>
      </c>
    </row>
    <row r="189" spans="1:6" x14ac:dyDescent="0.2">
      <c r="C189" s="423" t="s">
        <v>43</v>
      </c>
      <c r="F189" s="423" t="str">
        <f>C189</f>
        <v>&lt;/caseActivity&gt;</v>
      </c>
    </row>
    <row r="190" spans="1:6" x14ac:dyDescent="0.2">
      <c r="A190" s="425">
        <v>37</v>
      </c>
      <c r="B190" s="425"/>
      <c r="C190" s="425" t="s">
        <v>40</v>
      </c>
      <c r="D190" s="426"/>
      <c r="E190" s="425"/>
      <c r="F190" s="425" t="str">
        <f>C190</f>
        <v>&lt;caseActivity&gt;</v>
      </c>
    </row>
    <row r="191" spans="1:6" x14ac:dyDescent="0.2">
      <c r="A191" s="425"/>
      <c r="B191" s="425" t="s">
        <v>14</v>
      </c>
      <c r="C191" s="425" t="s">
        <v>82</v>
      </c>
      <c r="D191" s="424">
        <f>'Other Activities'!E21</f>
        <v>0</v>
      </c>
      <c r="E191" s="425" t="s">
        <v>86</v>
      </c>
      <c r="F191" s="425" t="str">
        <f>CONCATENATE(C191,D191,E191)</f>
        <v>&lt;actDescript&gt;0&lt;/actDescript&gt;</v>
      </c>
    </row>
    <row r="192" spans="1:6" x14ac:dyDescent="0.2">
      <c r="A192" s="425"/>
      <c r="B192" s="425" t="s">
        <v>15</v>
      </c>
      <c r="C192" s="425" t="s">
        <v>41</v>
      </c>
      <c r="D192" s="424">
        <f>'Other Activities'!M21</f>
        <v>0</v>
      </c>
      <c r="E192" s="425" t="s">
        <v>42</v>
      </c>
      <c r="F192" s="425" t="str">
        <f>CONCATENATE(C192,D192,E192)</f>
        <v>&lt;actId&gt;0&lt;/actId&gt;</v>
      </c>
    </row>
    <row r="193" spans="1:6" x14ac:dyDescent="0.2">
      <c r="A193" s="425"/>
      <c r="B193" s="425" t="s">
        <v>21</v>
      </c>
      <c r="C193" s="425" t="s">
        <v>83</v>
      </c>
      <c r="D193" s="424" t="str">
        <f>UPPER('Other Activities'!G21)</f>
        <v/>
      </c>
      <c r="E193" s="425" t="s">
        <v>87</v>
      </c>
      <c r="F193" s="425" t="str">
        <f>CONCATENATE(C193,D193,E193)</f>
        <v>&lt;actComplexity&gt;&lt;/actComplexity&gt;</v>
      </c>
    </row>
    <row r="194" spans="1:6" x14ac:dyDescent="0.2">
      <c r="A194" s="425"/>
      <c r="B194" s="425"/>
      <c r="C194" s="425" t="s">
        <v>43</v>
      </c>
      <c r="D194" s="426"/>
      <c r="E194" s="425"/>
      <c r="F194" s="425" t="str">
        <f>C194</f>
        <v>&lt;/caseActivity&gt;</v>
      </c>
    </row>
    <row r="195" spans="1:6" x14ac:dyDescent="0.2">
      <c r="A195" s="423">
        <v>38</v>
      </c>
      <c r="C195" s="423" t="s">
        <v>40</v>
      </c>
      <c r="F195" s="423" t="str">
        <f>C195</f>
        <v>&lt;caseActivity&gt;</v>
      </c>
    </row>
    <row r="196" spans="1:6" x14ac:dyDescent="0.2">
      <c r="B196" s="423" t="s">
        <v>14</v>
      </c>
      <c r="C196" s="423" t="s">
        <v>82</v>
      </c>
      <c r="D196" s="424">
        <f>'Other Activities'!E22</f>
        <v>0</v>
      </c>
      <c r="E196" s="423" t="s">
        <v>86</v>
      </c>
      <c r="F196" s="423" t="str">
        <f>CONCATENATE(C196,D196,E196)</f>
        <v>&lt;actDescript&gt;0&lt;/actDescript&gt;</v>
      </c>
    </row>
    <row r="197" spans="1:6" x14ac:dyDescent="0.2">
      <c r="B197" s="423" t="s">
        <v>15</v>
      </c>
      <c r="C197" s="423" t="s">
        <v>41</v>
      </c>
      <c r="D197" s="424">
        <f>'Other Activities'!M22</f>
        <v>0</v>
      </c>
      <c r="E197" s="423" t="s">
        <v>42</v>
      </c>
      <c r="F197" s="423" t="str">
        <f>CONCATENATE(C197,D197,E197)</f>
        <v>&lt;actId&gt;0&lt;/actId&gt;</v>
      </c>
    </row>
    <row r="198" spans="1:6" x14ac:dyDescent="0.2">
      <c r="B198" s="423" t="s">
        <v>21</v>
      </c>
      <c r="C198" s="423" t="s">
        <v>83</v>
      </c>
      <c r="D198" s="424" t="str">
        <f>UPPER('Other Activities'!G22)</f>
        <v/>
      </c>
      <c r="E198" s="423" t="s">
        <v>87</v>
      </c>
      <c r="F198" s="423" t="str">
        <f>CONCATENATE(C198,D198,E198)</f>
        <v>&lt;actComplexity&gt;&lt;/actComplexity&gt;</v>
      </c>
    </row>
    <row r="199" spans="1:6" x14ac:dyDescent="0.2">
      <c r="C199" s="423" t="s">
        <v>43</v>
      </c>
      <c r="F199" s="423" t="str">
        <f>C199</f>
        <v>&lt;/caseActivity&gt;</v>
      </c>
    </row>
    <row r="200" spans="1:6" x14ac:dyDescent="0.2">
      <c r="A200" s="425">
        <v>39</v>
      </c>
      <c r="B200" s="425"/>
      <c r="C200" s="425" t="s">
        <v>40</v>
      </c>
      <c r="D200" s="426"/>
      <c r="E200" s="425"/>
      <c r="F200" s="425" t="str">
        <f>C200</f>
        <v>&lt;caseActivity&gt;</v>
      </c>
    </row>
    <row r="201" spans="1:6" x14ac:dyDescent="0.2">
      <c r="A201" s="425"/>
      <c r="B201" s="425" t="s">
        <v>14</v>
      </c>
      <c r="C201" s="425" t="s">
        <v>82</v>
      </c>
      <c r="D201" s="424">
        <f>'Other Activities'!E23</f>
        <v>0</v>
      </c>
      <c r="E201" s="425" t="s">
        <v>86</v>
      </c>
      <c r="F201" s="425" t="str">
        <f>CONCATENATE(C201,D201,E201)</f>
        <v>&lt;actDescript&gt;0&lt;/actDescript&gt;</v>
      </c>
    </row>
    <row r="202" spans="1:6" x14ac:dyDescent="0.2">
      <c r="A202" s="425"/>
      <c r="B202" s="425" t="s">
        <v>15</v>
      </c>
      <c r="C202" s="425" t="s">
        <v>41</v>
      </c>
      <c r="D202" s="424">
        <f>'Other Activities'!M23</f>
        <v>0</v>
      </c>
      <c r="E202" s="425" t="s">
        <v>42</v>
      </c>
      <c r="F202" s="425" t="str">
        <f>CONCATENATE(C202,D202,E202)</f>
        <v>&lt;actId&gt;0&lt;/actId&gt;</v>
      </c>
    </row>
    <row r="203" spans="1:6" x14ac:dyDescent="0.2">
      <c r="A203" s="425"/>
      <c r="B203" s="425" t="s">
        <v>21</v>
      </c>
      <c r="C203" s="425" t="s">
        <v>83</v>
      </c>
      <c r="D203" s="424" t="str">
        <f>UPPER('Other Activities'!G23)</f>
        <v/>
      </c>
      <c r="E203" s="425" t="s">
        <v>87</v>
      </c>
      <c r="F203" s="425" t="str">
        <f>CONCATENATE(C203,D203,E203)</f>
        <v>&lt;actComplexity&gt;&lt;/actComplexity&gt;</v>
      </c>
    </row>
    <row r="204" spans="1:6" x14ac:dyDescent="0.2">
      <c r="A204" s="425"/>
      <c r="B204" s="425"/>
      <c r="C204" s="425" t="s">
        <v>43</v>
      </c>
      <c r="D204" s="426"/>
      <c r="E204" s="425"/>
      <c r="F204" s="425" t="str">
        <f>C204</f>
        <v>&lt;/caseActivity&gt;</v>
      </c>
    </row>
    <row r="205" spans="1:6" x14ac:dyDescent="0.2">
      <c r="A205" s="423">
        <v>40</v>
      </c>
      <c r="C205" s="423" t="s">
        <v>40</v>
      </c>
      <c r="F205" s="423" t="str">
        <f>C205</f>
        <v>&lt;caseActivity&gt;</v>
      </c>
    </row>
    <row r="206" spans="1:6" x14ac:dyDescent="0.2">
      <c r="B206" s="423" t="s">
        <v>14</v>
      </c>
      <c r="C206" s="423" t="s">
        <v>82</v>
      </c>
      <c r="D206" s="424">
        <f>'Other Activities'!E24</f>
        <v>0</v>
      </c>
      <c r="E206" s="423" t="s">
        <v>86</v>
      </c>
      <c r="F206" s="423" t="str">
        <f>CONCATENATE(C206,D206,E206)</f>
        <v>&lt;actDescript&gt;0&lt;/actDescript&gt;</v>
      </c>
    </row>
    <row r="207" spans="1:6" x14ac:dyDescent="0.2">
      <c r="B207" s="423" t="s">
        <v>15</v>
      </c>
      <c r="C207" s="423" t="s">
        <v>41</v>
      </c>
      <c r="D207" s="424">
        <f>'Other Activities'!M24</f>
        <v>0</v>
      </c>
      <c r="E207" s="423" t="s">
        <v>42</v>
      </c>
      <c r="F207" s="423" t="str">
        <f>CONCATENATE(C207,D207,E207)</f>
        <v>&lt;actId&gt;0&lt;/actId&gt;</v>
      </c>
    </row>
    <row r="208" spans="1:6" x14ac:dyDescent="0.2">
      <c r="B208" s="423" t="s">
        <v>21</v>
      </c>
      <c r="C208" s="423" t="s">
        <v>83</v>
      </c>
      <c r="D208" s="424" t="str">
        <f>UPPER('Other Activities'!G24)</f>
        <v/>
      </c>
      <c r="E208" s="423" t="s">
        <v>87</v>
      </c>
      <c r="F208" s="423" t="str">
        <f>CONCATENATE(C208,D208,E208)</f>
        <v>&lt;actComplexity&gt;&lt;/actComplexity&gt;</v>
      </c>
    </row>
    <row r="209" spans="1:6" x14ac:dyDescent="0.2">
      <c r="C209" s="423" t="s">
        <v>43</v>
      </c>
      <c r="F209" s="423" t="str">
        <f>C209</f>
        <v>&lt;/caseActivity&gt;</v>
      </c>
    </row>
    <row r="210" spans="1:6" s="425" customFormat="1" x14ac:dyDescent="0.2">
      <c r="A210" s="425">
        <v>41</v>
      </c>
      <c r="C210" s="425" t="s">
        <v>40</v>
      </c>
      <c r="D210" s="426"/>
      <c r="F210" s="425" t="str">
        <f>C210</f>
        <v>&lt;caseActivity&gt;</v>
      </c>
    </row>
    <row r="211" spans="1:6" s="425" customFormat="1" x14ac:dyDescent="0.2">
      <c r="B211" s="425" t="s">
        <v>14</v>
      </c>
      <c r="C211" s="425" t="s">
        <v>82</v>
      </c>
      <c r="D211" s="424">
        <f>'Other Activities'!E25</f>
        <v>0</v>
      </c>
      <c r="E211" s="425" t="s">
        <v>86</v>
      </c>
      <c r="F211" s="425" t="str">
        <f>CONCATENATE(C211,D211,E211)</f>
        <v>&lt;actDescript&gt;0&lt;/actDescript&gt;</v>
      </c>
    </row>
    <row r="212" spans="1:6" s="425" customFormat="1" x14ac:dyDescent="0.2">
      <c r="B212" s="425" t="s">
        <v>15</v>
      </c>
      <c r="C212" s="425" t="s">
        <v>41</v>
      </c>
      <c r="D212" s="424">
        <f>'Other Activities'!M25</f>
        <v>0</v>
      </c>
      <c r="E212" s="425" t="s">
        <v>42</v>
      </c>
      <c r="F212" s="425" t="str">
        <f>CONCATENATE(C212,D212,E212)</f>
        <v>&lt;actId&gt;0&lt;/actId&gt;</v>
      </c>
    </row>
    <row r="213" spans="1:6" s="425" customFormat="1" x14ac:dyDescent="0.2">
      <c r="B213" s="425" t="s">
        <v>21</v>
      </c>
      <c r="C213" s="425" t="s">
        <v>83</v>
      </c>
      <c r="D213" s="424" t="str">
        <f>UPPER('Other Activities'!G25)</f>
        <v/>
      </c>
      <c r="E213" s="425" t="s">
        <v>87</v>
      </c>
      <c r="F213" s="425" t="str">
        <f>CONCATENATE(C213,D213,E213)</f>
        <v>&lt;actComplexity&gt;&lt;/actComplexity&gt;</v>
      </c>
    </row>
    <row r="214" spans="1:6" s="425" customFormat="1" x14ac:dyDescent="0.2">
      <c r="C214" s="425" t="s">
        <v>43</v>
      </c>
      <c r="D214" s="426"/>
      <c r="F214" s="425" t="str">
        <f>C214</f>
        <v>&lt;/caseActivity&gt;</v>
      </c>
    </row>
    <row r="215" spans="1:6" x14ac:dyDescent="0.2">
      <c r="A215" s="423">
        <v>42</v>
      </c>
      <c r="C215" s="423" t="s">
        <v>40</v>
      </c>
      <c r="F215" s="423" t="str">
        <f>C215</f>
        <v>&lt;caseActivity&gt;</v>
      </c>
    </row>
    <row r="216" spans="1:6" x14ac:dyDescent="0.2">
      <c r="B216" s="423" t="s">
        <v>14</v>
      </c>
      <c r="C216" s="423" t="s">
        <v>82</v>
      </c>
      <c r="D216" s="424">
        <f>'Other Activities'!E26</f>
        <v>0</v>
      </c>
      <c r="E216" s="423" t="s">
        <v>86</v>
      </c>
      <c r="F216" s="423" t="str">
        <f>CONCATENATE(C216,D216,E216)</f>
        <v>&lt;actDescript&gt;0&lt;/actDescript&gt;</v>
      </c>
    </row>
    <row r="217" spans="1:6" x14ac:dyDescent="0.2">
      <c r="B217" s="423" t="s">
        <v>15</v>
      </c>
      <c r="C217" s="423" t="s">
        <v>41</v>
      </c>
      <c r="D217" s="424">
        <f>'Other Activities'!M26</f>
        <v>0</v>
      </c>
      <c r="E217" s="423" t="s">
        <v>42</v>
      </c>
      <c r="F217" s="423" t="str">
        <f>CONCATENATE(C217,D217,E217)</f>
        <v>&lt;actId&gt;0&lt;/actId&gt;</v>
      </c>
    </row>
    <row r="218" spans="1:6" x14ac:dyDescent="0.2">
      <c r="B218" s="423" t="s">
        <v>21</v>
      </c>
      <c r="C218" s="423" t="s">
        <v>83</v>
      </c>
      <c r="D218" s="424" t="str">
        <f>UPPER('Other Activities'!G26)</f>
        <v/>
      </c>
      <c r="E218" s="423" t="s">
        <v>87</v>
      </c>
      <c r="F218" s="423" t="str">
        <f>CONCATENATE(C218,D218,E218)</f>
        <v>&lt;actComplexity&gt;&lt;/actComplexity&gt;</v>
      </c>
    </row>
    <row r="219" spans="1:6" x14ac:dyDescent="0.2">
      <c r="C219" s="423" t="s">
        <v>43</v>
      </c>
      <c r="F219" s="423" t="str">
        <f>C219</f>
        <v>&lt;/caseActivity&gt;</v>
      </c>
    </row>
    <row r="220" spans="1:6" s="425" customFormat="1" x14ac:dyDescent="0.2">
      <c r="A220" s="425">
        <v>43</v>
      </c>
      <c r="C220" s="425" t="s">
        <v>40</v>
      </c>
      <c r="D220" s="426"/>
      <c r="F220" s="425" t="str">
        <f>C220</f>
        <v>&lt;caseActivity&gt;</v>
      </c>
    </row>
    <row r="221" spans="1:6" s="425" customFormat="1" x14ac:dyDescent="0.2">
      <c r="B221" s="425" t="s">
        <v>14</v>
      </c>
      <c r="C221" s="425" t="s">
        <v>82</v>
      </c>
      <c r="D221" s="424">
        <f>'Other Activities'!E27</f>
        <v>0</v>
      </c>
      <c r="E221" s="425" t="s">
        <v>86</v>
      </c>
      <c r="F221" s="425" t="str">
        <f>CONCATENATE(C221,D221,E221)</f>
        <v>&lt;actDescript&gt;0&lt;/actDescript&gt;</v>
      </c>
    </row>
    <row r="222" spans="1:6" s="425" customFormat="1" x14ac:dyDescent="0.2">
      <c r="B222" s="425" t="s">
        <v>15</v>
      </c>
      <c r="C222" s="425" t="s">
        <v>41</v>
      </c>
      <c r="D222" s="424">
        <f>'Other Activities'!M27</f>
        <v>0</v>
      </c>
      <c r="E222" s="425" t="s">
        <v>42</v>
      </c>
      <c r="F222" s="425" t="str">
        <f>CONCATENATE(C222,D222,E222)</f>
        <v>&lt;actId&gt;0&lt;/actId&gt;</v>
      </c>
    </row>
    <row r="223" spans="1:6" s="425" customFormat="1" x14ac:dyDescent="0.2">
      <c r="B223" s="425" t="s">
        <v>21</v>
      </c>
      <c r="C223" s="425" t="s">
        <v>83</v>
      </c>
      <c r="D223" s="424" t="str">
        <f>UPPER('Other Activities'!G27)</f>
        <v/>
      </c>
      <c r="E223" s="425" t="s">
        <v>87</v>
      </c>
      <c r="F223" s="425" t="str">
        <f>CONCATENATE(C223,D223,E223)</f>
        <v>&lt;actComplexity&gt;&lt;/actComplexity&gt;</v>
      </c>
    </row>
    <row r="224" spans="1:6" s="425" customFormat="1" x14ac:dyDescent="0.2">
      <c r="C224" s="425" t="s">
        <v>43</v>
      </c>
      <c r="D224" s="426"/>
      <c r="F224" s="425" t="str">
        <f>C224</f>
        <v>&lt;/caseActivity&gt;</v>
      </c>
    </row>
    <row r="225" spans="1:6" x14ac:dyDescent="0.2">
      <c r="A225" s="423">
        <v>44</v>
      </c>
      <c r="C225" s="423" t="s">
        <v>40</v>
      </c>
      <c r="F225" s="423" t="str">
        <f>C225</f>
        <v>&lt;caseActivity&gt;</v>
      </c>
    </row>
    <row r="226" spans="1:6" x14ac:dyDescent="0.2">
      <c r="B226" s="423" t="s">
        <v>14</v>
      </c>
      <c r="C226" s="423" t="s">
        <v>82</v>
      </c>
      <c r="D226" s="424">
        <f>'Other Activities'!E28</f>
        <v>0</v>
      </c>
      <c r="E226" s="423" t="s">
        <v>86</v>
      </c>
      <c r="F226" s="428" t="str">
        <f>CONCATENATE(C226,D226,E226)</f>
        <v>&lt;actDescript&gt;0&lt;/actDescript&gt;</v>
      </c>
    </row>
    <row r="227" spans="1:6" x14ac:dyDescent="0.2">
      <c r="B227" s="423" t="s">
        <v>15</v>
      </c>
      <c r="C227" s="423" t="s">
        <v>41</v>
      </c>
      <c r="D227" s="424">
        <f>'Other Activities'!M28</f>
        <v>0</v>
      </c>
      <c r="E227" s="423" t="s">
        <v>42</v>
      </c>
      <c r="F227" s="423" t="str">
        <f>CONCATENATE(C227,D227,E227)</f>
        <v>&lt;actId&gt;0&lt;/actId&gt;</v>
      </c>
    </row>
    <row r="228" spans="1:6" x14ac:dyDescent="0.2">
      <c r="B228" s="423" t="s">
        <v>21</v>
      </c>
      <c r="C228" s="423" t="s">
        <v>83</v>
      </c>
      <c r="D228" s="424" t="str">
        <f>UPPER('Other Activities'!G28)</f>
        <v/>
      </c>
      <c r="E228" s="423" t="s">
        <v>87</v>
      </c>
      <c r="F228" s="423" t="str">
        <f>CONCATENATE(C228,D228,E228)</f>
        <v>&lt;actComplexity&gt;&lt;/actComplexity&gt;</v>
      </c>
    </row>
    <row r="229" spans="1:6" x14ac:dyDescent="0.2">
      <c r="C229" s="423" t="s">
        <v>43</v>
      </c>
      <c r="F229" s="423" t="str">
        <f>C229</f>
        <v>&lt;/caseActivity&gt;</v>
      </c>
    </row>
    <row r="230" spans="1:6" x14ac:dyDescent="0.2">
      <c r="A230" s="425">
        <v>45</v>
      </c>
      <c r="B230" s="425"/>
      <c r="C230" s="425" t="s">
        <v>40</v>
      </c>
      <c r="D230" s="426"/>
      <c r="E230" s="425"/>
      <c r="F230" s="425" t="str">
        <f>C230</f>
        <v>&lt;caseActivity&gt;</v>
      </c>
    </row>
    <row r="231" spans="1:6" x14ac:dyDescent="0.2">
      <c r="A231" s="425"/>
      <c r="B231" s="425" t="s">
        <v>14</v>
      </c>
      <c r="C231" s="425" t="s">
        <v>82</v>
      </c>
      <c r="D231" s="424">
        <f>'Other Activities'!E29</f>
        <v>0</v>
      </c>
      <c r="E231" s="425" t="s">
        <v>86</v>
      </c>
      <c r="F231" s="425" t="str">
        <f>CONCATENATE(C231,D231,E231)</f>
        <v>&lt;actDescript&gt;0&lt;/actDescript&gt;</v>
      </c>
    </row>
    <row r="232" spans="1:6" x14ac:dyDescent="0.2">
      <c r="A232" s="425"/>
      <c r="B232" s="425" t="s">
        <v>15</v>
      </c>
      <c r="C232" s="425" t="s">
        <v>41</v>
      </c>
      <c r="D232" s="424">
        <f>'Other Activities'!M29</f>
        <v>0</v>
      </c>
      <c r="E232" s="425" t="s">
        <v>42</v>
      </c>
      <c r="F232" s="425" t="str">
        <f>CONCATENATE(C232,D232,E232)</f>
        <v>&lt;actId&gt;0&lt;/actId&gt;</v>
      </c>
    </row>
    <row r="233" spans="1:6" x14ac:dyDescent="0.2">
      <c r="A233" s="425"/>
      <c r="B233" s="425" t="s">
        <v>21</v>
      </c>
      <c r="C233" s="425" t="s">
        <v>83</v>
      </c>
      <c r="D233" s="424" t="str">
        <f>UPPER('Other Activities'!G29)</f>
        <v/>
      </c>
      <c r="E233" s="425" t="s">
        <v>87</v>
      </c>
      <c r="F233" s="425" t="str">
        <f>CONCATENATE(C233,D233,E233)</f>
        <v>&lt;actComplexity&gt;&lt;/actComplexity&gt;</v>
      </c>
    </row>
    <row r="234" spans="1:6" x14ac:dyDescent="0.2">
      <c r="A234" s="425"/>
      <c r="B234" s="425"/>
      <c r="C234" s="425" t="s">
        <v>43</v>
      </c>
      <c r="D234" s="426"/>
      <c r="E234" s="425"/>
      <c r="F234" s="425" t="str">
        <f>C234</f>
        <v>&lt;/caseActivity&gt;</v>
      </c>
    </row>
    <row r="235" spans="1:6" x14ac:dyDescent="0.2">
      <c r="A235" s="423">
        <v>46</v>
      </c>
      <c r="C235" s="423" t="s">
        <v>40</v>
      </c>
      <c r="F235" s="423" t="str">
        <f>C235</f>
        <v>&lt;caseActivity&gt;</v>
      </c>
    </row>
    <row r="236" spans="1:6" x14ac:dyDescent="0.2">
      <c r="B236" s="423" t="s">
        <v>14</v>
      </c>
      <c r="C236" s="423" t="s">
        <v>82</v>
      </c>
      <c r="D236" s="424">
        <f>'Other Activities'!E30</f>
        <v>0</v>
      </c>
      <c r="E236" s="423" t="s">
        <v>86</v>
      </c>
      <c r="F236" s="423" t="str">
        <f>CONCATENATE(C236,D236,E236)</f>
        <v>&lt;actDescript&gt;0&lt;/actDescript&gt;</v>
      </c>
    </row>
    <row r="237" spans="1:6" x14ac:dyDescent="0.2">
      <c r="B237" s="423" t="s">
        <v>15</v>
      </c>
      <c r="C237" s="423" t="s">
        <v>41</v>
      </c>
      <c r="D237" s="424">
        <f>'Other Activities'!M30</f>
        <v>0</v>
      </c>
      <c r="E237" s="423" t="s">
        <v>42</v>
      </c>
      <c r="F237" s="423" t="str">
        <f>CONCATENATE(C237,D237,E237)</f>
        <v>&lt;actId&gt;0&lt;/actId&gt;</v>
      </c>
    </row>
    <row r="238" spans="1:6" x14ac:dyDescent="0.2">
      <c r="B238" s="423" t="s">
        <v>21</v>
      </c>
      <c r="C238" s="423" t="s">
        <v>83</v>
      </c>
      <c r="D238" s="424" t="str">
        <f>UPPER('Other Activities'!G30)</f>
        <v/>
      </c>
      <c r="E238" s="423" t="s">
        <v>87</v>
      </c>
      <c r="F238" s="423" t="str">
        <f>CONCATENATE(C238,D238,E238)</f>
        <v>&lt;actComplexity&gt;&lt;/actComplexity&gt;</v>
      </c>
    </row>
    <row r="239" spans="1:6" x14ac:dyDescent="0.2">
      <c r="C239" s="423" t="s">
        <v>43</v>
      </c>
      <c r="F239" s="423" t="str">
        <f>C239</f>
        <v>&lt;/caseActivity&gt;</v>
      </c>
    </row>
    <row r="240" spans="1:6" x14ac:dyDescent="0.2">
      <c r="A240" s="425">
        <v>47</v>
      </c>
      <c r="B240" s="425"/>
      <c r="C240" s="425" t="s">
        <v>40</v>
      </c>
      <c r="D240" s="426"/>
      <c r="E240" s="425"/>
      <c r="F240" s="425" t="str">
        <f>C240</f>
        <v>&lt;caseActivity&gt;</v>
      </c>
    </row>
    <row r="241" spans="1:6" x14ac:dyDescent="0.2">
      <c r="A241" s="425"/>
      <c r="B241" s="425" t="s">
        <v>14</v>
      </c>
      <c r="C241" s="425" t="s">
        <v>82</v>
      </c>
      <c r="D241" s="424">
        <f>'Other Activities'!E31</f>
        <v>0</v>
      </c>
      <c r="E241" s="425" t="s">
        <v>86</v>
      </c>
      <c r="F241" s="425" t="str">
        <f>CONCATENATE(C241,D241,E241)</f>
        <v>&lt;actDescript&gt;0&lt;/actDescript&gt;</v>
      </c>
    </row>
    <row r="242" spans="1:6" x14ac:dyDescent="0.2">
      <c r="A242" s="425"/>
      <c r="B242" s="425" t="s">
        <v>15</v>
      </c>
      <c r="C242" s="425" t="s">
        <v>41</v>
      </c>
      <c r="D242" s="424">
        <f>'Other Activities'!M31</f>
        <v>0</v>
      </c>
      <c r="E242" s="425" t="s">
        <v>42</v>
      </c>
      <c r="F242" s="425" t="str">
        <f>CONCATENATE(C242,D242,E242)</f>
        <v>&lt;actId&gt;0&lt;/actId&gt;</v>
      </c>
    </row>
    <row r="243" spans="1:6" x14ac:dyDescent="0.2">
      <c r="A243" s="425"/>
      <c r="B243" s="425" t="s">
        <v>21</v>
      </c>
      <c r="C243" s="425" t="s">
        <v>83</v>
      </c>
      <c r="D243" s="424" t="str">
        <f>UPPER('Other Activities'!G31)</f>
        <v/>
      </c>
      <c r="E243" s="425" t="s">
        <v>87</v>
      </c>
      <c r="F243" s="425" t="str">
        <f>CONCATENATE(C243,D243,E243)</f>
        <v>&lt;actComplexity&gt;&lt;/actComplexity&gt;</v>
      </c>
    </row>
    <row r="244" spans="1:6" x14ac:dyDescent="0.2">
      <c r="A244" s="425"/>
      <c r="B244" s="425"/>
      <c r="C244" s="425" t="s">
        <v>43</v>
      </c>
      <c r="D244" s="426"/>
      <c r="E244" s="425"/>
      <c r="F244" s="425" t="str">
        <f>C244</f>
        <v>&lt;/caseActivity&gt;</v>
      </c>
    </row>
    <row r="245" spans="1:6" x14ac:dyDescent="0.2">
      <c r="A245" s="423">
        <v>48</v>
      </c>
      <c r="C245" s="423" t="s">
        <v>40</v>
      </c>
      <c r="F245" s="423" t="str">
        <f>C245</f>
        <v>&lt;caseActivity&gt;</v>
      </c>
    </row>
    <row r="246" spans="1:6" x14ac:dyDescent="0.2">
      <c r="B246" s="423" t="s">
        <v>14</v>
      </c>
      <c r="C246" s="423" t="s">
        <v>82</v>
      </c>
      <c r="D246" s="424">
        <f>'Other Activities'!E32</f>
        <v>0</v>
      </c>
      <c r="E246" s="423" t="s">
        <v>86</v>
      </c>
      <c r="F246" s="423" t="str">
        <f>CONCATENATE(C246,D246,E246)</f>
        <v>&lt;actDescript&gt;0&lt;/actDescript&gt;</v>
      </c>
    </row>
    <row r="247" spans="1:6" x14ac:dyDescent="0.2">
      <c r="B247" s="423" t="s">
        <v>15</v>
      </c>
      <c r="C247" s="423" t="s">
        <v>41</v>
      </c>
      <c r="D247" s="424">
        <f>'Other Activities'!M32</f>
        <v>0</v>
      </c>
      <c r="E247" s="423" t="s">
        <v>42</v>
      </c>
      <c r="F247" s="423" t="str">
        <f>CONCATENATE(C247,D247,E247)</f>
        <v>&lt;actId&gt;0&lt;/actId&gt;</v>
      </c>
    </row>
    <row r="248" spans="1:6" x14ac:dyDescent="0.2">
      <c r="B248" s="423" t="s">
        <v>21</v>
      </c>
      <c r="C248" s="423" t="s">
        <v>83</v>
      </c>
      <c r="D248" s="424" t="str">
        <f>UPPER('Other Activities'!G32)</f>
        <v/>
      </c>
      <c r="E248" s="423" t="s">
        <v>87</v>
      </c>
      <c r="F248" s="423" t="str">
        <f>CONCATENATE(C248,D248,E248)</f>
        <v>&lt;actComplexity&gt;&lt;/actComplexity&gt;</v>
      </c>
    </row>
    <row r="249" spans="1:6" x14ac:dyDescent="0.2">
      <c r="C249" s="423" t="s">
        <v>43</v>
      </c>
      <c r="F249" s="423" t="str">
        <f>C249</f>
        <v>&lt;/caseActivity&gt;</v>
      </c>
    </row>
    <row r="250" spans="1:6" x14ac:dyDescent="0.2">
      <c r="A250" s="425">
        <v>49</v>
      </c>
      <c r="B250" s="425"/>
      <c r="C250" s="425" t="s">
        <v>40</v>
      </c>
      <c r="D250" s="426"/>
      <c r="E250" s="425"/>
      <c r="F250" s="425" t="str">
        <f>C250</f>
        <v>&lt;caseActivity&gt;</v>
      </c>
    </row>
    <row r="251" spans="1:6" x14ac:dyDescent="0.2">
      <c r="A251" s="425"/>
      <c r="B251" s="425" t="s">
        <v>14</v>
      </c>
      <c r="C251" s="425" t="s">
        <v>82</v>
      </c>
      <c r="D251" s="424">
        <f>'Other Activities'!E33</f>
        <v>0</v>
      </c>
      <c r="E251" s="425" t="s">
        <v>86</v>
      </c>
      <c r="F251" s="425" t="str">
        <f>CONCATENATE(C251,D251,E251)</f>
        <v>&lt;actDescript&gt;0&lt;/actDescript&gt;</v>
      </c>
    </row>
    <row r="252" spans="1:6" x14ac:dyDescent="0.2">
      <c r="A252" s="425"/>
      <c r="B252" s="425" t="s">
        <v>15</v>
      </c>
      <c r="C252" s="425" t="s">
        <v>41</v>
      </c>
      <c r="D252" s="424">
        <f>'Other Activities'!M33</f>
        <v>0</v>
      </c>
      <c r="E252" s="425" t="s">
        <v>42</v>
      </c>
      <c r="F252" s="425" t="str">
        <f>CONCATENATE(C252,D252,E252)</f>
        <v>&lt;actId&gt;0&lt;/actId&gt;</v>
      </c>
    </row>
    <row r="253" spans="1:6" x14ac:dyDescent="0.2">
      <c r="A253" s="425"/>
      <c r="B253" s="425" t="s">
        <v>21</v>
      </c>
      <c r="C253" s="425" t="s">
        <v>83</v>
      </c>
      <c r="D253" s="424" t="str">
        <f>UPPER('Other Activities'!G33)</f>
        <v/>
      </c>
      <c r="E253" s="425" t="s">
        <v>87</v>
      </c>
      <c r="F253" s="425" t="str">
        <f>CONCATENATE(C253,D253,E253)</f>
        <v>&lt;actComplexity&gt;&lt;/actComplexity&gt;</v>
      </c>
    </row>
    <row r="254" spans="1:6" x14ac:dyDescent="0.2">
      <c r="A254" s="425"/>
      <c r="B254" s="425"/>
      <c r="C254" s="425" t="s">
        <v>43</v>
      </c>
      <c r="D254" s="426"/>
      <c r="E254" s="425"/>
      <c r="F254" s="425" t="str">
        <f>C254</f>
        <v>&lt;/caseActivity&gt;</v>
      </c>
    </row>
    <row r="255" spans="1:6" x14ac:dyDescent="0.2">
      <c r="A255" s="423">
        <v>50</v>
      </c>
      <c r="C255" s="423" t="s">
        <v>40</v>
      </c>
      <c r="F255" s="423" t="str">
        <f>C255</f>
        <v>&lt;caseActivity&gt;</v>
      </c>
    </row>
    <row r="256" spans="1:6" x14ac:dyDescent="0.2">
      <c r="B256" s="423" t="s">
        <v>14</v>
      </c>
      <c r="C256" s="423" t="s">
        <v>82</v>
      </c>
      <c r="D256" s="424">
        <f>'Other Activities'!E34</f>
        <v>0</v>
      </c>
      <c r="E256" s="423" t="s">
        <v>86</v>
      </c>
      <c r="F256" s="423" t="str">
        <f>CONCATENATE(C256,D256,E256)</f>
        <v>&lt;actDescript&gt;0&lt;/actDescript&gt;</v>
      </c>
    </row>
    <row r="257" spans="1:6" x14ac:dyDescent="0.2">
      <c r="B257" s="423" t="s">
        <v>15</v>
      </c>
      <c r="C257" s="423" t="s">
        <v>41</v>
      </c>
      <c r="D257" s="424">
        <f>'Other Activities'!M34</f>
        <v>0</v>
      </c>
      <c r="E257" s="423" t="s">
        <v>42</v>
      </c>
      <c r="F257" s="423" t="str">
        <f>CONCATENATE(C257,D257,E257)</f>
        <v>&lt;actId&gt;0&lt;/actId&gt;</v>
      </c>
    </row>
    <row r="258" spans="1:6" x14ac:dyDescent="0.2">
      <c r="B258" s="423" t="s">
        <v>21</v>
      </c>
      <c r="C258" s="423" t="s">
        <v>83</v>
      </c>
      <c r="D258" s="424" t="str">
        <f>UPPER('Other Activities'!G34)</f>
        <v/>
      </c>
      <c r="E258" s="423" t="s">
        <v>87</v>
      </c>
      <c r="F258" s="423" t="str">
        <f>CONCATENATE(C258,D258,E258)</f>
        <v>&lt;actComplexity&gt;&lt;/actComplexity&gt;</v>
      </c>
    </row>
    <row r="259" spans="1:6" x14ac:dyDescent="0.2">
      <c r="C259" s="423" t="s">
        <v>43</v>
      </c>
      <c r="F259" s="423" t="str">
        <f>C259</f>
        <v>&lt;/caseActivity&gt;</v>
      </c>
    </row>
    <row r="260" spans="1:6" x14ac:dyDescent="0.2">
      <c r="B260" s="423" t="s">
        <v>145</v>
      </c>
      <c r="C260" s="423" t="s">
        <v>44</v>
      </c>
      <c r="F260" s="423" t="str">
        <f>CONCATENATE(C260,D260,E260)</f>
        <v>&lt;/activities&gt;</v>
      </c>
    </row>
    <row r="261" spans="1:6" x14ac:dyDescent="0.2">
      <c r="B261" s="423" t="s">
        <v>146</v>
      </c>
      <c r="C261" s="423" t="s">
        <v>45</v>
      </c>
      <c r="F261" s="423" t="str">
        <f>C261</f>
        <v>&lt;activitiesAssoc&gt;</v>
      </c>
    </row>
    <row r="262" spans="1:6" s="425" customFormat="1" x14ac:dyDescent="0.2">
      <c r="A262" s="425">
        <v>1</v>
      </c>
      <c r="C262" s="425" t="s">
        <v>40</v>
      </c>
      <c r="D262" s="426"/>
      <c r="F262" s="425" t="str">
        <f>C262</f>
        <v>&lt;caseActivity&gt;</v>
      </c>
    </row>
    <row r="263" spans="1:6" s="425" customFormat="1" x14ac:dyDescent="0.2">
      <c r="B263" s="425" t="s">
        <v>14</v>
      </c>
      <c r="C263" s="425" t="s">
        <v>82</v>
      </c>
      <c r="D263" s="426">
        <f>'Other Activities'!D45</f>
        <v>0</v>
      </c>
      <c r="E263" s="425" t="s">
        <v>86</v>
      </c>
      <c r="F263" s="425" t="str">
        <f>CONCATENATE(C263,D263,E263)</f>
        <v>&lt;actDescript&gt;0&lt;/actDescript&gt;</v>
      </c>
    </row>
    <row r="264" spans="1:6" s="425" customFormat="1" x14ac:dyDescent="0.2">
      <c r="B264" s="425" t="s">
        <v>15</v>
      </c>
      <c r="C264" s="425" t="s">
        <v>41</v>
      </c>
      <c r="D264" s="426">
        <f>'Other Activities'!M45</f>
        <v>0</v>
      </c>
      <c r="E264" s="425" t="s">
        <v>42</v>
      </c>
      <c r="F264" s="425" t="str">
        <f>CONCATENATE(C264,D264,E264)</f>
        <v>&lt;actId&gt;0&lt;/actId&gt;</v>
      </c>
    </row>
    <row r="265" spans="1:6" s="425" customFormat="1" x14ac:dyDescent="0.2">
      <c r="C265" s="425" t="s">
        <v>43</v>
      </c>
      <c r="D265" s="426"/>
      <c r="F265" s="425" t="str">
        <f>C265</f>
        <v>&lt;/caseActivity&gt;</v>
      </c>
    </row>
    <row r="266" spans="1:6" x14ac:dyDescent="0.2">
      <c r="A266" s="423">
        <v>2</v>
      </c>
      <c r="C266" s="423" t="s">
        <v>40</v>
      </c>
      <c r="F266" s="423" t="s">
        <v>40</v>
      </c>
    </row>
    <row r="267" spans="1:6" x14ac:dyDescent="0.2">
      <c r="B267" s="423" t="s">
        <v>14</v>
      </c>
      <c r="C267" s="423" t="s">
        <v>82</v>
      </c>
      <c r="D267" s="427">
        <f>'Other Activities'!D46</f>
        <v>0</v>
      </c>
      <c r="E267" s="423" t="s">
        <v>86</v>
      </c>
      <c r="F267" s="425" t="str">
        <f>CONCATENATE(C267,D267,E267)</f>
        <v>&lt;actDescript&gt;0&lt;/actDescript&gt;</v>
      </c>
    </row>
    <row r="268" spans="1:6" x14ac:dyDescent="0.2">
      <c r="B268" s="423" t="s">
        <v>15</v>
      </c>
      <c r="C268" s="423" t="s">
        <v>41</v>
      </c>
      <c r="D268" s="427">
        <f>'Other Activities'!M46</f>
        <v>0</v>
      </c>
      <c r="E268" s="423" t="s">
        <v>42</v>
      </c>
      <c r="F268" s="425" t="str">
        <f>CONCATENATE(C268,D268,E268)</f>
        <v>&lt;actId&gt;0&lt;/actId&gt;</v>
      </c>
    </row>
    <row r="269" spans="1:6" s="428" customFormat="1" x14ac:dyDescent="0.2">
      <c r="C269" s="428" t="s">
        <v>43</v>
      </c>
      <c r="D269" s="427"/>
      <c r="F269" s="428" t="s">
        <v>43</v>
      </c>
    </row>
    <row r="270" spans="1:6" s="425" customFormat="1" x14ac:dyDescent="0.2">
      <c r="A270" s="425">
        <v>3</v>
      </c>
      <c r="C270" s="425" t="s">
        <v>40</v>
      </c>
      <c r="D270" s="426"/>
      <c r="F270" s="425" t="str">
        <f>C270</f>
        <v>&lt;caseActivity&gt;</v>
      </c>
    </row>
    <row r="271" spans="1:6" s="425" customFormat="1" x14ac:dyDescent="0.2">
      <c r="B271" s="425" t="s">
        <v>14</v>
      </c>
      <c r="C271" s="425" t="s">
        <v>82</v>
      </c>
      <c r="D271" s="426">
        <f>'Other Activities'!D47</f>
        <v>0</v>
      </c>
      <c r="E271" s="425" t="s">
        <v>86</v>
      </c>
      <c r="F271" s="425" t="str">
        <f>CONCATENATE(C271,D271,E271)</f>
        <v>&lt;actDescript&gt;0&lt;/actDescript&gt;</v>
      </c>
    </row>
    <row r="272" spans="1:6" s="425" customFormat="1" x14ac:dyDescent="0.2">
      <c r="B272" s="425" t="s">
        <v>15</v>
      </c>
      <c r="C272" s="425" t="s">
        <v>41</v>
      </c>
      <c r="D272" s="426">
        <f>'Other Activities'!M47</f>
        <v>0</v>
      </c>
      <c r="E272" s="425" t="s">
        <v>42</v>
      </c>
      <c r="F272" s="425" t="str">
        <f>CONCATENATE(C272,D272,E272)</f>
        <v>&lt;actId&gt;0&lt;/actId&gt;</v>
      </c>
    </row>
    <row r="273" spans="1:6" s="425" customFormat="1" x14ac:dyDescent="0.2">
      <c r="C273" s="425" t="s">
        <v>43</v>
      </c>
      <c r="D273" s="426"/>
      <c r="F273" s="425" t="str">
        <f>C273</f>
        <v>&lt;/caseActivity&gt;</v>
      </c>
    </row>
    <row r="274" spans="1:6" x14ac:dyDescent="0.2">
      <c r="A274" s="423">
        <v>4</v>
      </c>
      <c r="C274" s="423" t="s">
        <v>40</v>
      </c>
      <c r="F274" s="423" t="s">
        <v>40</v>
      </c>
    </row>
    <row r="275" spans="1:6" x14ac:dyDescent="0.2">
      <c r="B275" s="423" t="s">
        <v>14</v>
      </c>
      <c r="C275" s="423" t="s">
        <v>82</v>
      </c>
      <c r="D275" s="427">
        <f>'Other Activities'!D48</f>
        <v>0</v>
      </c>
      <c r="E275" s="423" t="s">
        <v>86</v>
      </c>
      <c r="F275" s="423" t="str">
        <f>CONCATENATE(C275,D275,E275)</f>
        <v>&lt;actDescript&gt;0&lt;/actDescript&gt;</v>
      </c>
    </row>
    <row r="276" spans="1:6" x14ac:dyDescent="0.2">
      <c r="B276" s="423" t="s">
        <v>15</v>
      </c>
      <c r="C276" s="423" t="s">
        <v>41</v>
      </c>
      <c r="D276" s="427">
        <f>'Other Activities'!M48</f>
        <v>0</v>
      </c>
      <c r="E276" s="423" t="s">
        <v>42</v>
      </c>
      <c r="F276" s="423" t="str">
        <f>CONCATENATE(C276,D276,E276)</f>
        <v>&lt;actId&gt;0&lt;/actId&gt;</v>
      </c>
    </row>
    <row r="277" spans="1:6" s="428" customFormat="1" x14ac:dyDescent="0.2">
      <c r="C277" s="428" t="s">
        <v>43</v>
      </c>
      <c r="D277" s="427"/>
      <c r="F277" s="428" t="s">
        <v>43</v>
      </c>
    </row>
    <row r="278" spans="1:6" s="425" customFormat="1" x14ac:dyDescent="0.2">
      <c r="A278" s="425">
        <v>5</v>
      </c>
      <c r="C278" s="425" t="s">
        <v>40</v>
      </c>
      <c r="D278" s="426"/>
      <c r="F278" s="425" t="str">
        <f>C278</f>
        <v>&lt;caseActivity&gt;</v>
      </c>
    </row>
    <row r="279" spans="1:6" s="425" customFormat="1" x14ac:dyDescent="0.2">
      <c r="B279" s="425" t="s">
        <v>14</v>
      </c>
      <c r="C279" s="425" t="s">
        <v>82</v>
      </c>
      <c r="D279" s="426">
        <f>'Other Activities'!D49</f>
        <v>0</v>
      </c>
      <c r="E279" s="425" t="s">
        <v>86</v>
      </c>
      <c r="F279" s="425" t="str">
        <f>CONCATENATE(C279,D279,E279)</f>
        <v>&lt;actDescript&gt;0&lt;/actDescript&gt;</v>
      </c>
    </row>
    <row r="280" spans="1:6" s="425" customFormat="1" x14ac:dyDescent="0.2">
      <c r="B280" s="425" t="s">
        <v>15</v>
      </c>
      <c r="C280" s="425" t="s">
        <v>41</v>
      </c>
      <c r="D280" s="426">
        <f>'Other Activities'!M49</f>
        <v>0</v>
      </c>
      <c r="E280" s="425" t="s">
        <v>42</v>
      </c>
      <c r="F280" s="425" t="str">
        <f>CONCATENATE(C280,D280,E280)</f>
        <v>&lt;actId&gt;0&lt;/actId&gt;</v>
      </c>
    </row>
    <row r="281" spans="1:6" s="425" customFormat="1" x14ac:dyDescent="0.2">
      <c r="C281" s="425" t="s">
        <v>43</v>
      </c>
      <c r="D281" s="426"/>
      <c r="F281" s="425" t="str">
        <f>C281</f>
        <v>&lt;/caseActivity&gt;</v>
      </c>
    </row>
    <row r="282" spans="1:6" x14ac:dyDescent="0.2">
      <c r="A282" s="423">
        <v>6</v>
      </c>
      <c r="C282" s="423" t="s">
        <v>40</v>
      </c>
      <c r="F282" s="423" t="s">
        <v>40</v>
      </c>
    </row>
    <row r="283" spans="1:6" x14ac:dyDescent="0.2">
      <c r="B283" s="423" t="s">
        <v>14</v>
      </c>
      <c r="C283" s="423" t="s">
        <v>82</v>
      </c>
      <c r="D283" s="427">
        <f>'Other Activities'!D50</f>
        <v>0</v>
      </c>
      <c r="E283" s="423" t="s">
        <v>86</v>
      </c>
      <c r="F283" s="423" t="str">
        <f>CONCATENATE(C283,D283,E283)</f>
        <v>&lt;actDescript&gt;0&lt;/actDescript&gt;</v>
      </c>
    </row>
    <row r="284" spans="1:6" x14ac:dyDescent="0.2">
      <c r="B284" s="423" t="s">
        <v>15</v>
      </c>
      <c r="C284" s="423" t="s">
        <v>41</v>
      </c>
      <c r="D284" s="427">
        <f>'Other Activities'!M50</f>
        <v>0</v>
      </c>
      <c r="E284" s="423" t="s">
        <v>42</v>
      </c>
      <c r="F284" s="423" t="str">
        <f>CONCATENATE(C284,D284,E284)</f>
        <v>&lt;actId&gt;0&lt;/actId&gt;</v>
      </c>
    </row>
    <row r="285" spans="1:6" s="428" customFormat="1" x14ac:dyDescent="0.2">
      <c r="C285" s="428" t="s">
        <v>43</v>
      </c>
      <c r="D285" s="427"/>
      <c r="F285" s="428" t="s">
        <v>43</v>
      </c>
    </row>
    <row r="286" spans="1:6" s="425" customFormat="1" x14ac:dyDescent="0.2">
      <c r="A286" s="425">
        <v>7</v>
      </c>
      <c r="C286" s="425" t="s">
        <v>40</v>
      </c>
      <c r="D286" s="426"/>
      <c r="F286" s="425" t="str">
        <f>C286</f>
        <v>&lt;caseActivity&gt;</v>
      </c>
    </row>
    <row r="287" spans="1:6" s="425" customFormat="1" x14ac:dyDescent="0.2">
      <c r="B287" s="425" t="s">
        <v>14</v>
      </c>
      <c r="C287" s="425" t="s">
        <v>82</v>
      </c>
      <c r="D287" s="426">
        <f>'Other Activities'!D51</f>
        <v>0</v>
      </c>
      <c r="E287" s="425" t="s">
        <v>86</v>
      </c>
      <c r="F287" s="425" t="str">
        <f>CONCATENATE(C287,D287,E287)</f>
        <v>&lt;actDescript&gt;0&lt;/actDescript&gt;</v>
      </c>
    </row>
    <row r="288" spans="1:6" s="425" customFormat="1" x14ac:dyDescent="0.2">
      <c r="B288" s="425" t="s">
        <v>15</v>
      </c>
      <c r="C288" s="425" t="s">
        <v>41</v>
      </c>
      <c r="D288" s="426">
        <f>'Other Activities'!M51</f>
        <v>0</v>
      </c>
      <c r="E288" s="425" t="s">
        <v>42</v>
      </c>
      <c r="F288" s="425" t="str">
        <f>CONCATENATE(C288,D288,E288)</f>
        <v>&lt;actId&gt;0&lt;/actId&gt;</v>
      </c>
    </row>
    <row r="289" spans="1:6" s="425" customFormat="1" x14ac:dyDescent="0.2">
      <c r="C289" s="425" t="s">
        <v>43</v>
      </c>
      <c r="D289" s="426"/>
      <c r="F289" s="425" t="str">
        <f>C289</f>
        <v>&lt;/caseActivity&gt;</v>
      </c>
    </row>
    <row r="290" spans="1:6" x14ac:dyDescent="0.2">
      <c r="A290" s="423">
        <v>8</v>
      </c>
      <c r="C290" s="423" t="s">
        <v>40</v>
      </c>
      <c r="F290" s="423" t="s">
        <v>40</v>
      </c>
    </row>
    <row r="291" spans="1:6" x14ac:dyDescent="0.2">
      <c r="B291" s="423" t="s">
        <v>14</v>
      </c>
      <c r="C291" s="423" t="s">
        <v>82</v>
      </c>
      <c r="D291" s="427">
        <f>'Other Activities'!D52</f>
        <v>0</v>
      </c>
      <c r="E291" s="423" t="s">
        <v>86</v>
      </c>
      <c r="F291" s="423" t="str">
        <f>CONCATENATE(C291,D291,E291)</f>
        <v>&lt;actDescript&gt;0&lt;/actDescript&gt;</v>
      </c>
    </row>
    <row r="292" spans="1:6" x14ac:dyDescent="0.2">
      <c r="B292" s="423" t="s">
        <v>15</v>
      </c>
      <c r="C292" s="423" t="s">
        <v>41</v>
      </c>
      <c r="D292" s="427">
        <f>'Other Activities'!M52</f>
        <v>0</v>
      </c>
      <c r="E292" s="423" t="s">
        <v>42</v>
      </c>
      <c r="F292" s="423" t="str">
        <f>CONCATENATE(C292,D292,E292)</f>
        <v>&lt;actId&gt;0&lt;/actId&gt;</v>
      </c>
    </row>
    <row r="293" spans="1:6" s="428" customFormat="1" x14ac:dyDescent="0.2">
      <c r="C293" s="428" t="s">
        <v>43</v>
      </c>
      <c r="D293" s="427"/>
      <c r="F293" s="428" t="s">
        <v>43</v>
      </c>
    </row>
    <row r="294" spans="1:6" s="425" customFormat="1" x14ac:dyDescent="0.2">
      <c r="A294" s="425">
        <v>9</v>
      </c>
      <c r="C294" s="425" t="s">
        <v>40</v>
      </c>
      <c r="D294" s="426"/>
      <c r="F294" s="425" t="str">
        <f>C294</f>
        <v>&lt;caseActivity&gt;</v>
      </c>
    </row>
    <row r="295" spans="1:6" s="425" customFormat="1" x14ac:dyDescent="0.2">
      <c r="B295" s="425" t="s">
        <v>14</v>
      </c>
      <c r="C295" s="425" t="s">
        <v>82</v>
      </c>
      <c r="D295" s="426">
        <f>'Other Activities'!D53</f>
        <v>0</v>
      </c>
      <c r="E295" s="425" t="s">
        <v>86</v>
      </c>
      <c r="F295" s="425" t="str">
        <f>CONCATENATE(C295,D295,E295)</f>
        <v>&lt;actDescript&gt;0&lt;/actDescript&gt;</v>
      </c>
    </row>
    <row r="296" spans="1:6" s="425" customFormat="1" x14ac:dyDescent="0.2">
      <c r="B296" s="425" t="s">
        <v>15</v>
      </c>
      <c r="C296" s="425" t="s">
        <v>41</v>
      </c>
      <c r="D296" s="426">
        <f>'Other Activities'!M53</f>
        <v>0</v>
      </c>
      <c r="E296" s="425" t="s">
        <v>42</v>
      </c>
      <c r="F296" s="425" t="str">
        <f>CONCATENATE(C296,D296,E296)</f>
        <v>&lt;actId&gt;0&lt;/actId&gt;</v>
      </c>
    </row>
    <row r="297" spans="1:6" s="425" customFormat="1" x14ac:dyDescent="0.2">
      <c r="C297" s="425" t="s">
        <v>43</v>
      </c>
      <c r="D297" s="426"/>
      <c r="F297" s="425" t="str">
        <f>C297</f>
        <v>&lt;/caseActivity&gt;</v>
      </c>
    </row>
    <row r="298" spans="1:6" x14ac:dyDescent="0.2">
      <c r="A298" s="423">
        <v>10</v>
      </c>
      <c r="C298" s="423" t="s">
        <v>40</v>
      </c>
      <c r="F298" s="423" t="s">
        <v>40</v>
      </c>
    </row>
    <row r="299" spans="1:6" x14ac:dyDescent="0.2">
      <c r="B299" s="423" t="s">
        <v>14</v>
      </c>
      <c r="C299" s="423" t="s">
        <v>82</v>
      </c>
      <c r="D299" s="427">
        <f>'Other Activities'!D54</f>
        <v>0</v>
      </c>
      <c r="E299" s="423" t="s">
        <v>86</v>
      </c>
      <c r="F299" s="423" t="str">
        <f>CONCATENATE(C299,D299,E299)</f>
        <v>&lt;actDescript&gt;0&lt;/actDescript&gt;</v>
      </c>
    </row>
    <row r="300" spans="1:6" x14ac:dyDescent="0.2">
      <c r="B300" s="423" t="s">
        <v>15</v>
      </c>
      <c r="C300" s="423" t="s">
        <v>41</v>
      </c>
      <c r="D300" s="427">
        <f>'Other Activities'!M54</f>
        <v>0</v>
      </c>
      <c r="E300" s="423" t="s">
        <v>42</v>
      </c>
      <c r="F300" s="423" t="str">
        <f>CONCATENATE(C300,D300,E300)</f>
        <v>&lt;actId&gt;0&lt;/actId&gt;</v>
      </c>
    </row>
    <row r="301" spans="1:6" s="428" customFormat="1" x14ac:dyDescent="0.2">
      <c r="C301" s="428" t="s">
        <v>43</v>
      </c>
      <c r="D301" s="427"/>
      <c r="F301" s="428" t="s">
        <v>43</v>
      </c>
    </row>
    <row r="302" spans="1:6" s="425" customFormat="1" x14ac:dyDescent="0.2">
      <c r="A302" s="425">
        <v>11</v>
      </c>
      <c r="C302" s="425" t="s">
        <v>40</v>
      </c>
      <c r="D302" s="426"/>
      <c r="F302" s="425" t="str">
        <f>C302</f>
        <v>&lt;caseActivity&gt;</v>
      </c>
    </row>
    <row r="303" spans="1:6" s="425" customFormat="1" x14ac:dyDescent="0.2">
      <c r="B303" s="425" t="s">
        <v>14</v>
      </c>
      <c r="C303" s="425" t="s">
        <v>82</v>
      </c>
      <c r="D303" s="426">
        <f>'Other Activities'!D55</f>
        <v>0</v>
      </c>
      <c r="E303" s="425" t="s">
        <v>86</v>
      </c>
      <c r="F303" s="425" t="str">
        <f>CONCATENATE(C303,D303,E303)</f>
        <v>&lt;actDescript&gt;0&lt;/actDescript&gt;</v>
      </c>
    </row>
    <row r="304" spans="1:6" s="425" customFormat="1" x14ac:dyDescent="0.2">
      <c r="B304" s="425" t="s">
        <v>15</v>
      </c>
      <c r="C304" s="425" t="s">
        <v>41</v>
      </c>
      <c r="D304" s="426">
        <f>'Other Activities'!M55</f>
        <v>0</v>
      </c>
      <c r="E304" s="425" t="s">
        <v>42</v>
      </c>
      <c r="F304" s="425" t="str">
        <f>CONCATENATE(C304,D304,E304)</f>
        <v>&lt;actId&gt;0&lt;/actId&gt;</v>
      </c>
    </row>
    <row r="305" spans="1:6" s="425" customFormat="1" x14ac:dyDescent="0.2">
      <c r="C305" s="425" t="s">
        <v>43</v>
      </c>
      <c r="D305" s="426"/>
      <c r="F305" s="425" t="str">
        <f>C305</f>
        <v>&lt;/caseActivity&gt;</v>
      </c>
    </row>
    <row r="306" spans="1:6" x14ac:dyDescent="0.2">
      <c r="A306" s="423">
        <v>12</v>
      </c>
      <c r="C306" s="423" t="s">
        <v>40</v>
      </c>
      <c r="F306" s="423" t="s">
        <v>40</v>
      </c>
    </row>
    <row r="307" spans="1:6" x14ac:dyDescent="0.2">
      <c r="B307" s="423" t="s">
        <v>14</v>
      </c>
      <c r="C307" s="423" t="s">
        <v>82</v>
      </c>
      <c r="D307" s="427">
        <f>'Other Activities'!D56</f>
        <v>0</v>
      </c>
      <c r="E307" s="423" t="s">
        <v>86</v>
      </c>
      <c r="F307" s="423" t="str">
        <f>CONCATENATE(C307,D307,E307)</f>
        <v>&lt;actDescript&gt;0&lt;/actDescript&gt;</v>
      </c>
    </row>
    <row r="308" spans="1:6" x14ac:dyDescent="0.2">
      <c r="B308" s="423" t="s">
        <v>15</v>
      </c>
      <c r="C308" s="423" t="s">
        <v>41</v>
      </c>
      <c r="D308" s="427">
        <f>'Other Activities'!M56</f>
        <v>0</v>
      </c>
      <c r="E308" s="423" t="s">
        <v>42</v>
      </c>
      <c r="F308" s="423" t="str">
        <f>CONCATENATE(C308,D308,E308)</f>
        <v>&lt;actId&gt;0&lt;/actId&gt;</v>
      </c>
    </row>
    <row r="309" spans="1:6" s="428" customFormat="1" x14ac:dyDescent="0.2">
      <c r="C309" s="428" t="s">
        <v>43</v>
      </c>
      <c r="D309" s="427"/>
      <c r="F309" s="428" t="s">
        <v>43</v>
      </c>
    </row>
    <row r="310" spans="1:6" s="425" customFormat="1" x14ac:dyDescent="0.2">
      <c r="A310" s="425">
        <v>13</v>
      </c>
      <c r="C310" s="425" t="s">
        <v>40</v>
      </c>
      <c r="D310" s="426"/>
      <c r="F310" s="425" t="str">
        <f>C310</f>
        <v>&lt;caseActivity&gt;</v>
      </c>
    </row>
    <row r="311" spans="1:6" s="425" customFormat="1" x14ac:dyDescent="0.2">
      <c r="B311" s="425" t="s">
        <v>14</v>
      </c>
      <c r="C311" s="425" t="s">
        <v>82</v>
      </c>
      <c r="D311" s="426">
        <f>'Other Activities'!D57</f>
        <v>0</v>
      </c>
      <c r="E311" s="425" t="s">
        <v>86</v>
      </c>
      <c r="F311" s="425" t="str">
        <f>CONCATENATE(C311,D311,E311)</f>
        <v>&lt;actDescript&gt;0&lt;/actDescript&gt;</v>
      </c>
    </row>
    <row r="312" spans="1:6" s="425" customFormat="1" x14ac:dyDescent="0.2">
      <c r="B312" s="425" t="s">
        <v>15</v>
      </c>
      <c r="C312" s="425" t="s">
        <v>41</v>
      </c>
      <c r="D312" s="426">
        <f>'Other Activities'!M57</f>
        <v>0</v>
      </c>
      <c r="E312" s="425" t="s">
        <v>42</v>
      </c>
      <c r="F312" s="425" t="str">
        <f>CONCATENATE(C312,D312,E312)</f>
        <v>&lt;actId&gt;0&lt;/actId&gt;</v>
      </c>
    </row>
    <row r="313" spans="1:6" s="425" customFormat="1" x14ac:dyDescent="0.2">
      <c r="C313" s="425" t="s">
        <v>43</v>
      </c>
      <c r="D313" s="426"/>
      <c r="F313" s="425" t="str">
        <f>C313</f>
        <v>&lt;/caseActivity&gt;</v>
      </c>
    </row>
    <row r="314" spans="1:6" x14ac:dyDescent="0.2">
      <c r="A314" s="423">
        <v>14</v>
      </c>
      <c r="C314" s="423" t="s">
        <v>40</v>
      </c>
      <c r="F314" s="423" t="s">
        <v>40</v>
      </c>
    </row>
    <row r="315" spans="1:6" x14ac:dyDescent="0.2">
      <c r="B315" s="423" t="s">
        <v>14</v>
      </c>
      <c r="C315" s="423" t="s">
        <v>82</v>
      </c>
      <c r="D315" s="427">
        <f>'Other Activities'!D58</f>
        <v>0</v>
      </c>
      <c r="E315" s="423" t="s">
        <v>86</v>
      </c>
      <c r="F315" s="428" t="str">
        <f>CONCATENATE(C315,D315,E315)</f>
        <v>&lt;actDescript&gt;0&lt;/actDescript&gt;</v>
      </c>
    </row>
    <row r="316" spans="1:6" x14ac:dyDescent="0.2">
      <c r="B316" s="423" t="s">
        <v>15</v>
      </c>
      <c r="C316" s="423" t="s">
        <v>41</v>
      </c>
      <c r="D316" s="427">
        <f>'Other Activities'!M58</f>
        <v>0</v>
      </c>
      <c r="E316" s="423" t="s">
        <v>42</v>
      </c>
      <c r="F316" s="428" t="str">
        <f>CONCATENATE(C316,D316,E316)</f>
        <v>&lt;actId&gt;0&lt;/actId&gt;</v>
      </c>
    </row>
    <row r="317" spans="1:6" s="428" customFormat="1" x14ac:dyDescent="0.2">
      <c r="C317" s="428" t="s">
        <v>43</v>
      </c>
      <c r="D317" s="427"/>
      <c r="F317" s="428" t="s">
        <v>43</v>
      </c>
    </row>
    <row r="318" spans="1:6" s="425" customFormat="1" x14ac:dyDescent="0.2">
      <c r="A318" s="425">
        <v>15</v>
      </c>
      <c r="C318" s="425" t="s">
        <v>40</v>
      </c>
      <c r="D318" s="426"/>
      <c r="F318" s="425" t="str">
        <f>C318</f>
        <v>&lt;caseActivity&gt;</v>
      </c>
    </row>
    <row r="319" spans="1:6" s="425" customFormat="1" x14ac:dyDescent="0.2">
      <c r="B319" s="425" t="s">
        <v>14</v>
      </c>
      <c r="C319" s="425" t="s">
        <v>82</v>
      </c>
      <c r="D319" s="426">
        <f>'Other Activities'!D59</f>
        <v>0</v>
      </c>
      <c r="E319" s="425" t="s">
        <v>86</v>
      </c>
      <c r="F319" s="425" t="str">
        <f>CONCATENATE(C319,D319,E319)</f>
        <v>&lt;actDescript&gt;0&lt;/actDescript&gt;</v>
      </c>
    </row>
    <row r="320" spans="1:6" s="425" customFormat="1" x14ac:dyDescent="0.2">
      <c r="B320" s="425" t="s">
        <v>15</v>
      </c>
      <c r="C320" s="425" t="s">
        <v>41</v>
      </c>
      <c r="D320" s="426">
        <f>'Other Activities'!M59</f>
        <v>0</v>
      </c>
      <c r="E320" s="425" t="s">
        <v>42</v>
      </c>
      <c r="F320" s="425" t="str">
        <f>CONCATENATE(C320,D320,E320)</f>
        <v>&lt;actId&gt;0&lt;/actId&gt;</v>
      </c>
    </row>
    <row r="321" spans="1:6" s="425" customFormat="1" x14ac:dyDescent="0.2">
      <c r="C321" s="425" t="s">
        <v>43</v>
      </c>
      <c r="D321" s="426"/>
      <c r="F321" s="425" t="str">
        <f>C321</f>
        <v>&lt;/caseActivity&gt;</v>
      </c>
    </row>
    <row r="322" spans="1:6" x14ac:dyDescent="0.2">
      <c r="A322" s="423">
        <v>16</v>
      </c>
      <c r="C322" s="423" t="s">
        <v>40</v>
      </c>
      <c r="F322" s="423" t="s">
        <v>40</v>
      </c>
    </row>
    <row r="323" spans="1:6" x14ac:dyDescent="0.2">
      <c r="B323" s="423" t="s">
        <v>14</v>
      </c>
      <c r="C323" s="423" t="s">
        <v>82</v>
      </c>
      <c r="D323" s="427">
        <f>'Other Activities'!D60</f>
        <v>0</v>
      </c>
      <c r="E323" s="423" t="s">
        <v>86</v>
      </c>
      <c r="F323" s="423" t="str">
        <f>CONCATENATE(C323,D323,E323)</f>
        <v>&lt;actDescript&gt;0&lt;/actDescript&gt;</v>
      </c>
    </row>
    <row r="324" spans="1:6" x14ac:dyDescent="0.2">
      <c r="B324" s="423" t="s">
        <v>15</v>
      </c>
      <c r="C324" s="423" t="s">
        <v>41</v>
      </c>
      <c r="D324" s="427">
        <f>'Other Activities'!M60</f>
        <v>0</v>
      </c>
      <c r="E324" s="423" t="s">
        <v>42</v>
      </c>
      <c r="F324" s="423" t="str">
        <f>CONCATENATE(C324,D324,E324)</f>
        <v>&lt;actId&gt;0&lt;/actId&gt;</v>
      </c>
    </row>
    <row r="325" spans="1:6" s="428" customFormat="1" x14ac:dyDescent="0.2">
      <c r="C325" s="428" t="s">
        <v>43</v>
      </c>
      <c r="D325" s="427"/>
      <c r="F325" s="428" t="s">
        <v>43</v>
      </c>
    </row>
    <row r="326" spans="1:6" s="425" customFormat="1" x14ac:dyDescent="0.2">
      <c r="A326" s="425">
        <v>17</v>
      </c>
      <c r="C326" s="425" t="s">
        <v>40</v>
      </c>
      <c r="D326" s="426"/>
      <c r="F326" s="425" t="str">
        <f>C326</f>
        <v>&lt;caseActivity&gt;</v>
      </c>
    </row>
    <row r="327" spans="1:6" s="425" customFormat="1" x14ac:dyDescent="0.2">
      <c r="B327" s="425" t="s">
        <v>14</v>
      </c>
      <c r="C327" s="425" t="s">
        <v>82</v>
      </c>
      <c r="D327" s="426">
        <f>'Other Activities'!D61</f>
        <v>0</v>
      </c>
      <c r="E327" s="425" t="s">
        <v>86</v>
      </c>
      <c r="F327" s="425" t="str">
        <f>CONCATENATE(C327,D327,E327)</f>
        <v>&lt;actDescript&gt;0&lt;/actDescript&gt;</v>
      </c>
    </row>
    <row r="328" spans="1:6" s="425" customFormat="1" x14ac:dyDescent="0.2">
      <c r="B328" s="425" t="s">
        <v>15</v>
      </c>
      <c r="C328" s="425" t="s">
        <v>41</v>
      </c>
      <c r="D328" s="426">
        <f>'Other Activities'!M61</f>
        <v>0</v>
      </c>
      <c r="E328" s="425" t="s">
        <v>42</v>
      </c>
      <c r="F328" s="425" t="str">
        <f>CONCATENATE(C328,D328,E328)</f>
        <v>&lt;actId&gt;0&lt;/actId&gt;</v>
      </c>
    </row>
    <row r="329" spans="1:6" s="425" customFormat="1" x14ac:dyDescent="0.2">
      <c r="C329" s="425" t="s">
        <v>43</v>
      </c>
      <c r="D329" s="426"/>
      <c r="F329" s="425" t="str">
        <f>C329</f>
        <v>&lt;/caseActivity&gt;</v>
      </c>
    </row>
    <row r="330" spans="1:6" x14ac:dyDescent="0.2">
      <c r="A330" s="423">
        <v>18</v>
      </c>
      <c r="C330" s="423" t="s">
        <v>40</v>
      </c>
      <c r="F330" s="423" t="s">
        <v>40</v>
      </c>
    </row>
    <row r="331" spans="1:6" x14ac:dyDescent="0.2">
      <c r="B331" s="423" t="s">
        <v>14</v>
      </c>
      <c r="C331" s="423" t="s">
        <v>82</v>
      </c>
      <c r="D331" s="427">
        <f>'Other Activities'!D62</f>
        <v>0</v>
      </c>
      <c r="E331" s="423" t="s">
        <v>86</v>
      </c>
      <c r="F331" s="423" t="str">
        <f>CONCATENATE(C331,D331,E331)</f>
        <v>&lt;actDescript&gt;0&lt;/actDescript&gt;</v>
      </c>
    </row>
    <row r="332" spans="1:6" x14ac:dyDescent="0.2">
      <c r="B332" s="423" t="s">
        <v>15</v>
      </c>
      <c r="C332" s="423" t="s">
        <v>41</v>
      </c>
      <c r="D332" s="427">
        <f>'Other Activities'!M62</f>
        <v>0</v>
      </c>
      <c r="E332" s="423" t="s">
        <v>42</v>
      </c>
      <c r="F332" s="423" t="str">
        <f>CONCATENATE(C332,D332,E332)</f>
        <v>&lt;actId&gt;0&lt;/actId&gt;</v>
      </c>
    </row>
    <row r="333" spans="1:6" s="428" customFormat="1" x14ac:dyDescent="0.2">
      <c r="C333" s="428" t="s">
        <v>43</v>
      </c>
      <c r="D333" s="427"/>
      <c r="F333" s="428" t="s">
        <v>43</v>
      </c>
    </row>
    <row r="334" spans="1:6" s="425" customFormat="1" x14ac:dyDescent="0.2">
      <c r="A334" s="425">
        <v>19</v>
      </c>
      <c r="C334" s="425" t="s">
        <v>40</v>
      </c>
      <c r="D334" s="426"/>
      <c r="F334" s="425" t="str">
        <f>C334</f>
        <v>&lt;caseActivity&gt;</v>
      </c>
    </row>
    <row r="335" spans="1:6" s="425" customFormat="1" x14ac:dyDescent="0.2">
      <c r="B335" s="425" t="s">
        <v>14</v>
      </c>
      <c r="C335" s="425" t="s">
        <v>82</v>
      </c>
      <c r="D335" s="426">
        <f>'Other Activities'!D63</f>
        <v>0</v>
      </c>
      <c r="E335" s="425" t="s">
        <v>86</v>
      </c>
      <c r="F335" s="425" t="str">
        <f>CONCATENATE(C335,D335,E335)</f>
        <v>&lt;actDescript&gt;0&lt;/actDescript&gt;</v>
      </c>
    </row>
    <row r="336" spans="1:6" s="425" customFormat="1" x14ac:dyDescent="0.2">
      <c r="B336" s="425" t="s">
        <v>15</v>
      </c>
      <c r="C336" s="425" t="s">
        <v>41</v>
      </c>
      <c r="D336" s="426">
        <f>'Other Activities'!M63</f>
        <v>0</v>
      </c>
      <c r="E336" s="425" t="s">
        <v>42</v>
      </c>
      <c r="F336" s="425" t="str">
        <f>CONCATENATE(C336,D336,E336)</f>
        <v>&lt;actId&gt;0&lt;/actId&gt;</v>
      </c>
    </row>
    <row r="337" spans="1:6" s="425" customFormat="1" x14ac:dyDescent="0.2">
      <c r="C337" s="425" t="s">
        <v>43</v>
      </c>
      <c r="D337" s="426"/>
      <c r="F337" s="425" t="str">
        <f>C337</f>
        <v>&lt;/caseActivity&gt;</v>
      </c>
    </row>
    <row r="338" spans="1:6" x14ac:dyDescent="0.2">
      <c r="A338" s="423">
        <v>20</v>
      </c>
      <c r="C338" s="423" t="s">
        <v>40</v>
      </c>
      <c r="F338" s="423" t="s">
        <v>40</v>
      </c>
    </row>
    <row r="339" spans="1:6" x14ac:dyDescent="0.2">
      <c r="B339" s="423" t="s">
        <v>14</v>
      </c>
      <c r="C339" s="423" t="s">
        <v>82</v>
      </c>
      <c r="D339" s="427">
        <f>'Other Activities'!D64</f>
        <v>0</v>
      </c>
      <c r="E339" s="423" t="s">
        <v>86</v>
      </c>
      <c r="F339" s="423" t="str">
        <f>CONCATENATE(C339,D339,E339)</f>
        <v>&lt;actDescript&gt;0&lt;/actDescript&gt;</v>
      </c>
    </row>
    <row r="340" spans="1:6" x14ac:dyDescent="0.2">
      <c r="B340" s="423" t="s">
        <v>15</v>
      </c>
      <c r="C340" s="423" t="s">
        <v>41</v>
      </c>
      <c r="D340" s="427">
        <f>'Other Activities'!M64</f>
        <v>0</v>
      </c>
      <c r="E340" s="423" t="s">
        <v>42</v>
      </c>
      <c r="F340" s="423" t="str">
        <f>CONCATENATE(C340,D340,E340)</f>
        <v>&lt;actId&gt;0&lt;/actId&gt;</v>
      </c>
    </row>
    <row r="341" spans="1:6" s="428" customFormat="1" x14ac:dyDescent="0.2">
      <c r="C341" s="428" t="s">
        <v>43</v>
      </c>
      <c r="D341" s="427"/>
      <c r="F341" s="428" t="s">
        <v>43</v>
      </c>
    </row>
    <row r="342" spans="1:6" x14ac:dyDescent="0.2">
      <c r="B342" s="423" t="s">
        <v>147</v>
      </c>
      <c r="C342" s="423" t="s">
        <v>46</v>
      </c>
      <c r="F342" s="423" t="str">
        <f>CONCATENATE(C342,D342,E342)</f>
        <v>&lt;/activitiesAssoc&gt;</v>
      </c>
    </row>
    <row r="343" spans="1:6" s="428" customFormat="1" x14ac:dyDescent="0.2">
      <c r="B343" s="428" t="s">
        <v>148</v>
      </c>
      <c r="C343" s="428" t="s">
        <v>161</v>
      </c>
      <c r="F343" s="428" t="s">
        <v>161</v>
      </c>
    </row>
    <row r="344" spans="1:6" s="428" customFormat="1" x14ac:dyDescent="0.2">
      <c r="C344" s="428" t="s">
        <v>163</v>
      </c>
      <c r="D344" s="427" t="str">
        <f>Complexities!E43</f>
        <v>Yes</v>
      </c>
      <c r="E344" s="428" t="s">
        <v>168</v>
      </c>
      <c r="F344" s="423" t="str">
        <f>CONCATENATE(C344,D344,E344)</f>
        <v>&lt;Rule3&gt;Yes&lt;/Rule3&gt;</v>
      </c>
    </row>
    <row r="345" spans="1:6" s="428" customFormat="1" x14ac:dyDescent="0.2">
      <c r="C345" s="428" t="s">
        <v>164</v>
      </c>
      <c r="D345" s="427" t="str">
        <f>Complexities!E44</f>
        <v>No</v>
      </c>
      <c r="E345" s="428" t="s">
        <v>169</v>
      </c>
      <c r="F345" s="423" t="str">
        <f>CONCATENATE(C345,D345,E345)</f>
        <v>&lt;Rule4&gt;No&lt;/Rule4&gt;</v>
      </c>
    </row>
    <row r="346" spans="1:6" s="428" customFormat="1" x14ac:dyDescent="0.2">
      <c r="C346" s="428" t="s">
        <v>165</v>
      </c>
      <c r="D346" s="427" t="str">
        <f>Complexities!E45</f>
        <v>No</v>
      </c>
      <c r="E346" s="428" t="s">
        <v>170</v>
      </c>
      <c r="F346" s="423" t="str">
        <f>CONCATENATE(C346,D346,E346)</f>
        <v>&lt;Rule5&gt;No&lt;/Rule5&gt;</v>
      </c>
    </row>
    <row r="347" spans="1:6" s="428" customFormat="1" x14ac:dyDescent="0.2">
      <c r="C347" s="428" t="s">
        <v>167</v>
      </c>
      <c r="D347" s="427" t="str">
        <f>Complexities!E46</f>
        <v>No</v>
      </c>
      <c r="E347" s="428" t="s">
        <v>171</v>
      </c>
      <c r="F347" s="423" t="str">
        <f>CONCATENATE(C347,D347,E347)</f>
        <v>&lt;Rule6&gt;No&lt;/Rule6&gt;</v>
      </c>
    </row>
    <row r="348" spans="1:6" s="428" customFormat="1" x14ac:dyDescent="0.2">
      <c r="C348" s="428" t="s">
        <v>166</v>
      </c>
      <c r="D348" s="427" t="str">
        <f>Complexities!E47</f>
        <v>No</v>
      </c>
      <c r="E348" s="428" t="s">
        <v>172</v>
      </c>
      <c r="F348" s="423" t="str">
        <f>CONCATENATE(C348,D348,E348)</f>
        <v>&lt;Rule7&gt;No&lt;/Rule7&gt;</v>
      </c>
    </row>
    <row r="349" spans="1:6" s="428" customFormat="1" x14ac:dyDescent="0.2">
      <c r="B349" s="428" t="s">
        <v>173</v>
      </c>
      <c r="C349" s="428" t="s">
        <v>162</v>
      </c>
      <c r="D349" s="427"/>
      <c r="F349" s="428" t="s">
        <v>162</v>
      </c>
    </row>
    <row r="350" spans="1:6" x14ac:dyDescent="0.2">
      <c r="B350" s="423" t="s">
        <v>13</v>
      </c>
      <c r="C350" s="423" t="s">
        <v>371</v>
      </c>
      <c r="F350" s="423" t="str">
        <f>CONCATENATE(C350,D350,E350)</f>
        <v>&lt;EPOPRAScoresForFinance&gt;</v>
      </c>
    </row>
    <row r="351" spans="1:6" s="425" customFormat="1" x14ac:dyDescent="0.2">
      <c r="B351" s="425" t="s">
        <v>7</v>
      </c>
      <c r="C351" s="425" t="s">
        <v>88</v>
      </c>
      <c r="F351" s="425" t="str">
        <f>C351</f>
        <v>&lt;complexityBandA&gt;</v>
      </c>
    </row>
    <row r="352" spans="1:6" s="425" customFormat="1" x14ac:dyDescent="0.2">
      <c r="C352" s="425" t="s">
        <v>241</v>
      </c>
      <c r="D352" s="426">
        <f>Calculation!E10</f>
        <v>0</v>
      </c>
      <c r="E352" s="425" t="s">
        <v>242</v>
      </c>
      <c r="F352" s="425" t="str">
        <f>CONCATENATE(C352,D352,E352)</f>
        <v>&lt;number&gt;0&lt;/number&gt;</v>
      </c>
    </row>
    <row r="353" spans="2:6" s="425" customFormat="1" x14ac:dyDescent="0.2">
      <c r="C353" s="425" t="s">
        <v>194</v>
      </c>
      <c r="D353" s="426">
        <f>Calculation!G10</f>
        <v>0</v>
      </c>
      <c r="E353" s="425" t="s">
        <v>195</v>
      </c>
      <c r="F353" s="425" t="str">
        <f>CONCATENATE(C353,D353,E353)</f>
        <v>&lt;score&gt;0&lt;/score&gt;</v>
      </c>
    </row>
    <row r="354" spans="2:6" s="425" customFormat="1" x14ac:dyDescent="0.2">
      <c r="C354" s="425" t="s">
        <v>101</v>
      </c>
      <c r="D354" s="426"/>
      <c r="F354" s="425" t="str">
        <f>C354</f>
        <v>&lt;/complexityBandA&gt;</v>
      </c>
    </row>
    <row r="355" spans="2:6" x14ac:dyDescent="0.2">
      <c r="B355" s="423" t="s">
        <v>8</v>
      </c>
      <c r="C355" s="423" t="s">
        <v>96</v>
      </c>
      <c r="D355" s="423"/>
      <c r="F355" s="428" t="str">
        <f t="shared" ref="F355:F398" si="1">C355</f>
        <v>&lt;complexityBandB&gt;</v>
      </c>
    </row>
    <row r="356" spans="2:6" x14ac:dyDescent="0.2">
      <c r="C356" s="423" t="s">
        <v>241</v>
      </c>
      <c r="D356" s="424">
        <f>Calculation!E11</f>
        <v>0</v>
      </c>
      <c r="E356" s="423" t="s">
        <v>242</v>
      </c>
      <c r="F356" s="428" t="str">
        <f>CONCATENATE(C356,D356,E356)</f>
        <v>&lt;number&gt;0&lt;/number&gt;</v>
      </c>
    </row>
    <row r="357" spans="2:6" x14ac:dyDescent="0.2">
      <c r="C357" s="423" t="s">
        <v>194</v>
      </c>
      <c r="D357" s="424">
        <f>Calculation!G11</f>
        <v>0</v>
      </c>
      <c r="E357" s="423" t="s">
        <v>195</v>
      </c>
      <c r="F357" s="425" t="str">
        <f>CONCATENATE(C357,D357,E357)</f>
        <v>&lt;score&gt;0&lt;/score&gt;</v>
      </c>
    </row>
    <row r="358" spans="2:6" x14ac:dyDescent="0.2">
      <c r="C358" s="423" t="s">
        <v>102</v>
      </c>
      <c r="F358" s="428" t="str">
        <f t="shared" si="1"/>
        <v>&lt;/complexityBandB&gt;</v>
      </c>
    </row>
    <row r="359" spans="2:6" s="425" customFormat="1" x14ac:dyDescent="0.2">
      <c r="B359" s="425" t="s">
        <v>9</v>
      </c>
      <c r="C359" s="425" t="s">
        <v>98</v>
      </c>
      <c r="F359" s="425" t="str">
        <f t="shared" si="1"/>
        <v>&lt;complexityBandC&gt;</v>
      </c>
    </row>
    <row r="360" spans="2:6" s="425" customFormat="1" x14ac:dyDescent="0.2">
      <c r="C360" s="425" t="s">
        <v>241</v>
      </c>
      <c r="D360" s="426">
        <f>Calculation!E12</f>
        <v>0</v>
      </c>
      <c r="E360" s="423" t="s">
        <v>242</v>
      </c>
      <c r="F360" s="428" t="str">
        <f>CONCATENATE(C360,D360,E360)</f>
        <v>&lt;number&gt;0&lt;/number&gt;</v>
      </c>
    </row>
    <row r="361" spans="2:6" s="425" customFormat="1" x14ac:dyDescent="0.2">
      <c r="C361" s="425" t="s">
        <v>194</v>
      </c>
      <c r="D361" s="426">
        <f>Calculation!G12</f>
        <v>0</v>
      </c>
      <c r="E361" s="423" t="s">
        <v>195</v>
      </c>
      <c r="F361" s="425" t="str">
        <f>CONCATENATE(C361,D361,E361)</f>
        <v>&lt;score&gt;0&lt;/score&gt;</v>
      </c>
    </row>
    <row r="362" spans="2:6" s="425" customFormat="1" x14ac:dyDescent="0.2">
      <c r="C362" s="425" t="s">
        <v>103</v>
      </c>
      <c r="D362" s="426"/>
      <c r="F362" s="425" t="str">
        <f t="shared" si="1"/>
        <v>&lt;/complexityBandC&gt;</v>
      </c>
    </row>
    <row r="363" spans="2:6" x14ac:dyDescent="0.2">
      <c r="B363" s="423" t="s">
        <v>10</v>
      </c>
      <c r="C363" s="423" t="s">
        <v>99</v>
      </c>
      <c r="F363" s="425" t="str">
        <f t="shared" si="1"/>
        <v>&lt;complexityBandD&gt;</v>
      </c>
    </row>
    <row r="364" spans="2:6" x14ac:dyDescent="0.2">
      <c r="C364" s="423" t="s">
        <v>241</v>
      </c>
      <c r="D364" s="424">
        <f>Calculation!E13</f>
        <v>4</v>
      </c>
      <c r="E364" s="423" t="s">
        <v>242</v>
      </c>
      <c r="F364" s="428" t="str">
        <f>CONCATENATE(C364,D364,E364)</f>
        <v>&lt;number&gt;4&lt;/number&gt;</v>
      </c>
    </row>
    <row r="365" spans="2:6" x14ac:dyDescent="0.2">
      <c r="C365" s="423" t="s">
        <v>194</v>
      </c>
      <c r="D365" s="424">
        <f>Calculation!G13</f>
        <v>328</v>
      </c>
      <c r="E365" s="423" t="s">
        <v>195</v>
      </c>
      <c r="F365" s="425" t="str">
        <f>CONCATENATE(C365,D365,E365)</f>
        <v>&lt;score&gt;328&lt;/score&gt;</v>
      </c>
    </row>
    <row r="366" spans="2:6" x14ac:dyDescent="0.2">
      <c r="C366" s="423" t="s">
        <v>104</v>
      </c>
      <c r="D366" s="423"/>
      <c r="F366" s="425" t="str">
        <f t="shared" si="1"/>
        <v>&lt;/complexityBandD&gt;</v>
      </c>
    </row>
    <row r="367" spans="2:6" s="425" customFormat="1" x14ac:dyDescent="0.2">
      <c r="B367" s="425" t="s">
        <v>11</v>
      </c>
      <c r="C367" s="425" t="s">
        <v>100</v>
      </c>
      <c r="F367" s="425" t="str">
        <f t="shared" si="1"/>
        <v>&lt;complexityBandE&gt;</v>
      </c>
    </row>
    <row r="368" spans="2:6" s="425" customFormat="1" x14ac:dyDescent="0.2">
      <c r="C368" s="425" t="s">
        <v>241</v>
      </c>
      <c r="D368" s="426">
        <f>Calculation!E14</f>
        <v>0</v>
      </c>
      <c r="E368" s="423" t="s">
        <v>242</v>
      </c>
      <c r="F368" s="428" t="str">
        <f>CONCATENATE(C368,D368,E368)</f>
        <v>&lt;number&gt;0&lt;/number&gt;</v>
      </c>
    </row>
    <row r="369" spans="2:6" s="425" customFormat="1" x14ac:dyDescent="0.2">
      <c r="C369" s="425" t="s">
        <v>194</v>
      </c>
      <c r="D369" s="426">
        <f>Calculation!G14</f>
        <v>0</v>
      </c>
      <c r="E369" s="423" t="s">
        <v>195</v>
      </c>
      <c r="F369" s="425" t="str">
        <f>CONCATENATE(C369,D369,E369)</f>
        <v>&lt;score&gt;0&lt;/score&gt;</v>
      </c>
    </row>
    <row r="370" spans="2:6" s="425" customFormat="1" x14ac:dyDescent="0.2">
      <c r="C370" s="425" t="s">
        <v>105</v>
      </c>
      <c r="D370" s="426"/>
      <c r="F370" s="425" t="str">
        <f t="shared" si="1"/>
        <v>&lt;/complexityBandE&gt;</v>
      </c>
    </row>
    <row r="371" spans="2:6" x14ac:dyDescent="0.2">
      <c r="B371" s="423" t="s">
        <v>683</v>
      </c>
      <c r="C371" s="423" t="s">
        <v>89</v>
      </c>
      <c r="D371" s="423"/>
      <c r="F371" s="425" t="str">
        <f t="shared" si="1"/>
        <v>&lt;emissionsToAir&gt;</v>
      </c>
    </row>
    <row r="372" spans="2:6" x14ac:dyDescent="0.2">
      <c r="C372" s="423" t="s">
        <v>243</v>
      </c>
      <c r="D372" s="429" t="str">
        <f>Calculation!D17</f>
        <v>C</v>
      </c>
      <c r="E372" s="423" t="s">
        <v>244</v>
      </c>
      <c r="F372" s="428" t="str">
        <f>CONCATENATE(C372,D372,E372)</f>
        <v>&lt;band&gt;C&lt;/band&gt;</v>
      </c>
    </row>
    <row r="373" spans="2:6" x14ac:dyDescent="0.2">
      <c r="C373" s="423" t="s">
        <v>194</v>
      </c>
      <c r="D373" s="429">
        <f>Calculation!G17</f>
        <v>20</v>
      </c>
      <c r="E373" s="423" t="s">
        <v>195</v>
      </c>
      <c r="F373" s="425" t="str">
        <f>CONCATENATE(C373,D373,E373)</f>
        <v>&lt;score&gt;20&lt;/score&gt;</v>
      </c>
    </row>
    <row r="374" spans="2:6" x14ac:dyDescent="0.2">
      <c r="C374" s="423" t="s">
        <v>106</v>
      </c>
      <c r="D374" s="429"/>
      <c r="F374" s="425" t="str">
        <f t="shared" si="1"/>
        <v>&lt;/emissionsToAir&gt;</v>
      </c>
    </row>
    <row r="375" spans="2:6" x14ac:dyDescent="0.2">
      <c r="B375" s="423" t="s">
        <v>685</v>
      </c>
      <c r="C375" s="423" t="s">
        <v>90</v>
      </c>
      <c r="D375" s="423"/>
      <c r="F375" s="425" t="str">
        <f t="shared" si="1"/>
        <v>&lt;emissionsToWater&gt;</v>
      </c>
    </row>
    <row r="376" spans="2:6" x14ac:dyDescent="0.2">
      <c r="C376" s="423" t="s">
        <v>243</v>
      </c>
      <c r="D376" s="429" t="str">
        <f>Calculation!D18</f>
        <v>-</v>
      </c>
      <c r="E376" s="423" t="s">
        <v>244</v>
      </c>
      <c r="F376" s="428" t="str">
        <f>CONCATENATE(C376,D376,E376)</f>
        <v>&lt;band&gt;-&lt;/band&gt;</v>
      </c>
    </row>
    <row r="377" spans="2:6" x14ac:dyDescent="0.2">
      <c r="C377" s="423" t="s">
        <v>194</v>
      </c>
      <c r="D377" s="429">
        <f>Calculation!G18</f>
        <v>0</v>
      </c>
      <c r="E377" s="423" t="s">
        <v>195</v>
      </c>
      <c r="F377" s="425" t="str">
        <f>CONCATENATE(C377,D377,E377)</f>
        <v>&lt;score&gt;0&lt;/score&gt;</v>
      </c>
    </row>
    <row r="378" spans="2:6" x14ac:dyDescent="0.2">
      <c r="C378" s="423" t="s">
        <v>107</v>
      </c>
      <c r="D378" s="429"/>
      <c r="F378" s="425" t="str">
        <f t="shared" si="1"/>
        <v>&lt;/emissionsToWater&gt;</v>
      </c>
    </row>
    <row r="379" spans="2:6" x14ac:dyDescent="0.2">
      <c r="B379" s="423" t="s">
        <v>686</v>
      </c>
      <c r="C379" s="423" t="s">
        <v>91</v>
      </c>
      <c r="D379" s="423"/>
      <c r="F379" s="425" t="str">
        <f t="shared" si="1"/>
        <v>&lt;emissionsToLand&gt;</v>
      </c>
    </row>
    <row r="380" spans="2:6" x14ac:dyDescent="0.2">
      <c r="C380" s="423" t="s">
        <v>243</v>
      </c>
      <c r="D380" s="429" t="str">
        <f>Calculation!D19</f>
        <v>-</v>
      </c>
      <c r="E380" s="423" t="s">
        <v>244</v>
      </c>
      <c r="F380" s="428" t="str">
        <f>CONCATENATE(C380,D380,E380)</f>
        <v>&lt;band&gt;-&lt;/band&gt;</v>
      </c>
    </row>
    <row r="381" spans="2:6" x14ac:dyDescent="0.2">
      <c r="C381" s="423" t="s">
        <v>194</v>
      </c>
      <c r="D381" s="429">
        <f>Calculation!G19</f>
        <v>0</v>
      </c>
      <c r="E381" s="423" t="s">
        <v>195</v>
      </c>
      <c r="F381" s="425" t="str">
        <f>CONCATENATE(C381,D381,E381)</f>
        <v>&lt;score&gt;0&lt;/score&gt;</v>
      </c>
    </row>
    <row r="382" spans="2:6" x14ac:dyDescent="0.2">
      <c r="C382" s="423" t="s">
        <v>108</v>
      </c>
      <c r="F382" s="425" t="str">
        <f t="shared" si="1"/>
        <v>&lt;/emissionsToLand&gt;</v>
      </c>
    </row>
    <row r="383" spans="2:6" x14ac:dyDescent="0.2">
      <c r="B383" s="423" t="s">
        <v>679</v>
      </c>
      <c r="C383" s="423" t="s">
        <v>114</v>
      </c>
      <c r="D383" s="423"/>
      <c r="F383" s="425" t="str">
        <f t="shared" si="1"/>
        <v>&lt;disposalToSewer&gt;</v>
      </c>
    </row>
    <row r="384" spans="2:6" x14ac:dyDescent="0.2">
      <c r="C384" s="423" t="s">
        <v>243</v>
      </c>
      <c r="D384" s="429" t="str">
        <f>Calculation!D20</f>
        <v>-</v>
      </c>
      <c r="E384" s="423" t="s">
        <v>244</v>
      </c>
      <c r="F384" s="428" t="str">
        <f>CONCATENATE(C384,D384,E384)</f>
        <v>&lt;band&gt;-&lt;/band&gt;</v>
      </c>
    </row>
    <row r="385" spans="2:6" x14ac:dyDescent="0.2">
      <c r="C385" s="423" t="s">
        <v>194</v>
      </c>
      <c r="D385" s="429">
        <f>Calculation!G20</f>
        <v>0</v>
      </c>
      <c r="E385" s="423" t="s">
        <v>195</v>
      </c>
      <c r="F385" s="425" t="str">
        <f>CONCATENATE(C385,D385,E385)</f>
        <v>&lt;score&gt;0&lt;/score&gt;</v>
      </c>
    </row>
    <row r="386" spans="2:6" x14ac:dyDescent="0.2">
      <c r="C386" s="423" t="s">
        <v>116</v>
      </c>
      <c r="D386" s="429"/>
      <c r="F386" s="425" t="str">
        <f t="shared" si="1"/>
        <v>&lt;/disposalToSewer&gt;</v>
      </c>
    </row>
    <row r="387" spans="2:6" x14ac:dyDescent="0.2">
      <c r="B387" s="423" t="s">
        <v>687</v>
      </c>
      <c r="C387" s="423" t="s">
        <v>115</v>
      </c>
      <c r="D387" s="423"/>
      <c r="F387" s="425" t="str">
        <f t="shared" si="1"/>
        <v>&lt;disposalToWaste&gt;</v>
      </c>
    </row>
    <row r="388" spans="2:6" x14ac:dyDescent="0.2">
      <c r="C388" s="423" t="s">
        <v>243</v>
      </c>
      <c r="D388" s="429" t="str">
        <f>Calculation!D21</f>
        <v>-</v>
      </c>
      <c r="E388" s="423" t="s">
        <v>244</v>
      </c>
      <c r="F388" s="428" t="str">
        <f>CONCATENATE(C388,D388,E388)</f>
        <v>&lt;band&gt;-&lt;/band&gt;</v>
      </c>
    </row>
    <row r="389" spans="2:6" x14ac:dyDescent="0.2">
      <c r="C389" s="423" t="s">
        <v>194</v>
      </c>
      <c r="D389" s="429">
        <f>Calculation!G21</f>
        <v>0</v>
      </c>
      <c r="E389" s="423" t="s">
        <v>195</v>
      </c>
      <c r="F389" s="425" t="str">
        <f>CONCATENATE(C389,D389,E389)</f>
        <v>&lt;score&gt;0&lt;/score&gt;</v>
      </c>
    </row>
    <row r="390" spans="2:6" x14ac:dyDescent="0.2">
      <c r="C390" s="423" t="s">
        <v>117</v>
      </c>
      <c r="F390" s="425" t="str">
        <f t="shared" si="1"/>
        <v>&lt;/disposalToWaste&gt;</v>
      </c>
    </row>
    <row r="391" spans="2:6" x14ac:dyDescent="0.2">
      <c r="B391" s="423" t="s">
        <v>647</v>
      </c>
      <c r="C391" s="423" t="s">
        <v>92</v>
      </c>
      <c r="D391" s="423"/>
      <c r="F391" s="425" t="str">
        <f t="shared" si="1"/>
        <v>&lt;location&gt;</v>
      </c>
    </row>
    <row r="392" spans="2:6" x14ac:dyDescent="0.2">
      <c r="C392" s="423" t="s">
        <v>243</v>
      </c>
      <c r="D392" s="429" t="str">
        <f>Calculation!D23</f>
        <v>D</v>
      </c>
      <c r="E392" s="423" t="s">
        <v>244</v>
      </c>
      <c r="F392" s="428" t="str">
        <f>CONCATENATE(C392,D392,E392)</f>
        <v>&lt;band&gt;D&lt;/band&gt;</v>
      </c>
    </row>
    <row r="393" spans="2:6" x14ac:dyDescent="0.2">
      <c r="C393" s="423" t="s">
        <v>194</v>
      </c>
      <c r="D393" s="429">
        <f>Calculation!G23</f>
        <v>40</v>
      </c>
      <c r="E393" s="423" t="s">
        <v>195</v>
      </c>
      <c r="F393" s="425" t="str">
        <f>CONCATENATE(C393,D393,E393)</f>
        <v>&lt;score&gt;40&lt;/score&gt;</v>
      </c>
    </row>
    <row r="394" spans="2:6" x14ac:dyDescent="0.2">
      <c r="C394" s="423" t="s">
        <v>109</v>
      </c>
      <c r="F394" s="425" t="str">
        <f t="shared" si="1"/>
        <v>&lt;/location&gt;</v>
      </c>
    </row>
    <row r="395" spans="2:6" x14ac:dyDescent="0.2">
      <c r="B395" s="423" t="s">
        <v>648</v>
      </c>
      <c r="C395" s="423" t="s">
        <v>93</v>
      </c>
      <c r="D395" s="423"/>
      <c r="F395" s="425" t="str">
        <f t="shared" si="1"/>
        <v>&lt;operatorPerformance&gt;</v>
      </c>
    </row>
    <row r="396" spans="2:6" x14ac:dyDescent="0.2">
      <c r="C396" s="423" t="s">
        <v>243</v>
      </c>
      <c r="D396" s="429" t="str">
        <f>Calculation!D24</f>
        <v>A</v>
      </c>
      <c r="E396" s="423" t="s">
        <v>244</v>
      </c>
      <c r="F396" s="428" t="str">
        <f>CONCATENATE(C396,D396,E396)</f>
        <v>&lt;band&gt;A&lt;/band&gt;</v>
      </c>
    </row>
    <row r="397" spans="2:6" x14ac:dyDescent="0.2">
      <c r="C397" s="423" t="s">
        <v>194</v>
      </c>
      <c r="D397" s="429">
        <f>Calculation!G24</f>
        <v>10</v>
      </c>
      <c r="E397" s="423" t="s">
        <v>195</v>
      </c>
      <c r="F397" s="425" t="str">
        <f>CONCATENATE(C397,D397,E397)</f>
        <v>&lt;score&gt;10&lt;/score&gt;</v>
      </c>
    </row>
    <row r="398" spans="2:6" x14ac:dyDescent="0.2">
      <c r="C398" s="423" t="s">
        <v>110</v>
      </c>
      <c r="F398" s="425" t="str">
        <f t="shared" si="1"/>
        <v>&lt;/operatorPerformance&gt;</v>
      </c>
    </row>
    <row r="399" spans="2:6" x14ac:dyDescent="0.2">
      <c r="B399" s="423" t="s">
        <v>12</v>
      </c>
      <c r="C399" s="423" t="s">
        <v>372</v>
      </c>
      <c r="F399" s="423" t="str">
        <f>C399</f>
        <v>&lt;/EPOPRAScoresForFinance&gt;</v>
      </c>
    </row>
    <row r="400" spans="2:6" ht="25.5" x14ac:dyDescent="0.2">
      <c r="B400" s="423" t="s">
        <v>192</v>
      </c>
      <c r="C400" s="423" t="s">
        <v>193</v>
      </c>
      <c r="F400" s="423" t="str">
        <f>C400</f>
        <v>&lt;operatorPerformanceDetail&gt;</v>
      </c>
    </row>
    <row r="401" spans="2:6" ht="12.75" customHeight="1" x14ac:dyDescent="0.2">
      <c r="C401" s="423" t="s">
        <v>329</v>
      </c>
      <c r="F401" s="423" t="str">
        <f>C401</f>
        <v>&lt;operationsAndMaintenanceSection&gt;</v>
      </c>
    </row>
    <row r="402" spans="2:6" s="425" customFormat="1" ht="12.75" customHeight="1" x14ac:dyDescent="0.2">
      <c r="B402" s="425" t="s">
        <v>200</v>
      </c>
      <c r="C402" s="425" t="s">
        <v>307</v>
      </c>
      <c r="D402" s="426"/>
      <c r="F402" s="425" t="str">
        <f>C402</f>
        <v>&lt;docOpProcs&gt;</v>
      </c>
    </row>
    <row r="403" spans="2:6" s="425" customFormat="1" ht="12.75" customHeight="1" x14ac:dyDescent="0.2">
      <c r="C403" s="425" t="s">
        <v>205</v>
      </c>
      <c r="D403" s="426" t="str">
        <f>'Op Perf'!E10</f>
        <v>Yes</v>
      </c>
      <c r="E403" s="425" t="s">
        <v>206</v>
      </c>
      <c r="F403" s="425" t="str">
        <f>CONCATENATE(C403,D403,E403)</f>
        <v>&lt;answer&gt;Yes&lt;/answer&gt;</v>
      </c>
    </row>
    <row r="404" spans="2:6" s="425" customFormat="1" x14ac:dyDescent="0.2">
      <c r="C404" s="425" t="s">
        <v>194</v>
      </c>
      <c r="D404" s="426">
        <f>'Op Perf'!G10</f>
        <v>2</v>
      </c>
      <c r="E404" s="425" t="s">
        <v>195</v>
      </c>
      <c r="F404" s="425" t="str">
        <f>CONCATENATE(C404,D404,E404)</f>
        <v>&lt;score&gt;2&lt;/score&gt;</v>
      </c>
    </row>
    <row r="405" spans="2:6" s="425" customFormat="1" x14ac:dyDescent="0.2">
      <c r="C405" s="425" t="s">
        <v>196</v>
      </c>
      <c r="D405" s="426">
        <f>'Op Perf'!H10</f>
        <v>0</v>
      </c>
      <c r="E405" s="425" t="s">
        <v>197</v>
      </c>
      <c r="F405" s="425" t="str">
        <f>CONCATENATE(C405,D405,E405)</f>
        <v>&lt;post&gt;0&lt;/post&gt;</v>
      </c>
    </row>
    <row r="406" spans="2:6" s="425" customFormat="1" x14ac:dyDescent="0.2">
      <c r="C406" s="425" t="s">
        <v>198</v>
      </c>
      <c r="D406" s="426">
        <f>'Op Perf'!J10</f>
        <v>0</v>
      </c>
      <c r="E406" s="425" t="s">
        <v>199</v>
      </c>
      <c r="F406" s="425" t="str">
        <f>CONCATENATE(C406,D406,E406)</f>
        <v>&lt;docRef&gt;0&lt;/docRef&gt;</v>
      </c>
    </row>
    <row r="407" spans="2:6" s="425" customFormat="1" x14ac:dyDescent="0.2">
      <c r="C407" s="425" t="s">
        <v>308</v>
      </c>
      <c r="D407" s="426"/>
      <c r="F407" s="425" t="str">
        <f>C407</f>
        <v>&lt;/docOpProcs&gt;</v>
      </c>
    </row>
    <row r="408" spans="2:6" x14ac:dyDescent="0.2">
      <c r="B408" s="423" t="s">
        <v>201</v>
      </c>
      <c r="C408" s="423" t="s">
        <v>309</v>
      </c>
      <c r="F408" s="423" t="str">
        <f>C408</f>
        <v>&lt;definedIdentAndReviewProcs&gt;</v>
      </c>
    </row>
    <row r="409" spans="2:6" ht="12.75" customHeight="1" x14ac:dyDescent="0.2">
      <c r="C409" s="423" t="s">
        <v>205</v>
      </c>
      <c r="D409" s="424" t="str">
        <f>'Op Perf'!E11</f>
        <v>Yes</v>
      </c>
      <c r="E409" s="423" t="s">
        <v>206</v>
      </c>
      <c r="F409" s="423" t="str">
        <f>CONCATENATE(C409,D409,E409)</f>
        <v>&lt;answer&gt;Yes&lt;/answer&gt;</v>
      </c>
    </row>
    <row r="410" spans="2:6" x14ac:dyDescent="0.2">
      <c r="C410" s="423" t="s">
        <v>194</v>
      </c>
      <c r="D410" s="424">
        <f>'Op Perf'!G11</f>
        <v>2</v>
      </c>
      <c r="E410" s="423" t="s">
        <v>195</v>
      </c>
      <c r="F410" s="423" t="str">
        <f>CONCATENATE(C410,D410,E410)</f>
        <v>&lt;score&gt;2&lt;/score&gt;</v>
      </c>
    </row>
    <row r="411" spans="2:6" x14ac:dyDescent="0.2">
      <c r="C411" s="423" t="s">
        <v>196</v>
      </c>
      <c r="D411" s="424">
        <f>'Op Perf'!H11</f>
        <v>0</v>
      </c>
      <c r="E411" s="423" t="s">
        <v>197</v>
      </c>
      <c r="F411" s="423" t="str">
        <f>CONCATENATE(C411,D411,E411)</f>
        <v>&lt;post&gt;0&lt;/post&gt;</v>
      </c>
    </row>
    <row r="412" spans="2:6" ht="38.25" x14ac:dyDescent="0.2">
      <c r="C412" s="423" t="s">
        <v>198</v>
      </c>
      <c r="D412" s="424" t="str">
        <f>'Op Perf'!J11</f>
        <v>Plant preventative maintenance computer database system</v>
      </c>
      <c r="E412" s="423" t="s">
        <v>199</v>
      </c>
      <c r="F412" s="423" t="str">
        <f>CONCATENATE(C412,D412,E412)</f>
        <v>&lt;docRef&gt;Plant preventative maintenance computer database system&lt;/docRef&gt;</v>
      </c>
    </row>
    <row r="413" spans="2:6" x14ac:dyDescent="0.2">
      <c r="C413" s="423" t="s">
        <v>310</v>
      </c>
      <c r="F413" s="423" t="str">
        <f>C413</f>
        <v>&lt;/definedIdentAndReviewProcs&gt;</v>
      </c>
    </row>
    <row r="414" spans="2:6" s="425" customFormat="1" x14ac:dyDescent="0.2">
      <c r="B414" s="425" t="s">
        <v>202</v>
      </c>
      <c r="C414" s="425" t="s">
        <v>311</v>
      </c>
      <c r="D414" s="426"/>
      <c r="F414" s="425" t="str">
        <f>C414</f>
        <v>&lt;docMonitoringProcs&gt;</v>
      </c>
    </row>
    <row r="415" spans="2:6" s="425" customFormat="1" ht="12.75" customHeight="1" x14ac:dyDescent="0.2">
      <c r="C415" s="425" t="s">
        <v>205</v>
      </c>
      <c r="D415" s="426" t="str">
        <f>'Op Perf'!E12</f>
        <v>Yes</v>
      </c>
      <c r="E415" s="425" t="s">
        <v>206</v>
      </c>
      <c r="F415" s="425" t="str">
        <f>CONCATENATE(C415,D415,E415)</f>
        <v>&lt;answer&gt;Yes&lt;/answer&gt;</v>
      </c>
    </row>
    <row r="416" spans="2:6" s="425" customFormat="1" x14ac:dyDescent="0.2">
      <c r="C416" s="425" t="s">
        <v>194</v>
      </c>
      <c r="D416" s="426">
        <f>'Op Perf'!G12</f>
        <v>2</v>
      </c>
      <c r="E416" s="425" t="s">
        <v>195</v>
      </c>
      <c r="F416" s="425" t="str">
        <f>CONCATENATE(C416,D416,E416)</f>
        <v>&lt;score&gt;2&lt;/score&gt;</v>
      </c>
    </row>
    <row r="417" spans="2:6" s="425" customFormat="1" x14ac:dyDescent="0.2">
      <c r="C417" s="425" t="s">
        <v>196</v>
      </c>
      <c r="D417" s="426">
        <f>'Op Perf'!H12</f>
        <v>0</v>
      </c>
      <c r="E417" s="425" t="s">
        <v>197</v>
      </c>
      <c r="F417" s="425" t="str">
        <f>CONCATENATE(C417,D417,E417)</f>
        <v>&lt;post&gt;0&lt;/post&gt;</v>
      </c>
    </row>
    <row r="418" spans="2:6" s="425" customFormat="1" ht="25.5" x14ac:dyDescent="0.2">
      <c r="C418" s="425" t="s">
        <v>198</v>
      </c>
      <c r="D418" s="426" t="str">
        <f>'Op Perf'!J12</f>
        <v>Operational procedure CQLMI3004,3005</v>
      </c>
      <c r="E418" s="425" t="s">
        <v>199</v>
      </c>
      <c r="F418" s="425" t="str">
        <f>CONCATENATE(C418,D418,E418)</f>
        <v>&lt;docRef&gt;Operational procedure CQLMI3004,3005&lt;/docRef&gt;</v>
      </c>
    </row>
    <row r="419" spans="2:6" s="425" customFormat="1" x14ac:dyDescent="0.2">
      <c r="C419" s="425" t="s">
        <v>312</v>
      </c>
      <c r="D419" s="426"/>
      <c r="F419" s="425" t="str">
        <f>CONCATENATE(C419,D419,E419)</f>
        <v>&lt;/docMonitoringProcs&gt;</v>
      </c>
    </row>
    <row r="420" spans="2:6" x14ac:dyDescent="0.2">
      <c r="B420" s="423" t="s">
        <v>203</v>
      </c>
      <c r="C420" s="423" t="s">
        <v>313</v>
      </c>
      <c r="F420" s="423" t="str">
        <f>C420</f>
        <v>&lt;prevMaintProg&gt;</v>
      </c>
    </row>
    <row r="421" spans="2:6" ht="12.75" customHeight="1" x14ac:dyDescent="0.2">
      <c r="C421" s="423" t="s">
        <v>205</v>
      </c>
      <c r="D421" s="424" t="str">
        <f>'Op Perf'!E13</f>
        <v>Yes</v>
      </c>
      <c r="E421" s="423" t="s">
        <v>206</v>
      </c>
      <c r="F421" s="423" t="str">
        <f>CONCATENATE(C421,D421,E421)</f>
        <v>&lt;answer&gt;Yes&lt;/answer&gt;</v>
      </c>
    </row>
    <row r="422" spans="2:6" x14ac:dyDescent="0.2">
      <c r="C422" s="423" t="s">
        <v>194</v>
      </c>
      <c r="D422" s="424">
        <f>'Op Perf'!G13</f>
        <v>1</v>
      </c>
      <c r="E422" s="423" t="s">
        <v>195</v>
      </c>
      <c r="F422" s="423" t="str">
        <f>CONCATENATE(C422,D422,E422)</f>
        <v>&lt;score&gt;1&lt;/score&gt;</v>
      </c>
    </row>
    <row r="423" spans="2:6" x14ac:dyDescent="0.2">
      <c r="C423" s="423" t="s">
        <v>196</v>
      </c>
      <c r="D423" s="424">
        <f>'Op Perf'!H13</f>
        <v>0</v>
      </c>
      <c r="E423" s="423" t="s">
        <v>197</v>
      </c>
      <c r="F423" s="423" t="str">
        <f>CONCATENATE(C423,D423,E423)</f>
        <v>&lt;post&gt;0&lt;/post&gt;</v>
      </c>
    </row>
    <row r="424" spans="2:6" ht="38.25" x14ac:dyDescent="0.2">
      <c r="C424" s="423" t="s">
        <v>198</v>
      </c>
      <c r="D424" s="424" t="str">
        <f>'Op Perf'!J13</f>
        <v>Plant preventative maintenance computer database system</v>
      </c>
      <c r="E424" s="423" t="s">
        <v>199</v>
      </c>
      <c r="F424" s="423" t="str">
        <f>CONCATENATE(C424,D424,E424)</f>
        <v>&lt;docRef&gt;Plant preventative maintenance computer database system&lt;/docRef&gt;</v>
      </c>
    </row>
    <row r="425" spans="2:6" x14ac:dyDescent="0.2">
      <c r="C425" s="423" t="s">
        <v>314</v>
      </c>
      <c r="F425" s="423" t="str">
        <f>CONCATENATE(C425,D425,E425)</f>
        <v>&lt;/prevMaintProg&gt;</v>
      </c>
    </row>
    <row r="426" spans="2:6" s="425" customFormat="1" x14ac:dyDescent="0.2">
      <c r="B426" s="425" t="s">
        <v>204</v>
      </c>
      <c r="C426" s="425" t="s">
        <v>315</v>
      </c>
      <c r="D426" s="426"/>
      <c r="F426" s="425" t="str">
        <f>C426</f>
        <v>&lt;prevMaintRegChecks&gt;</v>
      </c>
    </row>
    <row r="427" spans="2:6" s="425" customFormat="1" ht="12.75" customHeight="1" x14ac:dyDescent="0.2">
      <c r="C427" s="425" t="s">
        <v>205</v>
      </c>
      <c r="D427" s="426" t="str">
        <f>'Op Perf'!E14</f>
        <v>Yes</v>
      </c>
      <c r="E427" s="425" t="s">
        <v>206</v>
      </c>
      <c r="F427" s="425" t="str">
        <f>CONCATENATE(C427,D427,E427)</f>
        <v>&lt;answer&gt;Yes&lt;/answer&gt;</v>
      </c>
    </row>
    <row r="428" spans="2:6" s="425" customFormat="1" x14ac:dyDescent="0.2">
      <c r="C428" s="425" t="s">
        <v>194</v>
      </c>
      <c r="D428" s="426">
        <f>'Op Perf'!G14</f>
        <v>1</v>
      </c>
      <c r="E428" s="425" t="s">
        <v>195</v>
      </c>
      <c r="F428" s="425" t="str">
        <f>CONCATENATE(C428,D428,E428)</f>
        <v>&lt;score&gt;1&lt;/score&gt;</v>
      </c>
    </row>
    <row r="429" spans="2:6" s="425" customFormat="1" x14ac:dyDescent="0.2">
      <c r="C429" s="425" t="s">
        <v>196</v>
      </c>
      <c r="D429" s="426">
        <f>'Op Perf'!H14</f>
        <v>0</v>
      </c>
      <c r="E429" s="425" t="s">
        <v>197</v>
      </c>
      <c r="F429" s="425" t="str">
        <f>CONCATENATE(C429,D429,E429)</f>
        <v>&lt;post&gt;0&lt;/post&gt;</v>
      </c>
    </row>
    <row r="430" spans="2:6" s="425" customFormat="1" ht="38.25" x14ac:dyDescent="0.2">
      <c r="C430" s="425" t="s">
        <v>198</v>
      </c>
      <c r="D430" s="426" t="str">
        <f>'Op Perf'!J14</f>
        <v>Plant preventative maintenance computer database system</v>
      </c>
      <c r="E430" s="425" t="s">
        <v>199</v>
      </c>
      <c r="F430" s="425" t="str">
        <f>CONCATENATE(C430,D430,E430)</f>
        <v>&lt;docRef&gt;Plant preventative maintenance computer database system&lt;/docRef&gt;</v>
      </c>
    </row>
    <row r="431" spans="2:6" s="425" customFormat="1" x14ac:dyDescent="0.2">
      <c r="C431" s="425" t="s">
        <v>316</v>
      </c>
      <c r="D431" s="426"/>
      <c r="F431" s="425" t="str">
        <f>CONCATENATE(C431,D431,E431)</f>
        <v>&lt;/prevMaintRegChecks&gt;</v>
      </c>
    </row>
    <row r="432" spans="2:6" x14ac:dyDescent="0.2">
      <c r="B432" s="423" t="s">
        <v>207</v>
      </c>
      <c r="C432" s="423" t="s">
        <v>317</v>
      </c>
      <c r="F432" s="423" t="str">
        <f>C432</f>
        <v>&lt;opAndMaintAudit&gt;</v>
      </c>
    </row>
    <row r="433" spans="2:6" ht="12.75" customHeight="1" x14ac:dyDescent="0.2">
      <c r="C433" s="423" t="s">
        <v>205</v>
      </c>
      <c r="D433" s="424" t="str">
        <f>'Op Perf'!E15</f>
        <v>Yes</v>
      </c>
      <c r="E433" s="423" t="s">
        <v>206</v>
      </c>
      <c r="F433" s="423" t="str">
        <f>CONCATENATE(C433,D433,E433)</f>
        <v>&lt;answer&gt;Yes&lt;/answer&gt;</v>
      </c>
    </row>
    <row r="434" spans="2:6" x14ac:dyDescent="0.2">
      <c r="C434" s="423" t="s">
        <v>194</v>
      </c>
      <c r="D434" s="424">
        <f>'Op Perf'!G15</f>
        <v>2</v>
      </c>
      <c r="E434" s="423" t="s">
        <v>195</v>
      </c>
      <c r="F434" s="423" t="str">
        <f>CONCATENATE(C434,D434,E434)</f>
        <v>&lt;score&gt;2&lt;/score&gt;</v>
      </c>
    </row>
    <row r="435" spans="2:6" x14ac:dyDescent="0.2">
      <c r="C435" s="423" t="s">
        <v>196</v>
      </c>
      <c r="D435" s="424">
        <f>'Op Perf'!H15</f>
        <v>0</v>
      </c>
      <c r="E435" s="423" t="s">
        <v>197</v>
      </c>
      <c r="F435" s="423" t="str">
        <f>CONCATENATE(C435,D435,E435)</f>
        <v>&lt;post&gt;0&lt;/post&gt;</v>
      </c>
    </row>
    <row r="436" spans="2:6" x14ac:dyDescent="0.2">
      <c r="C436" s="423" t="s">
        <v>198</v>
      </c>
      <c r="D436" s="424" t="str">
        <f>'Op Perf'!J15</f>
        <v>SHEMS system</v>
      </c>
      <c r="E436" s="423" t="s">
        <v>199</v>
      </c>
      <c r="F436" s="423" t="str">
        <f>CONCATENATE(C436,D436,E436)</f>
        <v>&lt;docRef&gt;SHEMS system&lt;/docRef&gt;</v>
      </c>
    </row>
    <row r="437" spans="2:6" x14ac:dyDescent="0.2">
      <c r="C437" s="423" t="s">
        <v>318</v>
      </c>
      <c r="F437" s="423" t="str">
        <f>CONCATENATE(C437,D437,E437)</f>
        <v>&lt;/opAndMaintAudit&gt;</v>
      </c>
    </row>
    <row r="438" spans="2:6" s="425" customFormat="1" x14ac:dyDescent="0.2">
      <c r="B438" s="425" t="s">
        <v>208</v>
      </c>
      <c r="C438" s="425" t="s">
        <v>319</v>
      </c>
      <c r="D438" s="426"/>
      <c r="F438" s="425" t="str">
        <f>C438</f>
        <v>&lt;reportsAndRecs&gt;</v>
      </c>
    </row>
    <row r="439" spans="2:6" s="425" customFormat="1" ht="12.75" customHeight="1" x14ac:dyDescent="0.2">
      <c r="C439" s="425" t="s">
        <v>205</v>
      </c>
      <c r="D439" s="426" t="str">
        <f>'Op Perf'!E16</f>
        <v>Yes</v>
      </c>
      <c r="E439" s="425" t="s">
        <v>206</v>
      </c>
      <c r="F439" s="425" t="str">
        <f>CONCATENATE(C439,D439,E439)</f>
        <v>&lt;answer&gt;Yes&lt;/answer&gt;</v>
      </c>
    </row>
    <row r="440" spans="2:6" s="425" customFormat="1" x14ac:dyDescent="0.2">
      <c r="C440" s="425" t="s">
        <v>194</v>
      </c>
      <c r="D440" s="426">
        <f>'Op Perf'!G16</f>
        <v>2</v>
      </c>
      <c r="E440" s="425" t="s">
        <v>195</v>
      </c>
      <c r="F440" s="425" t="str">
        <f>CONCATENATE(C440,D440,E440)</f>
        <v>&lt;score&gt;2&lt;/score&gt;</v>
      </c>
    </row>
    <row r="441" spans="2:6" s="425" customFormat="1" x14ac:dyDescent="0.2">
      <c r="C441" s="425" t="s">
        <v>196</v>
      </c>
      <c r="D441" s="426">
        <f>'Op Perf'!H16</f>
        <v>0</v>
      </c>
      <c r="E441" s="425" t="s">
        <v>197</v>
      </c>
      <c r="F441" s="425" t="str">
        <f>CONCATENATE(C441,D441,E441)</f>
        <v>&lt;post&gt;0&lt;/post&gt;</v>
      </c>
    </row>
    <row r="442" spans="2:6" s="425" customFormat="1" ht="38.25" x14ac:dyDescent="0.2">
      <c r="C442" s="425" t="s">
        <v>198</v>
      </c>
      <c r="D442" s="426" t="str">
        <f>'Op Perf'!J16</f>
        <v>Quarterly Executive Meetings, Environment Management Manual</v>
      </c>
      <c r="E442" s="425" t="s">
        <v>199</v>
      </c>
      <c r="F442" s="425" t="str">
        <f>CONCATENATE(C442,D442,E442)</f>
        <v>&lt;docRef&gt;Quarterly Executive Meetings, Environment Management Manual&lt;/docRef&gt;</v>
      </c>
    </row>
    <row r="443" spans="2:6" s="425" customFormat="1" x14ac:dyDescent="0.2">
      <c r="C443" s="425" t="s">
        <v>320</v>
      </c>
      <c r="D443" s="426"/>
      <c r="F443" s="425" t="str">
        <f>CONCATENATE(C443,D443,E443)</f>
        <v>&lt;/reportsAndRecs&gt;</v>
      </c>
    </row>
    <row r="444" spans="2:6" ht="25.5" x14ac:dyDescent="0.2">
      <c r="B444" s="423" t="s">
        <v>209</v>
      </c>
      <c r="C444" s="423" t="s">
        <v>321</v>
      </c>
      <c r="F444" s="423" t="str">
        <f>C444</f>
        <v>&lt;notifiableIncidentCauseKnown&gt;</v>
      </c>
    </row>
    <row r="445" spans="2:6" ht="12.75" customHeight="1" x14ac:dyDescent="0.2">
      <c r="C445" s="423" t="s">
        <v>205</v>
      </c>
      <c r="D445" s="424" t="str">
        <f>'Op Perf'!E17</f>
        <v>No</v>
      </c>
      <c r="E445" s="423" t="s">
        <v>206</v>
      </c>
      <c r="F445" s="423" t="str">
        <f>CONCATENATE(C445,D445,E445)</f>
        <v>&lt;answer&gt;No&lt;/answer&gt;</v>
      </c>
    </row>
    <row r="446" spans="2:6" x14ac:dyDescent="0.2">
      <c r="C446" s="423" t="s">
        <v>194</v>
      </c>
      <c r="D446" s="424">
        <f>'Op Perf'!G17</f>
        <v>0</v>
      </c>
      <c r="E446" s="423" t="s">
        <v>195</v>
      </c>
      <c r="F446" s="423" t="str">
        <f>CONCATENATE(C446,D446,E446)</f>
        <v>&lt;score&gt;0&lt;/score&gt;</v>
      </c>
    </row>
    <row r="447" spans="2:6" x14ac:dyDescent="0.2">
      <c r="C447" s="423" t="s">
        <v>196</v>
      </c>
      <c r="D447" s="424">
        <f>'Op Perf'!H17</f>
        <v>0</v>
      </c>
      <c r="E447" s="423" t="s">
        <v>197</v>
      </c>
      <c r="F447" s="423" t="str">
        <f>CONCATENATE(C447,D447,E447)</f>
        <v>&lt;post&gt;0&lt;/post&gt;</v>
      </c>
    </row>
    <row r="448" spans="2:6" x14ac:dyDescent="0.2">
      <c r="C448" s="423" t="s">
        <v>198</v>
      </c>
      <c r="D448" s="424">
        <f>'Op Perf'!J17</f>
        <v>0</v>
      </c>
      <c r="E448" s="423" t="s">
        <v>199</v>
      </c>
      <c r="F448" s="423" t="str">
        <f>CONCATENATE(C448,D448,E448)</f>
        <v>&lt;docRef&gt;0&lt;/docRef&gt;</v>
      </c>
    </row>
    <row r="449" spans="2:6" ht="25.5" x14ac:dyDescent="0.2">
      <c r="C449" s="423" t="s">
        <v>322</v>
      </c>
      <c r="F449" s="423" t="str">
        <f>CONCATENATE(C449,D449,E449)</f>
        <v>&lt;/notifiableIncidentCauseKnown&gt;</v>
      </c>
    </row>
    <row r="450" spans="2:6" s="425" customFormat="1" ht="25.5" x14ac:dyDescent="0.2">
      <c r="B450" s="425" t="s">
        <v>210</v>
      </c>
      <c r="C450" s="425" t="s">
        <v>323</v>
      </c>
      <c r="D450" s="426"/>
      <c r="F450" s="425" t="str">
        <f>C450</f>
        <v>&lt;notifiableIncidentCauseUnknown&gt;</v>
      </c>
    </row>
    <row r="451" spans="2:6" s="425" customFormat="1" ht="12.75" customHeight="1" x14ac:dyDescent="0.2">
      <c r="C451" s="425" t="s">
        <v>205</v>
      </c>
      <c r="D451" s="426" t="str">
        <f>'Op Perf'!E18</f>
        <v>No</v>
      </c>
      <c r="E451" s="425" t="s">
        <v>206</v>
      </c>
      <c r="F451" s="425" t="str">
        <f>CONCATENATE(C451,D451,E451)</f>
        <v>&lt;answer&gt;No&lt;/answer&gt;</v>
      </c>
    </row>
    <row r="452" spans="2:6" s="425" customFormat="1" x14ac:dyDescent="0.2">
      <c r="C452" s="425" t="s">
        <v>194</v>
      </c>
      <c r="D452" s="426">
        <f>'Op Perf'!H18</f>
        <v>0</v>
      </c>
      <c r="E452" s="425" t="s">
        <v>195</v>
      </c>
      <c r="F452" s="425" t="str">
        <f>CONCATENATE(C452,D452,E452)</f>
        <v>&lt;score&gt;0&lt;/score&gt;</v>
      </c>
    </row>
    <row r="453" spans="2:6" s="425" customFormat="1" x14ac:dyDescent="0.2">
      <c r="C453" s="425" t="s">
        <v>196</v>
      </c>
      <c r="D453" s="426">
        <f>'Op Perf'!J18</f>
        <v>0</v>
      </c>
      <c r="E453" s="425" t="s">
        <v>197</v>
      </c>
      <c r="F453" s="425" t="str">
        <f>CONCATENATE(C453,D453,E453)</f>
        <v>&lt;post&gt;0&lt;/post&gt;</v>
      </c>
    </row>
    <row r="454" spans="2:6" s="425" customFormat="1" x14ac:dyDescent="0.2">
      <c r="C454" s="425" t="s">
        <v>198</v>
      </c>
      <c r="D454" s="426"/>
      <c r="E454" s="425" t="s">
        <v>199</v>
      </c>
      <c r="F454" s="425" t="str">
        <f>CONCATENATE(C454,D454,E454)</f>
        <v>&lt;docRef&gt;&lt;/docRef&gt;</v>
      </c>
    </row>
    <row r="455" spans="2:6" s="425" customFormat="1" ht="25.5" x14ac:dyDescent="0.2">
      <c r="C455" s="425" t="s">
        <v>324</v>
      </c>
      <c r="D455" s="426"/>
      <c r="F455" s="425" t="str">
        <f>CONCATENATE(C455,D455,E455)</f>
        <v>&lt;/notifiableIncidentCauseUnknown&gt;</v>
      </c>
    </row>
    <row r="456" spans="2:6" ht="25.5" x14ac:dyDescent="0.2">
      <c r="C456" s="423" t="s">
        <v>328</v>
      </c>
      <c r="F456" s="423" t="str">
        <f>C456</f>
        <v>&lt;/operationsAndMaintenanceSection&gt;</v>
      </c>
    </row>
    <row r="457" spans="2:6" ht="25.5" x14ac:dyDescent="0.2">
      <c r="C457" s="423" t="s">
        <v>327</v>
      </c>
      <c r="F457" s="423" t="str">
        <f>C457</f>
        <v>&lt;competanceAndTrainingSection&gt;</v>
      </c>
    </row>
    <row r="458" spans="2:6" s="425" customFormat="1" x14ac:dyDescent="0.2">
      <c r="B458" s="425" t="s">
        <v>200</v>
      </c>
      <c r="C458" s="425" t="s">
        <v>325</v>
      </c>
      <c r="D458" s="426"/>
      <c r="F458" s="425" t="str">
        <f>C458</f>
        <v>&lt;trainingAssessment&gt;</v>
      </c>
    </row>
    <row r="459" spans="2:6" s="425" customFormat="1" ht="12.75" customHeight="1" x14ac:dyDescent="0.2">
      <c r="C459" s="425" t="s">
        <v>205</v>
      </c>
      <c r="D459" s="426" t="str">
        <f>'Op Perf'!E26</f>
        <v>Yes</v>
      </c>
      <c r="E459" s="425" t="s">
        <v>206</v>
      </c>
      <c r="F459" s="425" t="str">
        <f>CONCATENATE(C459,D459,E459)</f>
        <v>&lt;answer&gt;Yes&lt;/answer&gt;</v>
      </c>
    </row>
    <row r="460" spans="2:6" s="425" customFormat="1" x14ac:dyDescent="0.2">
      <c r="C460" s="425" t="s">
        <v>194</v>
      </c>
      <c r="D460" s="426">
        <f>'Op Perf'!G26</f>
        <v>3</v>
      </c>
      <c r="E460" s="425" t="s">
        <v>195</v>
      </c>
      <c r="F460" s="425" t="str">
        <f>CONCATENATE(C460,D460,E460)</f>
        <v>&lt;score&gt;3&lt;/score&gt;</v>
      </c>
    </row>
    <row r="461" spans="2:6" s="425" customFormat="1" x14ac:dyDescent="0.2">
      <c r="C461" s="425" t="s">
        <v>196</v>
      </c>
      <c r="D461" s="426">
        <f>'Op Perf'!H26</f>
        <v>0</v>
      </c>
      <c r="E461" s="425" t="s">
        <v>197</v>
      </c>
      <c r="F461" s="425" t="str">
        <f>CONCATENATE(C461,D461,E461)</f>
        <v>&lt;post&gt;0&lt;/post&gt;</v>
      </c>
    </row>
    <row r="462" spans="2:6" s="425" customFormat="1" x14ac:dyDescent="0.2">
      <c r="C462" s="425" t="s">
        <v>198</v>
      </c>
      <c r="D462" s="426" t="str">
        <f>'Op Perf'!J26</f>
        <v>SHEMS System</v>
      </c>
      <c r="E462" s="425" t="s">
        <v>199</v>
      </c>
      <c r="F462" s="425" t="str">
        <f>CONCATENATE(C462,D462,E462)</f>
        <v>&lt;docRef&gt;SHEMS System&lt;/docRef&gt;</v>
      </c>
    </row>
    <row r="463" spans="2:6" s="425" customFormat="1" x14ac:dyDescent="0.2">
      <c r="C463" s="425" t="s">
        <v>326</v>
      </c>
      <c r="D463" s="426"/>
      <c r="F463" s="425" t="str">
        <f>CONCATENATE(C463,D463,E463)</f>
        <v>&lt;/trainingAssessment&gt;</v>
      </c>
    </row>
    <row r="464" spans="2:6" ht="25.5" x14ac:dyDescent="0.2">
      <c r="B464" s="423" t="s">
        <v>330</v>
      </c>
      <c r="C464" s="423" t="s">
        <v>361</v>
      </c>
      <c r="F464" s="423" t="str">
        <f>C464</f>
        <v>&lt;trainingRegulatoryRequirements&gt;</v>
      </c>
    </row>
    <row r="465" spans="2:6" ht="12.75" customHeight="1" x14ac:dyDescent="0.2">
      <c r="C465" s="423" t="s">
        <v>205</v>
      </c>
      <c r="D465" s="424" t="str">
        <f>'Op Perf'!E29</f>
        <v>Yes</v>
      </c>
      <c r="E465" s="423" t="s">
        <v>206</v>
      </c>
      <c r="F465" s="423" t="str">
        <f>CONCATENATE(C465,D465,E465)</f>
        <v>&lt;answer&gt;Yes&lt;/answer&gt;</v>
      </c>
    </row>
    <row r="466" spans="2:6" x14ac:dyDescent="0.2">
      <c r="C466" s="423" t="s">
        <v>194</v>
      </c>
      <c r="D466" s="424">
        <f>'Op Perf'!G29</f>
        <v>2</v>
      </c>
      <c r="E466" s="423" t="s">
        <v>195</v>
      </c>
      <c r="F466" s="423" t="str">
        <f>CONCATENATE(C466,D466,E466)</f>
        <v>&lt;score&gt;2&lt;/score&gt;</v>
      </c>
    </row>
    <row r="467" spans="2:6" x14ac:dyDescent="0.2">
      <c r="C467" s="423" t="s">
        <v>196</v>
      </c>
      <c r="D467" s="424">
        <f>'Op Perf'!H29</f>
        <v>0</v>
      </c>
      <c r="E467" s="423" t="s">
        <v>197</v>
      </c>
      <c r="F467" s="423" t="str">
        <f>CONCATENATE(C467,D467,E467)</f>
        <v>&lt;post&gt;0&lt;/post&gt;</v>
      </c>
    </row>
    <row r="468" spans="2:6" x14ac:dyDescent="0.2">
      <c r="C468" s="423" t="s">
        <v>198</v>
      </c>
      <c r="D468" s="424" t="str">
        <f>'Op Perf'!J29</f>
        <v>SHEMS System</v>
      </c>
      <c r="E468" s="423" t="s">
        <v>199</v>
      </c>
      <c r="F468" s="423" t="str">
        <f>CONCATENATE(C468,D468,E468)</f>
        <v>&lt;docRef&gt;SHEMS System&lt;/docRef&gt;</v>
      </c>
    </row>
    <row r="469" spans="2:6" ht="25.5" x14ac:dyDescent="0.2">
      <c r="C469" s="423" t="s">
        <v>360</v>
      </c>
      <c r="F469" s="423" t="str">
        <f>CONCATENATE(C469,D469,E469)</f>
        <v>&lt;/trainingRegulatoryRequirements&gt;</v>
      </c>
    </row>
    <row r="470" spans="2:6" s="425" customFormat="1" x14ac:dyDescent="0.2">
      <c r="B470" s="425" t="s">
        <v>211</v>
      </c>
      <c r="C470" s="425" t="s">
        <v>331</v>
      </c>
      <c r="D470" s="426"/>
      <c r="F470" s="425" t="str">
        <f>C470</f>
        <v>&lt;trainingEnvImpact&gt;</v>
      </c>
    </row>
    <row r="471" spans="2:6" s="425" customFormat="1" ht="12.75" customHeight="1" x14ac:dyDescent="0.2">
      <c r="C471" s="425" t="s">
        <v>205</v>
      </c>
      <c r="D471" s="426" t="str">
        <f>'Op Perf'!E30</f>
        <v>Yes</v>
      </c>
      <c r="E471" s="425" t="s">
        <v>206</v>
      </c>
      <c r="F471" s="425" t="str">
        <f>CONCATENATE(C471,D471,E471)</f>
        <v>&lt;answer&gt;Yes&lt;/answer&gt;</v>
      </c>
    </row>
    <row r="472" spans="2:6" s="425" customFormat="1" x14ac:dyDescent="0.2">
      <c r="C472" s="425" t="s">
        <v>194</v>
      </c>
      <c r="D472" s="426">
        <f>'Op Perf'!G30</f>
        <v>2</v>
      </c>
      <c r="E472" s="425" t="s">
        <v>195</v>
      </c>
      <c r="F472" s="425" t="str">
        <f>CONCATENATE(C472,D472,E472)</f>
        <v>&lt;score&gt;2&lt;/score&gt;</v>
      </c>
    </row>
    <row r="473" spans="2:6" s="425" customFormat="1" x14ac:dyDescent="0.2">
      <c r="C473" s="425" t="s">
        <v>196</v>
      </c>
      <c r="D473" s="426">
        <f>'Op Perf'!H30</f>
        <v>0</v>
      </c>
      <c r="E473" s="425" t="s">
        <v>197</v>
      </c>
      <c r="F473" s="425" t="str">
        <f>CONCATENATE(C473,D473,E473)</f>
        <v>&lt;post&gt;0&lt;/post&gt;</v>
      </c>
    </row>
    <row r="474" spans="2:6" s="425" customFormat="1" x14ac:dyDescent="0.2">
      <c r="C474" s="425" t="s">
        <v>198</v>
      </c>
      <c r="D474" s="426" t="str">
        <f>'Op Perf'!J30</f>
        <v>SHEMS System</v>
      </c>
      <c r="E474" s="425" t="s">
        <v>199</v>
      </c>
      <c r="F474" s="425" t="str">
        <f>CONCATENATE(C474,D474,E474)</f>
        <v>&lt;docRef&gt;SHEMS System&lt;/docRef&gt;</v>
      </c>
    </row>
    <row r="475" spans="2:6" s="425" customFormat="1" x14ac:dyDescent="0.2">
      <c r="C475" s="425" t="s">
        <v>332</v>
      </c>
      <c r="D475" s="426"/>
      <c r="F475" s="425" t="str">
        <f>CONCATENATE(C475,D475,E475)</f>
        <v>&lt;/trainingEnvImpact&gt;</v>
      </c>
    </row>
    <row r="476" spans="2:6" x14ac:dyDescent="0.2">
      <c r="B476" s="423" t="s">
        <v>212</v>
      </c>
      <c r="C476" s="423" t="s">
        <v>333</v>
      </c>
      <c r="F476" s="423" t="str">
        <f>C476</f>
        <v>&lt;trainingReportingProcs&gt;</v>
      </c>
    </row>
    <row r="477" spans="2:6" ht="12.75" customHeight="1" x14ac:dyDescent="0.2">
      <c r="C477" s="423" t="s">
        <v>205</v>
      </c>
      <c r="D477" s="424" t="str">
        <f>'Op Perf'!E31</f>
        <v>Yes</v>
      </c>
      <c r="E477" s="423" t="s">
        <v>206</v>
      </c>
      <c r="F477" s="423" t="str">
        <f>CONCATENATE(C477,D477,E477)</f>
        <v>&lt;answer&gt;Yes&lt;/answer&gt;</v>
      </c>
    </row>
    <row r="478" spans="2:6" x14ac:dyDescent="0.2">
      <c r="C478" s="423" t="s">
        <v>194</v>
      </c>
      <c r="D478" s="424">
        <f>'Op Perf'!G31</f>
        <v>1</v>
      </c>
      <c r="E478" s="423" t="s">
        <v>195</v>
      </c>
      <c r="F478" s="423" t="str">
        <f>CONCATENATE(C478,D478,E478)</f>
        <v>&lt;score&gt;1&lt;/score&gt;</v>
      </c>
    </row>
    <row r="479" spans="2:6" x14ac:dyDescent="0.2">
      <c r="C479" s="423" t="s">
        <v>196</v>
      </c>
      <c r="D479" s="424">
        <f>'Op Perf'!H31</f>
        <v>0</v>
      </c>
      <c r="E479" s="423" t="s">
        <v>197</v>
      </c>
      <c r="F479" s="423" t="str">
        <f>CONCATENATE(C479,D479,E479)</f>
        <v>&lt;post&gt;0&lt;/post&gt;</v>
      </c>
    </row>
    <row r="480" spans="2:6" ht="51" x14ac:dyDescent="0.2">
      <c r="C480" s="423" t="s">
        <v>198</v>
      </c>
      <c r="D480" s="424" t="str">
        <f>'Op Perf'!J31</f>
        <v>Environmental Management Manual, Operational Training Team Briefs</v>
      </c>
      <c r="E480" s="423" t="s">
        <v>199</v>
      </c>
      <c r="F480" s="423" t="str">
        <f>CONCATENATE(C480,D480,E480)</f>
        <v>&lt;docRef&gt;Environmental Management Manual, Operational Training Team Briefs&lt;/docRef&gt;</v>
      </c>
    </row>
    <row r="481" spans="2:6" x14ac:dyDescent="0.2">
      <c r="C481" s="423" t="s">
        <v>334</v>
      </c>
      <c r="F481" s="423" t="str">
        <f>CONCATENATE(C481,D481,E481)</f>
        <v>&lt;/trainingReportingProcs&gt;</v>
      </c>
    </row>
    <row r="482" spans="2:6" s="425" customFormat="1" x14ac:dyDescent="0.2">
      <c r="B482" s="425" t="s">
        <v>213</v>
      </c>
      <c r="C482" s="425" t="s">
        <v>335</v>
      </c>
      <c r="D482" s="426"/>
      <c r="F482" s="425" t="str">
        <f>C482</f>
        <v>&lt;trainingReportingDeviations&gt;</v>
      </c>
    </row>
    <row r="483" spans="2:6" s="425" customFormat="1" ht="12.75" customHeight="1" x14ac:dyDescent="0.2">
      <c r="C483" s="425" t="s">
        <v>205</v>
      </c>
      <c r="D483" s="426" t="str">
        <f>'Op Perf'!E32</f>
        <v>Yes</v>
      </c>
      <c r="E483" s="425" t="s">
        <v>206</v>
      </c>
      <c r="F483" s="425" t="str">
        <f>CONCATENATE(C483,D483,E483)</f>
        <v>&lt;answer&gt;Yes&lt;/answer&gt;</v>
      </c>
    </row>
    <row r="484" spans="2:6" s="425" customFormat="1" x14ac:dyDescent="0.2">
      <c r="C484" s="425" t="s">
        <v>194</v>
      </c>
      <c r="D484" s="426">
        <f>'Op Perf'!G32</f>
        <v>2</v>
      </c>
      <c r="E484" s="425" t="s">
        <v>195</v>
      </c>
      <c r="F484" s="425" t="str">
        <f>CONCATENATE(C484,D484,E484)</f>
        <v>&lt;score&gt;2&lt;/score&gt;</v>
      </c>
    </row>
    <row r="485" spans="2:6" s="425" customFormat="1" x14ac:dyDescent="0.2">
      <c r="C485" s="425" t="s">
        <v>196</v>
      </c>
      <c r="D485" s="426">
        <f>'Op Perf'!H32</f>
        <v>0</v>
      </c>
      <c r="E485" s="425" t="s">
        <v>197</v>
      </c>
      <c r="F485" s="425" t="str">
        <f>CONCATENATE(C485,D485,E485)</f>
        <v>&lt;post&gt;0&lt;/post&gt;</v>
      </c>
    </row>
    <row r="486" spans="2:6" s="425" customFormat="1" ht="63.75" x14ac:dyDescent="0.2">
      <c r="C486" s="425" t="s">
        <v>198</v>
      </c>
      <c r="D486" s="426" t="str">
        <f>'Op Perf'!J32</f>
        <v>Environmental Management Manual, Permit Authorisation, Station Procedure CQLMI1008</v>
      </c>
      <c r="E486" s="425" t="s">
        <v>199</v>
      </c>
      <c r="F486" s="425" t="str">
        <f>CONCATENATE(C486,D486,E486)</f>
        <v>&lt;docRef&gt;Environmental Management Manual, Permit Authorisation, Station Procedure CQLMI1008&lt;/docRef&gt;</v>
      </c>
    </row>
    <row r="487" spans="2:6" s="425" customFormat="1" x14ac:dyDescent="0.2">
      <c r="C487" s="425" t="s">
        <v>336</v>
      </c>
      <c r="D487" s="426"/>
      <c r="F487" s="425" t="str">
        <f>CONCATENATE(C487,D487,E487)</f>
        <v>&lt;/trainingReportingDeviations&gt;</v>
      </c>
    </row>
    <row r="488" spans="2:6" x14ac:dyDescent="0.2">
      <c r="B488" s="423" t="s">
        <v>337</v>
      </c>
      <c r="C488" s="423" t="s">
        <v>338</v>
      </c>
      <c r="F488" s="423" t="str">
        <f>C488</f>
        <v>&lt;trainingAccidentalEmissions&gt;</v>
      </c>
    </row>
    <row r="489" spans="2:6" ht="12.75" customHeight="1" x14ac:dyDescent="0.2">
      <c r="C489" s="423" t="s">
        <v>205</v>
      </c>
      <c r="D489" s="424" t="str">
        <f>'Op Perf'!E33</f>
        <v>Yes</v>
      </c>
      <c r="E489" s="423" t="s">
        <v>206</v>
      </c>
      <c r="F489" s="423" t="str">
        <f>CONCATENATE(C489,D489,E489)</f>
        <v>&lt;answer&gt;Yes&lt;/answer&gt;</v>
      </c>
    </row>
    <row r="490" spans="2:6" x14ac:dyDescent="0.2">
      <c r="C490" s="423" t="s">
        <v>194</v>
      </c>
      <c r="D490" s="424">
        <f>'Op Perf'!G33</f>
        <v>2</v>
      </c>
      <c r="E490" s="423" t="s">
        <v>195</v>
      </c>
      <c r="F490" s="423" t="str">
        <f>CONCATENATE(C490,D490,E490)</f>
        <v>&lt;score&gt;2&lt;/score&gt;</v>
      </c>
    </row>
    <row r="491" spans="2:6" x14ac:dyDescent="0.2">
      <c r="C491" s="423" t="s">
        <v>196</v>
      </c>
      <c r="D491" s="424">
        <f>'Op Perf'!H33</f>
        <v>0</v>
      </c>
      <c r="E491" s="423" t="s">
        <v>197</v>
      </c>
      <c r="F491" s="423" t="str">
        <f>CONCATENATE(C491,D491,E491)</f>
        <v>&lt;post&gt;0&lt;/post&gt;</v>
      </c>
    </row>
    <row r="492" spans="2:6" ht="51" x14ac:dyDescent="0.2">
      <c r="C492" s="423" t="s">
        <v>198</v>
      </c>
      <c r="D492" s="424" t="str">
        <f>'Op Perf'!J33</f>
        <v>SHEMS System, Emergency Plan CQLMI1008 and CQLMI2010</v>
      </c>
      <c r="E492" s="423" t="s">
        <v>199</v>
      </c>
      <c r="F492" s="423" t="str">
        <f>CONCATENATE(C492,D492,E492)</f>
        <v>&lt;docRef&gt;SHEMS System, Emergency Plan CQLMI1008 and CQLMI2010&lt;/docRef&gt;</v>
      </c>
    </row>
    <row r="493" spans="2:6" x14ac:dyDescent="0.2">
      <c r="C493" s="423" t="s">
        <v>339</v>
      </c>
      <c r="F493" s="423" t="str">
        <f>CONCATENATE(C493,D493,E493)</f>
        <v>&lt;/trainingAccidentalEmissions&gt;</v>
      </c>
    </row>
    <row r="494" spans="2:6" x14ac:dyDescent="0.2">
      <c r="B494" s="423" t="s">
        <v>202</v>
      </c>
      <c r="C494" s="423" t="s">
        <v>342</v>
      </c>
      <c r="F494" s="423" t="str">
        <f>C494</f>
        <v>&lt;skillsAndCompetancies&gt;</v>
      </c>
    </row>
    <row r="495" spans="2:6" ht="12.75" customHeight="1" x14ac:dyDescent="0.2">
      <c r="C495" s="423" t="s">
        <v>205</v>
      </c>
      <c r="D495" s="424" t="str">
        <f>'Op Perf'!E34</f>
        <v>Yes</v>
      </c>
      <c r="E495" s="423" t="s">
        <v>206</v>
      </c>
      <c r="F495" s="423" t="str">
        <f>CONCATENATE(C495,D495,E495)</f>
        <v>&lt;answer&gt;Yes&lt;/answer&gt;</v>
      </c>
    </row>
    <row r="496" spans="2:6" x14ac:dyDescent="0.2">
      <c r="C496" s="423" t="s">
        <v>194</v>
      </c>
      <c r="D496" s="424">
        <f>'Op Perf'!G34</f>
        <v>1</v>
      </c>
      <c r="E496" s="423" t="s">
        <v>195</v>
      </c>
      <c r="F496" s="423" t="str">
        <f>CONCATENATE(C496,D496,E496)</f>
        <v>&lt;score&gt;1&lt;/score&gt;</v>
      </c>
    </row>
    <row r="497" spans="2:6" x14ac:dyDescent="0.2">
      <c r="C497" s="423" t="s">
        <v>196</v>
      </c>
      <c r="D497" s="424">
        <f>'Op Perf'!H34</f>
        <v>0</v>
      </c>
      <c r="E497" s="423" t="s">
        <v>197</v>
      </c>
      <c r="F497" s="423" t="str">
        <f>CONCATENATE(C497,D497,E497)</f>
        <v>&lt;post&gt;0&lt;/post&gt;</v>
      </c>
    </row>
    <row r="498" spans="2:6" ht="38.25" x14ac:dyDescent="0.2">
      <c r="C498" s="423" t="s">
        <v>198</v>
      </c>
      <c r="D498" s="424" t="str">
        <f>'Op Perf'!J34</f>
        <v>Environmental Management Manual (EMM), HR training records</v>
      </c>
      <c r="E498" s="423" t="s">
        <v>199</v>
      </c>
      <c r="F498" s="423" t="str">
        <f>CONCATENATE(C498,D498,E498)</f>
        <v>&lt;docRef&gt;Environmental Management Manual (EMM), HR training records&lt;/docRef&gt;</v>
      </c>
    </row>
    <row r="499" spans="2:6" x14ac:dyDescent="0.2">
      <c r="C499" s="423" t="s">
        <v>341</v>
      </c>
      <c r="F499" s="423" t="str">
        <f>CONCATENATE(C499,D499,E499)</f>
        <v>&lt;/skillsAndCompetancies&gt;</v>
      </c>
    </row>
    <row r="500" spans="2:6" s="425" customFormat="1" x14ac:dyDescent="0.2">
      <c r="B500" s="425" t="s">
        <v>203</v>
      </c>
      <c r="C500" s="425" t="s">
        <v>343</v>
      </c>
      <c r="D500" s="426"/>
      <c r="F500" s="425" t="str">
        <f>C500</f>
        <v>&lt;keyPostsAndContractors&gt;</v>
      </c>
    </row>
    <row r="501" spans="2:6" s="425" customFormat="1" ht="12.75" customHeight="1" x14ac:dyDescent="0.2">
      <c r="C501" s="425" t="s">
        <v>205</v>
      </c>
      <c r="D501" s="426" t="str">
        <f>'Op Perf'!E35</f>
        <v>No</v>
      </c>
      <c r="E501" s="425" t="s">
        <v>206</v>
      </c>
      <c r="F501" s="425" t="str">
        <f>CONCATENATE(C501,D501,E501)</f>
        <v>&lt;answer&gt;No&lt;/answer&gt;</v>
      </c>
    </row>
    <row r="502" spans="2:6" s="425" customFormat="1" x14ac:dyDescent="0.2">
      <c r="C502" s="425" t="s">
        <v>194</v>
      </c>
      <c r="D502" s="426">
        <f>'Op Perf'!G35</f>
        <v>0</v>
      </c>
      <c r="E502" s="425" t="s">
        <v>195</v>
      </c>
      <c r="F502" s="425" t="str">
        <f>CONCATENATE(C502,D502,E502)</f>
        <v>&lt;score&gt;0&lt;/score&gt;</v>
      </c>
    </row>
    <row r="503" spans="2:6" s="425" customFormat="1" x14ac:dyDescent="0.2">
      <c r="C503" s="425" t="s">
        <v>196</v>
      </c>
      <c r="D503" s="426">
        <f>'Op Perf'!H35</f>
        <v>0</v>
      </c>
      <c r="E503" s="425" t="s">
        <v>197</v>
      </c>
      <c r="F503" s="425" t="str">
        <f>CONCATENATE(C503,D503,E503)</f>
        <v>&lt;post&gt;0&lt;/post&gt;</v>
      </c>
    </row>
    <row r="504" spans="2:6" s="425" customFormat="1" ht="38.25" x14ac:dyDescent="0.2">
      <c r="C504" s="425" t="s">
        <v>198</v>
      </c>
      <c r="D504" s="426" t="str">
        <f>'Op Perf'!J35</f>
        <v>EMM, Role Profiles. Contractors are assessed using company procedures</v>
      </c>
      <c r="E504" s="425" t="s">
        <v>199</v>
      </c>
      <c r="F504" s="425" t="str">
        <f>CONCATENATE(C504,D504,E504)</f>
        <v>&lt;docRef&gt;EMM, Role Profiles. Contractors are assessed using company procedures&lt;/docRef&gt;</v>
      </c>
    </row>
    <row r="505" spans="2:6" s="425" customFormat="1" x14ac:dyDescent="0.2">
      <c r="C505" s="425" t="s">
        <v>357</v>
      </c>
      <c r="D505" s="426"/>
      <c r="F505" s="425" t="str">
        <f>CONCATENATE(C505,D505,E505)</f>
        <v>&lt;/keyPostsAndContractors&gt;</v>
      </c>
    </row>
    <row r="506" spans="2:6" ht="25.5" x14ac:dyDescent="0.2">
      <c r="B506" s="423" t="s">
        <v>204</v>
      </c>
      <c r="C506" s="423" t="s">
        <v>358</v>
      </c>
      <c r="F506" s="423" t="str">
        <f>C506</f>
        <v>&lt;assessPotentialRisksByContractors&gt;</v>
      </c>
    </row>
    <row r="507" spans="2:6" ht="12.75" customHeight="1" x14ac:dyDescent="0.2">
      <c r="C507" s="423" t="s">
        <v>205</v>
      </c>
      <c r="D507" s="424" t="str">
        <f>'Op Perf'!E36</f>
        <v>Yes</v>
      </c>
      <c r="E507" s="423" t="s">
        <v>206</v>
      </c>
      <c r="F507" s="423" t="str">
        <f>CONCATENATE(C507,D507,E507)</f>
        <v>&lt;answer&gt;Yes&lt;/answer&gt;</v>
      </c>
    </row>
    <row r="508" spans="2:6" x14ac:dyDescent="0.2">
      <c r="C508" s="423" t="s">
        <v>194</v>
      </c>
      <c r="D508" s="424">
        <f>'Op Perf'!G36</f>
        <v>1</v>
      </c>
      <c r="E508" s="423" t="s">
        <v>195</v>
      </c>
      <c r="F508" s="423" t="str">
        <f>CONCATENATE(C508,D508,E508)</f>
        <v>&lt;score&gt;1&lt;/score&gt;</v>
      </c>
    </row>
    <row r="509" spans="2:6" x14ac:dyDescent="0.2">
      <c r="C509" s="423" t="s">
        <v>196</v>
      </c>
      <c r="D509" s="424">
        <f>'Op Perf'!H36</f>
        <v>0</v>
      </c>
      <c r="E509" s="423" t="s">
        <v>197</v>
      </c>
      <c r="F509" s="423" t="str">
        <f>CONCATENATE(C509,D509,E509)</f>
        <v>&lt;post&gt;0&lt;/post&gt;</v>
      </c>
    </row>
    <row r="510" spans="2:6" ht="38.25" x14ac:dyDescent="0.2">
      <c r="C510" s="423" t="s">
        <v>198</v>
      </c>
      <c r="D510" s="424" t="str">
        <f>'Op Perf'!J36</f>
        <v>Environment and Safety aspects assessed at all stages of the contract</v>
      </c>
      <c r="E510" s="423" t="s">
        <v>199</v>
      </c>
      <c r="F510" s="423" t="str">
        <f>CONCATENATE(C510,D510,E510)</f>
        <v>&lt;docRef&gt;Environment and Safety aspects assessed at all stages of the contract&lt;/docRef&gt;</v>
      </c>
    </row>
    <row r="511" spans="2:6" ht="25.5" x14ac:dyDescent="0.2">
      <c r="C511" s="423" t="s">
        <v>359</v>
      </c>
      <c r="F511" s="423" t="str">
        <f>CONCATENATE(C511,D511,E511)</f>
        <v>&lt;/assessPotentialRisksByContractors&gt;</v>
      </c>
    </row>
    <row r="512" spans="2:6" s="425" customFormat="1" ht="25.5" x14ac:dyDescent="0.2">
      <c r="B512" s="425" t="s">
        <v>207</v>
      </c>
      <c r="C512" s="425" t="s">
        <v>364</v>
      </c>
      <c r="D512" s="426"/>
      <c r="F512" s="425" t="str">
        <f>C512</f>
        <v>&lt;notifiableIncidentsLackOfTraining&gt;</v>
      </c>
    </row>
    <row r="513" spans="2:6" s="425" customFormat="1" ht="12.75" customHeight="1" x14ac:dyDescent="0.2">
      <c r="C513" s="425" t="s">
        <v>205</v>
      </c>
      <c r="D513" s="426" t="str">
        <f>'Op Perf'!E37</f>
        <v>No</v>
      </c>
      <c r="E513" s="425" t="s">
        <v>206</v>
      </c>
      <c r="F513" s="425" t="str">
        <f>CONCATENATE(C513,D513,E513)</f>
        <v>&lt;answer&gt;No&lt;/answer&gt;</v>
      </c>
    </row>
    <row r="514" spans="2:6" s="425" customFormat="1" x14ac:dyDescent="0.2">
      <c r="C514" s="425" t="s">
        <v>194</v>
      </c>
      <c r="D514" s="426">
        <f>'Op Perf'!G37</f>
        <v>0</v>
      </c>
      <c r="E514" s="425" t="s">
        <v>195</v>
      </c>
      <c r="F514" s="425" t="str">
        <f>CONCATENATE(C514,D514,E514)</f>
        <v>&lt;score&gt;0&lt;/score&gt;</v>
      </c>
    </row>
    <row r="515" spans="2:6" s="425" customFormat="1" x14ac:dyDescent="0.2">
      <c r="C515" s="425" t="s">
        <v>196</v>
      </c>
      <c r="D515" s="426">
        <f>'Op Perf'!H37</f>
        <v>0</v>
      </c>
      <c r="E515" s="425" t="s">
        <v>197</v>
      </c>
      <c r="F515" s="425" t="str">
        <f>CONCATENATE(C515,D515,E515)</f>
        <v>&lt;post&gt;0&lt;/post&gt;</v>
      </c>
    </row>
    <row r="516" spans="2:6" s="425" customFormat="1" x14ac:dyDescent="0.2">
      <c r="C516" s="425" t="s">
        <v>198</v>
      </c>
      <c r="D516" s="426">
        <f>'Op Perf'!J37</f>
        <v>0</v>
      </c>
      <c r="E516" s="425" t="s">
        <v>199</v>
      </c>
      <c r="F516" s="425" t="str">
        <f>CONCATENATE(C516,D516,E516)</f>
        <v>&lt;docRef&gt;0&lt;/docRef&gt;</v>
      </c>
    </row>
    <row r="517" spans="2:6" s="425" customFormat="1" ht="25.5" x14ac:dyDescent="0.2">
      <c r="C517" s="425" t="s">
        <v>365</v>
      </c>
      <c r="D517" s="426"/>
      <c r="F517" s="425" t="str">
        <f>CONCATENATE(C517,D517,E517)</f>
        <v>&lt;/notifiableIncidentsLackOfTraining&gt;</v>
      </c>
    </row>
    <row r="518" spans="2:6" x14ac:dyDescent="0.2">
      <c r="B518" s="423" t="s">
        <v>208</v>
      </c>
      <c r="C518" s="423" t="s">
        <v>368</v>
      </c>
      <c r="F518" s="423" t="str">
        <f>C518</f>
        <v>&lt;industryStandardsForTraining&gt;</v>
      </c>
    </row>
    <row r="519" spans="2:6" ht="12.75" customHeight="1" x14ac:dyDescent="0.2">
      <c r="C519" s="423" t="s">
        <v>205</v>
      </c>
      <c r="D519" s="424" t="str">
        <f>'Op Perf'!E38</f>
        <v>No</v>
      </c>
      <c r="E519" s="423" t="s">
        <v>206</v>
      </c>
      <c r="F519" s="423" t="str">
        <f>CONCATENATE(C519,D519,E519)</f>
        <v>&lt;answer&gt;No&lt;/answer&gt;</v>
      </c>
    </row>
    <row r="520" spans="2:6" x14ac:dyDescent="0.2">
      <c r="C520" s="423" t="s">
        <v>194</v>
      </c>
      <c r="D520" s="424">
        <f>'Op Perf'!G38</f>
        <v>-2</v>
      </c>
      <c r="E520" s="423" t="s">
        <v>195</v>
      </c>
      <c r="F520" s="423" t="str">
        <f>CONCATENATE(C520,D520,E520)</f>
        <v>&lt;score&gt;-2&lt;/score&gt;</v>
      </c>
    </row>
    <row r="521" spans="2:6" x14ac:dyDescent="0.2">
      <c r="C521" s="423" t="s">
        <v>196</v>
      </c>
      <c r="D521" s="424">
        <f>'Op Perf'!H38</f>
        <v>0</v>
      </c>
      <c r="E521" s="423" t="s">
        <v>197</v>
      </c>
      <c r="F521" s="423" t="str">
        <f>CONCATENATE(C521,D521,E521)</f>
        <v>&lt;post&gt;0&lt;/post&gt;</v>
      </c>
    </row>
    <row r="522" spans="2:6" x14ac:dyDescent="0.2">
      <c r="C522" s="423" t="s">
        <v>198</v>
      </c>
      <c r="D522" s="424">
        <f>'Op Perf'!J38</f>
        <v>0</v>
      </c>
      <c r="E522" s="423" t="s">
        <v>199</v>
      </c>
      <c r="F522" s="423" t="str">
        <f>CONCATENATE(C522,D522,E522)</f>
        <v>&lt;docRef&gt;0&lt;/docRef&gt;</v>
      </c>
    </row>
    <row r="523" spans="2:6" ht="25.5" x14ac:dyDescent="0.2">
      <c r="C523" s="423" t="s">
        <v>367</v>
      </c>
      <c r="F523" s="423" t="str">
        <f>CONCATENATE(C523,D523,E523)</f>
        <v>&lt;/industryStandardsForTraining&gt;</v>
      </c>
    </row>
    <row r="524" spans="2:6" s="425" customFormat="1" x14ac:dyDescent="0.2">
      <c r="B524" s="425" t="s">
        <v>209</v>
      </c>
      <c r="C524" s="425" t="s">
        <v>366</v>
      </c>
      <c r="D524" s="426"/>
      <c r="F524" s="425" t="str">
        <f>C524</f>
        <v>&lt;trainingNeedsReviewed&gt;</v>
      </c>
    </row>
    <row r="525" spans="2:6" s="425" customFormat="1" ht="12.75" customHeight="1" x14ac:dyDescent="0.2">
      <c r="C525" s="425" t="s">
        <v>205</v>
      </c>
      <c r="D525" s="426" t="str">
        <f>'Op Perf'!E39</f>
        <v>Yes</v>
      </c>
      <c r="E525" s="425" t="s">
        <v>206</v>
      </c>
      <c r="F525" s="425" t="str">
        <f>CONCATENATE(C525,D525,E525)</f>
        <v>&lt;answer&gt;Yes&lt;/answer&gt;</v>
      </c>
    </row>
    <row r="526" spans="2:6" s="425" customFormat="1" x14ac:dyDescent="0.2">
      <c r="C526" s="425" t="s">
        <v>194</v>
      </c>
      <c r="D526" s="426">
        <f>'Op Perf'!G39</f>
        <v>2</v>
      </c>
      <c r="E526" s="425" t="s">
        <v>195</v>
      </c>
      <c r="F526" s="425" t="str">
        <f>CONCATENATE(C526,D526,E526)</f>
        <v>&lt;score&gt;2&lt;/score&gt;</v>
      </c>
    </row>
    <row r="527" spans="2:6" s="425" customFormat="1" x14ac:dyDescent="0.2">
      <c r="C527" s="425" t="s">
        <v>196</v>
      </c>
      <c r="D527" s="426">
        <f>'Op Perf'!H39</f>
        <v>0</v>
      </c>
      <c r="E527" s="425" t="s">
        <v>197</v>
      </c>
      <c r="F527" s="425" t="str">
        <f>CONCATENATE(C527,D527,E527)</f>
        <v>&lt;post&gt;0&lt;/post&gt;</v>
      </c>
    </row>
    <row r="528" spans="2:6" s="425" customFormat="1" ht="25.5" x14ac:dyDescent="0.2">
      <c r="C528" s="425" t="s">
        <v>198</v>
      </c>
      <c r="D528" s="426" t="str">
        <f>'Op Perf'!J39</f>
        <v>Continual on-going assessment</v>
      </c>
      <c r="E528" s="425" t="s">
        <v>199</v>
      </c>
      <c r="F528" s="425" t="str">
        <f>CONCATENATE(C528,D528,E528)</f>
        <v>&lt;docRef&gt;Continual on-going assessment&lt;/docRef&gt;</v>
      </c>
    </row>
    <row r="529" spans="2:6" s="425" customFormat="1" x14ac:dyDescent="0.2">
      <c r="C529" s="425" t="s">
        <v>369</v>
      </c>
      <c r="D529" s="426"/>
      <c r="F529" s="425" t="str">
        <f>CONCATENATE(C529,D529,E529)</f>
        <v>&lt;/trainingNeedsReviewed&gt;</v>
      </c>
    </row>
    <row r="530" spans="2:6" s="428" customFormat="1" ht="25.5" x14ac:dyDescent="0.2">
      <c r="C530" s="428" t="s">
        <v>370</v>
      </c>
      <c r="D530" s="427"/>
      <c r="F530" s="423" t="str">
        <f>C530</f>
        <v>&lt;/competanceAndTrainingSection&gt;</v>
      </c>
    </row>
    <row r="531" spans="2:6" s="428" customFormat="1" x14ac:dyDescent="0.2">
      <c r="C531" s="428" t="s">
        <v>373</v>
      </c>
      <c r="D531" s="427"/>
      <c r="F531" s="423" t="str">
        <f>C531</f>
        <v>&lt;emergencyPlanningSection&gt;</v>
      </c>
    </row>
    <row r="532" spans="2:6" x14ac:dyDescent="0.2">
      <c r="B532" s="423" t="s">
        <v>200</v>
      </c>
      <c r="C532" s="423" t="s">
        <v>375</v>
      </c>
      <c r="F532" s="423" t="str">
        <f>C532</f>
        <v>&lt;accidentPlan&gt;</v>
      </c>
    </row>
    <row r="533" spans="2:6" ht="12.75" customHeight="1" x14ac:dyDescent="0.2">
      <c r="C533" s="423" t="s">
        <v>205</v>
      </c>
      <c r="D533" s="424" t="str">
        <f>'Op Perf'!E51</f>
        <v>Yes</v>
      </c>
      <c r="E533" s="423" t="s">
        <v>206</v>
      </c>
      <c r="F533" s="423" t="str">
        <f>CONCATENATE(C533,D533,E533)</f>
        <v>&lt;answer&gt;Yes&lt;/answer&gt;</v>
      </c>
    </row>
    <row r="534" spans="2:6" x14ac:dyDescent="0.2">
      <c r="C534" s="423" t="s">
        <v>194</v>
      </c>
      <c r="D534" s="424">
        <f>'Op Perf'!G51</f>
        <v>4</v>
      </c>
      <c r="E534" s="423" t="s">
        <v>195</v>
      </c>
      <c r="F534" s="423" t="str">
        <f>CONCATENATE(C534,D534,E534)</f>
        <v>&lt;score&gt;4&lt;/score&gt;</v>
      </c>
    </row>
    <row r="535" spans="2:6" x14ac:dyDescent="0.2">
      <c r="C535" s="423" t="s">
        <v>196</v>
      </c>
      <c r="D535" s="424">
        <f>'Op Perf'!H51</f>
        <v>0</v>
      </c>
      <c r="E535" s="423" t="s">
        <v>197</v>
      </c>
      <c r="F535" s="423" t="str">
        <f>CONCATENATE(C535,D535,E535)</f>
        <v>&lt;post&gt;0&lt;/post&gt;</v>
      </c>
    </row>
    <row r="536" spans="2:6" ht="51" x14ac:dyDescent="0.2">
      <c r="C536" s="423" t="s">
        <v>198</v>
      </c>
      <c r="D536" s="424" t="str">
        <f>'Op Perf'!J51</f>
        <v>Environmental Management Manual. EStation Incident Plan CQLMI1008 CQLMI2010</v>
      </c>
      <c r="E536" s="423" t="s">
        <v>199</v>
      </c>
      <c r="F536" s="423" t="str">
        <f>CONCATENATE(C536,D536,E536)</f>
        <v>&lt;docRef&gt;Environmental Management Manual. EStation Incident Plan CQLMI1008 CQLMI2010&lt;/docRef&gt;</v>
      </c>
    </row>
    <row r="537" spans="2:6" x14ac:dyDescent="0.2">
      <c r="C537" s="423" t="s">
        <v>376</v>
      </c>
      <c r="F537" s="423" t="str">
        <f>CONCATENATE(C537,D537,E537)</f>
        <v>&lt;/accidentPlan&gt;</v>
      </c>
    </row>
    <row r="538" spans="2:6" s="425" customFormat="1" ht="25.5" x14ac:dyDescent="0.2">
      <c r="B538" s="425" t="s">
        <v>201</v>
      </c>
      <c r="C538" s="425" t="s">
        <v>377</v>
      </c>
      <c r="D538" s="426"/>
      <c r="F538" s="425" t="str">
        <f>C538</f>
        <v>&lt;identifiedAreasInAccidentPlan&gt;</v>
      </c>
    </row>
    <row r="539" spans="2:6" s="425" customFormat="1" ht="12.75" customHeight="1" x14ac:dyDescent="0.2">
      <c r="C539" s="425" t="s">
        <v>205</v>
      </c>
      <c r="D539" s="426" t="str">
        <f>'Op Perf'!E52</f>
        <v>Yes</v>
      </c>
      <c r="E539" s="425" t="s">
        <v>206</v>
      </c>
      <c r="F539" s="425" t="str">
        <f>CONCATENATE(C539,D539,E539)</f>
        <v>&lt;answer&gt;Yes&lt;/answer&gt;</v>
      </c>
    </row>
    <row r="540" spans="2:6" s="425" customFormat="1" x14ac:dyDescent="0.2">
      <c r="C540" s="425" t="s">
        <v>194</v>
      </c>
      <c r="D540" s="426">
        <f>'Op Perf'!G52</f>
        <v>1</v>
      </c>
      <c r="E540" s="425" t="s">
        <v>195</v>
      </c>
      <c r="F540" s="425" t="str">
        <f>CONCATENATE(C540,D540,E540)</f>
        <v>&lt;score&gt;1&lt;/score&gt;</v>
      </c>
    </row>
    <row r="541" spans="2:6" s="425" customFormat="1" x14ac:dyDescent="0.2">
      <c r="C541" s="425" t="s">
        <v>196</v>
      </c>
      <c r="D541" s="426">
        <f>'Op Perf'!H52</f>
        <v>0</v>
      </c>
      <c r="E541" s="425" t="s">
        <v>197</v>
      </c>
      <c r="F541" s="425" t="str">
        <f>CONCATENATE(C541,D541,E541)</f>
        <v>&lt;post&gt;0&lt;/post&gt;</v>
      </c>
    </row>
    <row r="542" spans="2:6" s="425" customFormat="1" ht="25.5" x14ac:dyDescent="0.2">
      <c r="C542" s="425" t="s">
        <v>198</v>
      </c>
      <c r="D542" s="426" t="str">
        <f>'Op Perf'!J52</f>
        <v>Annual test exercise program</v>
      </c>
      <c r="E542" s="425" t="s">
        <v>199</v>
      </c>
      <c r="F542" s="425" t="str">
        <f>CONCATENATE(C542,D542,E542)</f>
        <v>&lt;docRef&gt;Annual test exercise program&lt;/docRef&gt;</v>
      </c>
    </row>
    <row r="543" spans="2:6" s="425" customFormat="1" ht="25.5" x14ac:dyDescent="0.2">
      <c r="C543" s="425" t="s">
        <v>378</v>
      </c>
      <c r="D543" s="426"/>
      <c r="F543" s="425" t="str">
        <f>CONCATENATE(C543,D543,E543)</f>
        <v>&lt;/identifiedAreasInAccidentPlan&gt;</v>
      </c>
    </row>
    <row r="544" spans="2:6" x14ac:dyDescent="0.2">
      <c r="B544" s="423" t="s">
        <v>202</v>
      </c>
      <c r="C544" s="423" t="s">
        <v>379</v>
      </c>
      <c r="F544" s="423" t="str">
        <f>C544</f>
        <v>&lt;improvementIdentified&gt;</v>
      </c>
    </row>
    <row r="545" spans="2:6" ht="12.75" customHeight="1" x14ac:dyDescent="0.2">
      <c r="C545" s="423" t="s">
        <v>205</v>
      </c>
      <c r="D545" s="424">
        <f>'Op Perf'!E53</f>
        <v>0</v>
      </c>
      <c r="E545" s="423" t="s">
        <v>206</v>
      </c>
      <c r="F545" s="423" t="str">
        <f>CONCATENATE(C545,D545,E545)</f>
        <v>&lt;answer&gt;0&lt;/answer&gt;</v>
      </c>
    </row>
    <row r="546" spans="2:6" x14ac:dyDescent="0.2">
      <c r="C546" s="423" t="s">
        <v>194</v>
      </c>
      <c r="D546" s="424">
        <f>'Op Perf'!G53</f>
        <v>0</v>
      </c>
      <c r="E546" s="423" t="s">
        <v>195</v>
      </c>
      <c r="F546" s="423" t="str">
        <f>CONCATENATE(C546,D546,E546)</f>
        <v>&lt;score&gt;0&lt;/score&gt;</v>
      </c>
    </row>
    <row r="547" spans="2:6" x14ac:dyDescent="0.2">
      <c r="C547" s="423" t="s">
        <v>196</v>
      </c>
      <c r="D547" s="424">
        <f>'Op Perf'!H53</f>
        <v>0</v>
      </c>
      <c r="E547" s="423" t="s">
        <v>197</v>
      </c>
      <c r="F547" s="423" t="str">
        <f>CONCATENATE(C547,D547,E547)</f>
        <v>&lt;post&gt;0&lt;/post&gt;</v>
      </c>
    </row>
    <row r="548" spans="2:6" x14ac:dyDescent="0.2">
      <c r="C548" s="423" t="s">
        <v>198</v>
      </c>
      <c r="D548" s="424" t="str">
        <f>'Op Perf'!J53</f>
        <v>N/A</v>
      </c>
      <c r="E548" s="423" t="s">
        <v>199</v>
      </c>
      <c r="F548" s="423" t="str">
        <f>CONCATENATE(C548,D548,E548)</f>
        <v>&lt;docRef&gt;N/A&lt;/docRef&gt;</v>
      </c>
    </row>
    <row r="549" spans="2:6" x14ac:dyDescent="0.2">
      <c r="C549" s="423" t="s">
        <v>380</v>
      </c>
      <c r="F549" s="423" t="str">
        <f>CONCATENATE(C549,D549,E549)</f>
        <v>&lt;/improvementIdentified&gt;</v>
      </c>
    </row>
    <row r="550" spans="2:6" s="425" customFormat="1" x14ac:dyDescent="0.2">
      <c r="B550" s="425" t="s">
        <v>203</v>
      </c>
      <c r="C550" s="425" t="s">
        <v>381</v>
      </c>
      <c r="D550" s="426"/>
      <c r="F550" s="425" t="str">
        <f>C550</f>
        <v>&lt;nonComplianceProcs&gt;</v>
      </c>
    </row>
    <row r="551" spans="2:6" s="425" customFormat="1" ht="12.75" customHeight="1" x14ac:dyDescent="0.2">
      <c r="C551" s="425" t="s">
        <v>205</v>
      </c>
      <c r="D551" s="426" t="str">
        <f>'Op Perf'!E54</f>
        <v>Yes</v>
      </c>
      <c r="E551" s="425" t="s">
        <v>206</v>
      </c>
      <c r="F551" s="425" t="str">
        <f>CONCATENATE(C551,D551,E551)</f>
        <v>&lt;answer&gt;Yes&lt;/answer&gt;</v>
      </c>
    </row>
    <row r="552" spans="2:6" s="425" customFormat="1" x14ac:dyDescent="0.2">
      <c r="C552" s="425" t="s">
        <v>194</v>
      </c>
      <c r="D552" s="426">
        <f>'Op Perf'!G54</f>
        <v>1</v>
      </c>
      <c r="E552" s="425" t="s">
        <v>195</v>
      </c>
      <c r="F552" s="425" t="str">
        <f>CONCATENATE(C552,D552,E552)</f>
        <v>&lt;score&gt;1&lt;/score&gt;</v>
      </c>
    </row>
    <row r="553" spans="2:6" s="425" customFormat="1" x14ac:dyDescent="0.2">
      <c r="C553" s="425" t="s">
        <v>196</v>
      </c>
      <c r="D553" s="426">
        <f>'Op Perf'!H54</f>
        <v>0</v>
      </c>
      <c r="E553" s="425" t="s">
        <v>197</v>
      </c>
      <c r="F553" s="425" t="str">
        <f>CONCATENATE(C553,D553,E553)</f>
        <v>&lt;post&gt;0&lt;/post&gt;</v>
      </c>
    </row>
    <row r="554" spans="2:6" s="425" customFormat="1" x14ac:dyDescent="0.2">
      <c r="C554" s="425" t="s">
        <v>198</v>
      </c>
      <c r="D554" s="426" t="str">
        <f>'Op Perf'!J54</f>
        <v>CQLMI</v>
      </c>
      <c r="E554" s="425" t="s">
        <v>199</v>
      </c>
      <c r="F554" s="425" t="str">
        <f>CONCATENATE(C554,D554,E554)</f>
        <v>&lt;docRef&gt;CQLMI&lt;/docRef&gt;</v>
      </c>
    </row>
    <row r="555" spans="2:6" s="425" customFormat="1" x14ac:dyDescent="0.2">
      <c r="C555" s="425" t="s">
        <v>382</v>
      </c>
      <c r="D555" s="426"/>
      <c r="F555" s="425" t="str">
        <f>CONCATENATE(C555,D555,E555)</f>
        <v>&lt;/nonComplianceProcs&gt;</v>
      </c>
    </row>
    <row r="556" spans="2:6" ht="25.5" x14ac:dyDescent="0.2">
      <c r="B556" s="423" t="s">
        <v>204</v>
      </c>
      <c r="C556" s="423" t="s">
        <v>384</v>
      </c>
      <c r="F556" s="423" t="str">
        <f>C556</f>
        <v>&lt;environmentalComplaintsProcs&gt;</v>
      </c>
    </row>
    <row r="557" spans="2:6" ht="12.75" customHeight="1" x14ac:dyDescent="0.2">
      <c r="C557" s="423" t="s">
        <v>205</v>
      </c>
      <c r="D557" s="424" t="str">
        <f>'Op Perf'!E55</f>
        <v>Yes</v>
      </c>
      <c r="E557" s="423" t="s">
        <v>206</v>
      </c>
      <c r="F557" s="423" t="str">
        <f>CONCATENATE(C557,D557,E557)</f>
        <v>&lt;answer&gt;Yes&lt;/answer&gt;</v>
      </c>
    </row>
    <row r="558" spans="2:6" x14ac:dyDescent="0.2">
      <c r="C558" s="423" t="s">
        <v>194</v>
      </c>
      <c r="D558" s="424">
        <f>'Op Perf'!G55</f>
        <v>1</v>
      </c>
      <c r="E558" s="423" t="s">
        <v>195</v>
      </c>
      <c r="F558" s="423" t="str">
        <f>CONCATENATE(C558,D558,E558)</f>
        <v>&lt;score&gt;1&lt;/score&gt;</v>
      </c>
    </row>
    <row r="559" spans="2:6" x14ac:dyDescent="0.2">
      <c r="C559" s="423" t="s">
        <v>196</v>
      </c>
      <c r="D559" s="424">
        <f>'Op Perf'!H55</f>
        <v>0</v>
      </c>
      <c r="E559" s="423" t="s">
        <v>197</v>
      </c>
      <c r="F559" s="423" t="str">
        <f>CONCATENATE(C559,D559,E559)</f>
        <v>&lt;post&gt;0&lt;/post&gt;</v>
      </c>
    </row>
    <row r="560" spans="2:6" ht="25.5" x14ac:dyDescent="0.2">
      <c r="C560" s="423" t="s">
        <v>198</v>
      </c>
      <c r="D560" s="424" t="str">
        <f>'Op Perf'!J55</f>
        <v>EMM and Company management instruction</v>
      </c>
      <c r="E560" s="423" t="s">
        <v>199</v>
      </c>
      <c r="F560" s="423" t="str">
        <f>CONCATENATE(C560,D560,E560)</f>
        <v>&lt;docRef&gt;EMM and Company management instruction&lt;/docRef&gt;</v>
      </c>
    </row>
    <row r="561" spans="2:6" ht="25.5" x14ac:dyDescent="0.2">
      <c r="C561" s="423" t="s">
        <v>385</v>
      </c>
      <c r="F561" s="423" t="str">
        <f>CONCATENATE(C561,D561,E561)</f>
        <v>&lt;/environmentalComplaintsProcs&gt;</v>
      </c>
    </row>
    <row r="562" spans="2:6" s="425" customFormat="1" x14ac:dyDescent="0.2">
      <c r="B562" s="425" t="s">
        <v>207</v>
      </c>
      <c r="C562" s="425" t="s">
        <v>386</v>
      </c>
      <c r="D562" s="426"/>
      <c r="F562" s="425" t="str">
        <f>C562</f>
        <v>&lt;investigatingIncidentsProcs&gt;</v>
      </c>
    </row>
    <row r="563" spans="2:6" s="425" customFormat="1" ht="12.75" customHeight="1" x14ac:dyDescent="0.2">
      <c r="C563" s="425" t="s">
        <v>205</v>
      </c>
      <c r="D563" s="426" t="str">
        <f>'Op Perf'!E56</f>
        <v>Yes</v>
      </c>
      <c r="E563" s="425" t="s">
        <v>206</v>
      </c>
      <c r="F563" s="425" t="str">
        <f>CONCATENATE(C563,D563,E563)</f>
        <v>&lt;answer&gt;Yes&lt;/answer&gt;</v>
      </c>
    </row>
    <row r="564" spans="2:6" s="425" customFormat="1" x14ac:dyDescent="0.2">
      <c r="C564" s="425" t="s">
        <v>194</v>
      </c>
      <c r="D564" s="426">
        <f>'Op Perf'!G56</f>
        <v>2</v>
      </c>
      <c r="E564" s="425" t="s">
        <v>195</v>
      </c>
      <c r="F564" s="425" t="str">
        <f>CONCATENATE(C564,D564,E564)</f>
        <v>&lt;score&gt;2&lt;/score&gt;</v>
      </c>
    </row>
    <row r="565" spans="2:6" s="425" customFormat="1" x14ac:dyDescent="0.2">
      <c r="C565" s="425" t="s">
        <v>196</v>
      </c>
      <c r="D565" s="426">
        <f>'Op Perf'!H56</f>
        <v>0</v>
      </c>
      <c r="E565" s="425" t="s">
        <v>197</v>
      </c>
      <c r="F565" s="425" t="str">
        <f>CONCATENATE(C565,D565,E565)</f>
        <v>&lt;post&gt;0&lt;/post&gt;</v>
      </c>
    </row>
    <row r="566" spans="2:6" s="425" customFormat="1" ht="38.25" x14ac:dyDescent="0.2">
      <c r="C566" s="425" t="s">
        <v>198</v>
      </c>
      <c r="D566" s="426" t="str">
        <f>'Op Perf'!J56</f>
        <v>SHEMS System. GMI MAN007 - Incident Investigation &amp; Reporting</v>
      </c>
      <c r="E566" s="425" t="s">
        <v>199</v>
      </c>
      <c r="F566" s="425" t="str">
        <f>CONCATENATE(C566,D566,E566)</f>
        <v>&lt;docRef&gt;SHEMS System. GMI MAN007 - Incident Investigation &amp; Reporting&lt;/docRef&gt;</v>
      </c>
    </row>
    <row r="567" spans="2:6" s="425" customFormat="1" x14ac:dyDescent="0.2">
      <c r="C567" s="425" t="s">
        <v>387</v>
      </c>
      <c r="D567" s="426"/>
      <c r="F567" s="425" t="str">
        <f>CONCATENATE(C567,D567,E567)</f>
        <v>&lt;/investigatingIncidentsProcs&gt;</v>
      </c>
    </row>
    <row r="568" spans="2:6" x14ac:dyDescent="0.2">
      <c r="B568" s="423" t="s">
        <v>208</v>
      </c>
      <c r="C568" s="423" t="s">
        <v>388</v>
      </c>
      <c r="F568" s="423" t="str">
        <f>C568</f>
        <v>&lt;notifiableIncidentsOrReleases&gt;</v>
      </c>
    </row>
    <row r="569" spans="2:6" ht="12.75" customHeight="1" x14ac:dyDescent="0.2">
      <c r="C569" s="423" t="s">
        <v>205</v>
      </c>
      <c r="D569" s="424" t="str">
        <f>'Op Perf'!E57</f>
        <v>No</v>
      </c>
      <c r="E569" s="423" t="s">
        <v>206</v>
      </c>
      <c r="F569" s="423" t="str">
        <f>CONCATENATE(C569,D569,E569)</f>
        <v>&lt;answer&gt;No&lt;/answer&gt;</v>
      </c>
    </row>
    <row r="570" spans="2:6" x14ac:dyDescent="0.2">
      <c r="C570" s="423" t="s">
        <v>194</v>
      </c>
      <c r="D570" s="424">
        <f>'Op Perf'!G57</f>
        <v>0</v>
      </c>
      <c r="E570" s="423" t="s">
        <v>195</v>
      </c>
      <c r="F570" s="423" t="str">
        <f>CONCATENATE(C570,D570,E570)</f>
        <v>&lt;score&gt;0&lt;/score&gt;</v>
      </c>
    </row>
    <row r="571" spans="2:6" x14ac:dyDescent="0.2">
      <c r="C571" s="423" t="s">
        <v>196</v>
      </c>
      <c r="D571" s="424">
        <f>'Op Perf'!H57</f>
        <v>0</v>
      </c>
      <c r="E571" s="423" t="s">
        <v>197</v>
      </c>
      <c r="F571" s="423" t="str">
        <f>CONCATENATE(C571,D571,E571)</f>
        <v>&lt;post&gt;0&lt;/post&gt;</v>
      </c>
    </row>
    <row r="572" spans="2:6" x14ac:dyDescent="0.2">
      <c r="C572" s="423" t="s">
        <v>198</v>
      </c>
      <c r="D572" s="424" t="str">
        <f>'Op Perf'!J57</f>
        <v>N/A</v>
      </c>
      <c r="E572" s="423" t="s">
        <v>199</v>
      </c>
      <c r="F572" s="423" t="str">
        <f>CONCATENATE(C572,D572,E572)</f>
        <v>&lt;docRef&gt;N/A&lt;/docRef&gt;</v>
      </c>
    </row>
    <row r="573" spans="2:6" ht="25.5" x14ac:dyDescent="0.2">
      <c r="C573" s="423" t="s">
        <v>389</v>
      </c>
      <c r="F573" s="423" t="str">
        <f>CONCATENATE(C573,D573,E573)</f>
        <v>&lt;/notifiableIncidentsOrReleases&gt;</v>
      </c>
    </row>
    <row r="574" spans="2:6" s="425" customFormat="1" x14ac:dyDescent="0.2">
      <c r="B574" s="425" t="s">
        <v>209</v>
      </c>
      <c r="C574" s="425" t="s">
        <v>390</v>
      </c>
      <c r="D574" s="426"/>
      <c r="F574" s="425" t="str">
        <f>C574</f>
        <v>&lt;auditRecords&gt;</v>
      </c>
    </row>
    <row r="575" spans="2:6" s="425" customFormat="1" ht="12.75" customHeight="1" x14ac:dyDescent="0.2">
      <c r="C575" s="425" t="s">
        <v>205</v>
      </c>
      <c r="D575" s="426" t="str">
        <f>'Op Perf'!E58</f>
        <v>Yes</v>
      </c>
      <c r="E575" s="425" t="s">
        <v>206</v>
      </c>
      <c r="F575" s="425" t="str">
        <f>CONCATENATE(C575,D575,E575)</f>
        <v>&lt;answer&gt;Yes&lt;/answer&gt;</v>
      </c>
    </row>
    <row r="576" spans="2:6" s="425" customFormat="1" x14ac:dyDescent="0.2">
      <c r="C576" s="425" t="s">
        <v>194</v>
      </c>
      <c r="D576" s="426">
        <f>'Op Perf'!G58</f>
        <v>3</v>
      </c>
      <c r="E576" s="425" t="s">
        <v>195</v>
      </c>
      <c r="F576" s="425" t="str">
        <f>CONCATENATE(C576,D576,E576)</f>
        <v>&lt;score&gt;3&lt;/score&gt;</v>
      </c>
    </row>
    <row r="577" spans="2:6" s="425" customFormat="1" x14ac:dyDescent="0.2">
      <c r="C577" s="425" t="s">
        <v>196</v>
      </c>
      <c r="D577" s="426">
        <f>'Op Perf'!H58</f>
        <v>0</v>
      </c>
      <c r="E577" s="425" t="s">
        <v>197</v>
      </c>
      <c r="F577" s="425" t="str">
        <f>CONCATENATE(C577,D577,E577)</f>
        <v>&lt;post&gt;0&lt;/post&gt;</v>
      </c>
    </row>
    <row r="578" spans="2:6" s="425" customFormat="1" ht="25.5" x14ac:dyDescent="0.2">
      <c r="C578" s="425" t="s">
        <v>198</v>
      </c>
      <c r="D578" s="426" t="str">
        <f>'Op Perf'!J58</f>
        <v>EMM Section and Audit Tracking Database</v>
      </c>
      <c r="E578" s="425" t="s">
        <v>199</v>
      </c>
      <c r="F578" s="425" t="str">
        <f>CONCATENATE(C578,D578,E578)</f>
        <v>&lt;docRef&gt;EMM Section and Audit Tracking Database&lt;/docRef&gt;</v>
      </c>
    </row>
    <row r="579" spans="2:6" s="425" customFormat="1" x14ac:dyDescent="0.2">
      <c r="C579" s="425" t="s">
        <v>391</v>
      </c>
      <c r="D579" s="426"/>
      <c r="F579" s="425" t="str">
        <f>CONCATENATE(C579,D579,E579)</f>
        <v>&lt;/auditRecords&gt;</v>
      </c>
    </row>
    <row r="580" spans="2:6" s="428" customFormat="1" x14ac:dyDescent="0.2">
      <c r="C580" s="428" t="s">
        <v>374</v>
      </c>
      <c r="D580" s="427"/>
      <c r="F580" s="428" t="str">
        <f>C580</f>
        <v>&lt;/emergencyPlanningSection&gt;</v>
      </c>
    </row>
    <row r="581" spans="2:6" s="428" customFormat="1" x14ac:dyDescent="0.2">
      <c r="C581" s="428" t="s">
        <v>392</v>
      </c>
      <c r="D581" s="427"/>
      <c r="F581" s="428" t="str">
        <f>C581</f>
        <v>&lt;organisationSection&gt;</v>
      </c>
    </row>
    <row r="582" spans="2:6" x14ac:dyDescent="0.2">
      <c r="B582" s="423" t="s">
        <v>215</v>
      </c>
      <c r="C582" s="423" t="s">
        <v>394</v>
      </c>
      <c r="F582" s="423" t="str">
        <f>C582</f>
        <v>&lt;registeredEMS&gt;</v>
      </c>
    </row>
    <row r="583" spans="2:6" ht="12.75" customHeight="1" x14ac:dyDescent="0.2">
      <c r="C583" s="423" t="s">
        <v>205</v>
      </c>
      <c r="D583" s="424" t="str">
        <f>'Op Perf'!E64</f>
        <v>No</v>
      </c>
      <c r="E583" s="423" t="s">
        <v>206</v>
      </c>
      <c r="F583" s="423" t="str">
        <f>CONCATENATE(C583,D583,E583)</f>
        <v>&lt;answer&gt;No&lt;/answer&gt;</v>
      </c>
    </row>
    <row r="584" spans="2:6" x14ac:dyDescent="0.2">
      <c r="C584" s="423" t="s">
        <v>194</v>
      </c>
      <c r="D584" s="424">
        <f>'Op Perf'!G64</f>
        <v>0</v>
      </c>
      <c r="E584" s="423" t="s">
        <v>195</v>
      </c>
      <c r="F584" s="423" t="str">
        <f>CONCATENATE(C584,D584,E584)</f>
        <v>&lt;score&gt;0&lt;/score&gt;</v>
      </c>
    </row>
    <row r="585" spans="2:6" x14ac:dyDescent="0.2">
      <c r="C585" s="423" t="s">
        <v>196</v>
      </c>
      <c r="D585" s="424">
        <f>'Op Perf'!H64</f>
        <v>0</v>
      </c>
      <c r="E585" s="423" t="s">
        <v>197</v>
      </c>
      <c r="F585" s="423" t="str">
        <f>CONCATENATE(C585,D585,E585)</f>
        <v>&lt;post&gt;0&lt;/post&gt;</v>
      </c>
    </row>
    <row r="586" spans="2:6" x14ac:dyDescent="0.2">
      <c r="C586" s="423" t="s">
        <v>198</v>
      </c>
      <c r="D586" s="424">
        <f>'Op Perf'!J64</f>
        <v>0</v>
      </c>
      <c r="E586" s="423" t="s">
        <v>199</v>
      </c>
      <c r="F586" s="423" t="str">
        <f>CONCATENATE(C586,D586,E586)</f>
        <v>&lt;docRef&gt;0&lt;/docRef&gt;</v>
      </c>
    </row>
    <row r="587" spans="2:6" x14ac:dyDescent="0.2">
      <c r="C587" s="423" t="s">
        <v>395</v>
      </c>
      <c r="F587" s="423" t="str">
        <f>CONCATENATE(C587,D587,E587)</f>
        <v>&lt;/registeredEMS&gt;</v>
      </c>
    </row>
    <row r="588" spans="2:6" s="425" customFormat="1" x14ac:dyDescent="0.2">
      <c r="B588" s="425" t="s">
        <v>216</v>
      </c>
      <c r="C588" s="425" t="s">
        <v>396</v>
      </c>
      <c r="D588" s="426"/>
      <c r="F588" s="425" t="str">
        <f>C588</f>
        <v>&lt;certifiedToISO14001&gt;</v>
      </c>
    </row>
    <row r="589" spans="2:6" s="425" customFormat="1" ht="12.75" customHeight="1" x14ac:dyDescent="0.2">
      <c r="C589" s="425" t="s">
        <v>205</v>
      </c>
      <c r="D589" s="426" t="str">
        <f>'Op Perf'!E65</f>
        <v>Yes</v>
      </c>
      <c r="E589" s="425" t="s">
        <v>206</v>
      </c>
      <c r="F589" s="425" t="str">
        <f>CONCATENATE(C589,D589,E589)</f>
        <v>&lt;answer&gt;Yes&lt;/answer&gt;</v>
      </c>
    </row>
    <row r="590" spans="2:6" s="425" customFormat="1" x14ac:dyDescent="0.2">
      <c r="C590" s="425" t="s">
        <v>194</v>
      </c>
      <c r="D590" s="426">
        <f>'Op Perf'!G65</f>
        <v>15</v>
      </c>
      <c r="E590" s="425" t="s">
        <v>195</v>
      </c>
      <c r="F590" s="425" t="str">
        <f>CONCATENATE(C590,D590,E590)</f>
        <v>&lt;score&gt;15&lt;/score&gt;</v>
      </c>
    </row>
    <row r="591" spans="2:6" s="425" customFormat="1" x14ac:dyDescent="0.2">
      <c r="C591" s="425" t="s">
        <v>196</v>
      </c>
      <c r="D591" s="426">
        <f>'Op Perf'!H65</f>
        <v>0</v>
      </c>
      <c r="E591" s="425" t="s">
        <v>197</v>
      </c>
      <c r="F591" s="425" t="str">
        <f>CONCATENATE(C591,D591,E591)</f>
        <v>&lt;post&gt;0&lt;/post&gt;</v>
      </c>
    </row>
    <row r="592" spans="2:6" s="425" customFormat="1" ht="51" x14ac:dyDescent="0.2">
      <c r="C592" s="425" t="s">
        <v>198</v>
      </c>
      <c r="D592" s="426" t="str">
        <f>'Op Perf'!J65</f>
        <v>ISO 14001 Certificate Number LRQ4006190 LRQA Re-cert Oct 2013. Lasts 3 years.</v>
      </c>
      <c r="E592" s="425" t="s">
        <v>199</v>
      </c>
      <c r="F592" s="425" t="str">
        <f>CONCATENATE(C592,D592,E592)</f>
        <v>&lt;docRef&gt;ISO 14001 Certificate Number LRQ4006190 LRQA Re-cert Oct 2013. Lasts 3 years.&lt;/docRef&gt;</v>
      </c>
    </row>
    <row r="593" spans="2:6" s="425" customFormat="1" x14ac:dyDescent="0.2">
      <c r="C593" s="425" t="s">
        <v>399</v>
      </c>
      <c r="D593" s="426"/>
      <c r="F593" s="425" t="str">
        <f>CONCATENATE(C593,D593,E593)</f>
        <v>&lt;/certifiedToISO14001&gt;</v>
      </c>
    </row>
    <row r="594" spans="2:6" x14ac:dyDescent="0.2">
      <c r="B594" s="423" t="s">
        <v>217</v>
      </c>
      <c r="C594" s="423" t="s">
        <v>400</v>
      </c>
      <c r="F594" s="423" t="str">
        <f>C594</f>
        <v>&lt;externalAuditOfEMS&gt;</v>
      </c>
    </row>
    <row r="595" spans="2:6" ht="12.75" customHeight="1" x14ac:dyDescent="0.2">
      <c r="C595" s="423" t="s">
        <v>205</v>
      </c>
      <c r="D595" s="424" t="str">
        <f>'Op Perf'!E66</f>
        <v>Yes</v>
      </c>
      <c r="E595" s="423" t="s">
        <v>206</v>
      </c>
      <c r="F595" s="423" t="str">
        <f>CONCATENATE(C595,D595,E595)</f>
        <v>&lt;answer&gt;Yes&lt;/answer&gt;</v>
      </c>
    </row>
    <row r="596" spans="2:6" x14ac:dyDescent="0.2">
      <c r="C596" s="423" t="s">
        <v>194</v>
      </c>
      <c r="D596" s="424">
        <f>'Op Perf'!G66</f>
        <v>12</v>
      </c>
      <c r="E596" s="423" t="s">
        <v>195</v>
      </c>
      <c r="F596" s="423" t="str">
        <f>CONCATENATE(C596,D596,E596)</f>
        <v>&lt;score&gt;12&lt;/score&gt;</v>
      </c>
    </row>
    <row r="597" spans="2:6" x14ac:dyDescent="0.2">
      <c r="C597" s="423" t="s">
        <v>196</v>
      </c>
      <c r="D597" s="424">
        <f>'Op Perf'!H66</f>
        <v>0</v>
      </c>
      <c r="E597" s="423" t="s">
        <v>197</v>
      </c>
      <c r="F597" s="423" t="str">
        <f>CONCATENATE(C597,D597,E597)</f>
        <v>&lt;post&gt;0&lt;/post&gt;</v>
      </c>
    </row>
    <row r="598" spans="2:6" x14ac:dyDescent="0.2">
      <c r="C598" s="423" t="s">
        <v>198</v>
      </c>
      <c r="D598" s="424">
        <f>'Op Perf'!J66</f>
        <v>0</v>
      </c>
      <c r="E598" s="423" t="s">
        <v>199</v>
      </c>
      <c r="F598" s="423" t="str">
        <f>CONCATENATE(C598,D598,E598)</f>
        <v>&lt;docRef&gt;0&lt;/docRef&gt;</v>
      </c>
    </row>
    <row r="599" spans="2:6" x14ac:dyDescent="0.2">
      <c r="C599" s="423" t="s">
        <v>401</v>
      </c>
      <c r="F599" s="423" t="str">
        <f>CONCATENATE(C599,D599,E599)</f>
        <v>&lt;/externalAuditOfEMS&gt;</v>
      </c>
    </row>
    <row r="600" spans="2:6" s="425" customFormat="1" ht="25.5" x14ac:dyDescent="0.2">
      <c r="B600" s="425" t="s">
        <v>218</v>
      </c>
      <c r="C600" s="425" t="s">
        <v>402</v>
      </c>
      <c r="D600" s="426"/>
      <c r="F600" s="425" t="str">
        <f>C600</f>
        <v>&lt;policyCommitmentToImprovement&gt;</v>
      </c>
    </row>
    <row r="601" spans="2:6" s="425" customFormat="1" ht="12.75" customHeight="1" x14ac:dyDescent="0.2">
      <c r="C601" s="425" t="s">
        <v>205</v>
      </c>
      <c r="D601" s="426" t="str">
        <f>'Op Perf'!E52</f>
        <v>Yes</v>
      </c>
      <c r="E601" s="425" t="s">
        <v>206</v>
      </c>
      <c r="F601" s="425" t="str">
        <f>CONCATENATE(C601,D601,E601)</f>
        <v>&lt;answer&gt;Yes&lt;/answer&gt;</v>
      </c>
    </row>
    <row r="602" spans="2:6" s="425" customFormat="1" x14ac:dyDescent="0.2">
      <c r="C602" s="425" t="s">
        <v>194</v>
      </c>
      <c r="D602" s="426">
        <f>'Op Perf'!G52</f>
        <v>1</v>
      </c>
      <c r="E602" s="425" t="s">
        <v>195</v>
      </c>
      <c r="F602" s="425" t="str">
        <f>CONCATENATE(C602,D602,E602)</f>
        <v>&lt;score&gt;1&lt;/score&gt;</v>
      </c>
    </row>
    <row r="603" spans="2:6" s="425" customFormat="1" x14ac:dyDescent="0.2">
      <c r="C603" s="425" t="s">
        <v>196</v>
      </c>
      <c r="D603" s="426">
        <f>'Op Perf'!H52</f>
        <v>0</v>
      </c>
      <c r="E603" s="425" t="s">
        <v>197</v>
      </c>
      <c r="F603" s="425" t="str">
        <f>CONCATENATE(C603,D603,E603)</f>
        <v>&lt;post&gt;0&lt;/post&gt;</v>
      </c>
    </row>
    <row r="604" spans="2:6" s="425" customFormat="1" ht="25.5" x14ac:dyDescent="0.2">
      <c r="C604" s="425" t="s">
        <v>198</v>
      </c>
      <c r="D604" s="426" t="str">
        <f>'Op Perf'!J52</f>
        <v>Annual test exercise program</v>
      </c>
      <c r="E604" s="425" t="s">
        <v>199</v>
      </c>
      <c r="F604" s="425" t="str">
        <f>CONCATENATE(C604,D604,E604)</f>
        <v>&lt;docRef&gt;Annual test exercise program&lt;/docRef&gt;</v>
      </c>
    </row>
    <row r="605" spans="2:6" s="425" customFormat="1" ht="25.5" x14ac:dyDescent="0.2">
      <c r="C605" s="425" t="s">
        <v>403</v>
      </c>
      <c r="D605" s="426"/>
      <c r="F605" s="425" t="str">
        <f>CONCATENATE(C605,D605,E605)</f>
        <v>&lt;/policyCommitmentToImprovement&gt;</v>
      </c>
    </row>
    <row r="606" spans="2:6" x14ac:dyDescent="0.2">
      <c r="B606" s="423" t="s">
        <v>219</v>
      </c>
      <c r="C606" s="423" t="s">
        <v>404</v>
      </c>
      <c r="F606" s="423" t="str">
        <f>C606</f>
        <v>&lt;policyCommitmentToComply&gt;</v>
      </c>
    </row>
    <row r="607" spans="2:6" ht="12.75" customHeight="1" x14ac:dyDescent="0.2">
      <c r="C607" s="423" t="s">
        <v>205</v>
      </c>
      <c r="D607" s="424">
        <f>'Op Perf'!E53</f>
        <v>0</v>
      </c>
      <c r="E607" s="423" t="s">
        <v>206</v>
      </c>
      <c r="F607" s="423" t="str">
        <f>CONCATENATE(C607,D607,E607)</f>
        <v>&lt;answer&gt;0&lt;/answer&gt;</v>
      </c>
    </row>
    <row r="608" spans="2:6" x14ac:dyDescent="0.2">
      <c r="C608" s="423" t="s">
        <v>194</v>
      </c>
      <c r="D608" s="424">
        <f>'Op Perf'!G53</f>
        <v>0</v>
      </c>
      <c r="E608" s="423" t="s">
        <v>195</v>
      </c>
      <c r="F608" s="423" t="str">
        <f>CONCATENATE(C608,D608,E608)</f>
        <v>&lt;score&gt;0&lt;/score&gt;</v>
      </c>
    </row>
    <row r="609" spans="2:6" x14ac:dyDescent="0.2">
      <c r="C609" s="423" t="s">
        <v>196</v>
      </c>
      <c r="D609" s="424">
        <f>'Op Perf'!H53</f>
        <v>0</v>
      </c>
      <c r="E609" s="423" t="s">
        <v>197</v>
      </c>
      <c r="F609" s="423" t="str">
        <f>CONCATENATE(C609,D609,E609)</f>
        <v>&lt;post&gt;0&lt;/post&gt;</v>
      </c>
    </row>
    <row r="610" spans="2:6" x14ac:dyDescent="0.2">
      <c r="C610" s="423" t="s">
        <v>198</v>
      </c>
      <c r="D610" s="424" t="str">
        <f>'Op Perf'!J53</f>
        <v>N/A</v>
      </c>
      <c r="E610" s="423" t="s">
        <v>199</v>
      </c>
      <c r="F610" s="423" t="str">
        <f>CONCATENATE(C610,D610,E610)</f>
        <v>&lt;docRef&gt;N/A&lt;/docRef&gt;</v>
      </c>
    </row>
    <row r="611" spans="2:6" x14ac:dyDescent="0.2">
      <c r="C611" s="423" t="s">
        <v>405</v>
      </c>
      <c r="F611" s="423" t="str">
        <f>CONCATENATE(C611,D611,E611)</f>
        <v>&lt;/policyCommitmentToComply&gt;</v>
      </c>
    </row>
    <row r="612" spans="2:6" s="425" customFormat="1" ht="25.5" x14ac:dyDescent="0.2">
      <c r="B612" s="425" t="s">
        <v>220</v>
      </c>
      <c r="C612" s="425" t="s">
        <v>406</v>
      </c>
      <c r="D612" s="426"/>
      <c r="F612" s="425" t="str">
        <f>C612</f>
        <v>&lt;policyReviewEnvironmentalObjectives&gt;</v>
      </c>
    </row>
    <row r="613" spans="2:6" s="425" customFormat="1" ht="12.75" customHeight="1" x14ac:dyDescent="0.2">
      <c r="C613" s="425" t="s">
        <v>205</v>
      </c>
      <c r="D613" s="426" t="str">
        <f>'Op Perf'!E54</f>
        <v>Yes</v>
      </c>
      <c r="E613" s="425" t="s">
        <v>206</v>
      </c>
      <c r="F613" s="425" t="str">
        <f>CONCATENATE(C613,D613,E613)</f>
        <v>&lt;answer&gt;Yes&lt;/answer&gt;</v>
      </c>
    </row>
    <row r="614" spans="2:6" s="425" customFormat="1" x14ac:dyDescent="0.2">
      <c r="C614" s="425" t="s">
        <v>194</v>
      </c>
      <c r="D614" s="426">
        <f>'Op Perf'!G54</f>
        <v>1</v>
      </c>
      <c r="E614" s="425" t="s">
        <v>195</v>
      </c>
      <c r="F614" s="425" t="str">
        <f>CONCATENATE(C614,D614,E614)</f>
        <v>&lt;score&gt;1&lt;/score&gt;</v>
      </c>
    </row>
    <row r="615" spans="2:6" s="425" customFormat="1" x14ac:dyDescent="0.2">
      <c r="C615" s="425" t="s">
        <v>196</v>
      </c>
      <c r="D615" s="426">
        <f>'Op Perf'!H54</f>
        <v>0</v>
      </c>
      <c r="E615" s="425" t="s">
        <v>197</v>
      </c>
      <c r="F615" s="425" t="str">
        <f>CONCATENATE(C615,D615,E615)</f>
        <v>&lt;post&gt;0&lt;/post&gt;</v>
      </c>
    </row>
    <row r="616" spans="2:6" s="425" customFormat="1" x14ac:dyDescent="0.2">
      <c r="C616" s="425" t="s">
        <v>198</v>
      </c>
      <c r="D616" s="426" t="str">
        <f>'Op Perf'!J54</f>
        <v>CQLMI</v>
      </c>
      <c r="E616" s="425" t="s">
        <v>199</v>
      </c>
      <c r="F616" s="425" t="str">
        <f>CONCATENATE(C616,D616,E616)</f>
        <v>&lt;docRef&gt;CQLMI&lt;/docRef&gt;</v>
      </c>
    </row>
    <row r="617" spans="2:6" s="425" customFormat="1" ht="25.5" x14ac:dyDescent="0.2">
      <c r="C617" s="425" t="s">
        <v>407</v>
      </c>
      <c r="D617" s="426"/>
      <c r="F617" s="425" t="str">
        <f>CONCATENATE(C617,D617,E617)</f>
        <v>&lt;/policyReviewEnvironmentalObjectives&gt;</v>
      </c>
    </row>
    <row r="618" spans="2:6" s="428" customFormat="1" x14ac:dyDescent="0.2">
      <c r="B618" s="428" t="s">
        <v>221</v>
      </c>
      <c r="C618" s="423" t="s">
        <v>408</v>
      </c>
      <c r="D618" s="427"/>
      <c r="F618" s="428" t="str">
        <f>C618</f>
        <v>&lt;controlProcessChangeProcs&gt;</v>
      </c>
    </row>
    <row r="619" spans="2:6" s="428" customFormat="1" ht="12.75" customHeight="1" x14ac:dyDescent="0.2">
      <c r="C619" s="423" t="s">
        <v>205</v>
      </c>
      <c r="D619" s="427">
        <f>'Op Perf'!E74</f>
        <v>0</v>
      </c>
      <c r="E619" s="428" t="s">
        <v>206</v>
      </c>
      <c r="F619" s="428" t="str">
        <f>CONCATENATE(C619,D619,E619)</f>
        <v>&lt;answer&gt;0&lt;/answer&gt;</v>
      </c>
    </row>
    <row r="620" spans="2:6" s="428" customFormat="1" x14ac:dyDescent="0.2">
      <c r="C620" s="423" t="s">
        <v>194</v>
      </c>
      <c r="D620" s="427">
        <f>'Op Perf'!G74</f>
        <v>0</v>
      </c>
      <c r="E620" s="428" t="s">
        <v>195</v>
      </c>
      <c r="F620" s="428" t="str">
        <f>CONCATENATE(C620,D620,E620)</f>
        <v>&lt;score&gt;0&lt;/score&gt;</v>
      </c>
    </row>
    <row r="621" spans="2:6" s="428" customFormat="1" x14ac:dyDescent="0.2">
      <c r="C621" s="423" t="s">
        <v>196</v>
      </c>
      <c r="D621" s="427">
        <f>'Op Perf'!H74</f>
        <v>0</v>
      </c>
      <c r="E621" s="428" t="s">
        <v>197</v>
      </c>
      <c r="F621" s="428" t="str">
        <f>CONCATENATE(C621,D621,E621)</f>
        <v>&lt;post&gt;0&lt;/post&gt;</v>
      </c>
    </row>
    <row r="622" spans="2:6" s="428" customFormat="1" x14ac:dyDescent="0.2">
      <c r="C622" s="423" t="s">
        <v>198</v>
      </c>
      <c r="D622" s="427" t="str">
        <f>'Op Perf'!J74</f>
        <v>N/A</v>
      </c>
      <c r="E622" s="428" t="s">
        <v>199</v>
      </c>
      <c r="F622" s="428" t="str">
        <f>CONCATENATE(C622,D622,E622)</f>
        <v>&lt;docRef&gt;N/A&lt;/docRef&gt;</v>
      </c>
    </row>
    <row r="623" spans="2:6" s="428" customFormat="1" x14ac:dyDescent="0.2">
      <c r="C623" s="423" t="s">
        <v>409</v>
      </c>
      <c r="D623" s="427"/>
      <c r="F623" s="428" t="str">
        <f>CONCATENATE(C623,D623,E623)</f>
        <v>&lt;/controlProcessChangeProcs&gt;</v>
      </c>
    </row>
    <row r="624" spans="2:6" s="425" customFormat="1" x14ac:dyDescent="0.2">
      <c r="B624" s="425" t="s">
        <v>222</v>
      </c>
      <c r="C624" s="425" t="s">
        <v>410</v>
      </c>
      <c r="D624" s="426"/>
      <c r="F624" s="425" t="str">
        <f>C624</f>
        <v>&lt;designAndReviewProcs&gt;</v>
      </c>
    </row>
    <row r="625" spans="2:6" s="425" customFormat="1" ht="12.75" customHeight="1" x14ac:dyDescent="0.2">
      <c r="C625" s="425" t="s">
        <v>205</v>
      </c>
      <c r="D625" s="426">
        <f>'Op Perf'!E75</f>
        <v>0</v>
      </c>
      <c r="E625" s="425" t="s">
        <v>206</v>
      </c>
      <c r="F625" s="425" t="str">
        <f>CONCATENATE(C625,D625,E625)</f>
        <v>&lt;answer&gt;0&lt;/answer&gt;</v>
      </c>
    </row>
    <row r="626" spans="2:6" s="425" customFormat="1" x14ac:dyDescent="0.2">
      <c r="C626" s="425" t="s">
        <v>194</v>
      </c>
      <c r="D626" s="426">
        <f>'Op Perf'!G75</f>
        <v>0</v>
      </c>
      <c r="E626" s="425" t="s">
        <v>195</v>
      </c>
      <c r="F626" s="425" t="str">
        <f>CONCATENATE(C626,D626,E626)</f>
        <v>&lt;score&gt;0&lt;/score&gt;</v>
      </c>
    </row>
    <row r="627" spans="2:6" s="425" customFormat="1" x14ac:dyDescent="0.2">
      <c r="C627" s="425" t="s">
        <v>196</v>
      </c>
      <c r="D627" s="426">
        <f>'Op Perf'!H75</f>
        <v>0</v>
      </c>
      <c r="E627" s="425" t="s">
        <v>197</v>
      </c>
      <c r="F627" s="425" t="str">
        <f>CONCATENATE(C627,D627,E627)</f>
        <v>&lt;post&gt;0&lt;/post&gt;</v>
      </c>
    </row>
    <row r="628" spans="2:6" s="425" customFormat="1" x14ac:dyDescent="0.2">
      <c r="C628" s="425" t="s">
        <v>198</v>
      </c>
      <c r="D628" s="426" t="str">
        <f>'Op Perf'!J75</f>
        <v>N/A</v>
      </c>
      <c r="E628" s="425" t="s">
        <v>199</v>
      </c>
      <c r="F628" s="425" t="str">
        <f>CONCATENATE(C628,D628,E628)</f>
        <v>&lt;docRef&gt;N/A&lt;/docRef&gt;</v>
      </c>
    </row>
    <row r="629" spans="2:6" s="425" customFormat="1" x14ac:dyDescent="0.2">
      <c r="C629" s="425" t="s">
        <v>411</v>
      </c>
      <c r="D629" s="426"/>
      <c r="F629" s="425" t="str">
        <f>CONCATENATE(C629,D629,E629)</f>
        <v>&lt;/designAndReviewProcs&gt;</v>
      </c>
    </row>
    <row r="630" spans="2:6" s="428" customFormat="1" x14ac:dyDescent="0.2">
      <c r="B630" s="428" t="s">
        <v>223</v>
      </c>
      <c r="C630" s="423" t="s">
        <v>412</v>
      </c>
      <c r="D630" s="427"/>
      <c r="F630" s="428" t="str">
        <f>C630</f>
        <v>&lt;capitalApprovalProcs&gt;</v>
      </c>
    </row>
    <row r="631" spans="2:6" s="428" customFormat="1" ht="12.75" customHeight="1" x14ac:dyDescent="0.2">
      <c r="C631" s="423" t="s">
        <v>205</v>
      </c>
      <c r="D631" s="427">
        <f>'Op Perf'!E76</f>
        <v>0</v>
      </c>
      <c r="E631" s="428" t="s">
        <v>206</v>
      </c>
      <c r="F631" s="428" t="str">
        <f>CONCATENATE(C631,D631,E631)</f>
        <v>&lt;answer&gt;0&lt;/answer&gt;</v>
      </c>
    </row>
    <row r="632" spans="2:6" s="428" customFormat="1" x14ac:dyDescent="0.2">
      <c r="C632" s="423" t="s">
        <v>194</v>
      </c>
      <c r="D632" s="427">
        <f>'Op Perf'!G76</f>
        <v>0</v>
      </c>
      <c r="E632" s="428" t="s">
        <v>195</v>
      </c>
      <c r="F632" s="428" t="str">
        <f>CONCATENATE(C632,D632,E632)</f>
        <v>&lt;score&gt;0&lt;/score&gt;</v>
      </c>
    </row>
    <row r="633" spans="2:6" s="428" customFormat="1" x14ac:dyDescent="0.2">
      <c r="C633" s="423" t="s">
        <v>196</v>
      </c>
      <c r="D633" s="427">
        <f>'Op Perf'!H76</f>
        <v>0</v>
      </c>
      <c r="E633" s="428" t="s">
        <v>197</v>
      </c>
      <c r="F633" s="428" t="str">
        <f>CONCATENATE(C633,D633,E633)</f>
        <v>&lt;post&gt;0&lt;/post&gt;</v>
      </c>
    </row>
    <row r="634" spans="2:6" s="428" customFormat="1" x14ac:dyDescent="0.2">
      <c r="C634" s="423" t="s">
        <v>198</v>
      </c>
      <c r="D634" s="427" t="str">
        <f>'Op Perf'!J76</f>
        <v>N/A</v>
      </c>
      <c r="E634" s="428" t="s">
        <v>199</v>
      </c>
      <c r="F634" s="428" t="str">
        <f>CONCATENATE(C634,D634,E634)</f>
        <v>&lt;docRef&gt;N/A&lt;/docRef&gt;</v>
      </c>
    </row>
    <row r="635" spans="2:6" s="428" customFormat="1" x14ac:dyDescent="0.2">
      <c r="C635" s="423" t="s">
        <v>413</v>
      </c>
      <c r="D635" s="427"/>
      <c r="F635" s="428" t="str">
        <f>CONCATENATE(C635,D635,E635)</f>
        <v>&lt;/capitalApprovalProcs&gt;</v>
      </c>
    </row>
    <row r="636" spans="2:6" s="425" customFormat="1" x14ac:dyDescent="0.2">
      <c r="B636" s="425" t="s">
        <v>224</v>
      </c>
      <c r="C636" s="425" t="s">
        <v>414</v>
      </c>
      <c r="D636" s="426"/>
      <c r="F636" s="425" t="str">
        <f>C636</f>
        <v>&lt;purchasingPolicyProcs&gt;</v>
      </c>
    </row>
    <row r="637" spans="2:6" s="425" customFormat="1" ht="12.75" customHeight="1" x14ac:dyDescent="0.2">
      <c r="C637" s="425" t="s">
        <v>205</v>
      </c>
      <c r="D637" s="426">
        <f>'Op Perf'!E77</f>
        <v>0</v>
      </c>
      <c r="E637" s="425" t="s">
        <v>206</v>
      </c>
      <c r="F637" s="425" t="str">
        <f>CONCATENATE(C637,D637,E637)</f>
        <v>&lt;answer&gt;0&lt;/answer&gt;</v>
      </c>
    </row>
    <row r="638" spans="2:6" s="425" customFormat="1" x14ac:dyDescent="0.2">
      <c r="C638" s="425" t="s">
        <v>194</v>
      </c>
      <c r="D638" s="426">
        <f>'Op Perf'!G77</f>
        <v>0</v>
      </c>
      <c r="E638" s="425" t="s">
        <v>195</v>
      </c>
      <c r="F638" s="425" t="str">
        <f>CONCATENATE(C638,D638,E638)</f>
        <v>&lt;score&gt;0&lt;/score&gt;</v>
      </c>
    </row>
    <row r="639" spans="2:6" s="425" customFormat="1" x14ac:dyDescent="0.2">
      <c r="C639" s="425" t="s">
        <v>196</v>
      </c>
      <c r="D639" s="426">
        <f>'Op Perf'!H77</f>
        <v>0</v>
      </c>
      <c r="E639" s="425" t="s">
        <v>197</v>
      </c>
      <c r="F639" s="425" t="str">
        <f>CONCATENATE(C639,D639,E639)</f>
        <v>&lt;post&gt;0&lt;/post&gt;</v>
      </c>
    </row>
    <row r="640" spans="2:6" s="425" customFormat="1" x14ac:dyDescent="0.2">
      <c r="C640" s="425" t="s">
        <v>198</v>
      </c>
      <c r="D640" s="426" t="str">
        <f>'Op Perf'!J77</f>
        <v>N/A</v>
      </c>
      <c r="E640" s="425" t="s">
        <v>199</v>
      </c>
      <c r="F640" s="425" t="str">
        <f>CONCATENATE(C640,D640,E640)</f>
        <v>&lt;docRef&gt;N/A&lt;/docRef&gt;</v>
      </c>
    </row>
    <row r="641" spans="2:6" s="425" customFormat="1" x14ac:dyDescent="0.2">
      <c r="C641" s="425" t="s">
        <v>429</v>
      </c>
      <c r="D641" s="426"/>
      <c r="F641" s="425" t="str">
        <f>CONCATENATE(C641,D641,E641)</f>
        <v>&lt;/purchasingPolicyProcs&gt;</v>
      </c>
    </row>
    <row r="642" spans="2:6" s="428" customFormat="1" x14ac:dyDescent="0.2">
      <c r="B642" s="428" t="s">
        <v>225</v>
      </c>
      <c r="C642" s="423" t="s">
        <v>430</v>
      </c>
      <c r="D642" s="427"/>
      <c r="F642" s="428" t="str">
        <f>C642</f>
        <v>&lt;annualAudits&gt;</v>
      </c>
    </row>
    <row r="643" spans="2:6" s="428" customFormat="1" ht="12.75" customHeight="1" x14ac:dyDescent="0.2">
      <c r="C643" s="423" t="s">
        <v>205</v>
      </c>
      <c r="D643" s="427">
        <f>'Op Perf'!E78</f>
        <v>0</v>
      </c>
      <c r="E643" s="428" t="s">
        <v>206</v>
      </c>
      <c r="F643" s="428" t="str">
        <f>CONCATENATE(C643,D643,E643)</f>
        <v>&lt;answer&gt;0&lt;/answer&gt;</v>
      </c>
    </row>
    <row r="644" spans="2:6" s="428" customFormat="1" x14ac:dyDescent="0.2">
      <c r="C644" s="423" t="s">
        <v>194</v>
      </c>
      <c r="D644" s="427">
        <f>'Op Perf'!G78</f>
        <v>0</v>
      </c>
      <c r="E644" s="428" t="s">
        <v>195</v>
      </c>
      <c r="F644" s="428" t="str">
        <f>CONCATENATE(C644,D644,E644)</f>
        <v>&lt;score&gt;0&lt;/score&gt;</v>
      </c>
    </row>
    <row r="645" spans="2:6" s="428" customFormat="1" x14ac:dyDescent="0.2">
      <c r="C645" s="423" t="s">
        <v>196</v>
      </c>
      <c r="D645" s="427">
        <f>'Op Perf'!H78</f>
        <v>0</v>
      </c>
      <c r="E645" s="428" t="s">
        <v>197</v>
      </c>
      <c r="F645" s="428" t="str">
        <f>CONCATENATE(C645,D645,E645)</f>
        <v>&lt;post&gt;0&lt;/post&gt;</v>
      </c>
    </row>
    <row r="646" spans="2:6" s="428" customFormat="1" x14ac:dyDescent="0.2">
      <c r="C646" s="423" t="s">
        <v>198</v>
      </c>
      <c r="D646" s="427" t="str">
        <f>'Op Perf'!J78</f>
        <v>N/A</v>
      </c>
      <c r="E646" s="428" t="s">
        <v>199</v>
      </c>
      <c r="F646" s="428" t="str">
        <f>CONCATENATE(C646,D646,E646)</f>
        <v>&lt;docRef&gt;N/A&lt;/docRef&gt;</v>
      </c>
    </row>
    <row r="647" spans="2:6" s="428" customFormat="1" x14ac:dyDescent="0.2">
      <c r="C647" s="423" t="s">
        <v>431</v>
      </c>
      <c r="D647" s="427"/>
      <c r="F647" s="428" t="str">
        <f>CONCATENATE(C647,D647,E647)</f>
        <v>&lt;/annualAudits&gt;</v>
      </c>
    </row>
    <row r="648" spans="2:6" s="425" customFormat="1" x14ac:dyDescent="0.2">
      <c r="B648" s="425" t="s">
        <v>226</v>
      </c>
      <c r="C648" s="425" t="s">
        <v>432</v>
      </c>
      <c r="D648" s="426"/>
      <c r="F648" s="425" t="str">
        <f>C648</f>
        <v>&lt;independentAudits&gt;</v>
      </c>
    </row>
    <row r="649" spans="2:6" s="425" customFormat="1" x14ac:dyDescent="0.2">
      <c r="C649" s="425" t="s">
        <v>205</v>
      </c>
      <c r="D649" s="426">
        <f>'Op Perf'!E79</f>
        <v>0</v>
      </c>
      <c r="E649" s="425" t="s">
        <v>206</v>
      </c>
      <c r="F649" s="425" t="str">
        <f>CONCATENATE(C649,D649,E649)</f>
        <v>&lt;answer&gt;0&lt;/answer&gt;</v>
      </c>
    </row>
    <row r="650" spans="2:6" s="425" customFormat="1" x14ac:dyDescent="0.2">
      <c r="C650" s="425" t="s">
        <v>194</v>
      </c>
      <c r="D650" s="426">
        <f>'Op Perf'!G79</f>
        <v>0</v>
      </c>
      <c r="E650" s="425" t="s">
        <v>195</v>
      </c>
      <c r="F650" s="425" t="str">
        <f>CONCATENATE(C650,D650,E650)</f>
        <v>&lt;score&gt;0&lt;/score&gt;</v>
      </c>
    </row>
    <row r="651" spans="2:6" s="425" customFormat="1" x14ac:dyDescent="0.2">
      <c r="C651" s="425" t="s">
        <v>196</v>
      </c>
      <c r="D651" s="426">
        <f>'Op Perf'!H79</f>
        <v>0</v>
      </c>
      <c r="E651" s="425" t="s">
        <v>197</v>
      </c>
      <c r="F651" s="425" t="str">
        <f>CONCATENATE(C651,D651,E651)</f>
        <v>&lt;post&gt;0&lt;/post&gt;</v>
      </c>
    </row>
    <row r="652" spans="2:6" s="425" customFormat="1" x14ac:dyDescent="0.2">
      <c r="C652" s="425" t="s">
        <v>198</v>
      </c>
      <c r="D652" s="426" t="str">
        <f>'Op Perf'!J79</f>
        <v>N/A</v>
      </c>
      <c r="E652" s="425" t="s">
        <v>199</v>
      </c>
      <c r="F652" s="425" t="str">
        <f>CONCATENATE(C652,D652,E652)</f>
        <v>&lt;docRef&gt;N/A&lt;/docRef&gt;</v>
      </c>
    </row>
    <row r="653" spans="2:6" s="425" customFormat="1" x14ac:dyDescent="0.2">
      <c r="C653" s="425" t="s">
        <v>433</v>
      </c>
      <c r="D653" s="426"/>
      <c r="F653" s="425" t="str">
        <f>CONCATENATE(C653,D653,E653)</f>
        <v>&lt;/independentAudits&gt;</v>
      </c>
    </row>
    <row r="654" spans="2:6" s="428" customFormat="1" x14ac:dyDescent="0.2">
      <c r="B654" s="428" t="s">
        <v>227</v>
      </c>
      <c r="C654" s="423" t="s">
        <v>245</v>
      </c>
      <c r="D654" s="427"/>
      <c r="F654" s="428" t="str">
        <f>C654</f>
        <v>&lt;annualReports&gt;</v>
      </c>
    </row>
    <row r="655" spans="2:6" s="428" customFormat="1" ht="12.75" customHeight="1" x14ac:dyDescent="0.2">
      <c r="C655" s="423" t="s">
        <v>205</v>
      </c>
      <c r="D655" s="427">
        <f>'Op Perf'!E80</f>
        <v>0</v>
      </c>
      <c r="E655" s="428" t="s">
        <v>206</v>
      </c>
      <c r="F655" s="428" t="str">
        <f>CONCATENATE(C655,D655,E655)</f>
        <v>&lt;answer&gt;0&lt;/answer&gt;</v>
      </c>
    </row>
    <row r="656" spans="2:6" s="428" customFormat="1" x14ac:dyDescent="0.2">
      <c r="C656" s="423" t="s">
        <v>194</v>
      </c>
      <c r="D656" s="427">
        <f>'Op Perf'!G80</f>
        <v>0</v>
      </c>
      <c r="E656" s="428" t="s">
        <v>195</v>
      </c>
      <c r="F656" s="428" t="str">
        <f>CONCATENATE(C656,D656,E656)</f>
        <v>&lt;score&gt;0&lt;/score&gt;</v>
      </c>
    </row>
    <row r="657" spans="2:6" s="428" customFormat="1" x14ac:dyDescent="0.2">
      <c r="C657" s="423" t="s">
        <v>196</v>
      </c>
      <c r="D657" s="427">
        <f>'Op Perf'!H80</f>
        <v>0</v>
      </c>
      <c r="E657" s="428" t="s">
        <v>197</v>
      </c>
      <c r="F657" s="428" t="str">
        <f>CONCATENATE(C657,D657,E657)</f>
        <v>&lt;post&gt;0&lt;/post&gt;</v>
      </c>
    </row>
    <row r="658" spans="2:6" s="428" customFormat="1" x14ac:dyDescent="0.2">
      <c r="C658" s="423" t="s">
        <v>198</v>
      </c>
      <c r="D658" s="427" t="str">
        <f>'Op Perf'!J80</f>
        <v>N/A</v>
      </c>
      <c r="E658" s="428" t="s">
        <v>199</v>
      </c>
      <c r="F658" s="428" t="str">
        <f>CONCATENATE(C658,D658,E658)</f>
        <v>&lt;docRef&gt;N/A&lt;/docRef&gt;</v>
      </c>
    </row>
    <row r="659" spans="2:6" s="428" customFormat="1" x14ac:dyDescent="0.2">
      <c r="C659" s="423" t="s">
        <v>246</v>
      </c>
      <c r="D659" s="427"/>
      <c r="F659" s="428" t="str">
        <f>CONCATENATE(C659,D659,E659)</f>
        <v>&lt;/annualReports&gt;</v>
      </c>
    </row>
    <row r="660" spans="2:6" s="425" customFormat="1" x14ac:dyDescent="0.2">
      <c r="B660" s="425" t="s">
        <v>202</v>
      </c>
      <c r="C660" s="425" t="s">
        <v>247</v>
      </c>
      <c r="D660" s="426"/>
      <c r="F660" s="425" t="str">
        <f>C660</f>
        <v>&lt;publicEnvironmentalStatment&gt;</v>
      </c>
    </row>
    <row r="661" spans="2:6" s="425" customFormat="1" x14ac:dyDescent="0.2">
      <c r="C661" s="425" t="s">
        <v>205</v>
      </c>
      <c r="D661" s="426" t="str">
        <f>'Op Perf'!E81</f>
        <v>Yes</v>
      </c>
      <c r="E661" s="425" t="s">
        <v>206</v>
      </c>
      <c r="F661" s="425" t="str">
        <f>CONCATENATE(C661,D661,E661)</f>
        <v>&lt;answer&gt;Yes&lt;/answer&gt;</v>
      </c>
    </row>
    <row r="662" spans="2:6" s="425" customFormat="1" x14ac:dyDescent="0.2">
      <c r="C662" s="425" t="s">
        <v>194</v>
      </c>
      <c r="D662" s="426">
        <f>'Op Perf'!G81</f>
        <v>1</v>
      </c>
      <c r="E662" s="425" t="s">
        <v>195</v>
      </c>
      <c r="F662" s="425" t="str">
        <f>CONCATENATE(C662,D662,E662)</f>
        <v>&lt;score&gt;1&lt;/score&gt;</v>
      </c>
    </row>
    <row r="663" spans="2:6" s="425" customFormat="1" x14ac:dyDescent="0.2">
      <c r="C663" s="425" t="s">
        <v>196</v>
      </c>
      <c r="D663" s="426">
        <f>'Op Perf'!H81</f>
        <v>0</v>
      </c>
      <c r="E663" s="425" t="s">
        <v>197</v>
      </c>
      <c r="F663" s="425" t="str">
        <f>CONCATENATE(C663,D663,E663)</f>
        <v>&lt;post&gt;0&lt;/post&gt;</v>
      </c>
    </row>
    <row r="664" spans="2:6" s="425" customFormat="1" ht="38.25" x14ac:dyDescent="0.2">
      <c r="C664" s="425" t="s">
        <v>198</v>
      </c>
      <c r="D664" s="426" t="str">
        <f>'Op Perf'!J81</f>
        <v>Corporate policy and local Environmental Policy at Connah's Quay</v>
      </c>
      <c r="E664" s="425" t="s">
        <v>199</v>
      </c>
      <c r="F664" s="425" t="str">
        <f>CONCATENATE(C664,D664,E664)</f>
        <v>&lt;docRef&gt;Corporate policy and local Environmental Policy at Connah's Quay&lt;/docRef&gt;</v>
      </c>
    </row>
    <row r="665" spans="2:6" s="425" customFormat="1" ht="25.5" x14ac:dyDescent="0.2">
      <c r="C665" s="425" t="s">
        <v>248</v>
      </c>
      <c r="D665" s="426"/>
      <c r="F665" s="425" t="str">
        <f>CONCATENATE(C665,D665,E665)</f>
        <v>&lt;/publicEnvironmentalStatment&gt;</v>
      </c>
    </row>
    <row r="666" spans="2:6" s="428" customFormat="1" ht="25.5" x14ac:dyDescent="0.2">
      <c r="B666" s="428" t="s">
        <v>203</v>
      </c>
      <c r="C666" s="428" t="s">
        <v>251</v>
      </c>
      <c r="D666" s="427"/>
      <c r="F666" s="428" t="str">
        <f>C666</f>
        <v>&lt;numberOfFailuresInLast5Years&gt;</v>
      </c>
    </row>
    <row r="667" spans="2:6" s="428" customFormat="1" ht="12.75" customHeight="1" x14ac:dyDescent="0.2">
      <c r="C667" s="428" t="s">
        <v>205</v>
      </c>
      <c r="D667" s="427">
        <f>'Op Perf'!E82</f>
        <v>0</v>
      </c>
      <c r="E667" s="428" t="s">
        <v>206</v>
      </c>
      <c r="F667" s="428" t="str">
        <f>CONCATENATE(C667,D667,E667)</f>
        <v>&lt;answer&gt;0&lt;/answer&gt;</v>
      </c>
    </row>
    <row r="668" spans="2:6" s="428" customFormat="1" x14ac:dyDescent="0.2">
      <c r="C668" s="428" t="s">
        <v>194</v>
      </c>
      <c r="D668" s="427">
        <f>'Op Perf'!G82</f>
        <v>0</v>
      </c>
      <c r="E668" s="428" t="s">
        <v>195</v>
      </c>
      <c r="F668" s="428" t="str">
        <f>CONCATENATE(C668,D668,E668)</f>
        <v>&lt;score&gt;0&lt;/score&gt;</v>
      </c>
    </row>
    <row r="669" spans="2:6" s="428" customFormat="1" x14ac:dyDescent="0.2">
      <c r="C669" s="428" t="s">
        <v>196</v>
      </c>
      <c r="D669" s="427">
        <f>'Op Perf'!H82</f>
        <v>0</v>
      </c>
      <c r="E669" s="428" t="s">
        <v>197</v>
      </c>
      <c r="F669" s="428" t="str">
        <f>CONCATENATE(C669,D669,E669)</f>
        <v>&lt;post&gt;0&lt;/post&gt;</v>
      </c>
    </row>
    <row r="670" spans="2:6" s="428" customFormat="1" x14ac:dyDescent="0.2">
      <c r="C670" s="428" t="s">
        <v>198</v>
      </c>
      <c r="D670" s="427" t="str">
        <f>'Op Perf'!J82</f>
        <v>N/A</v>
      </c>
      <c r="E670" s="428" t="s">
        <v>199</v>
      </c>
      <c r="F670" s="428" t="str">
        <f>CONCATENATE(C670,D670,E670)</f>
        <v>&lt;docRef&gt;N/A&lt;/docRef&gt;</v>
      </c>
    </row>
    <row r="671" spans="2:6" s="428" customFormat="1" ht="25.5" x14ac:dyDescent="0.2">
      <c r="C671" s="428" t="s">
        <v>252</v>
      </c>
      <c r="D671" s="427"/>
      <c r="F671" s="428" t="str">
        <f>CONCATENATE(C671,D671,E671)</f>
        <v>&lt;/numberOfFailuresInLast5Years&gt;</v>
      </c>
    </row>
    <row r="672" spans="2:6" s="428" customFormat="1" x14ac:dyDescent="0.2">
      <c r="C672" s="428" t="s">
        <v>393</v>
      </c>
      <c r="D672" s="427"/>
      <c r="F672" s="428" t="str">
        <f>C672</f>
        <v>&lt;/organisationSection&gt;</v>
      </c>
    </row>
    <row r="673" spans="2:6" s="428" customFormat="1" x14ac:dyDescent="0.2">
      <c r="C673" s="428" t="s">
        <v>253</v>
      </c>
      <c r="D673" s="427"/>
      <c r="F673" s="428" t="str">
        <f>C673</f>
        <v>&lt;complianceSection&gt;</v>
      </c>
    </row>
    <row r="674" spans="2:6" s="425" customFormat="1" x14ac:dyDescent="0.2">
      <c r="B674" s="425" t="s">
        <v>200</v>
      </c>
      <c r="C674" s="425" t="s">
        <v>254</v>
      </c>
      <c r="D674" s="426"/>
      <c r="F674" s="425" t="str">
        <f>C674</f>
        <v>&lt;enforcementNotices&gt;</v>
      </c>
    </row>
    <row r="675" spans="2:6" s="425" customFormat="1" x14ac:dyDescent="0.2">
      <c r="C675" s="425" t="s">
        <v>205</v>
      </c>
      <c r="D675" s="426">
        <f>'Op Perf'!E87</f>
        <v>0</v>
      </c>
      <c r="E675" s="425" t="s">
        <v>206</v>
      </c>
      <c r="F675" s="425" t="str">
        <f>CONCATENATE(C675,D675,E675)</f>
        <v>&lt;answer&gt;0&lt;/answer&gt;</v>
      </c>
    </row>
    <row r="676" spans="2:6" s="425" customFormat="1" x14ac:dyDescent="0.2">
      <c r="C676" s="425" t="s">
        <v>194</v>
      </c>
      <c r="D676" s="426">
        <f>'Op Perf'!G87</f>
        <v>0</v>
      </c>
      <c r="E676" s="425" t="s">
        <v>195</v>
      </c>
      <c r="F676" s="425" t="str">
        <f>CONCATENATE(C676,D676,E676)</f>
        <v>&lt;score&gt;0&lt;/score&gt;</v>
      </c>
    </row>
    <row r="677" spans="2:6" s="425" customFormat="1" x14ac:dyDescent="0.2">
      <c r="C677" s="425" t="s">
        <v>296</v>
      </c>
      <c r="D677" s="426"/>
      <c r="F677" s="425" t="str">
        <f>C677</f>
        <v>&lt;enforcementDetails&gt;</v>
      </c>
    </row>
    <row r="678" spans="2:6" s="425" customFormat="1" x14ac:dyDescent="0.2">
      <c r="C678" s="425" t="s">
        <v>273</v>
      </c>
      <c r="D678" s="426">
        <f>'Op Perf'!H87</f>
        <v>0</v>
      </c>
      <c r="E678" s="425" t="s">
        <v>289</v>
      </c>
      <c r="F678" s="425" t="str">
        <f>CONCATENATE(C678,D678,E678)</f>
        <v>&lt;description&gt;0&lt;/description&gt;</v>
      </c>
    </row>
    <row r="679" spans="2:6" s="425" customFormat="1" x14ac:dyDescent="0.2">
      <c r="C679" s="425" t="s">
        <v>290</v>
      </c>
      <c r="D679" s="426">
        <f>'Op Perf'!I87</f>
        <v>0</v>
      </c>
      <c r="E679" s="425" t="s">
        <v>292</v>
      </c>
      <c r="F679" s="425" t="str">
        <f>CONCATENATE(C679,D679,E679)</f>
        <v>&lt;dateIssued&gt;0&lt;/dateIssued&gt;</v>
      </c>
    </row>
    <row r="680" spans="2:6" s="425" customFormat="1" x14ac:dyDescent="0.2">
      <c r="C680" s="425" t="s">
        <v>291</v>
      </c>
      <c r="D680" s="426">
        <f>'Op Perf'!J87</f>
        <v>0</v>
      </c>
      <c r="E680" s="425" t="s">
        <v>293</v>
      </c>
      <c r="F680" s="425" t="str">
        <f>CONCATENATE(C680,D680,E680)</f>
        <v>&lt;dateSpent&gt;0&lt;/dateSpent&gt;</v>
      </c>
    </row>
    <row r="681" spans="2:6" s="425" customFormat="1" x14ac:dyDescent="0.2">
      <c r="C681" s="425" t="s">
        <v>297</v>
      </c>
      <c r="D681" s="426"/>
      <c r="F681" s="425" t="str">
        <f>C681</f>
        <v>&lt;/enforcementDetails&gt;</v>
      </c>
    </row>
    <row r="682" spans="2:6" s="425" customFormat="1" x14ac:dyDescent="0.2">
      <c r="C682" s="425" t="s">
        <v>296</v>
      </c>
      <c r="D682" s="426">
        <f>'Op Perf'!H88</f>
        <v>0</v>
      </c>
      <c r="F682" s="425" t="str">
        <f>C682</f>
        <v>&lt;enforcementDetails&gt;</v>
      </c>
    </row>
    <row r="683" spans="2:6" s="425" customFormat="1" x14ac:dyDescent="0.2">
      <c r="C683" s="425" t="s">
        <v>273</v>
      </c>
      <c r="D683" s="426">
        <f>'Op Perf'!H88</f>
        <v>0</v>
      </c>
      <c r="E683" s="425" t="s">
        <v>289</v>
      </c>
      <c r="F683" s="425" t="str">
        <f>CONCATENATE(C683,D683,E683)</f>
        <v>&lt;description&gt;0&lt;/description&gt;</v>
      </c>
    </row>
    <row r="684" spans="2:6" s="425" customFormat="1" x14ac:dyDescent="0.2">
      <c r="C684" s="425" t="s">
        <v>290</v>
      </c>
      <c r="D684" s="426">
        <f>'Op Perf'!I88</f>
        <v>0</v>
      </c>
      <c r="E684" s="425" t="s">
        <v>292</v>
      </c>
      <c r="F684" s="425" t="str">
        <f>CONCATENATE(C684,D684,E684)</f>
        <v>&lt;dateIssued&gt;0&lt;/dateIssued&gt;</v>
      </c>
    </row>
    <row r="685" spans="2:6" s="425" customFormat="1" x14ac:dyDescent="0.2">
      <c r="C685" s="425" t="s">
        <v>291</v>
      </c>
      <c r="D685" s="426">
        <f>'Op Perf'!J88</f>
        <v>0</v>
      </c>
      <c r="E685" s="425" t="s">
        <v>293</v>
      </c>
      <c r="F685" s="425" t="str">
        <f>CONCATENATE(C685,D685,E685)</f>
        <v>&lt;dateSpent&gt;0&lt;/dateSpent&gt;</v>
      </c>
    </row>
    <row r="686" spans="2:6" s="425" customFormat="1" x14ac:dyDescent="0.2">
      <c r="C686" s="425" t="s">
        <v>297</v>
      </c>
      <c r="D686" s="426"/>
      <c r="F686" s="425" t="str">
        <f>C686</f>
        <v>&lt;/enforcementDetails&gt;</v>
      </c>
    </row>
    <row r="687" spans="2:6" s="425" customFormat="1" x14ac:dyDescent="0.2">
      <c r="C687" s="425" t="s">
        <v>296</v>
      </c>
      <c r="D687" s="426"/>
      <c r="F687" s="425" t="str">
        <f>C687</f>
        <v>&lt;enforcementDetails&gt;</v>
      </c>
    </row>
    <row r="688" spans="2:6" s="425" customFormat="1" x14ac:dyDescent="0.2">
      <c r="C688" s="425" t="s">
        <v>273</v>
      </c>
      <c r="D688" s="426">
        <f>'Op Perf'!H89</f>
        <v>0</v>
      </c>
      <c r="E688" s="425" t="s">
        <v>289</v>
      </c>
      <c r="F688" s="425" t="str">
        <f>CONCATENATE(C688,D688,E688)</f>
        <v>&lt;description&gt;0&lt;/description&gt;</v>
      </c>
    </row>
    <row r="689" spans="3:6" s="425" customFormat="1" x14ac:dyDescent="0.2">
      <c r="C689" s="425" t="s">
        <v>290</v>
      </c>
      <c r="D689" s="426">
        <f>'Op Perf'!I97</f>
        <v>0</v>
      </c>
      <c r="E689" s="425" t="s">
        <v>292</v>
      </c>
      <c r="F689" s="425" t="str">
        <f>CONCATENATE(C689,D689,E689)</f>
        <v>&lt;dateIssued&gt;0&lt;/dateIssued&gt;</v>
      </c>
    </row>
    <row r="690" spans="3:6" s="425" customFormat="1" x14ac:dyDescent="0.2">
      <c r="C690" s="425" t="s">
        <v>291</v>
      </c>
      <c r="D690" s="426">
        <f>'Op Perf'!I89</f>
        <v>0</v>
      </c>
      <c r="E690" s="425" t="s">
        <v>293</v>
      </c>
      <c r="F690" s="425" t="str">
        <f>CONCATENATE(C690,D690,E690)</f>
        <v>&lt;dateSpent&gt;0&lt;/dateSpent&gt;</v>
      </c>
    </row>
    <row r="691" spans="3:6" s="425" customFormat="1" x14ac:dyDescent="0.2">
      <c r="C691" s="425" t="s">
        <v>297</v>
      </c>
      <c r="D691" s="426">
        <f>'Op Perf'!J89</f>
        <v>0</v>
      </c>
      <c r="F691" s="425" t="str">
        <f>C691</f>
        <v>&lt;/enforcementDetails&gt;</v>
      </c>
    </row>
    <row r="692" spans="3:6" s="425" customFormat="1" x14ac:dyDescent="0.2">
      <c r="C692" s="425" t="s">
        <v>296</v>
      </c>
      <c r="D692" s="426"/>
      <c r="F692" s="425" t="str">
        <f>C692</f>
        <v>&lt;enforcementDetails&gt;</v>
      </c>
    </row>
    <row r="693" spans="3:6" s="425" customFormat="1" x14ac:dyDescent="0.2">
      <c r="C693" s="425" t="s">
        <v>273</v>
      </c>
      <c r="D693" s="426">
        <f>'Op Perf'!H90</f>
        <v>0</v>
      </c>
      <c r="E693" s="425" t="s">
        <v>289</v>
      </c>
      <c r="F693" s="425" t="str">
        <f>CONCATENATE(C693,D693,E693)</f>
        <v>&lt;description&gt;0&lt;/description&gt;</v>
      </c>
    </row>
    <row r="694" spans="3:6" s="425" customFormat="1" x14ac:dyDescent="0.2">
      <c r="C694" s="425" t="s">
        <v>290</v>
      </c>
      <c r="D694" s="426">
        <f>'Op Perf'!I90</f>
        <v>0</v>
      </c>
      <c r="E694" s="425" t="s">
        <v>292</v>
      </c>
      <c r="F694" s="425" t="str">
        <f>CONCATENATE(C694,D694,E694)</f>
        <v>&lt;dateIssued&gt;0&lt;/dateIssued&gt;</v>
      </c>
    </row>
    <row r="695" spans="3:6" s="425" customFormat="1" x14ac:dyDescent="0.2">
      <c r="C695" s="425" t="s">
        <v>291</v>
      </c>
      <c r="D695" s="426">
        <f>'Op Perf'!J90</f>
        <v>0</v>
      </c>
      <c r="E695" s="425" t="s">
        <v>293</v>
      </c>
      <c r="F695" s="425" t="str">
        <f>CONCATENATE(C695,D695,E695)</f>
        <v>&lt;dateSpent&gt;0&lt;/dateSpent&gt;</v>
      </c>
    </row>
    <row r="696" spans="3:6" s="425" customFormat="1" x14ac:dyDescent="0.2">
      <c r="C696" s="425" t="s">
        <v>297</v>
      </c>
      <c r="D696" s="426"/>
      <c r="F696" s="425" t="str">
        <f>C696</f>
        <v>&lt;/enforcementDetails&gt;</v>
      </c>
    </row>
    <row r="697" spans="3:6" s="425" customFormat="1" x14ac:dyDescent="0.2">
      <c r="C697" s="425" t="s">
        <v>296</v>
      </c>
      <c r="D697" s="426"/>
      <c r="F697" s="425" t="str">
        <f>C697</f>
        <v>&lt;enforcementDetails&gt;</v>
      </c>
    </row>
    <row r="698" spans="3:6" s="425" customFormat="1" x14ac:dyDescent="0.2">
      <c r="C698" s="425" t="s">
        <v>273</v>
      </c>
      <c r="D698" s="426">
        <f>'Op Perf'!H91</f>
        <v>0</v>
      </c>
      <c r="E698" s="425" t="s">
        <v>289</v>
      </c>
      <c r="F698" s="425" t="str">
        <f>CONCATENATE(C698,D698,E698)</f>
        <v>&lt;description&gt;0&lt;/description&gt;</v>
      </c>
    </row>
    <row r="699" spans="3:6" s="425" customFormat="1" x14ac:dyDescent="0.2">
      <c r="C699" s="425" t="s">
        <v>290</v>
      </c>
      <c r="D699" s="426">
        <f>'Op Perf'!I91</f>
        <v>0</v>
      </c>
      <c r="E699" s="425" t="s">
        <v>292</v>
      </c>
      <c r="F699" s="425" t="str">
        <f>CONCATENATE(C699,D699,E699)</f>
        <v>&lt;dateIssued&gt;0&lt;/dateIssued&gt;</v>
      </c>
    </row>
    <row r="700" spans="3:6" s="425" customFormat="1" x14ac:dyDescent="0.2">
      <c r="C700" s="425" t="s">
        <v>291</v>
      </c>
      <c r="D700" s="426">
        <f>'Op Perf'!J91</f>
        <v>0</v>
      </c>
      <c r="E700" s="425" t="s">
        <v>293</v>
      </c>
      <c r="F700" s="425" t="str">
        <f>CONCATENATE(C700,D700,E700)</f>
        <v>&lt;dateSpent&gt;0&lt;/dateSpent&gt;</v>
      </c>
    </row>
    <row r="701" spans="3:6" s="425" customFormat="1" x14ac:dyDescent="0.2">
      <c r="C701" s="425" t="s">
        <v>297</v>
      </c>
      <c r="D701" s="426"/>
      <c r="F701" s="425" t="str">
        <f>C701</f>
        <v>&lt;/enforcementDetails&gt;</v>
      </c>
    </row>
    <row r="702" spans="3:6" s="425" customFormat="1" x14ac:dyDescent="0.2">
      <c r="C702" s="425" t="s">
        <v>296</v>
      </c>
      <c r="D702" s="426"/>
      <c r="F702" s="425" t="str">
        <f>C702</f>
        <v>&lt;enforcementDetails&gt;</v>
      </c>
    </row>
    <row r="703" spans="3:6" s="425" customFormat="1" x14ac:dyDescent="0.2">
      <c r="C703" s="425" t="s">
        <v>273</v>
      </c>
      <c r="D703" s="426">
        <f>'Op Perf'!H92</f>
        <v>0</v>
      </c>
      <c r="E703" s="425" t="s">
        <v>289</v>
      </c>
      <c r="F703" s="425" t="str">
        <f>CONCATENATE(C703,D703,E703)</f>
        <v>&lt;description&gt;0&lt;/description&gt;</v>
      </c>
    </row>
    <row r="704" spans="3:6" s="425" customFormat="1" x14ac:dyDescent="0.2">
      <c r="C704" s="425" t="s">
        <v>290</v>
      </c>
      <c r="D704" s="426">
        <f>'Op Perf'!I92</f>
        <v>0</v>
      </c>
      <c r="E704" s="425" t="s">
        <v>292</v>
      </c>
      <c r="F704" s="425" t="str">
        <f>CONCATENATE(C704,D704,E704)</f>
        <v>&lt;dateIssued&gt;0&lt;/dateIssued&gt;</v>
      </c>
    </row>
    <row r="705" spans="2:6" s="425" customFormat="1" x14ac:dyDescent="0.2">
      <c r="C705" s="425" t="s">
        <v>291</v>
      </c>
      <c r="D705" s="426">
        <f>'Op Perf'!J92</f>
        <v>0</v>
      </c>
      <c r="E705" s="425" t="s">
        <v>293</v>
      </c>
      <c r="F705" s="425" t="str">
        <f>CONCATENATE(C705,D705,E705)</f>
        <v>&lt;dateSpent&gt;0&lt;/dateSpent&gt;</v>
      </c>
    </row>
    <row r="706" spans="2:6" s="425" customFormat="1" x14ac:dyDescent="0.2">
      <c r="C706" s="425" t="s">
        <v>297</v>
      </c>
      <c r="D706" s="426"/>
      <c r="F706" s="425" t="str">
        <f>C706</f>
        <v>&lt;/enforcementDetails&gt;</v>
      </c>
    </row>
    <row r="707" spans="2:6" s="425" customFormat="1" x14ac:dyDescent="0.2">
      <c r="C707" s="425" t="s">
        <v>255</v>
      </c>
      <c r="D707" s="426"/>
      <c r="F707" s="425" t="str">
        <f>CONCATENATE(C707,D707,E707)</f>
        <v>&lt;/enforcementNotices&gt;</v>
      </c>
    </row>
    <row r="708" spans="2:6" s="428" customFormat="1" x14ac:dyDescent="0.2">
      <c r="B708" s="428" t="s">
        <v>201</v>
      </c>
      <c r="C708" s="428" t="s">
        <v>256</v>
      </c>
      <c r="D708" s="427"/>
      <c r="F708" s="428" t="str">
        <f>C708</f>
        <v>&lt;formalCautions&gt;</v>
      </c>
    </row>
    <row r="709" spans="2:6" s="428" customFormat="1" ht="12.75" customHeight="1" x14ac:dyDescent="0.2">
      <c r="C709" s="428" t="s">
        <v>205</v>
      </c>
      <c r="D709" s="427">
        <f>'Op Perf'!E93</f>
        <v>0</v>
      </c>
      <c r="E709" s="428" t="s">
        <v>206</v>
      </c>
      <c r="F709" s="428" t="str">
        <f>CONCATENATE(C709,D709,E709)</f>
        <v>&lt;answer&gt;0&lt;/answer&gt;</v>
      </c>
    </row>
    <row r="710" spans="2:6" s="428" customFormat="1" x14ac:dyDescent="0.2">
      <c r="C710" s="428" t="s">
        <v>194</v>
      </c>
      <c r="D710" s="427">
        <f>'Op Perf'!G93</f>
        <v>0</v>
      </c>
      <c r="E710" s="428" t="s">
        <v>195</v>
      </c>
      <c r="F710" s="428" t="str">
        <f>CONCATENATE(C710,D710,E710)</f>
        <v>&lt;score&gt;0&lt;/score&gt;</v>
      </c>
    </row>
    <row r="711" spans="2:6" s="428" customFormat="1" x14ac:dyDescent="0.2">
      <c r="C711" s="428" t="s">
        <v>298</v>
      </c>
      <c r="D711" s="427"/>
      <c r="F711" s="428" t="str">
        <f>C711</f>
        <v>&lt;cautionDetails&gt;</v>
      </c>
    </row>
    <row r="712" spans="2:6" s="428" customFormat="1" x14ac:dyDescent="0.2">
      <c r="C712" s="428" t="s">
        <v>273</v>
      </c>
      <c r="D712" s="427">
        <f>'Op Perf'!H93</f>
        <v>0</v>
      </c>
      <c r="E712" s="428" t="s">
        <v>289</v>
      </c>
      <c r="F712" s="428" t="str">
        <f>CONCATENATE(C712,D712,E712)</f>
        <v>&lt;description&gt;0&lt;/description&gt;</v>
      </c>
    </row>
    <row r="713" spans="2:6" s="428" customFormat="1" x14ac:dyDescent="0.2">
      <c r="C713" s="428" t="s">
        <v>290</v>
      </c>
      <c r="D713" s="427">
        <f>'Op Perf'!I93</f>
        <v>0</v>
      </c>
      <c r="E713" s="428" t="s">
        <v>292</v>
      </c>
      <c r="F713" s="428" t="str">
        <f>CONCATENATE(C713,D713,E713)</f>
        <v>&lt;dateIssued&gt;0&lt;/dateIssued&gt;</v>
      </c>
    </row>
    <row r="714" spans="2:6" s="428" customFormat="1" x14ac:dyDescent="0.2">
      <c r="C714" s="428" t="s">
        <v>291</v>
      </c>
      <c r="D714" s="427">
        <f>'Op Perf'!J93</f>
        <v>0</v>
      </c>
      <c r="E714" s="428" t="s">
        <v>293</v>
      </c>
      <c r="F714" s="428" t="str">
        <f>CONCATENATE(C714,D714,E714)</f>
        <v>&lt;dateSpent&gt;0&lt;/dateSpent&gt;</v>
      </c>
    </row>
    <row r="715" spans="2:6" s="428" customFormat="1" x14ac:dyDescent="0.2">
      <c r="C715" s="428" t="s">
        <v>299</v>
      </c>
      <c r="D715" s="427"/>
      <c r="F715" s="428" t="str">
        <f>C715</f>
        <v>&lt;/cautionDetails&gt;</v>
      </c>
    </row>
    <row r="716" spans="2:6" s="428" customFormat="1" x14ac:dyDescent="0.2">
      <c r="C716" s="428" t="s">
        <v>298</v>
      </c>
      <c r="D716" s="427"/>
      <c r="F716" s="428" t="str">
        <f>C716</f>
        <v>&lt;cautionDetails&gt;</v>
      </c>
    </row>
    <row r="717" spans="2:6" s="428" customFormat="1" x14ac:dyDescent="0.2">
      <c r="C717" s="428" t="s">
        <v>273</v>
      </c>
      <c r="D717" s="427">
        <f>'Op Perf'!H94</f>
        <v>0</v>
      </c>
      <c r="E717" s="428" t="s">
        <v>289</v>
      </c>
      <c r="F717" s="428" t="str">
        <f>CONCATENATE(C717,D717,E717)</f>
        <v>&lt;description&gt;0&lt;/description&gt;</v>
      </c>
    </row>
    <row r="718" spans="2:6" s="428" customFormat="1" x14ac:dyDescent="0.2">
      <c r="C718" s="428" t="s">
        <v>290</v>
      </c>
      <c r="D718" s="427">
        <f>'Op Perf'!I94</f>
        <v>0</v>
      </c>
      <c r="E718" s="428" t="s">
        <v>292</v>
      </c>
      <c r="F718" s="428" t="str">
        <f>CONCATENATE(C718,D718,E718)</f>
        <v>&lt;dateIssued&gt;0&lt;/dateIssued&gt;</v>
      </c>
    </row>
    <row r="719" spans="2:6" s="428" customFormat="1" x14ac:dyDescent="0.2">
      <c r="C719" s="428" t="s">
        <v>291</v>
      </c>
      <c r="D719" s="427">
        <f>'Op Perf'!J94</f>
        <v>0</v>
      </c>
      <c r="E719" s="428" t="s">
        <v>293</v>
      </c>
      <c r="F719" s="428" t="str">
        <f>CONCATENATE(C719,D719,E719)</f>
        <v>&lt;dateSpent&gt;0&lt;/dateSpent&gt;</v>
      </c>
    </row>
    <row r="720" spans="2:6" s="428" customFormat="1" x14ac:dyDescent="0.2">
      <c r="C720" s="428" t="s">
        <v>299</v>
      </c>
      <c r="D720" s="427"/>
      <c r="F720" s="428" t="str">
        <f>C720</f>
        <v>&lt;/cautionDetails&gt;</v>
      </c>
    </row>
    <row r="721" spans="3:6" s="428" customFormat="1" x14ac:dyDescent="0.2">
      <c r="C721" s="428" t="s">
        <v>298</v>
      </c>
      <c r="D721" s="427"/>
      <c r="F721" s="428" t="str">
        <f>C721</f>
        <v>&lt;cautionDetails&gt;</v>
      </c>
    </row>
    <row r="722" spans="3:6" s="428" customFormat="1" x14ac:dyDescent="0.2">
      <c r="C722" s="428" t="s">
        <v>273</v>
      </c>
      <c r="D722" s="427">
        <f>'Op Perf'!H95</f>
        <v>0</v>
      </c>
      <c r="E722" s="428" t="s">
        <v>289</v>
      </c>
      <c r="F722" s="428" t="str">
        <f>CONCATENATE(C722,D722,E722)</f>
        <v>&lt;description&gt;0&lt;/description&gt;</v>
      </c>
    </row>
    <row r="723" spans="3:6" s="428" customFormat="1" x14ac:dyDescent="0.2">
      <c r="C723" s="428" t="s">
        <v>290</v>
      </c>
      <c r="D723" s="427">
        <f>'Op Perf'!I95</f>
        <v>0</v>
      </c>
      <c r="E723" s="428" t="s">
        <v>292</v>
      </c>
      <c r="F723" s="428" t="str">
        <f>CONCATENATE(C723,D723,E723)</f>
        <v>&lt;dateIssued&gt;0&lt;/dateIssued&gt;</v>
      </c>
    </row>
    <row r="724" spans="3:6" s="428" customFormat="1" x14ac:dyDescent="0.2">
      <c r="C724" s="428" t="s">
        <v>291</v>
      </c>
      <c r="D724" s="427">
        <f>'Op Perf'!J95</f>
        <v>0</v>
      </c>
      <c r="E724" s="428" t="s">
        <v>293</v>
      </c>
      <c r="F724" s="428" t="str">
        <f>CONCATENATE(C724,D724,E724)</f>
        <v>&lt;dateSpent&gt;0&lt;/dateSpent&gt;</v>
      </c>
    </row>
    <row r="725" spans="3:6" s="428" customFormat="1" x14ac:dyDescent="0.2">
      <c r="C725" s="428" t="s">
        <v>299</v>
      </c>
      <c r="D725" s="427"/>
      <c r="F725" s="428" t="str">
        <f>C725</f>
        <v>&lt;/cautionDetails&gt;</v>
      </c>
    </row>
    <row r="726" spans="3:6" s="428" customFormat="1" x14ac:dyDescent="0.2">
      <c r="C726" s="428" t="s">
        <v>298</v>
      </c>
      <c r="D726" s="427"/>
      <c r="F726" s="428" t="str">
        <f>C726</f>
        <v>&lt;cautionDetails&gt;</v>
      </c>
    </row>
    <row r="727" spans="3:6" s="428" customFormat="1" x14ac:dyDescent="0.2">
      <c r="C727" s="428" t="s">
        <v>273</v>
      </c>
      <c r="D727" s="427">
        <f>'Op Perf'!H96</f>
        <v>0</v>
      </c>
      <c r="E727" s="428" t="s">
        <v>289</v>
      </c>
      <c r="F727" s="428" t="str">
        <f>CONCATENATE(C727,D727,E727)</f>
        <v>&lt;description&gt;0&lt;/description&gt;</v>
      </c>
    </row>
    <row r="728" spans="3:6" s="428" customFormat="1" x14ac:dyDescent="0.2">
      <c r="C728" s="428" t="s">
        <v>290</v>
      </c>
      <c r="D728" s="427">
        <f>'Op Perf'!I96</f>
        <v>0</v>
      </c>
      <c r="E728" s="428" t="s">
        <v>292</v>
      </c>
      <c r="F728" s="428" t="str">
        <f>CONCATENATE(C728,D728,E728)</f>
        <v>&lt;dateIssued&gt;0&lt;/dateIssued&gt;</v>
      </c>
    </row>
    <row r="729" spans="3:6" s="428" customFormat="1" x14ac:dyDescent="0.2">
      <c r="C729" s="428" t="s">
        <v>291</v>
      </c>
      <c r="D729" s="427">
        <f>'Op Perf'!J96</f>
        <v>0</v>
      </c>
      <c r="E729" s="428" t="s">
        <v>293</v>
      </c>
      <c r="F729" s="428" t="str">
        <f>CONCATENATE(C729,D729,E729)</f>
        <v>&lt;dateSpent&gt;0&lt;/dateSpent&gt;</v>
      </c>
    </row>
    <row r="730" spans="3:6" s="428" customFormat="1" x14ac:dyDescent="0.2">
      <c r="C730" s="428" t="s">
        <v>299</v>
      </c>
      <c r="D730" s="427"/>
      <c r="F730" s="428" t="str">
        <f>C730</f>
        <v>&lt;/cautionDetails&gt;</v>
      </c>
    </row>
    <row r="731" spans="3:6" s="428" customFormat="1" x14ac:dyDescent="0.2">
      <c r="C731" s="428" t="s">
        <v>298</v>
      </c>
      <c r="D731" s="427"/>
      <c r="F731" s="428" t="str">
        <f>C731</f>
        <v>&lt;cautionDetails&gt;</v>
      </c>
    </row>
    <row r="732" spans="3:6" s="428" customFormat="1" x14ac:dyDescent="0.2">
      <c r="C732" s="428" t="s">
        <v>273</v>
      </c>
      <c r="D732" s="427">
        <f>'Op Perf'!H97</f>
        <v>0</v>
      </c>
      <c r="E732" s="428" t="s">
        <v>289</v>
      </c>
      <c r="F732" s="428" t="str">
        <f>CONCATENATE(C732,D732,E732)</f>
        <v>&lt;description&gt;0&lt;/description&gt;</v>
      </c>
    </row>
    <row r="733" spans="3:6" s="428" customFormat="1" x14ac:dyDescent="0.2">
      <c r="C733" s="428" t="s">
        <v>290</v>
      </c>
      <c r="D733" s="427">
        <f>'Op Perf'!I97</f>
        <v>0</v>
      </c>
      <c r="E733" s="428" t="s">
        <v>292</v>
      </c>
      <c r="F733" s="428" t="str">
        <f>CONCATENATE(C733,D733,E733)</f>
        <v>&lt;dateIssued&gt;0&lt;/dateIssued&gt;</v>
      </c>
    </row>
    <row r="734" spans="3:6" s="428" customFormat="1" x14ac:dyDescent="0.2">
      <c r="C734" s="428" t="s">
        <v>291</v>
      </c>
      <c r="D734" s="427">
        <f>'Op Perf'!J97</f>
        <v>0</v>
      </c>
      <c r="E734" s="428" t="s">
        <v>293</v>
      </c>
      <c r="F734" s="428" t="str">
        <f>CONCATENATE(C734,D734,E734)</f>
        <v>&lt;dateSpent&gt;0&lt;/dateSpent&gt;</v>
      </c>
    </row>
    <row r="735" spans="3:6" s="428" customFormat="1" x14ac:dyDescent="0.2">
      <c r="C735" s="428" t="s">
        <v>299</v>
      </c>
      <c r="D735" s="427"/>
      <c r="F735" s="428" t="str">
        <f>C735</f>
        <v>&lt;/cautionDetails&gt;</v>
      </c>
    </row>
    <row r="736" spans="3:6" s="428" customFormat="1" x14ac:dyDescent="0.2">
      <c r="C736" s="428" t="s">
        <v>298</v>
      </c>
      <c r="D736" s="427"/>
      <c r="F736" s="428" t="str">
        <f>C736</f>
        <v>&lt;cautionDetails&gt;</v>
      </c>
    </row>
    <row r="737" spans="2:6" s="428" customFormat="1" x14ac:dyDescent="0.2">
      <c r="C737" s="428" t="s">
        <v>273</v>
      </c>
      <c r="D737" s="427">
        <f>'Op Perf'!H98</f>
        <v>0</v>
      </c>
      <c r="E737" s="428" t="s">
        <v>289</v>
      </c>
      <c r="F737" s="428" t="str">
        <f>CONCATENATE(C737,D737,E737)</f>
        <v>&lt;description&gt;0&lt;/description&gt;</v>
      </c>
    </row>
    <row r="738" spans="2:6" s="428" customFormat="1" x14ac:dyDescent="0.2">
      <c r="C738" s="428" t="s">
        <v>290</v>
      </c>
      <c r="D738" s="427">
        <f>'Op Perf'!I98</f>
        <v>0</v>
      </c>
      <c r="E738" s="428" t="s">
        <v>292</v>
      </c>
      <c r="F738" s="428" t="str">
        <f>CONCATENATE(C738,D738,E738)</f>
        <v>&lt;dateIssued&gt;0&lt;/dateIssued&gt;</v>
      </c>
    </row>
    <row r="739" spans="2:6" s="428" customFormat="1" x14ac:dyDescent="0.2">
      <c r="C739" s="428" t="s">
        <v>291</v>
      </c>
      <c r="D739" s="427">
        <f>'Op Perf'!J98</f>
        <v>0</v>
      </c>
      <c r="E739" s="428" t="s">
        <v>293</v>
      </c>
      <c r="F739" s="428" t="str">
        <f>CONCATENATE(C739,D739,E739)</f>
        <v>&lt;dateSpent&gt;0&lt;/dateSpent&gt;</v>
      </c>
    </row>
    <row r="740" spans="2:6" s="428" customFormat="1" x14ac:dyDescent="0.2">
      <c r="C740" s="428" t="s">
        <v>299</v>
      </c>
      <c r="D740" s="427"/>
      <c r="F740" s="428" t="str">
        <f>C740</f>
        <v>&lt;/cautionDetails&gt;</v>
      </c>
    </row>
    <row r="741" spans="2:6" s="428" customFormat="1" x14ac:dyDescent="0.2">
      <c r="C741" s="428" t="s">
        <v>257</v>
      </c>
      <c r="D741" s="427"/>
      <c r="F741" s="428" t="str">
        <f>CONCATENATE(C741,D741,E741)</f>
        <v>&lt;/formalCautions&gt;</v>
      </c>
    </row>
    <row r="742" spans="2:6" s="425" customFormat="1" x14ac:dyDescent="0.2">
      <c r="B742" s="425" t="s">
        <v>202</v>
      </c>
      <c r="C742" s="425" t="s">
        <v>258</v>
      </c>
      <c r="D742" s="426"/>
      <c r="F742" s="425" t="str">
        <f>C742</f>
        <v>&lt;prohibitionNoticesByEA&gt;</v>
      </c>
    </row>
    <row r="743" spans="2:6" s="425" customFormat="1" x14ac:dyDescent="0.2">
      <c r="C743" s="425" t="s">
        <v>205</v>
      </c>
      <c r="D743" s="426">
        <f>'Op Perf'!E99</f>
        <v>0</v>
      </c>
      <c r="E743" s="425" t="s">
        <v>206</v>
      </c>
      <c r="F743" s="425" t="str">
        <f>CONCATENATE(C743,D743,E743)</f>
        <v>&lt;answer&gt;0&lt;/answer&gt;</v>
      </c>
    </row>
    <row r="744" spans="2:6" s="425" customFormat="1" x14ac:dyDescent="0.2">
      <c r="C744" s="425" t="s">
        <v>194</v>
      </c>
      <c r="D744" s="426">
        <f>'Op Perf'!G99</f>
        <v>0</v>
      </c>
      <c r="E744" s="425" t="s">
        <v>195</v>
      </c>
      <c r="F744" s="425" t="str">
        <f>CONCATENATE(C744,D744,E744)</f>
        <v>&lt;score&gt;0&lt;/score&gt;</v>
      </c>
    </row>
    <row r="745" spans="2:6" s="425" customFormat="1" x14ac:dyDescent="0.2">
      <c r="C745" s="425" t="s">
        <v>294</v>
      </c>
      <c r="D745" s="426"/>
      <c r="F745" s="425" t="str">
        <f>C745</f>
        <v>&lt;prohibitionDetails&gt;</v>
      </c>
    </row>
    <row r="746" spans="2:6" s="425" customFormat="1" x14ac:dyDescent="0.2">
      <c r="C746" s="425" t="s">
        <v>273</v>
      </c>
      <c r="D746" s="426">
        <f>'Op Perf'!H99</f>
        <v>0</v>
      </c>
      <c r="E746" s="425" t="s">
        <v>289</v>
      </c>
      <c r="F746" s="425" t="str">
        <f>CONCATENATE(C746,D746,E746)</f>
        <v>&lt;description&gt;0&lt;/description&gt;</v>
      </c>
    </row>
    <row r="747" spans="2:6" s="425" customFormat="1" x14ac:dyDescent="0.2">
      <c r="C747" s="425" t="s">
        <v>290</v>
      </c>
      <c r="D747" s="426">
        <f>'Op Perf'!I99</f>
        <v>0</v>
      </c>
      <c r="E747" s="425" t="s">
        <v>292</v>
      </c>
      <c r="F747" s="425" t="str">
        <f>CONCATENATE(C747,D747,E747)</f>
        <v>&lt;dateIssued&gt;0&lt;/dateIssued&gt;</v>
      </c>
    </row>
    <row r="748" spans="2:6" s="425" customFormat="1" x14ac:dyDescent="0.2">
      <c r="C748" s="425" t="s">
        <v>291</v>
      </c>
      <c r="D748" s="426">
        <f>'Op Perf'!J99</f>
        <v>0</v>
      </c>
      <c r="E748" s="425" t="s">
        <v>293</v>
      </c>
      <c r="F748" s="425" t="str">
        <f>CONCATENATE(C748,D748,E748)</f>
        <v>&lt;dateSpent&gt;0&lt;/dateSpent&gt;</v>
      </c>
    </row>
    <row r="749" spans="2:6" s="425" customFormat="1" x14ac:dyDescent="0.2">
      <c r="C749" s="425" t="s">
        <v>295</v>
      </c>
      <c r="D749" s="426">
        <f>'Op Perf'!J99</f>
        <v>0</v>
      </c>
      <c r="F749" s="425" t="str">
        <f>C749</f>
        <v>&lt;/prohibitionDetails&gt;</v>
      </c>
    </row>
    <row r="750" spans="2:6" s="425" customFormat="1" x14ac:dyDescent="0.2">
      <c r="C750" s="425" t="s">
        <v>294</v>
      </c>
      <c r="D750" s="426"/>
      <c r="F750" s="425" t="str">
        <f>C750</f>
        <v>&lt;prohibitionDetails&gt;</v>
      </c>
    </row>
    <row r="751" spans="2:6" s="425" customFormat="1" x14ac:dyDescent="0.2">
      <c r="C751" s="425" t="s">
        <v>273</v>
      </c>
      <c r="D751" s="426">
        <f>'Op Perf'!H100</f>
        <v>0</v>
      </c>
      <c r="E751" s="425" t="s">
        <v>289</v>
      </c>
      <c r="F751" s="425" t="str">
        <f>CONCATENATE(C751,D751,E751)</f>
        <v>&lt;description&gt;0&lt;/description&gt;</v>
      </c>
    </row>
    <row r="752" spans="2:6" s="425" customFormat="1" x14ac:dyDescent="0.2">
      <c r="C752" s="425" t="s">
        <v>290</v>
      </c>
      <c r="D752" s="426">
        <f>'Op Perf'!I100</f>
        <v>0</v>
      </c>
      <c r="E752" s="425" t="s">
        <v>292</v>
      </c>
      <c r="F752" s="425" t="str">
        <f>CONCATENATE(C752,D752,E752)</f>
        <v>&lt;dateIssued&gt;0&lt;/dateIssued&gt;</v>
      </c>
    </row>
    <row r="753" spans="3:6" s="425" customFormat="1" x14ac:dyDescent="0.2">
      <c r="C753" s="425" t="s">
        <v>291</v>
      </c>
      <c r="D753" s="426">
        <f>'Op Perf'!J100</f>
        <v>0</v>
      </c>
      <c r="E753" s="425" t="s">
        <v>293</v>
      </c>
      <c r="F753" s="425" t="str">
        <f>CONCATENATE(C753,D753,E753)</f>
        <v>&lt;dateSpent&gt;0&lt;/dateSpent&gt;</v>
      </c>
    </row>
    <row r="754" spans="3:6" s="425" customFormat="1" x14ac:dyDescent="0.2">
      <c r="C754" s="425" t="s">
        <v>295</v>
      </c>
      <c r="D754" s="426"/>
      <c r="F754" s="425" t="str">
        <f>C754</f>
        <v>&lt;/prohibitionDetails&gt;</v>
      </c>
    </row>
    <row r="755" spans="3:6" s="425" customFormat="1" x14ac:dyDescent="0.2">
      <c r="C755" s="425" t="s">
        <v>294</v>
      </c>
      <c r="D755" s="426"/>
      <c r="F755" s="425" t="str">
        <f>C755</f>
        <v>&lt;prohibitionDetails&gt;</v>
      </c>
    </row>
    <row r="756" spans="3:6" s="425" customFormat="1" x14ac:dyDescent="0.2">
      <c r="C756" s="425" t="s">
        <v>273</v>
      </c>
      <c r="D756" s="426">
        <f>'Op Perf'!H101</f>
        <v>0</v>
      </c>
      <c r="E756" s="425" t="s">
        <v>289</v>
      </c>
      <c r="F756" s="425" t="str">
        <f>CONCATENATE(C756,D756,E756)</f>
        <v>&lt;description&gt;0&lt;/description&gt;</v>
      </c>
    </row>
    <row r="757" spans="3:6" s="425" customFormat="1" x14ac:dyDescent="0.2">
      <c r="C757" s="425" t="s">
        <v>290</v>
      </c>
      <c r="D757" s="426">
        <f>'Op Perf'!I101</f>
        <v>0</v>
      </c>
      <c r="E757" s="425" t="s">
        <v>292</v>
      </c>
      <c r="F757" s="425" t="str">
        <f>CONCATENATE(C757,D757,E757)</f>
        <v>&lt;dateIssued&gt;0&lt;/dateIssued&gt;</v>
      </c>
    </row>
    <row r="758" spans="3:6" s="425" customFormat="1" x14ac:dyDescent="0.2">
      <c r="C758" s="425" t="s">
        <v>291</v>
      </c>
      <c r="D758" s="426">
        <f>'Op Perf'!J101</f>
        <v>0</v>
      </c>
      <c r="E758" s="425" t="s">
        <v>293</v>
      </c>
      <c r="F758" s="425" t="str">
        <f>CONCATENATE(C758,D758,E758)</f>
        <v>&lt;dateSpent&gt;0&lt;/dateSpent&gt;</v>
      </c>
    </row>
    <row r="759" spans="3:6" s="425" customFormat="1" x14ac:dyDescent="0.2">
      <c r="C759" s="425" t="s">
        <v>295</v>
      </c>
      <c r="D759" s="426"/>
      <c r="F759" s="425" t="str">
        <f>C759</f>
        <v>&lt;/prohibitionDetails&gt;</v>
      </c>
    </row>
    <row r="760" spans="3:6" s="425" customFormat="1" x14ac:dyDescent="0.2">
      <c r="C760" s="425" t="s">
        <v>294</v>
      </c>
      <c r="D760" s="426"/>
      <c r="F760" s="425" t="str">
        <f>C760</f>
        <v>&lt;prohibitionDetails&gt;</v>
      </c>
    </row>
    <row r="761" spans="3:6" s="425" customFormat="1" x14ac:dyDescent="0.2">
      <c r="C761" s="425" t="s">
        <v>273</v>
      </c>
      <c r="D761" s="426">
        <f>'Op Perf'!H102</f>
        <v>0</v>
      </c>
      <c r="E761" s="425" t="s">
        <v>289</v>
      </c>
      <c r="F761" s="425" t="str">
        <f>CONCATENATE(C761,D761,E761)</f>
        <v>&lt;description&gt;0&lt;/description&gt;</v>
      </c>
    </row>
    <row r="762" spans="3:6" s="425" customFormat="1" x14ac:dyDescent="0.2">
      <c r="C762" s="425" t="s">
        <v>290</v>
      </c>
      <c r="D762" s="426">
        <f>'Op Perf'!I102</f>
        <v>0</v>
      </c>
      <c r="E762" s="425" t="s">
        <v>292</v>
      </c>
      <c r="F762" s="425" t="str">
        <f>CONCATENATE(C762,D762,E762)</f>
        <v>&lt;dateIssued&gt;0&lt;/dateIssued&gt;</v>
      </c>
    </row>
    <row r="763" spans="3:6" s="425" customFormat="1" x14ac:dyDescent="0.2">
      <c r="C763" s="425" t="s">
        <v>291</v>
      </c>
      <c r="D763" s="426">
        <f>'Op Perf'!J102</f>
        <v>0</v>
      </c>
      <c r="E763" s="425" t="s">
        <v>293</v>
      </c>
      <c r="F763" s="425" t="str">
        <f>CONCATENATE(C763,D763,E763)</f>
        <v>&lt;dateSpent&gt;0&lt;/dateSpent&gt;</v>
      </c>
    </row>
    <row r="764" spans="3:6" s="425" customFormat="1" x14ac:dyDescent="0.2">
      <c r="C764" s="425" t="s">
        <v>295</v>
      </c>
      <c r="D764" s="426"/>
      <c r="F764" s="425" t="str">
        <f>C764</f>
        <v>&lt;/prohibitionDetails&gt;</v>
      </c>
    </row>
    <row r="765" spans="3:6" s="425" customFormat="1" x14ac:dyDescent="0.2">
      <c r="C765" s="425" t="s">
        <v>294</v>
      </c>
      <c r="D765" s="426"/>
      <c r="F765" s="425" t="str">
        <f>C765</f>
        <v>&lt;prohibitionDetails&gt;</v>
      </c>
    </row>
    <row r="766" spans="3:6" s="425" customFormat="1" x14ac:dyDescent="0.2">
      <c r="C766" s="425" t="s">
        <v>273</v>
      </c>
      <c r="D766" s="426">
        <f>'Op Perf'!H103</f>
        <v>0</v>
      </c>
      <c r="E766" s="425" t="s">
        <v>289</v>
      </c>
      <c r="F766" s="425" t="str">
        <f>CONCATENATE(C766,D766,E766)</f>
        <v>&lt;description&gt;0&lt;/description&gt;</v>
      </c>
    </row>
    <row r="767" spans="3:6" s="425" customFormat="1" x14ac:dyDescent="0.2">
      <c r="C767" s="425" t="s">
        <v>290</v>
      </c>
      <c r="D767" s="426">
        <f>'Op Perf'!I103</f>
        <v>0</v>
      </c>
      <c r="E767" s="425" t="s">
        <v>292</v>
      </c>
      <c r="F767" s="425" t="str">
        <f>CONCATENATE(C767,D767,E767)</f>
        <v>&lt;dateIssued&gt;0&lt;/dateIssued&gt;</v>
      </c>
    </row>
    <row r="768" spans="3:6" s="425" customFormat="1" x14ac:dyDescent="0.2">
      <c r="C768" s="425" t="s">
        <v>291</v>
      </c>
      <c r="D768" s="426">
        <f>'Op Perf'!J103</f>
        <v>0</v>
      </c>
      <c r="E768" s="425" t="s">
        <v>293</v>
      </c>
      <c r="F768" s="425" t="str">
        <f>CONCATENATE(C768,D768,E768)</f>
        <v>&lt;dateSpent&gt;0&lt;/dateSpent&gt;</v>
      </c>
    </row>
    <row r="769" spans="2:6" s="425" customFormat="1" x14ac:dyDescent="0.2">
      <c r="C769" s="425" t="s">
        <v>295</v>
      </c>
      <c r="D769" s="426"/>
      <c r="F769" s="425" t="str">
        <f>C769</f>
        <v>&lt;/prohibitionDetails&gt;</v>
      </c>
    </row>
    <row r="770" spans="2:6" s="425" customFormat="1" x14ac:dyDescent="0.2">
      <c r="C770" s="425" t="s">
        <v>294</v>
      </c>
      <c r="D770" s="426"/>
      <c r="F770" s="425" t="str">
        <f>C770</f>
        <v>&lt;prohibitionDetails&gt;</v>
      </c>
    </row>
    <row r="771" spans="2:6" s="425" customFormat="1" x14ac:dyDescent="0.2">
      <c r="C771" s="425" t="s">
        <v>273</v>
      </c>
      <c r="D771" s="426">
        <f>'Op Perf'!H104</f>
        <v>0</v>
      </c>
      <c r="E771" s="425" t="s">
        <v>289</v>
      </c>
      <c r="F771" s="425" t="str">
        <f>CONCATENATE(C771,D771,E771)</f>
        <v>&lt;description&gt;0&lt;/description&gt;</v>
      </c>
    </row>
    <row r="772" spans="2:6" s="425" customFormat="1" x14ac:dyDescent="0.2">
      <c r="C772" s="425" t="s">
        <v>290</v>
      </c>
      <c r="D772" s="426">
        <f>'Op Perf'!I104</f>
        <v>0</v>
      </c>
      <c r="E772" s="425" t="s">
        <v>292</v>
      </c>
      <c r="F772" s="425" t="str">
        <f>CONCATENATE(C772,D772,E772)</f>
        <v>&lt;dateIssued&gt;0&lt;/dateIssued&gt;</v>
      </c>
    </row>
    <row r="773" spans="2:6" s="425" customFormat="1" x14ac:dyDescent="0.2">
      <c r="C773" s="425" t="s">
        <v>291</v>
      </c>
      <c r="D773" s="426">
        <f>'Op Perf'!J104</f>
        <v>0</v>
      </c>
      <c r="E773" s="425" t="s">
        <v>293</v>
      </c>
      <c r="F773" s="425" t="str">
        <f>CONCATENATE(C773,D773,E773)</f>
        <v>&lt;dateSpent&gt;0&lt;/dateSpent&gt;</v>
      </c>
    </row>
    <row r="774" spans="2:6" s="425" customFormat="1" x14ac:dyDescent="0.2">
      <c r="C774" s="425" t="s">
        <v>295</v>
      </c>
      <c r="D774" s="426"/>
      <c r="F774" s="425" t="str">
        <f>C774</f>
        <v>&lt;/prohibitionDetails&gt;</v>
      </c>
    </row>
    <row r="775" spans="2:6" s="425" customFormat="1" x14ac:dyDescent="0.2">
      <c r="C775" s="425" t="s">
        <v>259</v>
      </c>
      <c r="D775" s="426"/>
      <c r="F775" s="425" t="str">
        <f>CONCATENATE(C775,D775,E775)</f>
        <v>&lt;/prohibitionNoticesByEA&gt;</v>
      </c>
    </row>
    <row r="776" spans="2:6" s="428" customFormat="1" x14ac:dyDescent="0.2">
      <c r="B776" s="428" t="s">
        <v>203</v>
      </c>
      <c r="C776" s="428" t="s">
        <v>260</v>
      </c>
      <c r="D776" s="427"/>
      <c r="F776" s="428" t="str">
        <f>C776</f>
        <v>&lt;convictionsOnProsecutions&gt;</v>
      </c>
    </row>
    <row r="777" spans="2:6" s="428" customFormat="1" ht="12.75" customHeight="1" x14ac:dyDescent="0.2">
      <c r="C777" s="428" t="s">
        <v>205</v>
      </c>
      <c r="D777" s="427">
        <f>'Op Perf'!E105</f>
        <v>0</v>
      </c>
      <c r="E777" s="428" t="s">
        <v>206</v>
      </c>
      <c r="F777" s="428" t="str">
        <f>CONCATENATE(C777,D777,E777)</f>
        <v>&lt;answer&gt;0&lt;/answer&gt;</v>
      </c>
    </row>
    <row r="778" spans="2:6" s="428" customFormat="1" x14ac:dyDescent="0.2">
      <c r="C778" s="428" t="s">
        <v>194</v>
      </c>
      <c r="D778" s="427">
        <f>'Op Perf'!G105</f>
        <v>0</v>
      </c>
      <c r="E778" s="428" t="s">
        <v>195</v>
      </c>
      <c r="F778" s="428" t="str">
        <f>CONCATENATE(C778,D778,E778)</f>
        <v>&lt;score&gt;0&lt;/score&gt;</v>
      </c>
    </row>
    <row r="779" spans="2:6" s="428" customFormat="1" x14ac:dyDescent="0.2">
      <c r="C779" s="428" t="s">
        <v>300</v>
      </c>
      <c r="D779" s="427"/>
      <c r="F779" s="428" t="str">
        <f>C779</f>
        <v>&lt;convictionsDetails&gt;</v>
      </c>
    </row>
    <row r="780" spans="2:6" s="428" customFormat="1" x14ac:dyDescent="0.2">
      <c r="C780" s="428" t="s">
        <v>273</v>
      </c>
      <c r="D780" s="427">
        <f>'Op Perf'!H105</f>
        <v>0</v>
      </c>
      <c r="E780" s="428" t="s">
        <v>289</v>
      </c>
      <c r="F780" s="428" t="str">
        <f>CONCATENATE(C780,D780,E780)</f>
        <v>&lt;description&gt;0&lt;/description&gt;</v>
      </c>
    </row>
    <row r="781" spans="2:6" s="428" customFormat="1" x14ac:dyDescent="0.2">
      <c r="C781" s="428" t="s">
        <v>290</v>
      </c>
      <c r="D781" s="427">
        <f>'Op Perf'!I105</f>
        <v>0</v>
      </c>
      <c r="E781" s="428" t="s">
        <v>292</v>
      </c>
      <c r="F781" s="428" t="str">
        <f>CONCATENATE(C781,D781,E781)</f>
        <v>&lt;dateIssued&gt;0&lt;/dateIssued&gt;</v>
      </c>
    </row>
    <row r="782" spans="2:6" s="428" customFormat="1" x14ac:dyDescent="0.2">
      <c r="C782" s="428" t="s">
        <v>291</v>
      </c>
      <c r="D782" s="427">
        <f>'Op Perf'!J105</f>
        <v>0</v>
      </c>
      <c r="E782" s="428" t="s">
        <v>293</v>
      </c>
      <c r="F782" s="428" t="str">
        <f>CONCATENATE(C782,D782,E782)</f>
        <v>&lt;dateSpent&gt;0&lt;/dateSpent&gt;</v>
      </c>
    </row>
    <row r="783" spans="2:6" s="428" customFormat="1" x14ac:dyDescent="0.2">
      <c r="C783" s="428" t="s">
        <v>301</v>
      </c>
      <c r="D783" s="427"/>
      <c r="F783" s="428" t="str">
        <f>C783</f>
        <v>&lt;/convictionsDetails&gt;</v>
      </c>
    </row>
    <row r="784" spans="2:6" s="428" customFormat="1" x14ac:dyDescent="0.2">
      <c r="C784" s="428" t="s">
        <v>300</v>
      </c>
      <c r="D784" s="427"/>
      <c r="F784" s="428" t="str">
        <f>C784</f>
        <v>&lt;convictionsDetails&gt;</v>
      </c>
    </row>
    <row r="785" spans="3:6" s="428" customFormat="1" x14ac:dyDescent="0.2">
      <c r="C785" s="428" t="s">
        <v>273</v>
      </c>
      <c r="D785" s="427">
        <f>'Op Perf'!H106</f>
        <v>0</v>
      </c>
      <c r="E785" s="428" t="s">
        <v>289</v>
      </c>
      <c r="F785" s="428" t="str">
        <f>CONCATENATE(C785,D785,E785)</f>
        <v>&lt;description&gt;0&lt;/description&gt;</v>
      </c>
    </row>
    <row r="786" spans="3:6" s="428" customFormat="1" x14ac:dyDescent="0.2">
      <c r="C786" s="428" t="s">
        <v>290</v>
      </c>
      <c r="D786" s="427">
        <f>'Op Perf'!I106</f>
        <v>0</v>
      </c>
      <c r="E786" s="428" t="s">
        <v>292</v>
      </c>
      <c r="F786" s="428" t="str">
        <f>CONCATENATE(C786,D786,E786)</f>
        <v>&lt;dateIssued&gt;0&lt;/dateIssued&gt;</v>
      </c>
    </row>
    <row r="787" spans="3:6" s="428" customFormat="1" x14ac:dyDescent="0.2">
      <c r="C787" s="428" t="s">
        <v>291</v>
      </c>
      <c r="D787" s="427">
        <f>'Op Perf'!J106</f>
        <v>0</v>
      </c>
      <c r="E787" s="428" t="s">
        <v>293</v>
      </c>
      <c r="F787" s="428" t="str">
        <f>CONCATENATE(C787,D787,E787)</f>
        <v>&lt;dateSpent&gt;0&lt;/dateSpent&gt;</v>
      </c>
    </row>
    <row r="788" spans="3:6" s="428" customFormat="1" x14ac:dyDescent="0.2">
      <c r="C788" s="428" t="s">
        <v>301</v>
      </c>
      <c r="D788" s="427"/>
      <c r="F788" s="428" t="str">
        <f>C788</f>
        <v>&lt;/convictionsDetails&gt;</v>
      </c>
    </row>
    <row r="789" spans="3:6" s="428" customFormat="1" x14ac:dyDescent="0.2">
      <c r="C789" s="428" t="s">
        <v>300</v>
      </c>
      <c r="D789" s="427"/>
      <c r="F789" s="428" t="str">
        <f>C789</f>
        <v>&lt;convictionsDetails&gt;</v>
      </c>
    </row>
    <row r="790" spans="3:6" s="428" customFormat="1" x14ac:dyDescent="0.2">
      <c r="C790" s="428" t="s">
        <v>273</v>
      </c>
      <c r="D790" s="427">
        <f>'Op Perf'!H107</f>
        <v>0</v>
      </c>
      <c r="E790" s="428" t="s">
        <v>289</v>
      </c>
      <c r="F790" s="428" t="str">
        <f>CONCATENATE(C790,D790,E790)</f>
        <v>&lt;description&gt;0&lt;/description&gt;</v>
      </c>
    </row>
    <row r="791" spans="3:6" s="428" customFormat="1" x14ac:dyDescent="0.2">
      <c r="C791" s="428" t="s">
        <v>290</v>
      </c>
      <c r="D791" s="427">
        <f>'Op Perf'!I107</f>
        <v>0</v>
      </c>
      <c r="E791" s="428" t="s">
        <v>292</v>
      </c>
      <c r="F791" s="428" t="str">
        <f>CONCATENATE(C791,D791,E791)</f>
        <v>&lt;dateIssued&gt;0&lt;/dateIssued&gt;</v>
      </c>
    </row>
    <row r="792" spans="3:6" s="428" customFormat="1" x14ac:dyDescent="0.2">
      <c r="C792" s="428" t="s">
        <v>291</v>
      </c>
      <c r="D792" s="427">
        <f>'Op Perf'!J107</f>
        <v>0</v>
      </c>
      <c r="E792" s="428" t="s">
        <v>293</v>
      </c>
      <c r="F792" s="428" t="str">
        <f>CONCATENATE(C792,D792,E792)</f>
        <v>&lt;dateSpent&gt;0&lt;/dateSpent&gt;</v>
      </c>
    </row>
    <row r="793" spans="3:6" s="428" customFormat="1" x14ac:dyDescent="0.2">
      <c r="C793" s="428" t="s">
        <v>301</v>
      </c>
      <c r="D793" s="427"/>
      <c r="F793" s="428" t="str">
        <f>C793</f>
        <v>&lt;/convictionsDetails&gt;</v>
      </c>
    </row>
    <row r="794" spans="3:6" s="428" customFormat="1" x14ac:dyDescent="0.2">
      <c r="C794" s="428" t="s">
        <v>300</v>
      </c>
      <c r="D794" s="427"/>
      <c r="F794" s="428" t="str">
        <f>C794</f>
        <v>&lt;convictionsDetails&gt;</v>
      </c>
    </row>
    <row r="795" spans="3:6" s="428" customFormat="1" x14ac:dyDescent="0.2">
      <c r="C795" s="428" t="s">
        <v>273</v>
      </c>
      <c r="D795" s="427">
        <f>'Op Perf'!H108</f>
        <v>0</v>
      </c>
      <c r="E795" s="428" t="s">
        <v>289</v>
      </c>
      <c r="F795" s="428" t="str">
        <f>CONCATENATE(C795,D795,E795)</f>
        <v>&lt;description&gt;0&lt;/description&gt;</v>
      </c>
    </row>
    <row r="796" spans="3:6" s="428" customFormat="1" x14ac:dyDescent="0.2">
      <c r="C796" s="428" t="s">
        <v>290</v>
      </c>
      <c r="D796" s="427">
        <f>'Op Perf'!I108</f>
        <v>0</v>
      </c>
      <c r="E796" s="428" t="s">
        <v>292</v>
      </c>
      <c r="F796" s="428" t="str">
        <f>CONCATENATE(C796,D796,E796)</f>
        <v>&lt;dateIssued&gt;0&lt;/dateIssued&gt;</v>
      </c>
    </row>
    <row r="797" spans="3:6" s="428" customFormat="1" x14ac:dyDescent="0.2">
      <c r="C797" s="428" t="s">
        <v>291</v>
      </c>
      <c r="D797" s="427">
        <f>'Op Perf'!J108</f>
        <v>0</v>
      </c>
      <c r="E797" s="428" t="s">
        <v>293</v>
      </c>
      <c r="F797" s="428" t="str">
        <f>CONCATENATE(C797,D797,E797)</f>
        <v>&lt;dateSpent&gt;0&lt;/dateSpent&gt;</v>
      </c>
    </row>
    <row r="798" spans="3:6" s="428" customFormat="1" x14ac:dyDescent="0.2">
      <c r="C798" s="428" t="s">
        <v>301</v>
      </c>
      <c r="D798" s="427"/>
      <c r="F798" s="428" t="str">
        <f>C798</f>
        <v>&lt;/convictionsDetails&gt;</v>
      </c>
    </row>
    <row r="799" spans="3:6" s="428" customFormat="1" x14ac:dyDescent="0.2">
      <c r="C799" s="428" t="s">
        <v>300</v>
      </c>
      <c r="D799" s="427"/>
      <c r="F799" s="428" t="str">
        <f>C799</f>
        <v>&lt;convictionsDetails&gt;</v>
      </c>
    </row>
    <row r="800" spans="3:6" s="428" customFormat="1" x14ac:dyDescent="0.2">
      <c r="C800" s="428" t="s">
        <v>273</v>
      </c>
      <c r="D800" s="427">
        <f>'Op Perf'!H109</f>
        <v>0</v>
      </c>
      <c r="E800" s="428" t="s">
        <v>289</v>
      </c>
      <c r="F800" s="428" t="str">
        <f>CONCATENATE(C800,D800,E800)</f>
        <v>&lt;description&gt;0&lt;/description&gt;</v>
      </c>
    </row>
    <row r="801" spans="2:6" s="428" customFormat="1" x14ac:dyDescent="0.2">
      <c r="C801" s="428" t="s">
        <v>290</v>
      </c>
      <c r="D801" s="427">
        <f>'Op Perf'!I109</f>
        <v>0</v>
      </c>
      <c r="E801" s="428" t="s">
        <v>292</v>
      </c>
      <c r="F801" s="428" t="str">
        <f>CONCATENATE(C801,D801,E801)</f>
        <v>&lt;dateIssued&gt;0&lt;/dateIssued&gt;</v>
      </c>
    </row>
    <row r="802" spans="2:6" s="428" customFormat="1" x14ac:dyDescent="0.2">
      <c r="C802" s="428" t="s">
        <v>291</v>
      </c>
      <c r="D802" s="427">
        <f>'Op Perf'!J109</f>
        <v>0</v>
      </c>
      <c r="E802" s="428" t="s">
        <v>293</v>
      </c>
      <c r="F802" s="428" t="str">
        <f>CONCATENATE(C802,D802,E802)</f>
        <v>&lt;dateSpent&gt;0&lt;/dateSpent&gt;</v>
      </c>
    </row>
    <row r="803" spans="2:6" s="428" customFormat="1" x14ac:dyDescent="0.2">
      <c r="C803" s="428" t="s">
        <v>301</v>
      </c>
      <c r="D803" s="427"/>
      <c r="F803" s="428" t="str">
        <f>C803</f>
        <v>&lt;/convictionsDetails&gt;</v>
      </c>
    </row>
    <row r="804" spans="2:6" s="428" customFormat="1" x14ac:dyDescent="0.2">
      <c r="C804" s="428" t="s">
        <v>300</v>
      </c>
      <c r="D804" s="427"/>
      <c r="F804" s="428" t="str">
        <f>C804</f>
        <v>&lt;convictionsDetails&gt;</v>
      </c>
    </row>
    <row r="805" spans="2:6" s="428" customFormat="1" x14ac:dyDescent="0.2">
      <c r="C805" s="428" t="s">
        <v>273</v>
      </c>
      <c r="D805" s="427">
        <f>'Op Perf'!H110</f>
        <v>0</v>
      </c>
      <c r="E805" s="428" t="s">
        <v>289</v>
      </c>
      <c r="F805" s="428" t="str">
        <f>CONCATENATE(C805,D805,E805)</f>
        <v>&lt;description&gt;0&lt;/description&gt;</v>
      </c>
    </row>
    <row r="806" spans="2:6" s="428" customFormat="1" x14ac:dyDescent="0.2">
      <c r="C806" s="428" t="s">
        <v>290</v>
      </c>
      <c r="D806" s="427">
        <f>'Op Perf'!I110</f>
        <v>0</v>
      </c>
      <c r="E806" s="428" t="s">
        <v>292</v>
      </c>
      <c r="F806" s="428" t="str">
        <f>CONCATENATE(C806,D806,E806)</f>
        <v>&lt;dateIssued&gt;0&lt;/dateIssued&gt;</v>
      </c>
    </row>
    <row r="807" spans="2:6" s="428" customFormat="1" x14ac:dyDescent="0.2">
      <c r="C807" s="428" t="s">
        <v>291</v>
      </c>
      <c r="D807" s="427">
        <f>'Op Perf'!J110</f>
        <v>0</v>
      </c>
      <c r="E807" s="428" t="s">
        <v>293</v>
      </c>
      <c r="F807" s="428" t="str">
        <f>CONCATENATE(C807,D807,E807)</f>
        <v>&lt;dateSpent&gt;0&lt;/dateSpent&gt;</v>
      </c>
    </row>
    <row r="808" spans="2:6" s="428" customFormat="1" x14ac:dyDescent="0.2">
      <c r="C808" s="428" t="s">
        <v>301</v>
      </c>
      <c r="D808" s="427"/>
      <c r="F808" s="428" t="str">
        <f>C808</f>
        <v>&lt;/convictionsDetails&gt;</v>
      </c>
    </row>
    <row r="809" spans="2:6" s="428" customFormat="1" x14ac:dyDescent="0.2">
      <c r="C809" s="428" t="s">
        <v>261</v>
      </c>
      <c r="D809" s="427"/>
      <c r="F809" s="428" t="str">
        <f>CONCATENATE(C809,D809,E809)</f>
        <v>&lt;/convictionsOnProsecutions&gt;</v>
      </c>
    </row>
    <row r="810" spans="2:6" s="428" customFormat="1" x14ac:dyDescent="0.2">
      <c r="C810" s="428" t="s">
        <v>262</v>
      </c>
      <c r="D810" s="427"/>
      <c r="F810" s="428" t="str">
        <f>CONCATENATE(C810,D810,E810)</f>
        <v>&lt;/complianceSection&gt;</v>
      </c>
    </row>
    <row r="811" spans="2:6" x14ac:dyDescent="0.2">
      <c r="C811" s="423" t="s">
        <v>214</v>
      </c>
      <c r="F811" s="423" t="str">
        <f>C811</f>
        <v>&lt;/operatorPerformanceDetail&gt;</v>
      </c>
    </row>
    <row r="812" spans="2:6" x14ac:dyDescent="0.2">
      <c r="B812" s="423" t="s">
        <v>23</v>
      </c>
      <c r="C812" s="423" t="s">
        <v>94</v>
      </c>
      <c r="F812" s="423" t="str">
        <f>C812</f>
        <v>&lt;finance&gt;</v>
      </c>
    </row>
    <row r="813" spans="2:6" ht="25.5" x14ac:dyDescent="0.2">
      <c r="C813" s="423" t="s">
        <v>704</v>
      </c>
      <c r="D813" s="424">
        <f>Total_EP_OPRA_score1</f>
        <v>398</v>
      </c>
      <c r="E813" s="423" t="s">
        <v>706</v>
      </c>
      <c r="F813" s="423" t="str">
        <f t="shared" ref="F813:F819" si="2">CONCATENATE(C813,D813,E813)</f>
        <v>&lt;OPRAChargingScore&gt;398&lt;/OPRAChargingScore&gt;</v>
      </c>
    </row>
    <row r="814" spans="2:6" x14ac:dyDescent="0.2">
      <c r="C814" s="423" t="s">
        <v>705</v>
      </c>
      <c r="D814" s="424">
        <f>Application_Factor</f>
        <v>182</v>
      </c>
      <c r="E814" s="423" t="s">
        <v>707</v>
      </c>
      <c r="F814" s="423" t="str">
        <f t="shared" si="2"/>
        <v>&lt;OPRAMultiplier&gt;182&lt;/OPRAMultiplier&gt;</v>
      </c>
    </row>
    <row r="815" spans="2:6" x14ac:dyDescent="0.2">
      <c r="B815" s="423" t="s">
        <v>1019</v>
      </c>
      <c r="C815" s="423" t="s">
        <v>700</v>
      </c>
      <c r="D815" s="424">
        <f>Calculation!D28</f>
        <v>81988</v>
      </c>
      <c r="E815" s="423" t="s">
        <v>701</v>
      </c>
      <c r="F815" s="423" t="str">
        <f t="shared" si="2"/>
        <v>&lt;OPRAFee&gt;81988&lt;/OPRAFee&gt;</v>
      </c>
    </row>
    <row r="816" spans="2:6" ht="25.5" x14ac:dyDescent="0.2">
      <c r="B816" s="423" t="s">
        <v>27</v>
      </c>
      <c r="C816" s="423" t="s">
        <v>702</v>
      </c>
      <c r="D816" s="424">
        <f>Calculation!D30</f>
        <v>39800</v>
      </c>
      <c r="E816" s="423" t="s">
        <v>703</v>
      </c>
      <c r="F816" s="423" t="str">
        <f t="shared" si="2"/>
        <v>&lt;OPRAsubsistanceFee&gt;39800&lt;/OPRAsubsistanceFee&gt;</v>
      </c>
    </row>
    <row r="817" spans="2:6" ht="25.5" x14ac:dyDescent="0.2">
      <c r="B817" s="423" t="s">
        <v>1009</v>
      </c>
      <c r="C817" s="423" t="s">
        <v>1015</v>
      </c>
      <c r="D817" s="424">
        <f>'Other Activities'!M66</f>
        <v>0</v>
      </c>
      <c r="E817" s="423" t="s">
        <v>0</v>
      </c>
      <c r="F817" s="423" t="str">
        <f t="shared" si="2"/>
        <v>&lt;partA2AndBActivities&gt;0&lt;/partA2AndBActivities&gt;</v>
      </c>
    </row>
    <row r="818" spans="2:6" ht="25.5" x14ac:dyDescent="0.2">
      <c r="B818" s="423" t="s">
        <v>1014</v>
      </c>
      <c r="C818" s="423" t="s">
        <v>1016</v>
      </c>
      <c r="D818" s="444">
        <f>Lookup!C26</f>
        <v>1435</v>
      </c>
      <c r="E818" s="423" t="s">
        <v>1</v>
      </c>
      <c r="F818" s="423" t="str">
        <f t="shared" si="2"/>
        <v>&lt;partA2AndBMultiplier&gt;1435&lt;/partA2AndBMultiplier&gt;</v>
      </c>
    </row>
    <row r="819" spans="2:6" ht="25.5" x14ac:dyDescent="0.2">
      <c r="B819" s="423" t="s">
        <v>1018</v>
      </c>
      <c r="C819" s="423" t="s">
        <v>1017</v>
      </c>
      <c r="D819" s="444">
        <f>D817*D818</f>
        <v>0</v>
      </c>
      <c r="E819" s="423" t="s">
        <v>2</v>
      </c>
      <c r="F819" s="423" t="str">
        <f t="shared" si="2"/>
        <v>&lt;partA2AndBApplicationFee&gt;0&lt;/partA2AndBApplicationFee&gt;</v>
      </c>
    </row>
    <row r="820" spans="2:6" x14ac:dyDescent="0.2">
      <c r="C820" s="423" t="s">
        <v>95</v>
      </c>
      <c r="F820" s="423" t="str">
        <f>C820</f>
        <v>&lt;/finance&gt;</v>
      </c>
    </row>
    <row r="821" spans="2:6" x14ac:dyDescent="0.2">
      <c r="B821" s="423" t="s">
        <v>26</v>
      </c>
      <c r="F821" s="423" t="s">
        <v>18</v>
      </c>
    </row>
    <row r="822" spans="2:6" x14ac:dyDescent="0.2">
      <c r="B822" s="423" t="s">
        <v>24</v>
      </c>
      <c r="F822" s="423" t="s">
        <v>19</v>
      </c>
    </row>
    <row r="823" spans="2:6" x14ac:dyDescent="0.2">
      <c r="B823" s="423" t="s">
        <v>25</v>
      </c>
      <c r="C823" s="428"/>
      <c r="D823" s="430"/>
      <c r="E823" s="428"/>
      <c r="F823" s="428"/>
    </row>
    <row r="824" spans="2:6" s="428" customFormat="1" x14ac:dyDescent="0.2">
      <c r="D824" s="427"/>
    </row>
    <row r="825" spans="2:6" s="428" customFormat="1" x14ac:dyDescent="0.2">
      <c r="D825" s="427"/>
    </row>
    <row r="826" spans="2:6" s="428" customFormat="1" x14ac:dyDescent="0.2">
      <c r="D826" s="427"/>
    </row>
    <row r="827" spans="2:6" s="428" customFormat="1" x14ac:dyDescent="0.2">
      <c r="D827" s="427"/>
    </row>
    <row r="828" spans="2:6" s="428" customFormat="1" x14ac:dyDescent="0.2">
      <c r="D828" s="427"/>
    </row>
    <row r="829" spans="2:6" s="428" customFormat="1" x14ac:dyDescent="0.2">
      <c r="D829" s="427"/>
    </row>
    <row r="830" spans="2:6" s="428" customFormat="1" x14ac:dyDescent="0.2">
      <c r="D830" s="427"/>
    </row>
    <row r="831" spans="2:6" s="428" customFormat="1" x14ac:dyDescent="0.2">
      <c r="D831" s="427"/>
    </row>
    <row r="832" spans="2:6" s="428" customFormat="1" x14ac:dyDescent="0.2">
      <c r="D832" s="427"/>
    </row>
    <row r="833" spans="3:6" s="428" customFormat="1" x14ac:dyDescent="0.2">
      <c r="D833" s="427"/>
    </row>
    <row r="834" spans="3:6" s="428" customFormat="1" x14ac:dyDescent="0.2">
      <c r="D834" s="427"/>
    </row>
    <row r="835" spans="3:6" s="428" customFormat="1" x14ac:dyDescent="0.2">
      <c r="C835" s="423"/>
      <c r="D835" s="424"/>
      <c r="E835" s="423"/>
      <c r="F835" s="423"/>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ColWidth="9.140625" defaultRowHeight="12.75" x14ac:dyDescent="0.2"/>
  <cols>
    <col min="1" max="1" width="4.85546875" style="570" customWidth="1"/>
    <col min="2" max="2" width="15" style="570" customWidth="1"/>
    <col min="3" max="3" width="93.42578125" style="570" bestFit="1" customWidth="1"/>
    <col min="4" max="16384" width="9.140625" style="570"/>
  </cols>
  <sheetData>
    <row r="1" spans="1:3" x14ac:dyDescent="0.2">
      <c r="A1" s="1015" t="s">
        <v>416</v>
      </c>
      <c r="B1" s="1015"/>
      <c r="C1" s="1015"/>
    </row>
    <row r="2" spans="1:3" s="571" customFormat="1" x14ac:dyDescent="0.2">
      <c r="A2" s="1015" t="s">
        <v>417</v>
      </c>
      <c r="B2" s="1015"/>
    </row>
    <row r="3" spans="1:3" x14ac:dyDescent="0.2">
      <c r="A3" s="570">
        <v>1</v>
      </c>
      <c r="B3" s="570" t="s">
        <v>158</v>
      </c>
      <c r="C3" s="570" t="s">
        <v>159</v>
      </c>
    </row>
    <row r="4" spans="1:3" x14ac:dyDescent="0.2">
      <c r="A4" s="570">
        <v>2</v>
      </c>
      <c r="B4" s="570" t="s">
        <v>152</v>
      </c>
      <c r="C4" s="570" t="s">
        <v>160</v>
      </c>
    </row>
    <row r="5" spans="1:3" x14ac:dyDescent="0.2">
      <c r="A5" s="570">
        <v>3</v>
      </c>
      <c r="B5" s="570" t="s">
        <v>152</v>
      </c>
      <c r="C5" s="570" t="s">
        <v>153</v>
      </c>
    </row>
    <row r="6" spans="1:3" x14ac:dyDescent="0.2">
      <c r="A6" s="570">
        <v>4</v>
      </c>
      <c r="B6" s="570" t="s">
        <v>155</v>
      </c>
      <c r="C6" s="570" t="s">
        <v>154</v>
      </c>
    </row>
    <row r="7" spans="1:3" x14ac:dyDescent="0.2">
      <c r="A7" s="570">
        <v>5</v>
      </c>
      <c r="B7" s="570" t="s">
        <v>152</v>
      </c>
      <c r="C7" s="570" t="s">
        <v>156</v>
      </c>
    </row>
    <row r="8" spans="1:3" x14ac:dyDescent="0.2">
      <c r="A8" s="570">
        <v>6</v>
      </c>
      <c r="B8" s="570" t="s">
        <v>152</v>
      </c>
      <c r="C8" s="570" t="s">
        <v>157</v>
      </c>
    </row>
    <row r="9" spans="1:3" s="571" customFormat="1" x14ac:dyDescent="0.2">
      <c r="A9" s="1015" t="s">
        <v>418</v>
      </c>
      <c r="B9" s="1015"/>
    </row>
    <row r="10" spans="1:3" ht="27.75" customHeight="1" x14ac:dyDescent="0.2">
      <c r="A10" s="570">
        <v>7</v>
      </c>
      <c r="B10" s="570" t="s">
        <v>415</v>
      </c>
      <c r="C10" s="570" t="s">
        <v>183</v>
      </c>
    </row>
    <row r="11" spans="1:3" x14ac:dyDescent="0.2">
      <c r="A11" s="570">
        <v>8</v>
      </c>
      <c r="B11" s="570" t="s">
        <v>187</v>
      </c>
      <c r="C11" s="570" t="s">
        <v>184</v>
      </c>
    </row>
    <row r="12" spans="1:3" x14ac:dyDescent="0.2">
      <c r="A12" s="570">
        <v>9</v>
      </c>
      <c r="B12" s="570" t="s">
        <v>187</v>
      </c>
      <c r="C12" s="570" t="s">
        <v>185</v>
      </c>
    </row>
    <row r="13" spans="1:3" x14ac:dyDescent="0.2">
      <c r="A13" s="570">
        <v>10</v>
      </c>
      <c r="B13" s="570" t="s">
        <v>187</v>
      </c>
      <c r="C13" s="570" t="s">
        <v>186</v>
      </c>
    </row>
    <row r="14" spans="1:3" x14ac:dyDescent="0.2">
      <c r="A14" s="570">
        <v>11</v>
      </c>
      <c r="B14" s="570" t="s">
        <v>989</v>
      </c>
      <c r="C14" s="570" t="s">
        <v>990</v>
      </c>
    </row>
    <row r="15" spans="1:3" x14ac:dyDescent="0.2">
      <c r="A15" s="1015" t="s">
        <v>964</v>
      </c>
      <c r="B15" s="1015"/>
    </row>
    <row r="16" spans="1:3" x14ac:dyDescent="0.2">
      <c r="A16" s="570">
        <v>12</v>
      </c>
      <c r="B16" s="570" t="s">
        <v>661</v>
      </c>
      <c r="C16" s="570" t="s">
        <v>662</v>
      </c>
    </row>
    <row r="17" spans="1:3" s="571" customFormat="1" x14ac:dyDescent="0.2">
      <c r="A17" s="1015" t="s">
        <v>965</v>
      </c>
      <c r="B17" s="1015"/>
    </row>
    <row r="18" spans="1:3" x14ac:dyDescent="0.2">
      <c r="A18" s="570">
        <v>13</v>
      </c>
      <c r="B18" s="570" t="s">
        <v>249</v>
      </c>
      <c r="C18" s="570" t="s">
        <v>250</v>
      </c>
    </row>
    <row r="19" spans="1:3" x14ac:dyDescent="0.2">
      <c r="A19" s="1015" t="s">
        <v>708</v>
      </c>
      <c r="B19" s="1015"/>
    </row>
    <row r="20" spans="1:3" ht="25.5" x14ac:dyDescent="0.2">
      <c r="A20" s="570">
        <v>14</v>
      </c>
      <c r="B20" s="570" t="s">
        <v>709</v>
      </c>
      <c r="C20" s="423" t="s">
        <v>726</v>
      </c>
    </row>
    <row r="21" spans="1:3" ht="51" x14ac:dyDescent="0.2">
      <c r="A21" s="570">
        <v>15</v>
      </c>
      <c r="B21" s="570" t="s">
        <v>709</v>
      </c>
      <c r="C21" s="570" t="s">
        <v>710</v>
      </c>
    </row>
    <row r="22" spans="1:3" ht="25.5" x14ac:dyDescent="0.2">
      <c r="A22" s="570">
        <v>16</v>
      </c>
      <c r="B22" s="570" t="s">
        <v>229</v>
      </c>
      <c r="C22" s="423" t="s">
        <v>230</v>
      </c>
    </row>
    <row r="23" spans="1:3" x14ac:dyDescent="0.2">
      <c r="A23" s="570">
        <v>17</v>
      </c>
      <c r="B23" s="570" t="s">
        <v>362</v>
      </c>
      <c r="C23" s="423" t="s">
        <v>363</v>
      </c>
    </row>
    <row r="24" spans="1:3" x14ac:dyDescent="0.2">
      <c r="A24" s="570">
        <v>18</v>
      </c>
      <c r="B24" s="570" t="s">
        <v>362</v>
      </c>
      <c r="C24" s="423" t="s">
        <v>719</v>
      </c>
    </row>
    <row r="25" spans="1:3" x14ac:dyDescent="0.2">
      <c r="A25" s="1015" t="s">
        <v>718</v>
      </c>
      <c r="B25" s="1015"/>
    </row>
    <row r="26" spans="1:3" x14ac:dyDescent="0.2">
      <c r="A26" s="570">
        <v>19</v>
      </c>
      <c r="B26" s="584" t="s">
        <v>721</v>
      </c>
      <c r="C26" s="570" t="s">
        <v>720</v>
      </c>
    </row>
    <row r="27" spans="1:3" x14ac:dyDescent="0.2">
      <c r="A27" s="570">
        <v>20</v>
      </c>
      <c r="B27" s="584" t="s">
        <v>721</v>
      </c>
      <c r="C27" s="570" t="s">
        <v>722</v>
      </c>
    </row>
    <row r="28" spans="1:3" x14ac:dyDescent="0.2">
      <c r="A28" s="570">
        <v>21</v>
      </c>
      <c r="B28" s="584" t="s">
        <v>721</v>
      </c>
      <c r="C28" s="570" t="s">
        <v>723</v>
      </c>
    </row>
    <row r="29" spans="1:3" x14ac:dyDescent="0.2">
      <c r="A29" s="570">
        <v>22</v>
      </c>
      <c r="B29" s="584" t="s">
        <v>721</v>
      </c>
      <c r="C29" s="570" t="s">
        <v>724</v>
      </c>
    </row>
    <row r="30" spans="1:3" x14ac:dyDescent="0.2">
      <c r="A30" s="570">
        <v>23</v>
      </c>
      <c r="B30" s="570" t="s">
        <v>721</v>
      </c>
      <c r="C30" s="570" t="s">
        <v>727</v>
      </c>
    </row>
    <row r="31" spans="1:3" x14ac:dyDescent="0.2">
      <c r="A31" s="570">
        <v>24</v>
      </c>
      <c r="B31" s="570" t="s">
        <v>721</v>
      </c>
      <c r="C31" s="570" t="s">
        <v>725</v>
      </c>
    </row>
    <row r="33" spans="1:3" x14ac:dyDescent="0.2">
      <c r="A33" s="1014" t="s">
        <v>693</v>
      </c>
      <c r="B33" s="1014"/>
      <c r="C33" s="1014"/>
    </row>
    <row r="34" spans="1:3" x14ac:dyDescent="0.2">
      <c r="A34" s="570">
        <v>21</v>
      </c>
      <c r="B34" s="667">
        <v>38384</v>
      </c>
      <c r="C34" s="570" t="s">
        <v>694</v>
      </c>
    </row>
    <row r="36" spans="1:3" x14ac:dyDescent="0.2">
      <c r="A36" s="1014" t="s">
        <v>695</v>
      </c>
      <c r="B36" s="1014"/>
      <c r="C36" s="1014"/>
    </row>
    <row r="37" spans="1:3" x14ac:dyDescent="0.2">
      <c r="A37" s="570">
        <v>22</v>
      </c>
      <c r="B37" s="667">
        <v>38749</v>
      </c>
      <c r="C37" s="570"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6" t="s">
        <v>673</v>
      </c>
      <c r="D4" s="1016"/>
      <c r="E4" s="1016"/>
      <c r="F4" s="1016"/>
      <c r="G4" s="1016"/>
      <c r="H4" s="681"/>
      <c r="I4" s="682"/>
      <c r="J4" s="682"/>
      <c r="K4" s="682"/>
      <c r="L4" s="682"/>
      <c r="M4" s="683"/>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84">
        <v>110</v>
      </c>
      <c r="H6" s="687"/>
    </row>
    <row r="7" spans="2:13" x14ac:dyDescent="0.2">
      <c r="B7" t="s">
        <v>675</v>
      </c>
      <c r="C7" s="41">
        <v>3</v>
      </c>
      <c r="D7" s="41">
        <v>10</v>
      </c>
      <c r="E7" s="41">
        <v>20</v>
      </c>
      <c r="F7" s="41">
        <v>35</v>
      </c>
      <c r="G7" s="685">
        <v>50</v>
      </c>
      <c r="H7" s="688"/>
    </row>
    <row r="8" spans="2:13" x14ac:dyDescent="0.2">
      <c r="B8" t="s">
        <v>676</v>
      </c>
      <c r="C8" s="41">
        <v>3</v>
      </c>
      <c r="D8" s="41">
        <v>10</v>
      </c>
      <c r="E8" s="41">
        <v>20</v>
      </c>
      <c r="F8" s="41">
        <v>35</v>
      </c>
      <c r="G8" s="685">
        <v>50</v>
      </c>
      <c r="H8" s="688"/>
    </row>
    <row r="9" spans="2:13" x14ac:dyDescent="0.2">
      <c r="B9" t="s">
        <v>677</v>
      </c>
      <c r="C9" s="41">
        <v>3</v>
      </c>
      <c r="D9" s="41">
        <v>10</v>
      </c>
      <c r="E9" s="41">
        <v>20</v>
      </c>
      <c r="F9" s="41">
        <v>35</v>
      </c>
      <c r="G9" s="685">
        <v>50</v>
      </c>
      <c r="H9" s="688"/>
    </row>
    <row r="10" spans="2:13" x14ac:dyDescent="0.2">
      <c r="B10" t="s">
        <v>647</v>
      </c>
      <c r="C10" s="41">
        <v>3</v>
      </c>
      <c r="D10" s="41">
        <v>10</v>
      </c>
      <c r="E10" s="41">
        <v>20</v>
      </c>
      <c r="F10" s="41">
        <v>40</v>
      </c>
      <c r="G10" s="685">
        <v>60</v>
      </c>
      <c r="H10" s="688"/>
    </row>
    <row r="11" spans="2:13" ht="13.5" thickBot="1" x14ac:dyDescent="0.25">
      <c r="B11" s="10" t="s">
        <v>678</v>
      </c>
      <c r="C11" s="42">
        <v>10</v>
      </c>
      <c r="D11" s="42">
        <v>25</v>
      </c>
      <c r="E11" s="42">
        <v>40</v>
      </c>
      <c r="F11" s="42">
        <v>60</v>
      </c>
      <c r="G11" s="686">
        <v>75</v>
      </c>
      <c r="H11" s="688"/>
    </row>
    <row r="12" spans="2:13" x14ac:dyDescent="0.2">
      <c r="B12" t="s">
        <v>959</v>
      </c>
      <c r="C12" s="41">
        <v>1</v>
      </c>
      <c r="D12" s="41">
        <v>2</v>
      </c>
      <c r="E12" s="41">
        <v>3</v>
      </c>
      <c r="F12" s="41">
        <v>5</v>
      </c>
      <c r="G12" s="685">
        <v>10</v>
      </c>
      <c r="H12" s="688"/>
    </row>
    <row r="13" spans="2:13" ht="13.5" thickBot="1" x14ac:dyDescent="0.25">
      <c r="B13" s="10" t="s">
        <v>960</v>
      </c>
      <c r="C13" s="42">
        <v>1</v>
      </c>
      <c r="D13" s="42">
        <v>2</v>
      </c>
      <c r="E13" s="42">
        <v>3</v>
      </c>
      <c r="F13" s="42">
        <v>5</v>
      </c>
      <c r="G13" s="686">
        <v>10</v>
      </c>
      <c r="H13" s="689"/>
    </row>
    <row r="14" spans="2:13" x14ac:dyDescent="0.2">
      <c r="B14" t="s">
        <v>939</v>
      </c>
      <c r="C14" s="679">
        <v>0.95</v>
      </c>
      <c r="D14" s="679">
        <v>1</v>
      </c>
      <c r="E14" s="679">
        <v>1.1000000000000001</v>
      </c>
      <c r="F14" s="679">
        <v>1.25</v>
      </c>
      <c r="G14" s="679">
        <v>1.5</v>
      </c>
      <c r="H14" s="679">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2" t="s">
        <v>1013</v>
      </c>
      <c r="C26" s="443">
        <v>1435</v>
      </c>
      <c r="E26" s="6" t="s">
        <v>698</v>
      </c>
    </row>
    <row r="30" spans="2:5" ht="15.75" x14ac:dyDescent="0.25">
      <c r="B30" s="578"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Connah's Quay Power Station  SITE CONTACT  ANDY BLACK  01244 894462  Andy.Black@uniper.energy</Site_x0020_Name>
    <Internal_x002f_External xmlns="859f7ad6-93f6-4205-b62b-a17f28acbbac">Incoming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Westwood Way, Westwood Business Park, Coventry. CV4 8LG</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2016-07-28T23:00:00+00:00</Document_x0020_Date>
    <Facility_x0020_Address xmlns="859f7ad6-93f6-4205-b62b-a17f28acbbac">Kelsterton Road, Connah's Quay, Deeside, Flintshire</Facility_x0020_Address>
    <Environment_x0020_Sub_x0020_Folder xmlns="859f7ad6-93f6-4205-b62b-a17f28acbbac">Licence variation</Environment_x0020_Sub_x0020_Folder>
    <Customer_x0020_Name xmlns="859f7ad6-93f6-4205-b62b-a17f28acbbac">Uniper UK Ltd</Customer_x0020_Name>
    <Surrendered_x002f_Expired xmlns="859f7ad6-93f6-4205-b62b-a17f28acbbac" xsi:nil="true"/>
    <Post_x0020_code xmlns="859f7ad6-93f6-4205-b62b-a17f28acbbac">CH5 4BP</Post_x0020_code>
    <Surrendered_x002f_Expired_x0020_Date xmlns="859f7ad6-93f6-4205-b62b-a17f28acbbac" xsi:nil="true"/>
    <_dlc_DocId xmlns="9be56660-2c31-41ef-bc00-23e72f632f2a">REGU-408-9385</_dlc_DocId>
    <_dlc_DocIdUrl xmlns="9be56660-2c31-41ef-bc00-23e72f632f2a">
      <Url>https://cyfoethnaturiolcymru.sharepoint.com/teams/Regulatory/Permitting/_layouts/15/DocIdRedir.aspx?ID=REGU-408-9385</Url>
      <Description>REGU-408-9385</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1" ma:contentTypeDescription="Permitting &amp; Compliance Excel Document" ma:contentTypeScope="" ma:versionID="8513742bbe908dd62a71069b84ed0ae3">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fa165f8c771f3b8e106922b77bbe18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E1DAC760-0D58-4C2D-ADD8-9D99E71891DB}">
  <ds:schemaRefs>
    <ds:schemaRef ds:uri="http://www.w3.org/XML/1998/namespace"/>
    <ds:schemaRef ds:uri="http://purl.org/dc/terms/"/>
    <ds:schemaRef ds:uri="http://purl.org/dc/dcmitype/"/>
    <ds:schemaRef ds:uri="http://schemas.microsoft.com/office/2006/metadata/properties"/>
    <ds:schemaRef ds:uri="9be56660-2c31-41ef-bc00-23e72f632f2a"/>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s>
</ds:datastoreItem>
</file>

<file path=customXml/itemProps2.xml><?xml version="1.0" encoding="utf-8"?>
<ds:datastoreItem xmlns:ds="http://schemas.openxmlformats.org/officeDocument/2006/customXml" ds:itemID="{38FDDAC6-8F05-45C2-93C3-CF0ECA5296BA}">
  <ds:schemaRefs>
    <ds:schemaRef ds:uri="http://schemas.microsoft.com/sharepoint/events"/>
  </ds:schemaRefs>
</ds:datastoreItem>
</file>

<file path=customXml/itemProps3.xml><?xml version="1.0" encoding="utf-8"?>
<ds:datastoreItem xmlns:ds="http://schemas.openxmlformats.org/officeDocument/2006/customXml" ds:itemID="{80E50ABF-967B-4798-97FB-26C3911C8793}">
  <ds:schemaRefs>
    <ds:schemaRef ds:uri="http://schemas.microsoft.com/sharepoint/v3/contenttype/forms"/>
  </ds:schemaRefs>
</ds:datastoreItem>
</file>

<file path=customXml/itemProps4.xml><?xml version="1.0" encoding="utf-8"?>
<ds:datastoreItem xmlns:ds="http://schemas.openxmlformats.org/officeDocument/2006/customXml" ds:itemID="{1CAF0496-1B50-4FE6-8470-C65C71FDC19B}"/>
</file>

<file path=customXml/itemProps5.xml><?xml version="1.0" encoding="utf-8"?>
<ds:datastoreItem xmlns:ds="http://schemas.openxmlformats.org/officeDocument/2006/customXml" ds:itemID="{098DA31E-4601-4749-B7DA-BDFCECFDE31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Uniper UK Ltd</dc:creator>
  <dc:description>Version 3.1_x000d_
15 Feb 2006</dc:description>
  <cp:lastModifiedBy>Seller, Victoria</cp:lastModifiedBy>
  <cp:lastPrinted>2015-06-29T09:20:28Z</cp:lastPrinted>
  <dcterms:created xsi:type="dcterms:W3CDTF">2002-01-22T16:49:20Z</dcterms:created>
  <dcterms:modified xsi:type="dcterms:W3CDTF">2016-07-29T13:26:19Z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0x01010067EB80C5FE939D4A9B3D8BA62129B7F50202001835F94F37DF2F4886E523D454ACB445</vt:lpwstr>
  </property>
  <property fmtid="{D5CDD505-2E9C-101B-9397-08002B2CF9AE}" pid="8" name="_dlc_DocIdItemGuid">
    <vt:lpwstr>55fab027-3b03-400a-af2e-4294aad893fb</vt:lpwstr>
  </property>
  <property fmtid="{D5CDD505-2E9C-101B-9397-08002B2CF9AE}" pid="9" name="_docset_NoMedatataSyncRequired">
    <vt:lpwstr>False</vt:lpwstr>
  </property>
  <property fmtid="{D5CDD505-2E9C-101B-9397-08002B2CF9AE}" pid="10" name="_dlc_DocId">
    <vt:lpwstr>REGU-408-9385</vt:lpwstr>
  </property>
  <property fmtid="{D5CDD505-2E9C-101B-9397-08002B2CF9AE}" pid="11" name="_dlc_DocIdUrl">
    <vt:lpwstr>https://cyfoethnaturiolcymru.sharepoint.com/teams/Regulatory/Permitting/_layouts/15/DocIdRedir.aspx?ID=REGU-408-9385, REGU-408-9385</vt:lpwstr>
  </property>
</Properties>
</file>