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8239/"/>
    </mc:Choice>
  </mc:AlternateContent>
  <xr:revisionPtr revIDLastSave="0" documentId="13_ncr:1_{187F863E-6955-4C43-8511-9704DDD05379}" xr6:coauthVersionLast="47" xr6:coauthVersionMax="47" xr10:uidLastSave="{00000000-0000-0000-0000-000000000000}"/>
  <bookViews>
    <workbookView xWindow="-28920" yWindow="-120" windowWidth="29040" windowHeight="15840" tabRatio="870" xr2:uid="{00000000-000D-0000-FFFF-FFFF00000000}"/>
  </bookViews>
  <sheets>
    <sheet name="Dunbia Lairage" sheetId="1" r:id="rId1"/>
    <sheet name="Dunbia daf liquid" sheetId="21" r:id="rId2"/>
    <sheet name="Dunbia Cake" sheetId="27" r:id="rId3"/>
    <sheet name="Bwlchmawr slurr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19" l="1"/>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24" i="19"/>
  <c r="C26" i="19"/>
  <c r="C25" i="19"/>
  <c r="C24" i="19"/>
  <c r="C23" i="19"/>
  <c r="C22" i="19"/>
  <c r="C21" i="19"/>
  <c r="C6" i="19"/>
  <c r="C20" i="19" s="1"/>
  <c r="C19" i="19"/>
  <c r="C18" i="19"/>
  <c r="C17" i="19"/>
  <c r="B6" i="20"/>
  <c r="B5" i="20"/>
  <c r="B4" i="20"/>
  <c r="B3" i="20"/>
  <c r="R21" i="19"/>
  <c r="J21" i="19"/>
  <c r="T24" i="19"/>
  <c r="U62" i="28"/>
  <c r="T62" i="28"/>
  <c r="S62" i="28"/>
  <c r="R62" i="28"/>
  <c r="Q62" i="28"/>
  <c r="P62" i="28"/>
  <c r="O62" i="28"/>
  <c r="N62" i="28"/>
  <c r="M62" i="28"/>
  <c r="L62" i="28"/>
  <c r="K62" i="28"/>
  <c r="J62" i="28"/>
  <c r="I62" i="28"/>
  <c r="H62" i="28"/>
  <c r="G62" i="28"/>
  <c r="F62" i="28"/>
  <c r="E62" i="28"/>
  <c r="D62" i="28"/>
  <c r="C62" i="28"/>
  <c r="B62" i="28"/>
  <c r="G55" i="28"/>
  <c r="E55" i="28" s="1"/>
  <c r="U63" i="28" s="1"/>
  <c r="U65"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V18" i="28"/>
  <c r="P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F63" i="28" l="1"/>
  <c r="N63" i="28"/>
  <c r="N65" i="28" s="1"/>
  <c r="T6" i="19"/>
  <c r="T20" i="19" s="1"/>
  <c r="F58" i="21"/>
  <c r="F61" i="21" s="1"/>
  <c r="U57" i="21"/>
  <c r="F57" i="21"/>
  <c r="S23" i="19"/>
  <c r="L6" i="19"/>
  <c r="L20" i="19" s="1"/>
  <c r="R26" i="19"/>
  <c r="K23" i="19"/>
  <c r="D6" i="19"/>
  <c r="D20" i="19" s="1"/>
  <c r="O58" i="21"/>
  <c r="O61" i="21" s="1"/>
  <c r="J26" i="19"/>
  <c r="V22" i="19"/>
  <c r="U25" i="19"/>
  <c r="N22" i="19"/>
  <c r="G58" i="21"/>
  <c r="G61" i="21" s="1"/>
  <c r="T58" i="21"/>
  <c r="T61" i="21" s="1"/>
  <c r="L58" i="21"/>
  <c r="L61" i="21" s="1"/>
  <c r="D58" i="21"/>
  <c r="D61" i="21" s="1"/>
  <c r="M25" i="19"/>
  <c r="F22" i="19"/>
  <c r="G17" i="27"/>
  <c r="O17" i="27"/>
  <c r="O19" i="27" s="1"/>
  <c r="E25" i="19"/>
  <c r="Q21" i="19"/>
  <c r="P24" i="19"/>
  <c r="I21" i="19"/>
  <c r="D22" i="19"/>
  <c r="L22" i="19"/>
  <c r="T22" i="19"/>
  <c r="O4" i="20"/>
  <c r="P18" i="19"/>
  <c r="G6" i="20"/>
  <c r="H6" i="19"/>
  <c r="H20" i="19" s="1"/>
  <c r="O6" i="20"/>
  <c r="P6" i="19"/>
  <c r="P20" i="19" s="1"/>
  <c r="G4" i="20"/>
  <c r="H18" i="19"/>
  <c r="G26" i="19"/>
  <c r="O26" i="19"/>
  <c r="D59" i="28"/>
  <c r="E17" i="28"/>
  <c r="E21" i="28"/>
  <c r="E23" i="28" s="1"/>
  <c r="E24" i="28" s="1"/>
  <c r="L59" i="28"/>
  <c r="L64" i="28" s="1"/>
  <c r="M17" i="28"/>
  <c r="M21" i="28"/>
  <c r="T59" i="28"/>
  <c r="U17" i="28"/>
  <c r="U21" i="28"/>
  <c r="U23" i="28" s="1"/>
  <c r="U24" i="28" s="1"/>
  <c r="I4" i="20"/>
  <c r="J18" i="19"/>
  <c r="I59" i="21"/>
  <c r="J17" i="21"/>
  <c r="J19" i="21" s="1"/>
  <c r="J20" i="21" s="1"/>
  <c r="J21" i="21"/>
  <c r="P26" i="19"/>
  <c r="R23" i="19"/>
  <c r="F5" i="20"/>
  <c r="G19" i="19"/>
  <c r="N5" i="20"/>
  <c r="O19" i="19"/>
  <c r="Q4" i="20"/>
  <c r="R18" i="19"/>
  <c r="Q59" i="21"/>
  <c r="R21" i="21"/>
  <c r="R17" i="21"/>
  <c r="H26" i="19"/>
  <c r="J4" i="20"/>
  <c r="K18" i="19"/>
  <c r="U63" i="21"/>
  <c r="U65" i="21" s="1"/>
  <c r="N63" i="21"/>
  <c r="N65" i="21" s="1"/>
  <c r="F63" i="21"/>
  <c r="P59" i="21"/>
  <c r="Q21" i="21"/>
  <c r="Q23" i="21" s="1"/>
  <c r="Q24" i="21" s="1"/>
  <c r="Q17" i="21"/>
  <c r="I17" i="21"/>
  <c r="I21" i="21"/>
  <c r="D59" i="27"/>
  <c r="E17" i="27"/>
  <c r="E19" i="27" s="1"/>
  <c r="E20" i="27" s="1"/>
  <c r="L59" i="27"/>
  <c r="M17" i="27"/>
  <c r="M19" i="27" s="1"/>
  <c r="M20" i="27" s="1"/>
  <c r="T59" i="27"/>
  <c r="U17" i="27"/>
  <c r="J23" i="19"/>
  <c r="R4" i="20"/>
  <c r="S18" i="19"/>
  <c r="S25" i="19"/>
  <c r="M24" i="19"/>
  <c r="U24" i="19"/>
  <c r="K25" i="19"/>
  <c r="E24" i="19"/>
  <c r="C22" i="21"/>
  <c r="F18" i="19"/>
  <c r="M4" i="20"/>
  <c r="N18" i="19"/>
  <c r="U4" i="20"/>
  <c r="V18" i="19"/>
  <c r="K59" i="21"/>
  <c r="L17" i="21"/>
  <c r="L21" i="21"/>
  <c r="M57" i="21"/>
  <c r="R59" i="21"/>
  <c r="S21" i="21"/>
  <c r="S23" i="21" s="1"/>
  <c r="S24" i="21" s="1"/>
  <c r="S17" i="21"/>
  <c r="J59" i="21"/>
  <c r="K21" i="21"/>
  <c r="K23" i="21" s="1"/>
  <c r="K24" i="21" s="1"/>
  <c r="K17" i="21"/>
  <c r="J59" i="27"/>
  <c r="K17" i="27"/>
  <c r="K19" i="27" s="1"/>
  <c r="K20" i="27" s="1"/>
  <c r="R59" i="27"/>
  <c r="S17" i="27"/>
  <c r="S19" i="27" s="1"/>
  <c r="J59" i="28"/>
  <c r="K17" i="28"/>
  <c r="K21" i="28"/>
  <c r="R59" i="28"/>
  <c r="S17" i="28"/>
  <c r="S21" i="28"/>
  <c r="S23" i="28" s="1"/>
  <c r="S24" i="28" s="1"/>
  <c r="T26" i="19"/>
  <c r="L26" i="19"/>
  <c r="D26" i="19"/>
  <c r="O25" i="19"/>
  <c r="G25" i="19"/>
  <c r="R24" i="19"/>
  <c r="J24" i="19"/>
  <c r="U23" i="19"/>
  <c r="M23" i="19"/>
  <c r="E23" i="19"/>
  <c r="P22" i="19"/>
  <c r="H22" i="19"/>
  <c r="S21" i="19"/>
  <c r="K21" i="19"/>
  <c r="V6" i="19"/>
  <c r="V20" i="19" s="1"/>
  <c r="N6" i="19"/>
  <c r="N20" i="19" s="1"/>
  <c r="F6" i="19"/>
  <c r="F20" i="19" s="1"/>
  <c r="Q19" i="19"/>
  <c r="I19" i="19"/>
  <c r="T18" i="19"/>
  <c r="L18" i="19"/>
  <c r="D18" i="19"/>
  <c r="C59" i="27"/>
  <c r="D17" i="27"/>
  <c r="D19" i="27" s="1"/>
  <c r="D20" i="27" s="1"/>
  <c r="K59" i="27"/>
  <c r="L17" i="27"/>
  <c r="S59" i="27"/>
  <c r="T17" i="27"/>
  <c r="T19" i="27" s="1"/>
  <c r="C59" i="28"/>
  <c r="D21" i="28"/>
  <c r="D23" i="28" s="1"/>
  <c r="D24" i="28" s="1"/>
  <c r="D17" i="28"/>
  <c r="K59" i="28"/>
  <c r="L21" i="28"/>
  <c r="L17" i="28"/>
  <c r="S59" i="28"/>
  <c r="T21" i="28"/>
  <c r="T17" i="28"/>
  <c r="T19" i="28" s="1"/>
  <c r="S26" i="19"/>
  <c r="K26" i="19"/>
  <c r="V25" i="19"/>
  <c r="N25" i="19"/>
  <c r="F25" i="19"/>
  <c r="Q24" i="19"/>
  <c r="I24" i="19"/>
  <c r="T23" i="19"/>
  <c r="L23" i="19"/>
  <c r="D23" i="19"/>
  <c r="O22" i="19"/>
  <c r="G22" i="19"/>
  <c r="U6" i="19"/>
  <c r="U20" i="19" s="1"/>
  <c r="M6" i="19"/>
  <c r="M20" i="19" s="1"/>
  <c r="E6" i="19"/>
  <c r="E20" i="19" s="1"/>
  <c r="P19" i="19"/>
  <c r="H19" i="19"/>
  <c r="O59" i="21"/>
  <c r="O64" i="21" s="1"/>
  <c r="P21" i="21"/>
  <c r="P23" i="21" s="1"/>
  <c r="P24" i="21" s="1"/>
  <c r="P17" i="21"/>
  <c r="H21" i="21"/>
  <c r="H17" i="21"/>
  <c r="H19" i="21" s="1"/>
  <c r="H20" i="21" s="1"/>
  <c r="E59" i="27"/>
  <c r="F17" i="27"/>
  <c r="F19" i="27" s="1"/>
  <c r="F20" i="27" s="1"/>
  <c r="M59" i="27"/>
  <c r="N17" i="27"/>
  <c r="U59" i="27"/>
  <c r="V17" i="27"/>
  <c r="E59" i="28"/>
  <c r="F17" i="28"/>
  <c r="F21" i="28"/>
  <c r="F23" i="28" s="1"/>
  <c r="F24" i="28" s="1"/>
  <c r="M59" i="28"/>
  <c r="N17" i="28"/>
  <c r="N19" i="28" s="1"/>
  <c r="N21" i="28"/>
  <c r="U59" i="28"/>
  <c r="V17" i="28"/>
  <c r="V21" i="28"/>
  <c r="L5" i="20"/>
  <c r="Q26" i="19"/>
  <c r="I26" i="19"/>
  <c r="T25" i="19"/>
  <c r="L25" i="19"/>
  <c r="D25" i="19"/>
  <c r="O24" i="19"/>
  <c r="G24" i="19"/>
  <c r="U22" i="19"/>
  <c r="M22" i="19"/>
  <c r="E22" i="19"/>
  <c r="P21" i="19"/>
  <c r="H21" i="19"/>
  <c r="S6" i="19"/>
  <c r="S20" i="19" s="1"/>
  <c r="K6" i="19"/>
  <c r="K20" i="19" s="1"/>
  <c r="V19" i="19"/>
  <c r="N19" i="19"/>
  <c r="F19" i="19"/>
  <c r="Q18" i="19"/>
  <c r="I18" i="19"/>
  <c r="A34" i="21"/>
  <c r="N59" i="21"/>
  <c r="N64" i="21" s="1"/>
  <c r="O21" i="21"/>
  <c r="O23" i="21" s="1"/>
  <c r="O24" i="21" s="1"/>
  <c r="O17" i="21"/>
  <c r="O19" i="21" s="1"/>
  <c r="F59" i="21"/>
  <c r="G21" i="21"/>
  <c r="G17" i="21"/>
  <c r="F59" i="28"/>
  <c r="G17" i="28"/>
  <c r="G19" i="28" s="1"/>
  <c r="G20" i="28" s="1"/>
  <c r="G21" i="28"/>
  <c r="G23" i="28" s="1"/>
  <c r="G24" i="28" s="1"/>
  <c r="N59" i="28"/>
  <c r="O17" i="28"/>
  <c r="O19" i="28" s="1"/>
  <c r="O21" i="28"/>
  <c r="V24" i="19"/>
  <c r="N24" i="19"/>
  <c r="F24" i="19"/>
  <c r="Q23" i="19"/>
  <c r="I23" i="19"/>
  <c r="O21" i="19"/>
  <c r="G21" i="19"/>
  <c r="R6" i="19"/>
  <c r="R20" i="19" s="1"/>
  <c r="J6" i="19"/>
  <c r="J20" i="19" s="1"/>
  <c r="U19" i="19"/>
  <c r="E19" i="19"/>
  <c r="M59" i="21"/>
  <c r="N17" i="21"/>
  <c r="N19" i="21" s="1"/>
  <c r="N21" i="21"/>
  <c r="H17" i="27"/>
  <c r="P17" i="27"/>
  <c r="P19" i="27" s="1"/>
  <c r="H21" i="28"/>
  <c r="H23" i="28" s="1"/>
  <c r="H24" i="28" s="1"/>
  <c r="H17" i="28"/>
  <c r="H19" i="28" s="1"/>
  <c r="H20" i="28" s="1"/>
  <c r="P21" i="28"/>
  <c r="P17" i="28"/>
  <c r="P19" i="28" s="1"/>
  <c r="R25" i="19"/>
  <c r="J25" i="19"/>
  <c r="P23" i="19"/>
  <c r="H23" i="19"/>
  <c r="S22" i="19"/>
  <c r="K22" i="19"/>
  <c r="V21" i="19"/>
  <c r="N21" i="19"/>
  <c r="F21" i="19"/>
  <c r="Q6" i="19"/>
  <c r="Q20" i="19" s="1"/>
  <c r="I6" i="19"/>
  <c r="I20" i="19" s="1"/>
  <c r="T19" i="19"/>
  <c r="L19" i="19"/>
  <c r="D19" i="19"/>
  <c r="O18" i="19"/>
  <c r="G18" i="19"/>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I17" i="27"/>
  <c r="I19" i="27" s="1"/>
  <c r="I20" i="27" s="1"/>
  <c r="Q17" i="27"/>
  <c r="I21" i="28"/>
  <c r="I23" i="28" s="1"/>
  <c r="I24" i="28" s="1"/>
  <c r="I17" i="28"/>
  <c r="Q21" i="28"/>
  <c r="Q23" i="28" s="1"/>
  <c r="Q24" i="28" s="1"/>
  <c r="Q17" i="28"/>
  <c r="Q19" i="28" s="1"/>
  <c r="V26" i="19"/>
  <c r="N26" i="19"/>
  <c r="F26" i="19"/>
  <c r="Q25" i="19"/>
  <c r="I25" i="19"/>
  <c r="L24" i="19"/>
  <c r="D24" i="19"/>
  <c r="O23" i="19"/>
  <c r="G23" i="19"/>
  <c r="R22" i="19"/>
  <c r="J22" i="19"/>
  <c r="U21" i="19"/>
  <c r="M21" i="19"/>
  <c r="E21" i="19"/>
  <c r="S19" i="19"/>
  <c r="K19" i="19"/>
  <c r="S59" i="21"/>
  <c r="T17" i="21"/>
  <c r="T19" i="21" s="1"/>
  <c r="T21" i="21"/>
  <c r="T23" i="21" s="1"/>
  <c r="T24" i="21" s="1"/>
  <c r="C59" i="21"/>
  <c r="D17" i="21"/>
  <c r="D19" i="21" s="1"/>
  <c r="D20" i="21" s="1"/>
  <c r="D21" i="21"/>
  <c r="D23" i="21" s="1"/>
  <c r="D24" i="21" s="1"/>
  <c r="I59" i="27"/>
  <c r="J17" i="27"/>
  <c r="Q59" i="27"/>
  <c r="R17" i="27"/>
  <c r="I59" i="28"/>
  <c r="J17" i="28"/>
  <c r="J19" i="28" s="1"/>
  <c r="J20" i="28" s="1"/>
  <c r="J21" i="28"/>
  <c r="J23" i="28" s="1"/>
  <c r="J24" i="28" s="1"/>
  <c r="Q59" i="28"/>
  <c r="R21" i="28"/>
  <c r="R23" i="28" s="1"/>
  <c r="R24" i="28" s="1"/>
  <c r="R17" i="28"/>
  <c r="U26" i="19"/>
  <c r="M26" i="19"/>
  <c r="E26" i="19"/>
  <c r="P25" i="19"/>
  <c r="H25" i="19"/>
  <c r="S24" i="19"/>
  <c r="K24" i="19"/>
  <c r="V23" i="19"/>
  <c r="N23" i="19"/>
  <c r="F23" i="19"/>
  <c r="Q22" i="19"/>
  <c r="I22" i="19"/>
  <c r="T21" i="19"/>
  <c r="L21" i="19"/>
  <c r="D21" i="19"/>
  <c r="O6" i="19"/>
  <c r="O20" i="19" s="1"/>
  <c r="G6" i="19"/>
  <c r="G20" i="19" s="1"/>
  <c r="R19" i="19"/>
  <c r="J19" i="19"/>
  <c r="U18" i="19"/>
  <c r="M18" i="19"/>
  <c r="E18" i="19"/>
  <c r="B59" i="27"/>
  <c r="C17" i="27"/>
  <c r="C19" i="27" s="1"/>
  <c r="C20" i="27" s="1"/>
  <c r="C21" i="27"/>
  <c r="B59" i="28"/>
  <c r="C21" i="28"/>
  <c r="C23" i="28" s="1"/>
  <c r="C24" i="28" s="1"/>
  <c r="C17" i="28"/>
  <c r="C19" i="28" s="1"/>
  <c r="C20" i="28" s="1"/>
  <c r="B59" i="21"/>
  <c r="C21" i="21"/>
  <c r="C17" i="21"/>
  <c r="C19" i="21" s="1"/>
  <c r="C20" i="21" s="1"/>
  <c r="S58" i="21"/>
  <c r="S61" i="21" s="1"/>
  <c r="C58" i="21"/>
  <c r="C61" i="21" s="1"/>
  <c r="C64" i="21" s="1"/>
  <c r="K58" i="21"/>
  <c r="K61" i="21" s="1"/>
  <c r="K64"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J58" i="27"/>
  <c r="J61" i="27" s="1"/>
  <c r="J64" i="27" s="1"/>
  <c r="R58" i="27"/>
  <c r="R61" i="27" s="1"/>
  <c r="R64" i="27" s="1"/>
  <c r="R58" i="28"/>
  <c r="R61" i="28" s="1"/>
  <c r="R64" i="28"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J19" i="27"/>
  <c r="J20" i="27" s="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O23" i="28"/>
  <c r="O24" i="28" s="1"/>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M20" i="21" s="1"/>
  <c r="G57" i="21"/>
  <c r="P59" i="27"/>
  <c r="I58" i="28"/>
  <c r="I61" i="28" s="1"/>
  <c r="I64" i="28" s="1"/>
  <c r="Q58" i="28"/>
  <c r="Q61" i="28" s="1"/>
  <c r="Q64" i="28" s="1"/>
  <c r="P23" i="28"/>
  <c r="P24" i="28" s="1"/>
  <c r="B58" i="27"/>
  <c r="B61" i="27" s="1"/>
  <c r="B58" i="28"/>
  <c r="B61" i="28" s="1"/>
  <c r="D5" i="20"/>
  <c r="D6" i="20"/>
  <c r="D4" i="20"/>
  <c r="E6" i="20"/>
  <c r="E5" i="20"/>
  <c r="E4" i="20"/>
  <c r="K19" i="28"/>
  <c r="K20" i="28" s="1"/>
  <c r="S19" i="28"/>
  <c r="K23" i="28"/>
  <c r="K24" i="28" s="1"/>
  <c r="A31" i="28"/>
  <c r="A33" i="28"/>
  <c r="A37" i="28"/>
  <c r="A39" i="28"/>
  <c r="A41" i="28"/>
  <c r="A45" i="28"/>
  <c r="A47" i="28"/>
  <c r="A49" i="28"/>
  <c r="G57" i="28"/>
  <c r="O57" i="28"/>
  <c r="G59" i="28"/>
  <c r="O59" i="28"/>
  <c r="G63" i="28"/>
  <c r="O63" i="28"/>
  <c r="O65" i="28" s="1"/>
  <c r="D19" i="28"/>
  <c r="D20" i="28" s="1"/>
  <c r="L19" i="28"/>
  <c r="L20" i="28" s="1"/>
  <c r="L23" i="28"/>
  <c r="L24" i="28" s="1"/>
  <c r="T23" i="28"/>
  <c r="T24" i="28" s="1"/>
  <c r="H59" i="28"/>
  <c r="P59" i="28"/>
  <c r="H63" i="28"/>
  <c r="P63" i="28"/>
  <c r="P65" i="28" s="1"/>
  <c r="E19" i="28"/>
  <c r="E20" i="28" s="1"/>
  <c r="M19" i="28"/>
  <c r="M20" i="28" s="1"/>
  <c r="U19" i="28"/>
  <c r="M23" i="28"/>
  <c r="M24" i="28" s="1"/>
  <c r="I57" i="28"/>
  <c r="Q57" i="28"/>
  <c r="I63" i="28"/>
  <c r="Q63" i="28"/>
  <c r="Q65" i="28" s="1"/>
  <c r="R19" i="28"/>
  <c r="F19" i="28"/>
  <c r="F20" i="28" s="1"/>
  <c r="V19" i="28"/>
  <c r="N23" i="28"/>
  <c r="N24" i="28" s="1"/>
  <c r="V23" i="28"/>
  <c r="V24" i="28" s="1"/>
  <c r="B63" i="28"/>
  <c r="J63" i="28"/>
  <c r="R63" i="28"/>
  <c r="R65" i="28" s="1"/>
  <c r="A32" i="28"/>
  <c r="A34" i="28"/>
  <c r="A40" i="28"/>
  <c r="A42" i="28"/>
  <c r="A48" i="28"/>
  <c r="A50" i="28"/>
  <c r="C63" i="28"/>
  <c r="K63" i="28"/>
  <c r="S63" i="28"/>
  <c r="S65" i="28" s="1"/>
  <c r="D63" i="28"/>
  <c r="L63" i="28"/>
  <c r="T63" i="28"/>
  <c r="T65" i="28" s="1"/>
  <c r="I19" i="28"/>
  <c r="I20" i="28" s="1"/>
  <c r="E63" i="28"/>
  <c r="M63" i="28"/>
  <c r="M65" i="28" s="1"/>
  <c r="Q23" i="27"/>
  <c r="Q24" i="27" s="1"/>
  <c r="T23" i="27"/>
  <c r="T24" i="27" s="1"/>
  <c r="R19" i="27"/>
  <c r="J21" i="27"/>
  <c r="J23" i="27" s="1"/>
  <c r="J24" i="27" s="1"/>
  <c r="F63" i="27"/>
  <c r="N63" i="27"/>
  <c r="N65" i="27" s="1"/>
  <c r="C23" i="27"/>
  <c r="C24" i="27" s="1"/>
  <c r="K21" i="27"/>
  <c r="K23" i="27" s="1"/>
  <c r="K24" i="27" s="1"/>
  <c r="S21" i="27"/>
  <c r="S23" i="27" s="1"/>
  <c r="S24" i="27" s="1"/>
  <c r="A31" i="27"/>
  <c r="A33" i="27"/>
  <c r="A39" i="27"/>
  <c r="A41" i="27"/>
  <c r="A47" i="27"/>
  <c r="A49" i="27"/>
  <c r="G57" i="27"/>
  <c r="O57" i="27"/>
  <c r="G59" i="27"/>
  <c r="O59" i="27"/>
  <c r="G63" i="27"/>
  <c r="O63" i="27"/>
  <c r="O65" i="27" s="1"/>
  <c r="D21" i="27"/>
  <c r="D23" i="27" s="1"/>
  <c r="D24" i="27" s="1"/>
  <c r="P63" i="27"/>
  <c r="P65" i="27" s="1"/>
  <c r="U19" i="27"/>
  <c r="E21" i="27"/>
  <c r="E23" i="27" s="1"/>
  <c r="E24" i="27" s="1"/>
  <c r="M21" i="27"/>
  <c r="M23" i="27" s="1"/>
  <c r="M24" i="27" s="1"/>
  <c r="U21" i="27"/>
  <c r="U23" i="27" s="1"/>
  <c r="U24" i="27" s="1"/>
  <c r="I57" i="27"/>
  <c r="Q57" i="27"/>
  <c r="I63" i="27"/>
  <c r="Q63" i="27"/>
  <c r="Q65" i="27" s="1"/>
  <c r="N19" i="27"/>
  <c r="V19" i="27"/>
  <c r="F21" i="27"/>
  <c r="F23" i="27" s="1"/>
  <c r="F24" i="27" s="1"/>
  <c r="N21" i="27"/>
  <c r="N23" i="27" s="1"/>
  <c r="N24" i="27" s="1"/>
  <c r="V21" i="27"/>
  <c r="V23" i="27" s="1"/>
  <c r="V24" i="27" s="1"/>
  <c r="B63" i="27"/>
  <c r="J63" i="27"/>
  <c r="R63" i="27"/>
  <c r="R65" i="27" s="1"/>
  <c r="G19" i="27"/>
  <c r="G20" i="27" s="1"/>
  <c r="A32" i="27"/>
  <c r="A34" i="27"/>
  <c r="A40" i="27"/>
  <c r="A42" i="27"/>
  <c r="A48" i="27"/>
  <c r="A50" i="27"/>
  <c r="C63" i="27"/>
  <c r="K63" i="27"/>
  <c r="S63" i="27"/>
  <c r="S65" i="27" s="1"/>
  <c r="L19" i="27"/>
  <c r="L20" i="27" s="1"/>
  <c r="H19" i="27"/>
  <c r="H20" i="27" s="1"/>
  <c r="D63" i="27"/>
  <c r="L63" i="27"/>
  <c r="T63" i="27"/>
  <c r="T65" i="27" s="1"/>
  <c r="H63" i="27"/>
  <c r="Q19" i="27"/>
  <c r="E63" i="27"/>
  <c r="M63" i="27"/>
  <c r="M65" i="27" s="1"/>
  <c r="P64" i="21"/>
  <c r="H23" i="21"/>
  <c r="H24" i="21" s="1"/>
  <c r="L23" i="21"/>
  <c r="L24" i="21" s="1"/>
  <c r="F23" i="21"/>
  <c r="F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L65" i="21" s="1"/>
  <c r="G63" i="21"/>
  <c r="O63" i="21"/>
  <c r="O65" i="21" s="1"/>
  <c r="H63" i="21"/>
  <c r="P63" i="21"/>
  <c r="P65" i="21" s="1"/>
  <c r="I63" i="21"/>
  <c r="Q63" i="21"/>
  <c r="Q65" i="21" s="1"/>
  <c r="B63" i="21"/>
  <c r="J63" i="21"/>
  <c r="R63" i="21"/>
  <c r="R65" i="21" s="1"/>
  <c r="C63" i="21"/>
  <c r="K63" i="21"/>
  <c r="S63" i="21"/>
  <c r="S65" i="21" s="1"/>
  <c r="D63" i="21"/>
  <c r="L63" i="21"/>
  <c r="T63" i="21"/>
  <c r="T65" i="21" s="1"/>
  <c r="E63" i="21"/>
  <c r="M63" i="21"/>
  <c r="M65" i="21" s="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U66" i="21" l="1"/>
  <c r="N66" i="21"/>
  <c r="C65" i="27"/>
  <c r="L65" i="28"/>
  <c r="K65" i="28"/>
  <c r="C23" i="21"/>
  <c r="C24" i="21" s="1"/>
  <c r="D65" i="28"/>
  <c r="J65" i="28"/>
  <c r="I65" i="28"/>
  <c r="K65" i="27"/>
  <c r="J65" i="27"/>
  <c r="I65" i="27"/>
  <c r="D65" i="27"/>
  <c r="E65" i="27"/>
  <c r="K65" i="21"/>
  <c r="C65" i="21"/>
  <c r="D65" i="21"/>
  <c r="M64" i="28"/>
  <c r="S64" i="28"/>
  <c r="P64" i="27"/>
  <c r="G64" i="21"/>
  <c r="S64" i="21"/>
  <c r="S66" i="21" s="1"/>
  <c r="E64" i="21"/>
  <c r="F64" i="21"/>
  <c r="N64" i="28"/>
  <c r="N66" i="28" s="1"/>
  <c r="J64" i="21"/>
  <c r="F64" i="28"/>
  <c r="H64" i="21"/>
  <c r="H65" i="21" s="1"/>
  <c r="H64" i="28"/>
  <c r="G64" i="28"/>
  <c r="E64" i="28"/>
  <c r="M64" i="27"/>
  <c r="M66" i="27" s="1"/>
  <c r="H64" i="27"/>
  <c r="O66" i="21"/>
  <c r="C64" i="28"/>
  <c r="L64" i="27"/>
  <c r="M64" i="21"/>
  <c r="P64" i="28"/>
  <c r="P66" i="28" s="1"/>
  <c r="I64" i="21"/>
  <c r="U64" i="28"/>
  <c r="U66" i="28" s="1"/>
  <c r="U64" i="27"/>
  <c r="U66" i="27" s="1"/>
  <c r="S66" i="27"/>
  <c r="B64" i="28"/>
  <c r="B64" i="27"/>
  <c r="B64" i="21"/>
  <c r="O64" i="27"/>
  <c r="O66" i="27" s="1"/>
  <c r="O64" i="28"/>
  <c r="O66" i="28" s="1"/>
  <c r="N64" i="27"/>
  <c r="N66" i="27" s="1"/>
  <c r="J66" i="28"/>
  <c r="Q66" i="21"/>
  <c r="P66" i="21"/>
  <c r="K66" i="27"/>
  <c r="R66" i="27"/>
  <c r="C66" i="27"/>
  <c r="J66" i="27"/>
  <c r="G64" i="27"/>
  <c r="F64" i="27"/>
  <c r="T66" i="27"/>
  <c r="T66" i="21"/>
  <c r="L66" i="21"/>
  <c r="L66" i="28"/>
  <c r="R66" i="28"/>
  <c r="S64" i="1"/>
  <c r="D66" i="27"/>
  <c r="R64" i="1"/>
  <c r="Q64" i="1"/>
  <c r="U64" i="1"/>
  <c r="P64" i="1"/>
  <c r="E66" i="27"/>
  <c r="T66" i="28"/>
  <c r="D66" i="28"/>
  <c r="M66" i="28"/>
  <c r="Q66" i="28"/>
  <c r="I66" i="28"/>
  <c r="S66" i="28"/>
  <c r="K66" i="28"/>
  <c r="Q66" i="27"/>
  <c r="I66" i="27"/>
  <c r="P66" i="27"/>
  <c r="M66" i="21"/>
  <c r="K66" i="21"/>
  <c r="C66" i="21"/>
  <c r="D66" i="21"/>
  <c r="R66" i="21"/>
  <c r="N64" i="1"/>
  <c r="M64" i="1"/>
  <c r="T64" i="1"/>
  <c r="L64" i="1"/>
  <c r="J64" i="1"/>
  <c r="K64" i="1"/>
  <c r="O64" i="1"/>
  <c r="C64" i="1"/>
  <c r="I64" i="1"/>
  <c r="H64" i="1"/>
  <c r="G64" i="1"/>
  <c r="F64" i="1"/>
  <c r="E64" i="1"/>
  <c r="D64" i="1"/>
  <c r="B64" i="1"/>
  <c r="D63" i="1"/>
  <c r="L63" i="1"/>
  <c r="F63" i="1"/>
  <c r="R63" i="1"/>
  <c r="R65" i="1" s="1"/>
  <c r="J63" i="1"/>
  <c r="Q63" i="1"/>
  <c r="I63" i="1"/>
  <c r="C63" i="1"/>
  <c r="K63" i="1"/>
  <c r="P63" i="1"/>
  <c r="P65" i="1" s="1"/>
  <c r="H63" i="1"/>
  <c r="T63" i="1"/>
  <c r="S63" i="1"/>
  <c r="S65" i="1" s="1"/>
  <c r="O63" i="1"/>
  <c r="O65" i="1" s="1"/>
  <c r="G63" i="1"/>
  <c r="N63" i="1"/>
  <c r="N65" i="1" s="1"/>
  <c r="E63" i="1"/>
  <c r="B63" i="1"/>
  <c r="U63" i="1"/>
  <c r="U65" i="1" s="1"/>
  <c r="M63" i="1"/>
  <c r="M65" i="1" s="1"/>
  <c r="Q66" i="1" l="1"/>
  <c r="Q65" i="1"/>
  <c r="L65" i="1"/>
  <c r="T66" i="1"/>
  <c r="T65" i="1"/>
  <c r="K65" i="1"/>
  <c r="J65" i="1"/>
  <c r="I65" i="1"/>
  <c r="H65" i="1"/>
  <c r="D65" i="1"/>
  <c r="C65" i="1"/>
  <c r="G65" i="1"/>
  <c r="F65" i="1"/>
  <c r="E65" i="1"/>
  <c r="B65" i="1"/>
  <c r="H66" i="21"/>
  <c r="H66" i="28"/>
  <c r="H65" i="28"/>
  <c r="F66" i="27"/>
  <c r="F65" i="27"/>
  <c r="L66" i="27"/>
  <c r="L65" i="27"/>
  <c r="G66" i="21"/>
  <c r="G65" i="21"/>
  <c r="G66" i="28"/>
  <c r="G65" i="28"/>
  <c r="F66" i="21"/>
  <c r="F65" i="21"/>
  <c r="I66" i="21"/>
  <c r="I65" i="21"/>
  <c r="F66" i="28"/>
  <c r="F65" i="28"/>
  <c r="H66" i="27"/>
  <c r="H65" i="27"/>
  <c r="E66" i="21"/>
  <c r="E65" i="21"/>
  <c r="G66" i="27"/>
  <c r="G65" i="27"/>
  <c r="E66" i="28"/>
  <c r="E65" i="28"/>
  <c r="J66" i="21"/>
  <c r="J65" i="21"/>
  <c r="B66" i="27"/>
  <c r="B65" i="27"/>
  <c r="B66" i="28"/>
  <c r="B65" i="28"/>
  <c r="B66" i="21"/>
  <c r="B65" i="21"/>
  <c r="C66" i="28"/>
  <c r="C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<sst xmlns="http://schemas.openxmlformats.org/spreadsheetml/2006/main" count="938" uniqueCount="173">
  <si>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</si>
  <si>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</si>
  <si>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</si>
  <si>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</si>
  <si>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</si>
  <si>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</si>
  <si>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</si>
  <si>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</si>
  <si>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</si>
  <si>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</si>
  <si>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</si>
  <si>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</si>
  <si>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</si>
  <si>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</si>
  <si>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</si>
  <si>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</si>
  <si>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</si>
  <si>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</si>
  <si>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</si>
  <si>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</si>
  <si>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</si>
  <si>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</si>
  <si>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</si>
  <si>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</si>
  <si>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</si>
  <si>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</si>
  <si>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</si>
  <si>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</si>
  <si>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</si>
  <si>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</si>
  <si>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</si>
  <si>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</si>
  <si>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</si>
  <si>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</si>
  <si>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</si>
  <si>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</si>
  <si>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</si>
  <si>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</si>
  <si>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</si>
  <si>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</si>
  <si>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</si>
  <si>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</si>
  <si>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</si>
  <si>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</si>
  <si>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</si>
  <si>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</si>
  <si>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</si>
  <si>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</si>
  <si>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</si>
  <si>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</si>
  <si>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</si>
  <si>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</si>
  <si>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</si>
  <si>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</si>
  <si>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</si>
  <si>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</si>
  <si>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</si>
  <si>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</si>
  <si>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</si>
  <si>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</si>
  <si>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</si>
  <si>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</si>
  <si>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</si>
  <si>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</si>
  <si>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</si>
  <si>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</si>
  <si>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</si>
  <si>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</si>
  <si>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</si>
  <si>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</si>
  <si>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</si>
  <si>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</si>
  <si>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</si>
  <si>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</si>
  <si>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</si>
  <si>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</si>
  <si>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</si>
  <si>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</si>
  <si>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</si>
  <si>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</si>
  <si>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</si>
  <si>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</si>
  <si>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</si>
  <si>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</si>
  <si>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</si>
  <si>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</si>
  <si>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</si>
  <si>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</si>
  <si>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</si>
  <si>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</si>
  <si>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</si>
  <si>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</si>
  <si>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</si>
  <si>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</si>
  <si>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</si>
  <si>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</si>
  <si>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</si>
  <si>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</si>
  <si>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</si>
  <si>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</si>
  <si>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</si>
  <si>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</si>
  <si>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</si>
  <si>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</si>
  <si>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</si>
  <si>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</si>
  <si>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</si>
  <si>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</si>
  <si>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</si>
  <si>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</si>
  <si>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</si>
  <si>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</si>
  <si>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</si>
  <si>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</si>
  <si>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</si>
  <si>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</si>
  <si>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</si>
  <si>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</si>
  <si>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</si>
  <si>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</si>
  <si>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</si>
  <si>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</si>
  <si>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</si>
  <si>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</si>
  <si>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</si>
  <si>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</si>
  <si>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</si>
  <si>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</si>
  <si>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</si>
  <si>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</si>
  <si>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</si>
  <si>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</si>
  <si>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</si>
  <si>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</si>
  <si>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</si>
  <si>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</si>
  <si>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</si>
  <si>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</si>
  <si>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</si>
  <si>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</si>
  <si>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</si>
  <si>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</si>
  <si>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</si>
  <si>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</si>
  <si>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</si>
  <si>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</si>
  <si>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</si>
  <si>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</si>
  <si>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</si>
  <si>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</si>
  <si>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</si>
  <si>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</si>
  <si>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</si>
  <si>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</si>
  <si>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</si>
  <si>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</si>
  <si>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</si>
  <si>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</si>
  <si>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</si>
  <si>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</si>
  <si>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PAN-018239</t>
  </si>
  <si>
    <t>EPR/GP3792SK</t>
  </si>
  <si>
    <t>Mr Ian Holden</t>
  </si>
  <si>
    <t>Bwlchmawr Farm, Llanybydder, SA40 9XA</t>
  </si>
  <si>
    <t>Owen Clee</t>
  </si>
  <si>
    <t>29.46 ha</t>
  </si>
  <si>
    <t xml:space="preserve">02 02 04 </t>
  </si>
  <si>
    <t xml:space="preserve">Effluent sludges from onsite effluent treatment plant </t>
  </si>
  <si>
    <t>02 02 04</t>
  </si>
  <si>
    <t>02 01 06</t>
  </si>
  <si>
    <t xml:space="preserve">Farm slurry </t>
  </si>
  <si>
    <t>9130/0536</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</si>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</sst>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4" fontId="5" fillId="3" borderId="3" xfId="0" applyNumberFormat="1"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1" sqref="H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2" t="s">
        <v>45</v>
      </c>
      <c r="F1" s="95" t="s">
        <v>165</v>
      </c>
      <c r="G1" s="125" t="s">
        <v>43</v>
      </c>
      <c r="H1" s="126"/>
      <c r="I1" s="95">
        <v>7.59</v>
      </c>
      <c r="J1" s="129" t="s">
        <v>153</v>
      </c>
      <c r="K1" s="129"/>
      <c r="L1" s="95">
        <v>9441</v>
      </c>
      <c r="AB1" s="18"/>
      <c r="AC1" s="18"/>
      <c r="AD1" s="29" t="s">
        <v>126</v>
      </c>
      <c r="AE1" s="17"/>
      <c r="AF1" s="17"/>
      <c r="AG1" s="18"/>
      <c r="AH1" s="18"/>
      <c r="AI1" s="39" t="s">
        <v>79</v>
      </c>
      <c r="AJ1" s="40" t="s">
        <v>94</v>
      </c>
      <c r="AK1" s="41" t="s">
        <v>95</v>
      </c>
      <c r="AL1" s="42" t="s">
        <v>125</v>
      </c>
      <c r="AM1" s="42" t="s">
        <v>131</v>
      </c>
      <c r="AN1" s="42" t="s">
        <v>111</v>
      </c>
    </row>
    <row r="2" spans="1:40" ht="13" x14ac:dyDescent="0.3">
      <c r="A2" s="129" t="s">
        <v>87</v>
      </c>
      <c r="B2" s="129"/>
      <c r="C2" s="121" t="s">
        <v>161</v>
      </c>
      <c r="D2" s="122"/>
      <c r="E2" s="92" t="s">
        <v>109</v>
      </c>
      <c r="F2" s="95" t="s">
        <v>166</v>
      </c>
      <c r="G2" s="127" t="s">
        <v>110</v>
      </c>
      <c r="H2" s="128"/>
      <c r="I2" s="95">
        <v>3699</v>
      </c>
      <c r="J2" s="129" t="s">
        <v>158</v>
      </c>
      <c r="K2" s="129"/>
      <c r="L2" s="95">
        <v>3.45</v>
      </c>
      <c r="AB2" s="29" t="s">
        <v>56</v>
      </c>
      <c r="AC2" s="17"/>
      <c r="AD2" s="29" t="s">
        <v>70</v>
      </c>
      <c r="AE2" s="17"/>
      <c r="AF2" s="17"/>
      <c r="AG2" s="43" t="s">
        <v>76</v>
      </c>
      <c r="AH2" s="18"/>
      <c r="AI2" s="44" t="s">
        <v>126</v>
      </c>
      <c r="AJ2" s="45">
        <v>0</v>
      </c>
      <c r="AK2" s="46">
        <v>0</v>
      </c>
      <c r="AL2" s="10">
        <v>0</v>
      </c>
      <c r="AM2" s="11">
        <v>0</v>
      </c>
      <c r="AN2" s="11">
        <v>0</v>
      </c>
    </row>
    <row r="3" spans="1:40" ht="13" x14ac:dyDescent="0.25">
      <c r="A3" s="125" t="s">
        <v>42</v>
      </c>
      <c r="B3" s="126"/>
      <c r="C3" s="121" t="s">
        <v>162</v>
      </c>
      <c r="D3" s="122"/>
      <c r="E3" s="92" t="s">
        <v>108</v>
      </c>
      <c r="F3" s="30" t="s">
        <v>77</v>
      </c>
      <c r="G3" s="129" t="s">
        <v>159</v>
      </c>
      <c r="H3" s="129"/>
      <c r="I3" s="95">
        <v>572</v>
      </c>
      <c r="J3" s="125" t="s">
        <v>154</v>
      </c>
      <c r="K3" s="126"/>
      <c r="L3" s="95">
        <f>(L1/(L2*10000))*100</f>
        <v>27.365217391304348</v>
      </c>
      <c r="AB3" s="29" t="s">
        <v>57</v>
      </c>
      <c r="AC3" s="17"/>
      <c r="AD3" s="29" t="s">
        <v>71</v>
      </c>
      <c r="AE3" s="17"/>
      <c r="AF3" s="17"/>
      <c r="AG3" s="43" t="s">
        <v>77</v>
      </c>
      <c r="AH3" s="18"/>
      <c r="AI3" s="47" t="s">
        <v>113</v>
      </c>
      <c r="AJ3" s="48">
        <v>1.7</v>
      </c>
      <c r="AK3" s="49">
        <v>6</v>
      </c>
      <c r="AL3" s="50">
        <v>1</v>
      </c>
      <c r="AM3" s="11">
        <v>6.2</v>
      </c>
      <c r="AN3" s="11" t="s">
        <v>112</v>
      </c>
    </row>
    <row r="4" spans="1:40" ht="37.5" x14ac:dyDescent="0.25">
      <c r="A4" s="129" t="s">
        <v>0</v>
      </c>
      <c r="B4" s="129"/>
      <c r="C4" s="123" t="s">
        <v>163</v>
      </c>
      <c r="D4" s="124"/>
      <c r="E4" s="93" t="s">
        <v>1</v>
      </c>
      <c r="F4" s="118" t="s">
        <v>167</v>
      </c>
      <c r="G4" s="129"/>
      <c r="H4" s="129"/>
      <c r="I4" s="95"/>
      <c r="J4" s="125"/>
      <c r="K4" s="126"/>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9" t="s">
        <v>47</v>
      </c>
      <c r="B5" s="129"/>
      <c r="C5" s="130" t="s">
        <v>164</v>
      </c>
      <c r="D5" s="130"/>
      <c r="E5" s="93"/>
      <c r="F5" s="94"/>
      <c r="G5" s="129"/>
      <c r="H5" s="129"/>
      <c r="I5" s="95"/>
      <c r="J5" s="125"/>
      <c r="K5" s="126"/>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9" t="s">
        <v>2</v>
      </c>
      <c r="B8" s="129"/>
      <c r="C8" s="15">
        <v>1</v>
      </c>
      <c r="D8" s="15">
        <v>2</v>
      </c>
      <c r="E8" s="15">
        <v>3</v>
      </c>
      <c r="F8" s="15">
        <v>7</v>
      </c>
      <c r="G8" s="15">
        <v>9</v>
      </c>
      <c r="H8" s="15">
        <v>10</v>
      </c>
      <c r="I8" s="15">
        <v>11</v>
      </c>
      <c r="J8" s="15">
        <v>1230</v>
      </c>
      <c r="K8" s="15">
        <v>2628</v>
      </c>
      <c r="L8" s="15">
        <v>8610</v>
      </c>
      <c r="M8" s="15" t="s">
        <v>171</v>
      </c>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9" t="s">
        <v>3</v>
      </c>
      <c r="B9" s="129"/>
      <c r="C9" s="15" t="s">
        <v>172</v>
      </c>
      <c r="D9" s="15" t="s">
        <v>172</v>
      </c>
      <c r="E9" s="15" t="s">
        <v>172</v>
      </c>
      <c r="F9" s="15" t="s">
        <v>172</v>
      </c>
      <c r="G9" s="15" t="s">
        <v>172</v>
      </c>
      <c r="H9" s="15" t="s">
        <v>172</v>
      </c>
      <c r="I9" s="15" t="s">
        <v>172</v>
      </c>
      <c r="J9" s="15" t="s">
        <v>172</v>
      </c>
      <c r="K9" s="15" t="s">
        <v>172</v>
      </c>
      <c r="L9" s="15" t="s">
        <v>172</v>
      </c>
      <c r="M9" s="15" t="s">
        <v>172</v>
      </c>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9" t="s">
        <v>4</v>
      </c>
      <c r="B10" s="129"/>
      <c r="C10" s="15">
        <v>7.3</v>
      </c>
      <c r="D10" s="15">
        <v>7.9</v>
      </c>
      <c r="E10" s="15">
        <v>7.4</v>
      </c>
      <c r="F10" s="15">
        <v>6.3</v>
      </c>
      <c r="G10" s="15">
        <v>5.8</v>
      </c>
      <c r="H10" s="15">
        <v>6.1</v>
      </c>
      <c r="I10" s="15">
        <v>5.9</v>
      </c>
      <c r="J10" s="15">
        <v>6.2</v>
      </c>
      <c r="K10" s="15">
        <v>6.2</v>
      </c>
      <c r="L10" s="15">
        <v>6.2</v>
      </c>
      <c r="M10" s="15">
        <v>6</v>
      </c>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9" t="s">
        <v>5</v>
      </c>
      <c r="B11" s="129"/>
      <c r="C11" s="15">
        <v>3</v>
      </c>
      <c r="D11" s="15">
        <v>3</v>
      </c>
      <c r="E11" s="15">
        <v>3</v>
      </c>
      <c r="F11" s="15">
        <v>0</v>
      </c>
      <c r="G11" s="15">
        <v>0</v>
      </c>
      <c r="H11" s="15">
        <v>0</v>
      </c>
      <c r="I11" s="15">
        <v>2</v>
      </c>
      <c r="J11" s="15">
        <v>2</v>
      </c>
      <c r="K11" s="15">
        <v>2</v>
      </c>
      <c r="L11" s="15">
        <v>2</v>
      </c>
      <c r="M11" s="15">
        <v>2</v>
      </c>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9" t="s">
        <v>6</v>
      </c>
      <c r="B12" s="129"/>
      <c r="C12" s="15">
        <v>3</v>
      </c>
      <c r="D12" s="15">
        <v>3</v>
      </c>
      <c r="E12" s="15">
        <v>2</v>
      </c>
      <c r="F12" s="15">
        <v>2</v>
      </c>
      <c r="G12" s="15">
        <v>1</v>
      </c>
      <c r="H12" s="15">
        <v>1</v>
      </c>
      <c r="I12" s="15">
        <v>1</v>
      </c>
      <c r="J12" s="15">
        <v>1</v>
      </c>
      <c r="K12" s="15">
        <v>3</v>
      </c>
      <c r="L12" s="15">
        <v>1</v>
      </c>
      <c r="M12" s="15">
        <v>1</v>
      </c>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9" t="s">
        <v>7</v>
      </c>
      <c r="B13" s="129"/>
      <c r="C13" s="15">
        <v>5</v>
      </c>
      <c r="D13" s="15">
        <v>6</v>
      </c>
      <c r="E13" s="15">
        <v>4</v>
      </c>
      <c r="F13" s="15">
        <v>3</v>
      </c>
      <c r="G13" s="15">
        <v>2</v>
      </c>
      <c r="H13" s="15">
        <v>2</v>
      </c>
      <c r="I13" s="15">
        <v>3</v>
      </c>
      <c r="J13" s="15">
        <v>3</v>
      </c>
      <c r="K13" s="15">
        <v>1</v>
      </c>
      <c r="L13" s="15">
        <v>3</v>
      </c>
      <c r="M13" s="15">
        <v>3</v>
      </c>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113</v>
      </c>
      <c r="K14" s="99" t="s">
        <v>113</v>
      </c>
      <c r="L14" s="99" t="s">
        <v>113</v>
      </c>
      <c r="M14" s="99" t="s">
        <v>113</v>
      </c>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74.952126899999996</v>
      </c>
      <c r="D18" s="16">
        <f>$D32</f>
        <v>74.952126899999996</v>
      </c>
      <c r="E18" s="16">
        <f>$D33</f>
        <v>74.952126899999996</v>
      </c>
      <c r="F18" s="16">
        <f>$D34</f>
        <v>149.90425379999999</v>
      </c>
      <c r="G18" s="16">
        <f>$D35</f>
        <v>149.90425379999999</v>
      </c>
      <c r="H18" s="16">
        <f>$D36</f>
        <v>149.90425379999999</v>
      </c>
      <c r="I18" s="16">
        <f>$D37</f>
        <v>74.952126899999996</v>
      </c>
      <c r="J18" s="16">
        <f>$D38</f>
        <v>74.952126899999996</v>
      </c>
      <c r="K18" s="16">
        <f>$D39</f>
        <v>74.952126899999996</v>
      </c>
      <c r="L18" s="16">
        <f>$D40</f>
        <v>74.952126899999996</v>
      </c>
      <c r="M18" s="16">
        <f>$D41</f>
        <v>74.952126899999996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10.352126900000002</v>
      </c>
      <c r="D19" s="16">
        <f t="shared" ref="D19:V19" si="1">D18-D17</f>
        <v>10.352126900000002</v>
      </c>
      <c r="E19" s="16">
        <f t="shared" si="1"/>
        <v>10.352126900000002</v>
      </c>
      <c r="F19" s="16">
        <f t="shared" si="1"/>
        <v>85.304253799999998</v>
      </c>
      <c r="G19" s="16">
        <f t="shared" si="1"/>
        <v>85.304253799999998</v>
      </c>
      <c r="H19" s="16">
        <f t="shared" si="1"/>
        <v>85.304253799999998</v>
      </c>
      <c r="I19" s="16">
        <f t="shared" si="1"/>
        <v>10.352126900000002</v>
      </c>
      <c r="J19" s="16">
        <f t="shared" si="1"/>
        <v>10.352126900000002</v>
      </c>
      <c r="K19" s="16">
        <f t="shared" si="1"/>
        <v>10.352126900000002</v>
      </c>
      <c r="L19" s="16">
        <f t="shared" si="1"/>
        <v>10.352126900000002</v>
      </c>
      <c r="M19" s="16">
        <f t="shared" si="1"/>
        <v>10.352126900000002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69.629238000000001</v>
      </c>
      <c r="D22" s="16">
        <f>$E32</f>
        <v>69.629238000000001</v>
      </c>
      <c r="E22" s="16">
        <f>$E33</f>
        <v>69.629238000000001</v>
      </c>
      <c r="F22" s="16">
        <f>$E34</f>
        <v>139.258476</v>
      </c>
      <c r="G22" s="16">
        <f>$E35</f>
        <v>139.258476</v>
      </c>
      <c r="H22" s="16">
        <f>$E36</f>
        <v>139.258476</v>
      </c>
      <c r="I22" s="16">
        <f>$E37</f>
        <v>69.629238000000001</v>
      </c>
      <c r="J22" s="16">
        <f>$E38</f>
        <v>69.629238000000001</v>
      </c>
      <c r="K22" s="16">
        <f>$E39</f>
        <v>69.629238000000001</v>
      </c>
      <c r="L22" s="16">
        <f>$E40</f>
        <v>69.629238000000001</v>
      </c>
      <c r="M22" s="16">
        <f>$E41</f>
        <v>69.629238000000001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-158.37076200000001</v>
      </c>
      <c r="D23" s="16">
        <f t="shared" ref="D23:V23" si="3">D22-D21</f>
        <v>-158.37076200000001</v>
      </c>
      <c r="E23" s="16">
        <f t="shared" si="3"/>
        <v>-158.37076200000001</v>
      </c>
      <c r="F23" s="16">
        <f t="shared" si="3"/>
        <v>-88.741523999999998</v>
      </c>
      <c r="G23" s="16">
        <f t="shared" si="3"/>
        <v>-88.741523999999998</v>
      </c>
      <c r="H23" s="16">
        <f t="shared" si="3"/>
        <v>-88.741523999999998</v>
      </c>
      <c r="I23" s="16">
        <f t="shared" si="3"/>
        <v>-158.37076200000001</v>
      </c>
      <c r="J23" s="16">
        <f t="shared" si="3"/>
        <v>-158.37076200000001</v>
      </c>
      <c r="K23" s="16">
        <f t="shared" si="3"/>
        <v>-158.37076200000001</v>
      </c>
      <c r="L23" s="16">
        <f t="shared" si="3"/>
        <v>-158.37076200000001</v>
      </c>
      <c r="M23" s="16">
        <f t="shared" si="3"/>
        <v>-158.37076200000001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c r="S27" s="106" t="s">
        <v>55</v>
      </c>
      <c r="T27" s="106" t="s">
        <v>55</v>
      </c>
      <c r="U27" s="106" t="s">
        <v>55</v>
      </c>
    </row>
    <row r="28" spans="1:40" s="56" customFormat="1" x14ac:dyDescent="0.35">
      <c r="A28" s="107"/>
      <c r="B28" s="23">
        <v>17.5</v>
      </c>
      <c r="C28" s="15">
        <v>3.45</v>
      </c>
      <c r="D28" s="15">
        <v>10386</v>
      </c>
      <c r="E28" s="15">
        <v>18344</v>
      </c>
      <c r="F28" s="15">
        <v>5889</v>
      </c>
      <c r="G28" s="15">
        <v>32.4</v>
      </c>
      <c r="H28" s="15">
        <v>416</v>
      </c>
      <c r="I28" s="15">
        <v>8.31</v>
      </c>
      <c r="J28" s="15">
        <v>0.33</v>
      </c>
      <c r="K28" s="15">
        <v>0.1</v>
      </c>
      <c r="L28" s="15">
        <v>16.2</v>
      </c>
      <c r="M28" s="15">
        <v>31.5</v>
      </c>
      <c r="N28" s="15"/>
      <c r="O28" s="15"/>
      <c r="P28" s="15">
        <v>7361</v>
      </c>
      <c r="Q28" s="15">
        <v>4814</v>
      </c>
      <c r="R28" s="15"/>
      <c r="S28" s="15">
        <v>2.71</v>
      </c>
      <c r="T28" s="15">
        <v>3.48</v>
      </c>
      <c r="U28" s="15">
        <v>10.5</v>
      </c>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18</v>
      </c>
      <c r="C31" s="76">
        <f>IF(C$27="%w/w SAR",((C$28*10)*$B31),IF(C$27="%w/w DM",(((C$28*10)*($B$28/100))*$B31),IF(C$27="kg/t SAR",(C$28*$B31),IF(C$27="kg/t DM",((C$28*($B$28/100))*$B31),IF(C$27="mg/kg SAR",((C$28*0.001)*$B31),IF(C$27="mg/kg DM",(((C$28*0.001)*($B$28/100))*$B31),0))))))</f>
        <v>108.675</v>
      </c>
      <c r="D31" s="76">
        <f>(IF(D$27="%w/w SAR",((D$28*10)*$B31),IF(D$27="%w/w DM",(((D$28*10)*($B$28/100))*$B31),IF(D$27="kg/t SAR",(D$28*$B31),IF(D$27="kg/t DM",((D$28*($B$28/100))*$B31),IF(D$27="mg/kg SAR",((D$28*0.001)*$B31),IF(D$27="mg/kg DM",(((D$28*0.001)*($B$28/100))*$B31),"0")))))))*2.291</f>
        <v>74.952126899999996</v>
      </c>
      <c r="E31" s="76">
        <f>(IF(E$27="%w/w SAR",((E$28*10)*$B31),IF(E$27="%w/w DM",(((E$28*10)*($B$28/100))*$B31),IF(E$27="kg/t SAR",(E$28*$B31),IF(E$27="kg/t DM",((E$28*($B$28/100))*$B31),IF(E$27="mg/kg SAR",((E$28*0.001)*$B31),IF(E$27="mg/kg DM",(((E$28*0.001)*($B$28/100))*$B31),"0")))))))*1.205</f>
        <v>69.629238000000001</v>
      </c>
      <c r="F31" s="76">
        <f>(IF(F$27="%w/w SAR",((F$28*10)*$B31),IF(F$27="%w/w DM",(((F$28*10)*($B$28/100))*$B31),IF(F$27="kg/t SAR",(F$28*$B31),IF(F$27="kg/t DM",((F$28*($B$28/100))*$B31),IF(F$27="mg/kg SAR",((F$28*0.001)*$B31),IF(F$27="mg/kg DM",(((F$28*0.001)*($B$28/100))*$B31),"0")))))))*1.658</f>
        <v>30.7564803</v>
      </c>
      <c r="G31" s="76">
        <f t="shared" ref="G31:P31" si="5">IF(G$27="%w/w SAR",((G$28*10)*$B31),IF(G$27="%w/w DM",(((G$28*10)*($B$28/100))*$B31),IF(G$27="kg/t SAR",(G$28*$B31),IF(G$27="kg/t DM",((G$28*($B$28/100))*$B31),IF(G$27="mg/kg SAR",((G$28*0.001)*$B31),IF(G$27="mg/kg DM",(((G$28*0.001)*($B$28/100))*$B31),0))))))</f>
        <v>0.10206</v>
      </c>
      <c r="H31" s="76">
        <f t="shared" si="5"/>
        <v>1.3104</v>
      </c>
      <c r="I31" s="76">
        <f t="shared" si="5"/>
        <v>2.6176500000000005E-2</v>
      </c>
      <c r="J31" s="76">
        <f t="shared" si="5"/>
        <v>1.0394999999999998E-3</v>
      </c>
      <c r="K31" s="76">
        <f t="shared" si="5"/>
        <v>3.1499999999999996E-4</v>
      </c>
      <c r="L31" s="76">
        <f t="shared" si="5"/>
        <v>5.1029999999999999E-2</v>
      </c>
      <c r="M31" s="76">
        <f t="shared" si="5"/>
        <v>9.9225000000000008E-2</v>
      </c>
      <c r="N31" s="76">
        <f t="shared" si="5"/>
        <v>0</v>
      </c>
      <c r="O31" s="76">
        <f t="shared" si="5"/>
        <v>0</v>
      </c>
      <c r="P31" s="76">
        <f t="shared" si="5"/>
        <v>23.187149999999995</v>
      </c>
      <c r="Q31" s="76">
        <f>(IF(Q$27="%w/w SAR",((Q$28*10)*$B31),IF(Q$27="%w/w DM",(((Q$28*10)*($B$28/100))*$B31),IF(Q$27="kg/t SAR",(Q$28*$B31),IF(Q$27="kg/t DM",((Q$28*($B$28/100))*$B31),IF(Q$27="mg/kg SAR",((Q$28*0.001)*$B31),IF(Q$27="mg/kg DM",(((Q$28*0.001)*($B$28/100))*$B31),0)))))))*2.5</f>
        <v>37.910249999999991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8.5365000000000007E-3</v>
      </c>
      <c r="T31" s="76">
        <f>IF(T$27="%w/w SAR",((T$28*10)*$B31),IF(T$27="%w/w DM",(((T$28*10)*($B$28/100))*$B31),IF(T$27="kg/t SAR",(T$28*$B31),IF(T$27="kg/t DM",((T$28*($B$28/100))*$B31),IF(T$27="mg/kg SAR",((T$28*0.001)*$B31),IF(T$27="mg/kg DM",(((T$28*0.001)*($B$28/100))*$B31),0))))))</f>
        <v>1.0962E-2</v>
      </c>
      <c r="U31" s="76">
        <f>IF(U$27="%w/w SAR",((U$28*10)*$B31),IF(U$27="%w/w DM",(((U$28*10)*($B$28/100))*$B31),IF(U$27="kg/t SAR",(U$28*$B31),IF(U$27="kg/t DM",((U$28*($B$28/100))*$B31),IF(U$27="mg/kg SAR",((U$28*0.001)*$B31),IF(U$27="mg/kg DM",(((U$28*0.001)*($B$28/100))*$B31),0))))))</f>
        <v>3.3075E-2</v>
      </c>
      <c r="AB31" s="58"/>
      <c r="AC31" s="58"/>
      <c r="AD31" s="58"/>
      <c r="AE31" s="58"/>
      <c r="AF31" s="58"/>
      <c r="AG31" s="58"/>
      <c r="AH31" s="58"/>
      <c r="AI31" s="58"/>
    </row>
    <row r="32" spans="1:40" s="71" customFormat="1" ht="13" x14ac:dyDescent="0.35">
      <c r="A32" s="13">
        <f>D8</f>
        <v>2</v>
      </c>
      <c r="B32" s="15">
        <v>18</v>
      </c>
      <c r="C32" s="76">
        <f t="shared" ref="C32:C50" si="6">IF(C$27="%w/w SAR",((C$28*10)*$B32),IF(C$27="%w/w DM",(((C$28*10)*($B$28/100))*$B32),IF(C$27="kg/t SAR",(C$28*$B32),IF(C$27="kg/t DM",((C$28*($B$28/100))*$B32),IF(C$27="mg/kg SAR",((C$28*0.001)*$B32),IF(C$27="mg/kg DM",(((C$28*0.001)*($B$28/100))*$B32),0))))))</f>
        <v>108.675</v>
      </c>
      <c r="D32" s="76">
        <f t="shared" ref="D32:D50" si="7">(IF(D$27="%w/w SAR",((D$28*10)*$B32),IF(D$27="%w/w DM",(((D$28*10)*($B$28/100))*$B32),IF(D$27="kg/t SAR",(D$28*$B32),IF(D$27="kg/t DM",((D$28*($B$28/100))*$B32),IF(D$27="mg/kg SAR",((D$28*0.001)*$B32),IF(D$27="mg/kg DM",(((D$28*0.001)*($B$28/100))*$B32),"0")))))))*2.291</f>
        <v>74.952126899999996</v>
      </c>
      <c r="E32" s="76">
        <f t="shared" ref="E32:E50" si="8">(IF(E$27="%w/w SAR",((E$28*10)*$B32),IF(E$27="%w/w DM",(((E$28*10)*($B$28/100))*$B32),IF(E$27="kg/t SAR",(E$28*$B32),IF(E$27="kg/t DM",((E$28*($B$28/100))*$B32),IF(E$27="mg/kg SAR",((E$28*0.001)*$B32),IF(E$27="mg/kg DM",(((E$28*0.001)*($B$28/100))*$B32),"0")))))))*1.205</f>
        <v>69.629238000000001</v>
      </c>
      <c r="F32" s="76">
        <f t="shared" ref="F32:F50" si="9">(IF(F$27="%w/w SAR",((F$28*10)*$B32),IF(F$27="%w/w DM",(((F$28*10)*($B$28/100))*$B32),IF(F$27="kg/t SAR",(F$28*$B32),IF(F$27="kg/t DM",((F$28*($B$28/100))*$B32),IF(F$27="mg/kg SAR",((F$28*0.001)*$B32),IF(F$27="mg/kg DM",(((F$28*0.001)*($B$28/100))*$B32),"0")))))))*1.658</f>
        <v>30.7564803</v>
      </c>
      <c r="G32" s="76">
        <f t="shared" ref="G32:P50" si="10">IF(G$27="%w/w SAR",((G$28*10)*$B32),IF(G$27="%w/w DM",(((G$28*10)*($B$28/100))*$B32),IF(G$27="kg/t SAR",(G$28*$B32),IF(G$27="kg/t DM",((G$28*($B$28/100))*$B32),IF(G$27="mg/kg SAR",((G$28*0.001)*$B32),IF(G$27="mg/kg DM",(((G$28*0.001)*($B$28/100))*$B32),0))))))</f>
        <v>0.10206</v>
      </c>
      <c r="H32" s="76">
        <f t="shared" si="10"/>
        <v>1.3104</v>
      </c>
      <c r="I32" s="76">
        <f t="shared" si="10"/>
        <v>2.6176500000000005E-2</v>
      </c>
      <c r="J32" s="76">
        <f t="shared" si="10"/>
        <v>1.0394999999999998E-3</v>
      </c>
      <c r="K32" s="76">
        <f t="shared" si="10"/>
        <v>3.1499999999999996E-4</v>
      </c>
      <c r="L32" s="76">
        <f t="shared" si="10"/>
        <v>5.1029999999999999E-2</v>
      </c>
      <c r="M32" s="76">
        <f t="shared" si="10"/>
        <v>9.9225000000000008E-2</v>
      </c>
      <c r="N32" s="76">
        <f t="shared" si="10"/>
        <v>0</v>
      </c>
      <c r="O32" s="76">
        <f t="shared" si="10"/>
        <v>0</v>
      </c>
      <c r="P32" s="76">
        <f t="shared" si="10"/>
        <v>23.187149999999995</v>
      </c>
      <c r="Q32" s="76">
        <f t="shared" ref="Q32:Q50" si="11">(IF(Q$27="%w/w SAR",((Q$28*10)*$B32),IF(Q$27="%w/w DM",(((Q$28*10)*($B$28/100))*$B32),IF(Q$27="kg/t SAR",(Q$28*$B32),IF(Q$27="kg/t DM",((Q$28*($B$28/100))*$B32),IF(Q$27="mg/kg SAR",((Q$28*0.001)*$B32),IF(Q$27="mg/kg DM",(((Q$28*0.001)*($B$28/100))*$B32),0)))))))*2.5</f>
        <v>37.910249999999991</v>
      </c>
      <c r="R32" s="76">
        <f t="shared" ref="R32:U50" si="12">IF(R$27="%w/w SAR",((R$28*10)*$B32),IF(R$27="%w/w DM",(((R$28*10)*($B$28/100))*$B32),IF(R$27="kg/t SAR",(R$28*$B32),IF(R$27="kg/t DM",((R$28*($B$28/100))*$B32),IF(R$27="mg/kg SAR",((R$28*0.001)*$B32),IF(R$27="mg/kg DM",(((R$28*0.001)*($B$28/100))*$B32),0))))))</f>
        <v>0</v>
      </c>
      <c r="S32" s="76">
        <f t="shared" si="12"/>
        <v>8.5365000000000007E-3</v>
      </c>
      <c r="T32" s="76">
        <f t="shared" si="12"/>
        <v>1.0962E-2</v>
      </c>
      <c r="U32" s="76">
        <f t="shared" si="12"/>
        <v>3.3075E-2</v>
      </c>
      <c r="AB32" s="58"/>
      <c r="AC32" s="58"/>
      <c r="AD32" s="58"/>
      <c r="AE32" s="58"/>
      <c r="AF32" s="58"/>
      <c r="AG32" s="58"/>
      <c r="AH32" s="58"/>
      <c r="AI32" s="58"/>
    </row>
    <row r="33" spans="1:35" s="71" customFormat="1" ht="13" x14ac:dyDescent="0.35">
      <c r="A33" s="13">
        <f>E8</f>
        <v>3</v>
      </c>
      <c r="B33" s="15">
        <v>18</v>
      </c>
      <c r="C33" s="76">
        <f t="shared" si="6"/>
        <v>108.675</v>
      </c>
      <c r="D33" s="76">
        <f t="shared" si="7"/>
        <v>74.952126899999996</v>
      </c>
      <c r="E33" s="76">
        <f t="shared" si="8"/>
        <v>69.629238000000001</v>
      </c>
      <c r="F33" s="76">
        <f t="shared" si="9"/>
        <v>30.7564803</v>
      </c>
      <c r="G33" s="76">
        <f t="shared" si="10"/>
        <v>0.10206</v>
      </c>
      <c r="H33" s="76">
        <f t="shared" si="10"/>
        <v>1.3104</v>
      </c>
      <c r="I33" s="76">
        <f t="shared" si="10"/>
        <v>2.6176500000000005E-2</v>
      </c>
      <c r="J33" s="76">
        <f t="shared" si="10"/>
        <v>1.0394999999999998E-3</v>
      </c>
      <c r="K33" s="76">
        <f t="shared" si="10"/>
        <v>3.1499999999999996E-4</v>
      </c>
      <c r="L33" s="76">
        <f t="shared" si="10"/>
        <v>5.1029999999999999E-2</v>
      </c>
      <c r="M33" s="76">
        <f t="shared" si="10"/>
        <v>9.9225000000000008E-2</v>
      </c>
      <c r="N33" s="76">
        <f t="shared" si="10"/>
        <v>0</v>
      </c>
      <c r="O33" s="76">
        <f t="shared" si="10"/>
        <v>0</v>
      </c>
      <c r="P33" s="76">
        <f t="shared" si="10"/>
        <v>23.187149999999995</v>
      </c>
      <c r="Q33" s="76">
        <f t="shared" si="11"/>
        <v>37.910249999999991</v>
      </c>
      <c r="R33" s="76">
        <f t="shared" si="12"/>
        <v>0</v>
      </c>
      <c r="S33" s="76">
        <f t="shared" si="12"/>
        <v>8.5365000000000007E-3</v>
      </c>
      <c r="T33" s="76">
        <f t="shared" si="12"/>
        <v>1.0962E-2</v>
      </c>
      <c r="U33" s="76">
        <f t="shared" si="12"/>
        <v>3.3075E-2</v>
      </c>
      <c r="AB33" s="58"/>
      <c r="AC33" s="58"/>
      <c r="AD33" s="58"/>
      <c r="AE33" s="58"/>
      <c r="AF33" s="58"/>
      <c r="AG33" s="58"/>
      <c r="AH33" s="58"/>
      <c r="AI33" s="58"/>
    </row>
    <row r="34" spans="1:35" s="71" customFormat="1" ht="13" x14ac:dyDescent="0.35">
      <c r="A34" s="13">
        <f>F8</f>
        <v>7</v>
      </c>
      <c r="B34" s="15">
        <v>36</v>
      </c>
      <c r="C34" s="76">
        <f t="shared" si="6"/>
        <v>217.35</v>
      </c>
      <c r="D34" s="76">
        <f t="shared" si="7"/>
        <v>149.90425379999999</v>
      </c>
      <c r="E34" s="76">
        <f t="shared" si="8"/>
        <v>139.258476</v>
      </c>
      <c r="F34" s="76">
        <f t="shared" si="9"/>
        <v>61.5129606</v>
      </c>
      <c r="G34" s="76">
        <f t="shared" si="10"/>
        <v>0.20412</v>
      </c>
      <c r="H34" s="76">
        <f t="shared" si="10"/>
        <v>2.6208</v>
      </c>
      <c r="I34" s="76">
        <f t="shared" si="10"/>
        <v>5.2353000000000011E-2</v>
      </c>
      <c r="J34" s="76">
        <f t="shared" si="10"/>
        <v>2.0789999999999997E-3</v>
      </c>
      <c r="K34" s="76">
        <f t="shared" si="10"/>
        <v>6.2999999999999992E-4</v>
      </c>
      <c r="L34" s="76">
        <f t="shared" si="10"/>
        <v>0.10206</v>
      </c>
      <c r="M34" s="76">
        <f t="shared" si="10"/>
        <v>0.19845000000000002</v>
      </c>
      <c r="N34" s="76">
        <f t="shared" si="10"/>
        <v>0</v>
      </c>
      <c r="O34" s="76">
        <f t="shared" si="10"/>
        <v>0</v>
      </c>
      <c r="P34" s="76">
        <f t="shared" si="10"/>
        <v>46.374299999999991</v>
      </c>
      <c r="Q34" s="76">
        <f t="shared" si="11"/>
        <v>75.820499999999981</v>
      </c>
      <c r="R34" s="76">
        <f t="shared" si="12"/>
        <v>0</v>
      </c>
      <c r="S34" s="76">
        <f t="shared" si="12"/>
        <v>1.7073000000000001E-2</v>
      </c>
      <c r="T34" s="76">
        <f t="shared" si="12"/>
        <v>2.1923999999999999E-2</v>
      </c>
      <c r="U34" s="76">
        <f t="shared" si="12"/>
        <v>6.615E-2</v>
      </c>
      <c r="AB34" s="58"/>
      <c r="AC34" s="58"/>
      <c r="AD34" s="58"/>
      <c r="AE34" s="58"/>
      <c r="AF34" s="58"/>
      <c r="AG34" s="58"/>
      <c r="AH34" s="58"/>
      <c r="AI34" s="58"/>
    </row>
    <row r="35" spans="1:35" s="71" customFormat="1" ht="13" x14ac:dyDescent="0.35">
      <c r="A35" s="13">
        <f>G8</f>
        <v>9</v>
      </c>
      <c r="B35" s="15">
        <v>36</v>
      </c>
      <c r="C35" s="76">
        <f t="shared" si="6"/>
        <v>217.35</v>
      </c>
      <c r="D35" s="76">
        <f t="shared" si="7"/>
        <v>149.90425379999999</v>
      </c>
      <c r="E35" s="76">
        <f t="shared" si="8"/>
        <v>139.258476</v>
      </c>
      <c r="F35" s="76">
        <f t="shared" si="9"/>
        <v>61.5129606</v>
      </c>
      <c r="G35" s="76">
        <f t="shared" si="10"/>
        <v>0.20412</v>
      </c>
      <c r="H35" s="76">
        <f t="shared" si="10"/>
        <v>2.6208</v>
      </c>
      <c r="I35" s="76">
        <f t="shared" si="10"/>
        <v>5.2353000000000011E-2</v>
      </c>
      <c r="J35" s="76">
        <f t="shared" si="10"/>
        <v>2.0789999999999997E-3</v>
      </c>
      <c r="K35" s="76">
        <f t="shared" si="10"/>
        <v>6.2999999999999992E-4</v>
      </c>
      <c r="L35" s="76">
        <f t="shared" si="10"/>
        <v>0.10206</v>
      </c>
      <c r="M35" s="76">
        <f t="shared" si="10"/>
        <v>0.19845000000000002</v>
      </c>
      <c r="N35" s="76">
        <f t="shared" si="10"/>
        <v>0</v>
      </c>
      <c r="O35" s="76">
        <f t="shared" si="10"/>
        <v>0</v>
      </c>
      <c r="P35" s="76">
        <f t="shared" si="10"/>
        <v>46.374299999999991</v>
      </c>
      <c r="Q35" s="76">
        <f t="shared" si="11"/>
        <v>75.820499999999981</v>
      </c>
      <c r="R35" s="76">
        <f t="shared" si="12"/>
        <v>0</v>
      </c>
      <c r="S35" s="76">
        <f t="shared" si="12"/>
        <v>1.7073000000000001E-2</v>
      </c>
      <c r="T35" s="76">
        <f t="shared" si="12"/>
        <v>2.1923999999999999E-2</v>
      </c>
      <c r="U35" s="76">
        <f t="shared" si="12"/>
        <v>6.615E-2</v>
      </c>
      <c r="AB35" s="58"/>
      <c r="AC35" s="58"/>
      <c r="AD35" s="58"/>
      <c r="AE35" s="58"/>
      <c r="AF35" s="58"/>
      <c r="AG35" s="58"/>
      <c r="AH35" s="58"/>
      <c r="AI35" s="58"/>
    </row>
    <row r="36" spans="1:35" s="71" customFormat="1" ht="13" x14ac:dyDescent="0.35">
      <c r="A36" s="13">
        <f>H8</f>
        <v>10</v>
      </c>
      <c r="B36" s="15">
        <v>36</v>
      </c>
      <c r="C36" s="76">
        <f t="shared" si="6"/>
        <v>217.35</v>
      </c>
      <c r="D36" s="76">
        <f t="shared" si="7"/>
        <v>149.90425379999999</v>
      </c>
      <c r="E36" s="76">
        <f t="shared" si="8"/>
        <v>139.258476</v>
      </c>
      <c r="F36" s="76">
        <f t="shared" si="9"/>
        <v>61.5129606</v>
      </c>
      <c r="G36" s="76">
        <f t="shared" si="10"/>
        <v>0.20412</v>
      </c>
      <c r="H36" s="76">
        <f t="shared" si="10"/>
        <v>2.6208</v>
      </c>
      <c r="I36" s="76">
        <f t="shared" si="10"/>
        <v>5.2353000000000011E-2</v>
      </c>
      <c r="J36" s="76">
        <f t="shared" si="10"/>
        <v>2.0789999999999997E-3</v>
      </c>
      <c r="K36" s="76">
        <f t="shared" si="10"/>
        <v>6.2999999999999992E-4</v>
      </c>
      <c r="L36" s="76">
        <f t="shared" si="10"/>
        <v>0.10206</v>
      </c>
      <c r="M36" s="76">
        <f t="shared" si="10"/>
        <v>0.19845000000000002</v>
      </c>
      <c r="N36" s="76">
        <f t="shared" si="10"/>
        <v>0</v>
      </c>
      <c r="O36" s="76">
        <f t="shared" si="10"/>
        <v>0</v>
      </c>
      <c r="P36" s="76">
        <f t="shared" si="10"/>
        <v>46.374299999999991</v>
      </c>
      <c r="Q36" s="76">
        <f t="shared" si="11"/>
        <v>75.820499999999981</v>
      </c>
      <c r="R36" s="76">
        <f t="shared" si="12"/>
        <v>0</v>
      </c>
      <c r="S36" s="76">
        <f t="shared" si="12"/>
        <v>1.7073000000000001E-2</v>
      </c>
      <c r="T36" s="76">
        <f t="shared" si="12"/>
        <v>2.1923999999999999E-2</v>
      </c>
      <c r="U36" s="76">
        <f t="shared" si="12"/>
        <v>6.615E-2</v>
      </c>
      <c r="AB36" s="58"/>
      <c r="AC36" s="58"/>
      <c r="AD36" s="58"/>
      <c r="AE36" s="58"/>
      <c r="AF36" s="58"/>
      <c r="AG36" s="58"/>
      <c r="AH36" s="58"/>
      <c r="AI36" s="58"/>
    </row>
    <row r="37" spans="1:35" s="71" customFormat="1" ht="13" x14ac:dyDescent="0.35">
      <c r="A37" s="13">
        <f>I8</f>
        <v>11</v>
      </c>
      <c r="B37" s="15">
        <v>18</v>
      </c>
      <c r="C37" s="76">
        <f t="shared" si="6"/>
        <v>108.675</v>
      </c>
      <c r="D37" s="76">
        <f t="shared" si="7"/>
        <v>74.952126899999996</v>
      </c>
      <c r="E37" s="76">
        <f t="shared" si="8"/>
        <v>69.629238000000001</v>
      </c>
      <c r="F37" s="76">
        <f t="shared" si="9"/>
        <v>30.7564803</v>
      </c>
      <c r="G37" s="76">
        <f t="shared" si="10"/>
        <v>0.10206</v>
      </c>
      <c r="H37" s="76">
        <f t="shared" si="10"/>
        <v>1.3104</v>
      </c>
      <c r="I37" s="76">
        <f t="shared" si="10"/>
        <v>2.6176500000000005E-2</v>
      </c>
      <c r="J37" s="76">
        <f t="shared" si="10"/>
        <v>1.0394999999999998E-3</v>
      </c>
      <c r="K37" s="76">
        <f t="shared" si="10"/>
        <v>3.1499999999999996E-4</v>
      </c>
      <c r="L37" s="76">
        <f t="shared" si="10"/>
        <v>5.1029999999999999E-2</v>
      </c>
      <c r="M37" s="76">
        <f t="shared" si="10"/>
        <v>9.9225000000000008E-2</v>
      </c>
      <c r="N37" s="76">
        <f t="shared" si="10"/>
        <v>0</v>
      </c>
      <c r="O37" s="76">
        <f t="shared" si="10"/>
        <v>0</v>
      </c>
      <c r="P37" s="76">
        <f t="shared" si="10"/>
        <v>23.187149999999995</v>
      </c>
      <c r="Q37" s="76">
        <f t="shared" si="11"/>
        <v>37.910249999999991</v>
      </c>
      <c r="R37" s="76">
        <f t="shared" si="12"/>
        <v>0</v>
      </c>
      <c r="S37" s="76">
        <f t="shared" si="12"/>
        <v>8.5365000000000007E-3</v>
      </c>
      <c r="T37" s="76">
        <f t="shared" si="12"/>
        <v>1.0962E-2</v>
      </c>
      <c r="U37" s="76">
        <f t="shared" si="12"/>
        <v>3.3075E-2</v>
      </c>
      <c r="AB37" s="58"/>
      <c r="AC37" s="58"/>
      <c r="AD37" s="58"/>
      <c r="AE37" s="58"/>
      <c r="AF37" s="58"/>
      <c r="AG37" s="58"/>
      <c r="AH37" s="58"/>
      <c r="AI37" s="58"/>
    </row>
    <row r="38" spans="1:35" s="71" customFormat="1" ht="13" x14ac:dyDescent="0.35">
      <c r="A38" s="13">
        <f>J8</f>
        <v>1230</v>
      </c>
      <c r="B38" s="15">
        <v>18</v>
      </c>
      <c r="C38" s="76">
        <f t="shared" si="6"/>
        <v>108.675</v>
      </c>
      <c r="D38" s="76">
        <f t="shared" si="7"/>
        <v>74.952126899999996</v>
      </c>
      <c r="E38" s="76">
        <f t="shared" si="8"/>
        <v>69.629238000000001</v>
      </c>
      <c r="F38" s="76">
        <f t="shared" si="9"/>
        <v>30.7564803</v>
      </c>
      <c r="G38" s="76">
        <f t="shared" si="10"/>
        <v>0.10206</v>
      </c>
      <c r="H38" s="76">
        <f t="shared" si="10"/>
        <v>1.3104</v>
      </c>
      <c r="I38" s="76">
        <f t="shared" si="10"/>
        <v>2.6176500000000005E-2</v>
      </c>
      <c r="J38" s="76">
        <f t="shared" si="10"/>
        <v>1.0394999999999998E-3</v>
      </c>
      <c r="K38" s="76">
        <f t="shared" si="10"/>
        <v>3.1499999999999996E-4</v>
      </c>
      <c r="L38" s="76">
        <f t="shared" si="10"/>
        <v>5.1029999999999999E-2</v>
      </c>
      <c r="M38" s="76">
        <f t="shared" si="10"/>
        <v>9.9225000000000008E-2</v>
      </c>
      <c r="N38" s="76">
        <f t="shared" si="10"/>
        <v>0</v>
      </c>
      <c r="O38" s="76">
        <f t="shared" si="10"/>
        <v>0</v>
      </c>
      <c r="P38" s="76">
        <f t="shared" si="10"/>
        <v>23.187149999999995</v>
      </c>
      <c r="Q38" s="76">
        <f t="shared" si="11"/>
        <v>37.910249999999991</v>
      </c>
      <c r="R38" s="76">
        <f t="shared" si="12"/>
        <v>0</v>
      </c>
      <c r="S38" s="76">
        <f t="shared" si="12"/>
        <v>8.5365000000000007E-3</v>
      </c>
      <c r="T38" s="76">
        <f t="shared" si="12"/>
        <v>1.0962E-2</v>
      </c>
      <c r="U38" s="76">
        <f t="shared" si="12"/>
        <v>3.3075E-2</v>
      </c>
      <c r="AB38" s="58"/>
      <c r="AC38" s="58"/>
      <c r="AD38" s="58"/>
      <c r="AE38" s="58"/>
      <c r="AF38" s="58"/>
      <c r="AG38" s="58"/>
      <c r="AH38" s="58"/>
      <c r="AI38" s="58"/>
    </row>
    <row r="39" spans="1:35" s="71" customFormat="1" ht="13" x14ac:dyDescent="0.35">
      <c r="A39" s="13">
        <f>K8</f>
        <v>2628</v>
      </c>
      <c r="B39" s="15">
        <v>18</v>
      </c>
      <c r="C39" s="76">
        <f t="shared" si="6"/>
        <v>108.675</v>
      </c>
      <c r="D39" s="76">
        <f t="shared" si="7"/>
        <v>74.952126899999996</v>
      </c>
      <c r="E39" s="76">
        <f t="shared" si="8"/>
        <v>69.629238000000001</v>
      </c>
      <c r="F39" s="76">
        <f t="shared" si="9"/>
        <v>30.7564803</v>
      </c>
      <c r="G39" s="76">
        <f t="shared" si="10"/>
        <v>0.10206</v>
      </c>
      <c r="H39" s="76">
        <f t="shared" si="10"/>
        <v>1.3104</v>
      </c>
      <c r="I39" s="76">
        <f t="shared" si="10"/>
        <v>2.6176500000000005E-2</v>
      </c>
      <c r="J39" s="76">
        <f t="shared" si="10"/>
        <v>1.0394999999999998E-3</v>
      </c>
      <c r="K39" s="76">
        <f t="shared" si="10"/>
        <v>3.1499999999999996E-4</v>
      </c>
      <c r="L39" s="76">
        <f t="shared" si="10"/>
        <v>5.1029999999999999E-2</v>
      </c>
      <c r="M39" s="76">
        <f t="shared" si="10"/>
        <v>9.9225000000000008E-2</v>
      </c>
      <c r="N39" s="76">
        <f t="shared" si="10"/>
        <v>0</v>
      </c>
      <c r="O39" s="76">
        <f t="shared" si="10"/>
        <v>0</v>
      </c>
      <c r="P39" s="76">
        <f t="shared" si="10"/>
        <v>23.187149999999995</v>
      </c>
      <c r="Q39" s="76">
        <f t="shared" si="11"/>
        <v>37.910249999999991</v>
      </c>
      <c r="R39" s="76">
        <f t="shared" si="12"/>
        <v>0</v>
      </c>
      <c r="S39" s="76">
        <f t="shared" si="12"/>
        <v>8.5365000000000007E-3</v>
      </c>
      <c r="T39" s="76">
        <f t="shared" si="12"/>
        <v>1.0962E-2</v>
      </c>
      <c r="U39" s="76">
        <f t="shared" si="12"/>
        <v>3.3075E-2</v>
      </c>
      <c r="AB39" s="58"/>
      <c r="AC39" s="58"/>
      <c r="AD39" s="58"/>
      <c r="AE39" s="58"/>
      <c r="AF39" s="58"/>
      <c r="AG39" s="58"/>
      <c r="AH39" s="58"/>
      <c r="AI39" s="58"/>
    </row>
    <row r="40" spans="1:35" s="71" customFormat="1" ht="13" x14ac:dyDescent="0.35">
      <c r="A40" s="13">
        <f>L8</f>
        <v>8610</v>
      </c>
      <c r="B40" s="15">
        <v>18</v>
      </c>
      <c r="C40" s="76">
        <f t="shared" si="6"/>
        <v>108.675</v>
      </c>
      <c r="D40" s="76">
        <f t="shared" si="7"/>
        <v>74.952126899999996</v>
      </c>
      <c r="E40" s="76">
        <f t="shared" si="8"/>
        <v>69.629238000000001</v>
      </c>
      <c r="F40" s="76">
        <f t="shared" si="9"/>
        <v>30.7564803</v>
      </c>
      <c r="G40" s="76">
        <f t="shared" si="10"/>
        <v>0.10206</v>
      </c>
      <c r="H40" s="76">
        <f t="shared" si="10"/>
        <v>1.3104</v>
      </c>
      <c r="I40" s="76">
        <f t="shared" si="10"/>
        <v>2.6176500000000005E-2</v>
      </c>
      <c r="J40" s="76">
        <f t="shared" si="10"/>
        <v>1.0394999999999998E-3</v>
      </c>
      <c r="K40" s="76">
        <f t="shared" si="10"/>
        <v>3.1499999999999996E-4</v>
      </c>
      <c r="L40" s="76">
        <f t="shared" si="10"/>
        <v>5.1029999999999999E-2</v>
      </c>
      <c r="M40" s="76">
        <f t="shared" si="10"/>
        <v>9.9225000000000008E-2</v>
      </c>
      <c r="N40" s="76">
        <f t="shared" si="10"/>
        <v>0</v>
      </c>
      <c r="O40" s="76">
        <f t="shared" si="10"/>
        <v>0</v>
      </c>
      <c r="P40" s="76">
        <f t="shared" si="10"/>
        <v>23.187149999999995</v>
      </c>
      <c r="Q40" s="76">
        <f t="shared" si="11"/>
        <v>37.910249999999991</v>
      </c>
      <c r="R40" s="76">
        <f t="shared" si="12"/>
        <v>0</v>
      </c>
      <c r="S40" s="76">
        <f t="shared" si="12"/>
        <v>8.5365000000000007E-3</v>
      </c>
      <c r="T40" s="76">
        <f t="shared" si="12"/>
        <v>1.0962E-2</v>
      </c>
      <c r="U40" s="76">
        <f t="shared" si="12"/>
        <v>3.3075E-2</v>
      </c>
      <c r="AB40" s="58"/>
      <c r="AC40" s="58"/>
      <c r="AD40" s="58"/>
      <c r="AE40" s="58"/>
      <c r="AF40" s="58"/>
      <c r="AG40" s="58"/>
      <c r="AH40" s="58"/>
      <c r="AI40" s="58"/>
    </row>
    <row r="41" spans="1:35" s="71" customFormat="1" ht="13" x14ac:dyDescent="0.35">
      <c r="A41" s="13" t="str">
        <f>M8</f>
        <v>9130/0536</v>
      </c>
      <c r="B41" s="15">
        <v>18</v>
      </c>
      <c r="C41" s="76">
        <f t="shared" si="6"/>
        <v>108.675</v>
      </c>
      <c r="D41" s="76">
        <f t="shared" si="7"/>
        <v>74.952126899999996</v>
      </c>
      <c r="E41" s="76">
        <f t="shared" si="8"/>
        <v>69.629238000000001</v>
      </c>
      <c r="F41" s="76">
        <f t="shared" si="9"/>
        <v>30.7564803</v>
      </c>
      <c r="G41" s="76">
        <f t="shared" si="10"/>
        <v>0.10206</v>
      </c>
      <c r="H41" s="76">
        <f t="shared" si="10"/>
        <v>1.3104</v>
      </c>
      <c r="I41" s="76">
        <f t="shared" si="10"/>
        <v>2.6176500000000005E-2</v>
      </c>
      <c r="J41" s="76">
        <f t="shared" si="10"/>
        <v>1.0394999999999998E-3</v>
      </c>
      <c r="K41" s="76">
        <f t="shared" si="10"/>
        <v>3.1499999999999996E-4</v>
      </c>
      <c r="L41" s="76">
        <f t="shared" si="10"/>
        <v>5.1029999999999999E-2</v>
      </c>
      <c r="M41" s="76">
        <f t="shared" si="10"/>
        <v>9.9225000000000008E-2</v>
      </c>
      <c r="N41" s="76">
        <f t="shared" si="10"/>
        <v>0</v>
      </c>
      <c r="O41" s="76">
        <f t="shared" si="10"/>
        <v>0</v>
      </c>
      <c r="P41" s="76">
        <f t="shared" si="10"/>
        <v>23.187149999999995</v>
      </c>
      <c r="Q41" s="76">
        <f t="shared" si="11"/>
        <v>37.910249999999991</v>
      </c>
      <c r="R41" s="76">
        <f t="shared" si="12"/>
        <v>0</v>
      </c>
      <c r="S41" s="76">
        <f t="shared" si="12"/>
        <v>8.5365000000000007E-3</v>
      </c>
      <c r="T41" s="76">
        <f t="shared" si="12"/>
        <v>1.0962E-2</v>
      </c>
      <c r="U41" s="76">
        <f t="shared" si="12"/>
        <v>3.3075E-2</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17.5</v>
      </c>
      <c r="C55" s="115">
        <v>2.9</v>
      </c>
      <c r="D55" s="116">
        <f>(B55/100)*C55</f>
        <v>0.50749999999999995</v>
      </c>
      <c r="E55" s="116">
        <f>G55</f>
        <v>0.90999999999999992</v>
      </c>
      <c r="F55" s="115">
        <v>5.2</v>
      </c>
      <c r="G55" s="116">
        <f>(B55/100)*F55</f>
        <v>0.90999999999999992</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7</v>
      </c>
      <c r="F57" s="8">
        <f t="shared" si="13"/>
        <v>9</v>
      </c>
      <c r="G57" s="8">
        <f t="shared" si="13"/>
        <v>10</v>
      </c>
      <c r="H57" s="8">
        <f t="shared" si="13"/>
        <v>11</v>
      </c>
      <c r="I57" s="8">
        <f t="shared" si="13"/>
        <v>1230</v>
      </c>
      <c r="J57" s="8">
        <f t="shared" si="13"/>
        <v>2628</v>
      </c>
      <c r="K57" s="8">
        <f t="shared" si="13"/>
        <v>8610</v>
      </c>
      <c r="L57" s="8" t="str">
        <f t="shared" si="13"/>
        <v>9130/0536</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7.3</v>
      </c>
      <c r="C60" s="75">
        <f t="shared" ref="C60:U60" si="14">D10</f>
        <v>7.9</v>
      </c>
      <c r="D60" s="75">
        <f t="shared" si="14"/>
        <v>7.4</v>
      </c>
      <c r="E60" s="75">
        <f t="shared" si="14"/>
        <v>6.3</v>
      </c>
      <c r="F60" s="75">
        <f t="shared" si="14"/>
        <v>5.8</v>
      </c>
      <c r="G60" s="75">
        <f t="shared" si="14"/>
        <v>6.1</v>
      </c>
      <c r="H60" s="75">
        <f t="shared" si="14"/>
        <v>5.9</v>
      </c>
      <c r="I60" s="75">
        <f t="shared" si="14"/>
        <v>6.2</v>
      </c>
      <c r="J60" s="75">
        <f t="shared" si="14"/>
        <v>6.2</v>
      </c>
      <c r="K60" s="75">
        <f t="shared" si="14"/>
        <v>6.2</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18</v>
      </c>
      <c r="C62" s="76">
        <f>B32</f>
        <v>18</v>
      </c>
      <c r="D62" s="76">
        <f>B33</f>
        <v>18</v>
      </c>
      <c r="E62" s="76">
        <f>B34</f>
        <v>36</v>
      </c>
      <c r="F62" s="76">
        <f>B35</f>
        <v>36</v>
      </c>
      <c r="G62" s="76">
        <f>B36</f>
        <v>36</v>
      </c>
      <c r="H62" s="76">
        <f>B37</f>
        <v>18</v>
      </c>
      <c r="I62" s="76">
        <f>B38</f>
        <v>18</v>
      </c>
      <c r="J62" s="76">
        <f>B39</f>
        <v>18</v>
      </c>
      <c r="K62" s="76">
        <f>B40</f>
        <v>18</v>
      </c>
      <c r="L62" s="76">
        <f>B41</f>
        <v>18</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0.16379999999999997</v>
      </c>
      <c r="C63" s="76">
        <f t="shared" ref="C63:U63" si="16">$E55*(C62/100)</f>
        <v>0.16379999999999997</v>
      </c>
      <c r="D63" s="76">
        <f t="shared" si="16"/>
        <v>0.16379999999999997</v>
      </c>
      <c r="E63" s="76">
        <f t="shared" si="16"/>
        <v>0.32759999999999995</v>
      </c>
      <c r="F63" s="76">
        <f>$E55*(F62/100)</f>
        <v>0.32759999999999995</v>
      </c>
      <c r="G63" s="76">
        <f t="shared" si="16"/>
        <v>0.32759999999999995</v>
      </c>
      <c r="H63" s="76">
        <f t="shared" si="16"/>
        <v>0.16379999999999997</v>
      </c>
      <c r="I63" s="76">
        <f t="shared" si="16"/>
        <v>0.16379999999999997</v>
      </c>
      <c r="J63" s="76">
        <f t="shared" si="16"/>
        <v>0.16379999999999997</v>
      </c>
      <c r="K63" s="76">
        <f t="shared" si="16"/>
        <v>0.16379999999999997</v>
      </c>
      <c r="L63" s="76">
        <f t="shared" si="16"/>
        <v>0.16379999999999997</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-6.5999999999999979</v>
      </c>
      <c r="C64" s="76">
        <f t="shared" ref="C64:U64" si="17">(C59-C60)*C61</f>
        <v>-10.200000000000001</v>
      </c>
      <c r="D64" s="76">
        <f t="shared" si="17"/>
        <v>-7.2000000000000011</v>
      </c>
      <c r="E64" s="76">
        <f t="shared" si="17"/>
        <v>-0.59999999999999787</v>
      </c>
      <c r="F64" s="76">
        <f t="shared" si="17"/>
        <v>2.4000000000000021</v>
      </c>
      <c r="G64" s="76">
        <f t="shared" si="17"/>
        <v>0.6000000000000032</v>
      </c>
      <c r="H64" s="76">
        <f t="shared" si="17"/>
        <v>1.7999999999999989</v>
      </c>
      <c r="I64" s="76">
        <f t="shared" si="17"/>
        <v>0</v>
      </c>
      <c r="J64" s="76">
        <f t="shared" si="17"/>
        <v>0</v>
      </c>
      <c r="K64" s="76">
        <f t="shared" si="17"/>
        <v>0</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6.763799999999998</v>
      </c>
      <c r="C65" s="76">
        <f t="shared" ref="C65:U65" si="18">C63-C64</f>
        <v>10.363800000000001</v>
      </c>
      <c r="D65" s="76">
        <f t="shared" si="18"/>
        <v>7.3638000000000012</v>
      </c>
      <c r="E65" s="76">
        <f t="shared" si="18"/>
        <v>0.92759999999999776</v>
      </c>
      <c r="F65" s="76">
        <f t="shared" si="18"/>
        <v>-2.0724000000000022</v>
      </c>
      <c r="G65" s="76">
        <f t="shared" si="18"/>
        <v>-0.27240000000000325</v>
      </c>
      <c r="H65" s="76">
        <f t="shared" si="18"/>
        <v>-1.636199999999999</v>
      </c>
      <c r="I65" s="76">
        <f t="shared" si="18"/>
        <v>0.16379999999999997</v>
      </c>
      <c r="J65" s="76">
        <f t="shared" si="18"/>
        <v>0.16379999999999997</v>
      </c>
      <c r="K65" s="76">
        <f t="shared" si="18"/>
        <v>0.16379999999999997</v>
      </c>
      <c r="L65" s="76">
        <f t="shared" si="18"/>
        <v>-1.0362000000000011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OVER</v>
      </c>
      <c r="K66" s="77" t="str">
        <f t="shared" si="19"/>
        <v>OVER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11" sqref="F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'Dunbia Lairage'!C1:D1</f>
        <v>PAN-018239</v>
      </c>
      <c r="D1" s="143"/>
      <c r="E1" s="92" t="s">
        <v>45</v>
      </c>
      <c r="F1" s="38" t="str">
        <f>'Dunbia Lairage'!F1</f>
        <v>29.46 ha</v>
      </c>
      <c r="G1" s="125" t="s">
        <v>43</v>
      </c>
      <c r="H1" s="126"/>
      <c r="I1" s="117">
        <v>6.76</v>
      </c>
      <c r="J1" s="129" t="s">
        <v>153</v>
      </c>
      <c r="K1" s="129"/>
      <c r="L1" s="96">
        <v>590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'Dunbia Lairage'!C2:D2</f>
        <v>EPR/GP3792SK</v>
      </c>
      <c r="D2" s="145"/>
      <c r="E2" s="92" t="s">
        <v>109</v>
      </c>
      <c r="F2" s="95" t="s">
        <v>168</v>
      </c>
      <c r="G2" s="127" t="s">
        <v>110</v>
      </c>
      <c r="H2" s="128"/>
      <c r="I2" s="117">
        <v>1416</v>
      </c>
      <c r="J2" s="129" t="s">
        <v>158</v>
      </c>
      <c r="K2" s="129"/>
      <c r="L2" s="96">
        <v>0.24</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'Dunbia Lairage'!C3:D3</f>
        <v>Mr Ian Holden</v>
      </c>
      <c r="D3" s="145"/>
      <c r="E3" s="92" t="s">
        <v>108</v>
      </c>
      <c r="F3" s="30" t="s">
        <v>77</v>
      </c>
      <c r="G3" s="129" t="s">
        <v>159</v>
      </c>
      <c r="H3" s="129"/>
      <c r="I3" s="117">
        <v>760</v>
      </c>
      <c r="J3" s="125" t="s">
        <v>154</v>
      </c>
      <c r="K3" s="126"/>
      <c r="L3" s="96">
        <f>(L1/(L2*10000))*100</f>
        <v>24.583333333333332</v>
      </c>
      <c r="AB3" s="29" t="s">
        <v>57</v>
      </c>
      <c r="AC3" s="17"/>
      <c r="AD3" s="29" t="s">
        <v>71</v>
      </c>
      <c r="AE3" s="17"/>
      <c r="AF3" s="17"/>
      <c r="AG3" s="43" t="s">
        <v>77</v>
      </c>
      <c r="AH3" s="18"/>
      <c r="AI3" s="47" t="s">
        <v>113</v>
      </c>
      <c r="AJ3" s="48">
        <v>1.7</v>
      </c>
      <c r="AK3" s="49">
        <v>6</v>
      </c>
      <c r="AL3" s="50">
        <v>1</v>
      </c>
      <c r="AM3" s="11">
        <v>6.2</v>
      </c>
      <c r="AN3" s="11" t="s">
        <v>112</v>
      </c>
    </row>
    <row r="4" spans="1:41" ht="37.5" x14ac:dyDescent="0.25">
      <c r="A4" s="129" t="s">
        <v>0</v>
      </c>
      <c r="B4" s="129"/>
      <c r="C4" s="142" t="str">
        <f>'Dunbia Lairage'!C4:D4</f>
        <v>Bwlchmawr Farm, Llanybydder, SA40 9XA</v>
      </c>
      <c r="D4" s="143"/>
      <c r="E4" s="93" t="s">
        <v>1</v>
      </c>
      <c r="F4" s="119" t="s">
        <v>167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'Dunbia Lairage'!C5:D5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'Dunbia Lairage'!C8</f>
        <v>1</v>
      </c>
      <c r="D8" s="59">
        <f>'Dunbia Lairage'!D8</f>
        <v>2</v>
      </c>
      <c r="E8" s="59">
        <f>'Dunbia Lairage'!E8</f>
        <v>3</v>
      </c>
      <c r="F8" s="59">
        <f>'Dunbia Lairage'!F8</f>
        <v>7</v>
      </c>
      <c r="G8" s="59">
        <f>'Dunbia Lairage'!G8</f>
        <v>9</v>
      </c>
      <c r="H8" s="59">
        <f>'Dunbia Lairage'!H8</f>
        <v>10</v>
      </c>
      <c r="I8" s="59">
        <f>'Dunbia Lairage'!I8</f>
        <v>11</v>
      </c>
      <c r="J8" s="59">
        <f>'Dunbia Lairage'!J8</f>
        <v>1230</v>
      </c>
      <c r="K8" s="59">
        <f>'Dunbia Lairage'!K8</f>
        <v>2628</v>
      </c>
      <c r="L8" s="59">
        <f>'Dunbia Lairage'!L8</f>
        <v>8610</v>
      </c>
      <c r="M8" s="59" t="str">
        <f>'Dunbia Lairage'!M8</f>
        <v>9130/0536</v>
      </c>
      <c r="N8" s="59">
        <f>'Dunbia Lairage'!N8</f>
        <v>0</v>
      </c>
      <c r="O8" s="59">
        <f>'Dunbia Lairage'!O8</f>
        <v>0</v>
      </c>
      <c r="P8" s="59">
        <f>'Dunbia Lairage'!P8</f>
        <v>0</v>
      </c>
      <c r="Q8" s="59">
        <f>'Dunbia Lairage'!Q8</f>
        <v>0</v>
      </c>
      <c r="R8" s="59">
        <f>'Dunbia Lairage'!R8</f>
        <v>0</v>
      </c>
      <c r="S8" s="59">
        <f>'Dunbia Lairage'!S8</f>
        <v>0</v>
      </c>
      <c r="T8" s="59">
        <f>'Dunbia Lairage'!T8</f>
        <v>0</v>
      </c>
      <c r="U8" s="59">
        <f>'Dunbia Lairage'!U8</f>
        <v>0</v>
      </c>
      <c r="V8" s="59">
        <f>'Dunbia Lairage'!V8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'Dunbia Lairage'!C9</f>
        <v xml:space="preserve">Moderate </v>
      </c>
      <c r="D9" s="59" t="str">
        <f>'Dunbia Lairage'!D9</f>
        <v xml:space="preserve">Moderate </v>
      </c>
      <c r="E9" s="59" t="str">
        <f>'Dunbia Lairage'!E9</f>
        <v xml:space="preserve">Moderate </v>
      </c>
      <c r="F9" s="59" t="str">
        <f>'Dunbia Lairage'!F9</f>
        <v xml:space="preserve">Moderate </v>
      </c>
      <c r="G9" s="59" t="str">
        <f>'Dunbia Lairage'!G9</f>
        <v xml:space="preserve">Moderate </v>
      </c>
      <c r="H9" s="59" t="str">
        <f>'Dunbia Lairage'!H9</f>
        <v xml:space="preserve">Moderate </v>
      </c>
      <c r="I9" s="59" t="str">
        <f>'Dunbia Lairage'!I9</f>
        <v xml:space="preserve">Moderate </v>
      </c>
      <c r="J9" s="59" t="str">
        <f>'Dunbia Lairage'!J9</f>
        <v xml:space="preserve">Moderate </v>
      </c>
      <c r="K9" s="59" t="str">
        <f>'Dunbia Lairage'!K9</f>
        <v xml:space="preserve">Moderate </v>
      </c>
      <c r="L9" s="59" t="str">
        <f>'Dunbia Lairage'!L9</f>
        <v xml:space="preserve">Moderate </v>
      </c>
      <c r="M9" s="59" t="str">
        <f>'Dunbia Lairage'!M9</f>
        <v xml:space="preserve">Moderate </v>
      </c>
      <c r="N9" s="59">
        <f>'Dunbia Lairage'!N9</f>
        <v>0</v>
      </c>
      <c r="O9" s="59">
        <f>'Dunbia Lairage'!O9</f>
        <v>0</v>
      </c>
      <c r="P9" s="59">
        <f>'Dunbia Lairage'!P9</f>
        <v>0</v>
      </c>
      <c r="Q9" s="59">
        <f>'Dunbia Lairage'!Q9</f>
        <v>0</v>
      </c>
      <c r="R9" s="59">
        <f>'Dunbia Lairage'!R9</f>
        <v>0</v>
      </c>
      <c r="S9" s="59">
        <f>'Dunbia Lairage'!S9</f>
        <v>0</v>
      </c>
      <c r="T9" s="59">
        <f>'Dunbia Lairage'!T9</f>
        <v>0</v>
      </c>
      <c r="U9" s="59">
        <f>'Dunbia Lairage'!U9</f>
        <v>0</v>
      </c>
      <c r="V9" s="59">
        <f>'Dunbia Lairage'!V9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'Dunbia Lairage'!C10</f>
        <v>7.3</v>
      </c>
      <c r="D10" s="59">
        <f>'Dunbia Lairage'!D10</f>
        <v>7.9</v>
      </c>
      <c r="E10" s="59">
        <f>'Dunbia Lairage'!E10</f>
        <v>7.4</v>
      </c>
      <c r="F10" s="59">
        <f>'Dunbia Lairage'!F10</f>
        <v>6.3</v>
      </c>
      <c r="G10" s="59">
        <f>'Dunbia Lairage'!G10</f>
        <v>5.8</v>
      </c>
      <c r="H10" s="59">
        <f>'Dunbia Lairage'!H10</f>
        <v>6.1</v>
      </c>
      <c r="I10" s="59">
        <f>'Dunbia Lairage'!I10</f>
        <v>5.9</v>
      </c>
      <c r="J10" s="59">
        <f>'Dunbia Lairage'!J10</f>
        <v>6.2</v>
      </c>
      <c r="K10" s="59">
        <f>'Dunbia Lairage'!K10</f>
        <v>6.2</v>
      </c>
      <c r="L10" s="59">
        <f>'Dunbia Lairage'!L10</f>
        <v>6.2</v>
      </c>
      <c r="M10" s="59">
        <f>'Dunbia Lairage'!M10</f>
        <v>6</v>
      </c>
      <c r="N10" s="59">
        <f>'Dunbia Lairage'!N10</f>
        <v>0</v>
      </c>
      <c r="O10" s="59">
        <f>'Dunbia Lairage'!O10</f>
        <v>0</v>
      </c>
      <c r="P10" s="59">
        <f>'Dunbia Lairage'!P10</f>
        <v>0</v>
      </c>
      <c r="Q10" s="59">
        <f>'Dunbia Lairage'!Q10</f>
        <v>0</v>
      </c>
      <c r="R10" s="59">
        <f>'Dunbia Lairage'!R10</f>
        <v>0</v>
      </c>
      <c r="S10" s="59">
        <f>'Dunbia Lairage'!S10</f>
        <v>0</v>
      </c>
      <c r="T10" s="59">
        <f>'Dunbia Lairage'!T10</f>
        <v>0</v>
      </c>
      <c r="U10" s="59">
        <f>'Dunbia Lairage'!U10</f>
        <v>0</v>
      </c>
      <c r="V10" s="59">
        <f>'Dunbia Lairage'!V10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'Dunbia Lairage'!C11</f>
        <v>3</v>
      </c>
      <c r="D11" s="59">
        <f>'Dunbia Lairage'!D11</f>
        <v>3</v>
      </c>
      <c r="E11" s="59">
        <f>'Dunbia Lairage'!E11</f>
        <v>3</v>
      </c>
      <c r="F11" s="59">
        <f>'Dunbia Lairage'!F11</f>
        <v>0</v>
      </c>
      <c r="G11" s="59">
        <f>'Dunbia Lairage'!G11</f>
        <v>0</v>
      </c>
      <c r="H11" s="59">
        <f>'Dunbia Lairage'!H11</f>
        <v>0</v>
      </c>
      <c r="I11" s="59">
        <f>'Dunbia Lairage'!I11</f>
        <v>2</v>
      </c>
      <c r="J11" s="59">
        <f>'Dunbia Lairage'!J11</f>
        <v>2</v>
      </c>
      <c r="K11" s="59">
        <f>'Dunbia Lairage'!K11</f>
        <v>2</v>
      </c>
      <c r="L11" s="59">
        <f>'Dunbia Lairage'!L11</f>
        <v>2</v>
      </c>
      <c r="M11" s="59">
        <f>'Dunbia Lairage'!M11</f>
        <v>2</v>
      </c>
      <c r="N11" s="59">
        <f>'Dunbia Lairage'!N11</f>
        <v>0</v>
      </c>
      <c r="O11" s="59">
        <f>'Dunbia Lairage'!O11</f>
        <v>0</v>
      </c>
      <c r="P11" s="59">
        <f>'Dunbia Lairage'!P11</f>
        <v>0</v>
      </c>
      <c r="Q11" s="59">
        <f>'Dunbia Lairage'!Q11</f>
        <v>0</v>
      </c>
      <c r="R11" s="59">
        <f>'Dunbia Lairage'!R11</f>
        <v>0</v>
      </c>
      <c r="S11" s="59">
        <f>'Dunbia Lairage'!S11</f>
        <v>0</v>
      </c>
      <c r="T11" s="59">
        <f>'Dunbia Lairage'!T11</f>
        <v>0</v>
      </c>
      <c r="U11" s="59">
        <f>'Dunbia Lairage'!U11</f>
        <v>0</v>
      </c>
      <c r="V11" s="59">
        <f>'Dunbia Lairage'!V11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'Dunbia Lairage'!C12</f>
        <v>3</v>
      </c>
      <c r="D12" s="59">
        <f>'Dunbia Lairage'!D12</f>
        <v>3</v>
      </c>
      <c r="E12" s="59">
        <f>'Dunbia Lairage'!E12</f>
        <v>2</v>
      </c>
      <c r="F12" s="59">
        <f>'Dunbia Lairage'!F12</f>
        <v>2</v>
      </c>
      <c r="G12" s="59">
        <f>'Dunbia Lairage'!G12</f>
        <v>1</v>
      </c>
      <c r="H12" s="59">
        <f>'Dunbia Lairage'!H12</f>
        <v>1</v>
      </c>
      <c r="I12" s="59">
        <f>'Dunbia Lairage'!I12</f>
        <v>1</v>
      </c>
      <c r="J12" s="59">
        <f>'Dunbia Lairage'!J12</f>
        <v>1</v>
      </c>
      <c r="K12" s="59">
        <f>'Dunbia Lairage'!K12</f>
        <v>3</v>
      </c>
      <c r="L12" s="59">
        <f>'Dunbia Lairage'!L12</f>
        <v>1</v>
      </c>
      <c r="M12" s="59">
        <f>'Dunbia Lairage'!M12</f>
        <v>1</v>
      </c>
      <c r="N12" s="59">
        <f>'Dunbia Lairage'!N12</f>
        <v>0</v>
      </c>
      <c r="O12" s="59">
        <f>'Dunbia Lairage'!O12</f>
        <v>0</v>
      </c>
      <c r="P12" s="59">
        <f>'Dunbia Lairage'!P12</f>
        <v>0</v>
      </c>
      <c r="Q12" s="59">
        <f>'Dunbia Lairage'!Q12</f>
        <v>0</v>
      </c>
      <c r="R12" s="59">
        <f>'Dunbia Lairage'!R12</f>
        <v>0</v>
      </c>
      <c r="S12" s="59">
        <f>'Dunbia Lairage'!S12</f>
        <v>0</v>
      </c>
      <c r="T12" s="59">
        <f>'Dunbia Lairage'!T12</f>
        <v>0</v>
      </c>
      <c r="U12" s="59">
        <f>'Dunbia Lairage'!U12</f>
        <v>0</v>
      </c>
      <c r="V12" s="59">
        <f>'Dunbia Lairage'!V12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'Dunbia Lairage'!C13</f>
        <v>5</v>
      </c>
      <c r="D13" s="59">
        <f>'Dunbia Lairage'!D13</f>
        <v>6</v>
      </c>
      <c r="E13" s="59">
        <f>'Dunbia Lairage'!E13</f>
        <v>4</v>
      </c>
      <c r="F13" s="59">
        <f>'Dunbia Lairage'!F13</f>
        <v>3</v>
      </c>
      <c r="G13" s="59">
        <f>'Dunbia Lairage'!G13</f>
        <v>2</v>
      </c>
      <c r="H13" s="59">
        <f>'Dunbia Lairage'!H13</f>
        <v>2</v>
      </c>
      <c r="I13" s="59">
        <f>'Dunbia Lairage'!I13</f>
        <v>3</v>
      </c>
      <c r="J13" s="59">
        <f>'Dunbia Lairage'!J13</f>
        <v>3</v>
      </c>
      <c r="K13" s="59">
        <f>'Dunbia Lairage'!K13</f>
        <v>1</v>
      </c>
      <c r="L13" s="59">
        <f>'Dunbia Lairage'!L13</f>
        <v>3</v>
      </c>
      <c r="M13" s="59">
        <f>'Dunbia Lairage'!M13</f>
        <v>3</v>
      </c>
      <c r="N13" s="59">
        <f>'Dunbia Lairage'!N13</f>
        <v>0</v>
      </c>
      <c r="O13" s="59">
        <f>'Dunbia Lairage'!O13</f>
        <v>0</v>
      </c>
      <c r="P13" s="59">
        <f>'Dunbia Lairage'!P13</f>
        <v>0</v>
      </c>
      <c r="Q13" s="59">
        <f>'Dunbia Lairage'!Q13</f>
        <v>0</v>
      </c>
      <c r="R13" s="59">
        <f>'Dunbia Lairage'!R13</f>
        <v>0</v>
      </c>
      <c r="S13" s="59">
        <f>'Dunbia Lairage'!S13</f>
        <v>0</v>
      </c>
      <c r="T13" s="59">
        <f>'Dunbia Lairage'!T13</f>
        <v>0</v>
      </c>
      <c r="U13" s="59">
        <f>'Dunbia Lairage'!U13</f>
        <v>0</v>
      </c>
      <c r="V13" s="59">
        <f>'Dunbia Lairage'!V13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'Dunbia Lairage'!C14</f>
        <v xml:space="preserve">Grass Silage (25% DM) </v>
      </c>
      <c r="D14" s="101" t="str">
        <f>'Dunbia Lairage'!D14</f>
        <v xml:space="preserve">Grass Silage (25% DM) </v>
      </c>
      <c r="E14" s="101" t="str">
        <f>'Dunbia Lairage'!E14</f>
        <v xml:space="preserve">Grass Silage (25% DM) </v>
      </c>
      <c r="F14" s="101" t="str">
        <f>'Dunbia Lairage'!F14</f>
        <v xml:space="preserve">Grass Silage (25% DM) </v>
      </c>
      <c r="G14" s="101" t="str">
        <f>'Dunbia Lairage'!G14</f>
        <v xml:space="preserve">Grass Silage (25% DM) </v>
      </c>
      <c r="H14" s="101" t="str">
        <f>'Dunbia Lairage'!H14</f>
        <v xml:space="preserve">Grass Silage (25% DM) </v>
      </c>
      <c r="I14" s="101" t="str">
        <f>'Dunbia Lairage'!I14</f>
        <v xml:space="preserve">Grass Silage (25% DM) </v>
      </c>
      <c r="J14" s="101" t="str">
        <f>'Dunbia Lairage'!J14</f>
        <v xml:space="preserve">Grass Silage (25% DM) </v>
      </c>
      <c r="K14" s="101" t="str">
        <f>'Dunbia Lairage'!K14</f>
        <v xml:space="preserve">Grass Silage (25% DM) </v>
      </c>
      <c r="L14" s="101" t="str">
        <f>'Dunbia Lairage'!L14</f>
        <v xml:space="preserve">Grass Silage (25% DM) </v>
      </c>
      <c r="M14" s="101" t="str">
        <f>'Dunbia Lairage'!M14</f>
        <v xml:space="preserve">Grass Silage (25% DM) </v>
      </c>
      <c r="N14" s="101">
        <f>'Dunbia Lairage'!N14</f>
        <v>0</v>
      </c>
      <c r="O14" s="101">
        <f>'Dunbia Lairage'!O14</f>
        <v>0</v>
      </c>
      <c r="P14" s="101">
        <f>'Dunbia Lairage'!P14</f>
        <v>0</v>
      </c>
      <c r="Q14" s="101">
        <f>'Dunbia Lairage'!Q14</f>
        <v>0</v>
      </c>
      <c r="R14" s="101">
        <f>'Dunbia Lairage'!R14</f>
        <v>0</v>
      </c>
      <c r="S14" s="101">
        <f>'Dunbia Lairage'!S14</f>
        <v>0</v>
      </c>
      <c r="T14" s="101">
        <f>'Dunbia Lairage'!T14</f>
        <v>0</v>
      </c>
      <c r="U14" s="101">
        <f>'Dunbia Lairage'!U14</f>
        <v>0</v>
      </c>
      <c r="V14" s="101">
        <f>'Dunbia Lairage'!V14</f>
        <v>0</v>
      </c>
      <c r="AD14" s="29" t="s">
        <v>138</v>
      </c>
      <c r="AE14" s="29">
        <v>6</v>
      </c>
      <c r="AI14" s="52" t="s">
        <v>119</v>
      </c>
      <c r="AJ14" s="53">
        <v>0.8</v>
      </c>
      <c r="AK14" s="54">
        <v>1.7</v>
      </c>
      <c r="AL14" s="11">
        <v>12</v>
      </c>
      <c r="AM14" s="11">
        <v>6.7</v>
      </c>
      <c r="AN14" s="11" t="s">
        <v>135</v>
      </c>
    </row>
    <row r="15" spans="1:41" ht="13" x14ac:dyDescent="0.25">
      <c r="A15" s="137" t="s">
        <v>9</v>
      </c>
      <c r="B15" s="137"/>
      <c r="C15" s="59">
        <f>'Dunbia Lairage'!C15</f>
        <v>38</v>
      </c>
      <c r="D15" s="59">
        <f>'Dunbia Lairage'!D15</f>
        <v>38</v>
      </c>
      <c r="E15" s="59">
        <f>'Dunbia Lairage'!E15</f>
        <v>38</v>
      </c>
      <c r="F15" s="59">
        <f>'Dunbia Lairage'!F15</f>
        <v>38</v>
      </c>
      <c r="G15" s="59">
        <f>'Dunbia Lairage'!G15</f>
        <v>38</v>
      </c>
      <c r="H15" s="59">
        <f>'Dunbia Lairage'!H15</f>
        <v>38</v>
      </c>
      <c r="I15" s="59">
        <f>'Dunbia Lairage'!I15</f>
        <v>38</v>
      </c>
      <c r="J15" s="59">
        <f>'Dunbia Lairage'!J15</f>
        <v>38</v>
      </c>
      <c r="K15" s="59">
        <f>'Dunbia Lairage'!K15</f>
        <v>38</v>
      </c>
      <c r="L15" s="59">
        <f>'Dunbia Lairage'!L15</f>
        <v>38</v>
      </c>
      <c r="M15" s="59">
        <f>'Dunbia Lairage'!M15</f>
        <v>38</v>
      </c>
      <c r="N15" s="59">
        <f>'Dunbia Lairage'!N15</f>
        <v>0</v>
      </c>
      <c r="O15" s="59">
        <f>'Dunbia Lairage'!O15</f>
        <v>0</v>
      </c>
      <c r="P15" s="59">
        <f>'Dunbia Lairage'!P15</f>
        <v>0</v>
      </c>
      <c r="Q15" s="59">
        <f>'Dunbia Lairage'!Q15</f>
        <v>0</v>
      </c>
      <c r="R15" s="59">
        <f>'Dunbia Lairage'!R15</f>
        <v>0</v>
      </c>
      <c r="S15" s="59">
        <f>'Dunbia Lairage'!S15</f>
        <v>0</v>
      </c>
      <c r="T15" s="59">
        <f>'Dunbia Lairage'!T15</f>
        <v>0</v>
      </c>
      <c r="U15" s="59">
        <f>'Dunbia Lairage'!U15</f>
        <v>0</v>
      </c>
      <c r="V15" s="59">
        <f>'Dunbia Lairage'!V15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'Dunbia Lairage'!C16</f>
        <v>Medium/Clay</v>
      </c>
      <c r="D16" s="102" t="str">
        <f>'Dunbia Lairage'!D16</f>
        <v>Medium/Clay</v>
      </c>
      <c r="E16" s="102" t="str">
        <f>'Dunbia Lairage'!E16</f>
        <v>Medium/Clay</v>
      </c>
      <c r="F16" s="102" t="str">
        <f>'Dunbia Lairage'!F16</f>
        <v>Medium/Clay</v>
      </c>
      <c r="G16" s="102" t="str">
        <f>'Dunbia Lairage'!G16</f>
        <v>Medium/Clay</v>
      </c>
      <c r="H16" s="102" t="str">
        <f>'Dunbia Lairage'!H16</f>
        <v>Medium/Clay</v>
      </c>
      <c r="I16" s="102" t="str">
        <f>'Dunbia Lairage'!I16</f>
        <v>Medium/Clay</v>
      </c>
      <c r="J16" s="102" t="str">
        <f>'Dunbia Lairage'!J16</f>
        <v>Medium/Clay</v>
      </c>
      <c r="K16" s="102" t="str">
        <f>'Dunbia Lairage'!K16</f>
        <v>Medium/Clay</v>
      </c>
      <c r="L16" s="102" t="str">
        <f>'Dunbia Lairage'!L16</f>
        <v>Medium/Clay</v>
      </c>
      <c r="M16" s="102" t="str">
        <f>'Dunbia Lairage'!M16</f>
        <v>Medium/Clay</v>
      </c>
      <c r="N16" s="102">
        <f>'Dunbia Lairage'!N16</f>
        <v>0</v>
      </c>
      <c r="O16" s="102">
        <f>'Dunbia Lairage'!O16</f>
        <v>0</v>
      </c>
      <c r="P16" s="102">
        <f>'Dunbia Lairage'!P16</f>
        <v>0</v>
      </c>
      <c r="Q16" s="102">
        <f>'Dunbia Lairage'!Q16</f>
        <v>0</v>
      </c>
      <c r="R16" s="102">
        <f>'Dunbia Lairage'!R16</f>
        <v>0</v>
      </c>
      <c r="S16" s="102">
        <f>'Dunbia Lairage'!S16</f>
        <v>0</v>
      </c>
      <c r="T16" s="102">
        <f>'Dunbia Lairage'!T16</f>
        <v>0</v>
      </c>
      <c r="U16" s="102">
        <f>'Dunbia Lairage'!U16</f>
        <v>0</v>
      </c>
      <c r="V16" s="102">
        <f>'Dunbia Lairage'!V16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74.159670000000006</v>
      </c>
      <c r="D18" s="16">
        <f>$D32</f>
        <v>74.159670000000006</v>
      </c>
      <c r="E18" s="16">
        <f>$D33</f>
        <v>74.159670000000006</v>
      </c>
      <c r="F18" s="16">
        <f>$D34</f>
        <v>150.22087000000002</v>
      </c>
      <c r="G18" s="16">
        <f>$D35</f>
        <v>150.22087000000002</v>
      </c>
      <c r="H18" s="16">
        <f>$D36</f>
        <v>150.22087000000002</v>
      </c>
      <c r="I18" s="16">
        <f>$D37</f>
        <v>74.159670000000006</v>
      </c>
      <c r="J18" s="16">
        <f>$D38</f>
        <v>74.159670000000006</v>
      </c>
      <c r="K18" s="16">
        <f>$D39</f>
        <v>74.159670000000006</v>
      </c>
      <c r="L18" s="16">
        <f>$D40</f>
        <v>74.159670000000006</v>
      </c>
      <c r="M18" s="16">
        <f>$D41</f>
        <v>74.159670000000006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9.5596700000000112</v>
      </c>
      <c r="D19" s="16">
        <f t="shared" ref="D19:V19" si="1">D18-D17</f>
        <v>9.5596700000000112</v>
      </c>
      <c r="E19" s="16">
        <f t="shared" si="1"/>
        <v>9.5596700000000112</v>
      </c>
      <c r="F19" s="16">
        <f t="shared" si="1"/>
        <v>85.620870000000025</v>
      </c>
      <c r="G19" s="16">
        <f t="shared" si="1"/>
        <v>85.620870000000025</v>
      </c>
      <c r="H19" s="16">
        <f t="shared" si="1"/>
        <v>85.620870000000025</v>
      </c>
      <c r="I19" s="16">
        <f t="shared" si="1"/>
        <v>9.5596700000000112</v>
      </c>
      <c r="J19" s="16">
        <f t="shared" si="1"/>
        <v>9.5596700000000112</v>
      </c>
      <c r="K19" s="16">
        <f t="shared" si="1"/>
        <v>9.5596700000000112</v>
      </c>
      <c r="L19" s="16">
        <f t="shared" si="1"/>
        <v>9.5596700000000112</v>
      </c>
      <c r="M19" s="16">
        <f t="shared" si="1"/>
        <v>9.5596700000000112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11.137815000000002</v>
      </c>
      <c r="D22" s="16">
        <f>$E32</f>
        <v>11.137815000000002</v>
      </c>
      <c r="E22" s="16">
        <f>$E33</f>
        <v>11.137815000000002</v>
      </c>
      <c r="F22" s="16">
        <f>$E34</f>
        <v>22.561215000000004</v>
      </c>
      <c r="G22" s="16">
        <f>$E35</f>
        <v>22.561215000000004</v>
      </c>
      <c r="H22" s="16">
        <f>$E36</f>
        <v>22.561215000000004</v>
      </c>
      <c r="I22" s="16">
        <f>$E37</f>
        <v>11.137815000000002</v>
      </c>
      <c r="J22" s="16">
        <f>$E38</f>
        <v>11.137815000000002</v>
      </c>
      <c r="K22" s="16">
        <f>$E39</f>
        <v>11.137815000000002</v>
      </c>
      <c r="L22" s="16">
        <f>$E40</f>
        <v>11.137815000000002</v>
      </c>
      <c r="M22" s="16">
        <f>$E41</f>
        <v>11.137815000000002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-216.86218500000001</v>
      </c>
      <c r="D23" s="16">
        <f t="shared" ref="D23:V23" si="3">D22-D21</f>
        <v>-216.86218500000001</v>
      </c>
      <c r="E23" s="16">
        <f t="shared" si="3"/>
        <v>-216.86218500000001</v>
      </c>
      <c r="F23" s="16">
        <f t="shared" si="3"/>
        <v>-205.438785</v>
      </c>
      <c r="G23" s="16">
        <f t="shared" si="3"/>
        <v>-205.438785</v>
      </c>
      <c r="H23" s="16">
        <f t="shared" si="3"/>
        <v>-205.438785</v>
      </c>
      <c r="I23" s="16">
        <f t="shared" si="3"/>
        <v>-216.86218500000001</v>
      </c>
      <c r="J23" s="16">
        <f t="shared" si="3"/>
        <v>-216.86218500000001</v>
      </c>
      <c r="K23" s="16">
        <f t="shared" si="3"/>
        <v>-216.86218500000001</v>
      </c>
      <c r="L23" s="16">
        <f t="shared" si="3"/>
        <v>-216.86218500000001</v>
      </c>
      <c r="M23" s="16">
        <f t="shared" si="3"/>
        <v>-216.86218500000001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35">
      <c r="A28" s="107"/>
      <c r="B28" s="23">
        <v>3.65</v>
      </c>
      <c r="C28" s="15">
        <v>0.24</v>
      </c>
      <c r="D28" s="15">
        <v>830</v>
      </c>
      <c r="E28" s="15">
        <v>237</v>
      </c>
      <c r="F28" s="15">
        <v>61.9</v>
      </c>
      <c r="G28" s="15">
        <v>4.6399999999999997</v>
      </c>
      <c r="H28" s="15">
        <v>52.1</v>
      </c>
      <c r="I28" s="15">
        <v>0.5</v>
      </c>
      <c r="J28" s="15">
        <v>0.01</v>
      </c>
      <c r="K28" s="15">
        <v>0.05</v>
      </c>
      <c r="L28" s="15">
        <v>0.36</v>
      </c>
      <c r="M28" s="15">
        <v>0.7</v>
      </c>
      <c r="N28" s="15"/>
      <c r="O28" s="15"/>
      <c r="P28" s="15">
        <v>1036</v>
      </c>
      <c r="Q28" s="15">
        <v>237</v>
      </c>
      <c r="R28" s="15">
        <v>0.05</v>
      </c>
      <c r="S28" s="15">
        <v>0.5</v>
      </c>
      <c r="T28" s="15">
        <v>0.11</v>
      </c>
      <c r="U28" s="15">
        <v>10</v>
      </c>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39</v>
      </c>
      <c r="C31" s="76">
        <f>IF(C$27="%w/w SAR",((C$28*10)*$B31),IF(C$27="%w/w DM",(((C$28*10)*($B$28/100))*$B31),IF(C$27="kg/t SAR",(C$28*$B31),IF(C$27="kg/t DM",((C$28*($B$28/100))*$B31),IF(C$27="mg/kg SAR",((C$28*0.001)*$B31),IF(C$27="mg/kg DM",(((C$28*0.001)*($B$28/100))*$B31),0))))))</f>
        <v>93.6</v>
      </c>
      <c r="D31" s="76">
        <f>(IF(D$27="%w/w SAR",((D$28*10)*$B31),IF(D$27="%w/w DM",(((D$28*10)*($B$28/100))*$B31),IF(D$27="kg/t SAR",(D$28*$B31),IF(D$27="kg/t DM",((D$28*($B$28/100))*$B31),IF(D$27="mg/kg SAR",((D$28*0.001)*$B31),IF(D$27="mg/kg DM",(((D$28*0.001)*($B$28/100))*$B31),"0")))))))*2.291</f>
        <v>74.159670000000006</v>
      </c>
      <c r="E31" s="76">
        <f>(IF(E$27="%w/w SAR",((E$28*10)*$B31),IF(E$27="%w/w DM",(((E$28*10)*($B$28/100))*$B31),IF(E$27="kg/t SAR",(E$28*$B31),IF(E$27="kg/t DM",((E$28*($B$28/100))*$B31),IF(E$27="mg/kg SAR",((E$28*0.001)*$B31),IF(E$27="mg/kg DM",(((E$28*0.001)*($B$28/100))*$B31),"0")))))))*1.205</f>
        <v>11.137815000000002</v>
      </c>
      <c r="F31" s="76">
        <f>(IF(F$27="%w/w SAR",((F$28*10)*$B31),IF(F$27="%w/w DM",(((F$28*10)*($B$28/100))*$B31),IF(F$27="kg/t SAR",(F$28*$B31),IF(F$27="kg/t DM",((F$28*($B$28/100))*$B31),IF(F$27="mg/kg SAR",((F$28*0.001)*$B31),IF(F$27="mg/kg DM",(((F$28*0.001)*($B$28/100))*$B31),"0")))))))*1.658</f>
        <v>4.0025778000000001</v>
      </c>
      <c r="G31" s="76">
        <f t="shared" ref="G31:P46" si="5">IF(G$27="%w/w SAR",((G$28*10)*$B31),IF(G$27="%w/w DM",(((G$28*10)*($B$28/100))*$B31),IF(G$27="kg/t SAR",(G$28*$B31),IF(G$27="kg/t DM",((G$28*($B$28/100))*$B31),IF(G$27="mg/kg SAR",((G$28*0.001)*$B31),IF(G$27="mg/kg DM",(((G$28*0.001)*($B$28/100))*$B31),0))))))</f>
        <v>0.18096000000000001</v>
      </c>
      <c r="H31" s="76">
        <f t="shared" si="5"/>
        <v>2.0318999999999998</v>
      </c>
      <c r="I31" s="76">
        <f t="shared" si="5"/>
        <v>1.95E-2</v>
      </c>
      <c r="J31" s="76">
        <f t="shared" si="5"/>
        <v>3.9000000000000005E-4</v>
      </c>
      <c r="K31" s="76">
        <f t="shared" si="5"/>
        <v>1.9500000000000001E-3</v>
      </c>
      <c r="L31" s="76">
        <f t="shared" si="5"/>
        <v>1.4039999999999999E-2</v>
      </c>
      <c r="M31" s="76">
        <f t="shared" si="5"/>
        <v>2.7300000000000001E-2</v>
      </c>
      <c r="N31" s="76">
        <f t="shared" si="5"/>
        <v>0</v>
      </c>
      <c r="O31" s="76">
        <f t="shared" si="5"/>
        <v>0</v>
      </c>
      <c r="P31" s="76">
        <f t="shared" si="5"/>
        <v>40.404000000000003</v>
      </c>
      <c r="Q31" s="76">
        <f>(IF(Q$27="%w/w SAR",((Q$28*10)*$B31),IF(Q$27="%w/w DM",(((Q$28*10)*($B$28/100))*$B31),IF(Q$27="kg/t SAR",(Q$28*$B31),IF(Q$27="kg/t DM",((Q$28*($B$28/100))*$B31),IF(Q$27="mg/kg SAR",((Q$28*0.001)*$B31),IF(Q$27="mg/kg DM",(((Q$28*0.001)*($B$28/100))*$B31),0)))))))*2.5</f>
        <v>23.107500000000002</v>
      </c>
      <c r="R31" s="76">
        <f>IF(R$27="%w/w SAR",((R$28*10)*$B31),IF(R$27="%w/w DM",(((R$28*10)*($B$28/100))*$B31),IF(R$27="kg/t SAR",(R$28*$B31),IF(R$27="kg/t DM",((R$28*($B$28/100))*$B31),IF(R$27="mg/kg SAR",((R$28*0.001)*$B31),IF(R$27="mg/kg DM",(((R$28*0.001)*($B$28/100))*$B31),0))))))</f>
        <v>1.9500000000000001E-3</v>
      </c>
      <c r="S31" s="76">
        <f>IF(S$27="%w/w SAR",((S$28*10)*$B31),IF(S$27="%w/w DM",(((S$28*10)*($B$28/100))*$B31),IF(S$27="kg/t SAR",(S$28*$B31),IF(S$27="kg/t DM",((S$28*($B$28/100))*$B31),IF(S$27="mg/kg SAR",((S$28*0.001)*$B31),IF(S$27="mg/kg DM",(((S$28*0.001)*($B$28/100))*$B31),0))))))</f>
        <v>1.95E-2</v>
      </c>
      <c r="T31" s="76">
        <f>IF(T$27="%w/w SAR",((T$28*10)*$B31),IF(T$27="%w/w DM",(((T$28*10)*($B$28/100))*$B31),IF(T$27="kg/t SAR",(T$28*$B31),IF(T$27="kg/t DM",((T$28*($B$28/100))*$B31),IF(T$27="mg/kg SAR",((T$28*0.001)*$B31),IF(T$27="mg/kg DM",(((T$28*0.001)*($B$28/100))*$B31),0))))))</f>
        <v>4.2900000000000004E-3</v>
      </c>
      <c r="U31" s="76">
        <f>IF(U$27="%w/w SAR",((U$28*10)*$B31),IF(U$27="%w/w DM",(((U$28*10)*($B$28/100))*$B31),IF(U$27="kg/t SAR",(U$28*$B31),IF(U$27="kg/t DM",((U$28*($B$28/100))*$B31),IF(U$27="mg/kg SAR",((U$28*0.001)*$B31),IF(U$27="mg/kg DM",(((U$28*0.001)*($B$28/100))*$B31),0))))))</f>
        <v>0.39</v>
      </c>
      <c r="AB31" s="58"/>
      <c r="AC31" s="58"/>
      <c r="AD31" s="58"/>
      <c r="AE31" s="58"/>
      <c r="AF31" s="58"/>
      <c r="AG31" s="58"/>
      <c r="AH31" s="58"/>
      <c r="AI31" s="58"/>
    </row>
    <row r="32" spans="1:40" s="71" customFormat="1" ht="13" x14ac:dyDescent="0.35">
      <c r="A32" s="13">
        <f>D8</f>
        <v>2</v>
      </c>
      <c r="B32" s="15">
        <v>39</v>
      </c>
      <c r="C32" s="76">
        <f t="shared" ref="C32:C50" si="6">IF(C$27="%w/w SAR",((C$28*10)*$B32),IF(C$27="%w/w DM",(((C$28*10)*($B$28/100))*$B32),IF(C$27="kg/t SAR",(C$28*$B32),IF(C$27="kg/t DM",((C$28*($B$28/100))*$B32),IF(C$27="mg/kg SAR",((C$28*0.001)*$B32),IF(C$27="mg/kg DM",(((C$28*0.001)*($B$28/100))*$B32),0))))))</f>
        <v>93.6</v>
      </c>
      <c r="D32" s="76">
        <f t="shared" ref="D32:D50" si="7">(IF(D$27="%w/w SAR",((D$28*10)*$B32),IF(D$27="%w/w DM",(((D$28*10)*($B$28/100))*$B32),IF(D$27="kg/t SAR",(D$28*$B32),IF(D$27="kg/t DM",((D$28*($B$28/100))*$B32),IF(D$27="mg/kg SAR",((D$28*0.001)*$B32),IF(D$27="mg/kg DM",(((D$28*0.001)*($B$28/100))*$B32),"0")))))))*2.291</f>
        <v>74.159670000000006</v>
      </c>
      <c r="E32" s="76">
        <f t="shared" ref="E32:E50" si="8">(IF(E$27="%w/w SAR",((E$28*10)*$B32),IF(E$27="%w/w DM",(((E$28*10)*($B$28/100))*$B32),IF(E$27="kg/t SAR",(E$28*$B32),IF(E$27="kg/t DM",((E$28*($B$28/100))*$B32),IF(E$27="mg/kg SAR",((E$28*0.001)*$B32),IF(E$27="mg/kg DM",(((E$28*0.001)*($B$28/100))*$B32),"0")))))))*1.205</f>
        <v>11.137815000000002</v>
      </c>
      <c r="F32" s="76">
        <f t="shared" ref="F32:F50" si="9">(IF(F$27="%w/w SAR",((F$28*10)*$B32),IF(F$27="%w/w DM",(((F$28*10)*($B$28/100))*$B32),IF(F$27="kg/t SAR",(F$28*$B32),IF(F$27="kg/t DM",((F$28*($B$28/100))*$B32),IF(F$27="mg/kg SAR",((F$28*0.001)*$B32),IF(F$27="mg/kg DM",(((F$28*0.001)*($B$28/100))*$B32),"0")))))))*1.658</f>
        <v>4.0025778000000001</v>
      </c>
      <c r="G32" s="76">
        <f t="shared" si="5"/>
        <v>0.18096000000000001</v>
      </c>
      <c r="H32" s="76">
        <f t="shared" si="5"/>
        <v>2.0318999999999998</v>
      </c>
      <c r="I32" s="76">
        <f t="shared" si="5"/>
        <v>1.95E-2</v>
      </c>
      <c r="J32" s="76">
        <f t="shared" si="5"/>
        <v>3.9000000000000005E-4</v>
      </c>
      <c r="K32" s="76">
        <f t="shared" si="5"/>
        <v>1.9500000000000001E-3</v>
      </c>
      <c r="L32" s="76">
        <f t="shared" si="5"/>
        <v>1.4039999999999999E-2</v>
      </c>
      <c r="M32" s="76">
        <f t="shared" si="5"/>
        <v>2.7300000000000001E-2</v>
      </c>
      <c r="N32" s="76">
        <f t="shared" si="5"/>
        <v>0</v>
      </c>
      <c r="O32" s="76">
        <f t="shared" si="5"/>
        <v>0</v>
      </c>
      <c r="P32" s="76">
        <f t="shared" si="5"/>
        <v>40.404000000000003</v>
      </c>
      <c r="Q32" s="76">
        <f t="shared" ref="Q32:Q50" si="10">(IF(Q$27="%w/w SAR",((Q$28*10)*$B32),IF(Q$27="%w/w DM",(((Q$28*10)*($B$28/100))*$B32),IF(Q$27="kg/t SAR",(Q$28*$B32),IF(Q$27="kg/t DM",((Q$28*($B$28/100))*$B32),IF(Q$27="mg/kg SAR",((Q$28*0.001)*$B32),IF(Q$27="mg/kg DM",(((Q$28*0.001)*($B$28/100))*$B32),0)))))))*2.5</f>
        <v>23.107500000000002</v>
      </c>
      <c r="R32" s="76">
        <f t="shared" ref="R32:U50" si="11">IF(R$27="%w/w SAR",((R$28*10)*$B32),IF(R$27="%w/w DM",(((R$28*10)*($B$28/100))*$B32),IF(R$27="kg/t SAR",(R$28*$B32),IF(R$27="kg/t DM",((R$28*($B$28/100))*$B32),IF(R$27="mg/kg SAR",((R$28*0.001)*$B32),IF(R$27="mg/kg DM",(((R$28*0.001)*($B$28/100))*$B32),0))))))</f>
        <v>1.9500000000000001E-3</v>
      </c>
      <c r="S32" s="76">
        <f t="shared" si="11"/>
        <v>1.95E-2</v>
      </c>
      <c r="T32" s="76">
        <f t="shared" si="11"/>
        <v>4.2900000000000004E-3</v>
      </c>
      <c r="U32" s="76">
        <f t="shared" si="11"/>
        <v>0.39</v>
      </c>
      <c r="AB32" s="58"/>
      <c r="AC32" s="58"/>
      <c r="AD32" s="58"/>
      <c r="AE32" s="58"/>
      <c r="AF32" s="58"/>
      <c r="AG32" s="58"/>
      <c r="AH32" s="58"/>
      <c r="AI32" s="58"/>
    </row>
    <row r="33" spans="1:35" s="71" customFormat="1" ht="13" x14ac:dyDescent="0.35">
      <c r="A33" s="13">
        <f>E8</f>
        <v>3</v>
      </c>
      <c r="B33" s="15">
        <v>39</v>
      </c>
      <c r="C33" s="76">
        <f t="shared" si="6"/>
        <v>93.6</v>
      </c>
      <c r="D33" s="76">
        <f t="shared" si="7"/>
        <v>74.159670000000006</v>
      </c>
      <c r="E33" s="76">
        <f t="shared" si="8"/>
        <v>11.137815000000002</v>
      </c>
      <c r="F33" s="76">
        <f t="shared" si="9"/>
        <v>4.0025778000000001</v>
      </c>
      <c r="G33" s="76">
        <f t="shared" si="5"/>
        <v>0.18096000000000001</v>
      </c>
      <c r="H33" s="76">
        <f t="shared" si="5"/>
        <v>2.0318999999999998</v>
      </c>
      <c r="I33" s="76">
        <f t="shared" si="5"/>
        <v>1.95E-2</v>
      </c>
      <c r="J33" s="76">
        <f t="shared" si="5"/>
        <v>3.9000000000000005E-4</v>
      </c>
      <c r="K33" s="76">
        <f t="shared" si="5"/>
        <v>1.9500000000000001E-3</v>
      </c>
      <c r="L33" s="76">
        <f t="shared" si="5"/>
        <v>1.4039999999999999E-2</v>
      </c>
      <c r="M33" s="76">
        <f t="shared" si="5"/>
        <v>2.7300000000000001E-2</v>
      </c>
      <c r="N33" s="76">
        <f t="shared" si="5"/>
        <v>0</v>
      </c>
      <c r="O33" s="76">
        <f t="shared" si="5"/>
        <v>0</v>
      </c>
      <c r="P33" s="76">
        <f t="shared" si="5"/>
        <v>40.404000000000003</v>
      </c>
      <c r="Q33" s="76">
        <f t="shared" si="10"/>
        <v>23.107500000000002</v>
      </c>
      <c r="R33" s="76">
        <f t="shared" si="11"/>
        <v>1.9500000000000001E-3</v>
      </c>
      <c r="S33" s="76">
        <f t="shared" si="11"/>
        <v>1.95E-2</v>
      </c>
      <c r="T33" s="76">
        <f t="shared" si="11"/>
        <v>4.2900000000000004E-3</v>
      </c>
      <c r="U33" s="76">
        <f t="shared" si="11"/>
        <v>0.39</v>
      </c>
      <c r="AB33" s="58"/>
      <c r="AC33" s="58"/>
      <c r="AD33" s="58"/>
      <c r="AE33" s="58"/>
      <c r="AF33" s="58"/>
      <c r="AG33" s="58"/>
      <c r="AH33" s="58"/>
      <c r="AI33" s="58"/>
    </row>
    <row r="34" spans="1:35" s="71" customFormat="1" ht="13" x14ac:dyDescent="0.35">
      <c r="A34" s="13">
        <f>F8</f>
        <v>7</v>
      </c>
      <c r="B34" s="15">
        <v>79</v>
      </c>
      <c r="C34" s="76">
        <f t="shared" si="6"/>
        <v>189.6</v>
      </c>
      <c r="D34" s="76">
        <f t="shared" si="7"/>
        <v>150.22087000000002</v>
      </c>
      <c r="E34" s="76">
        <f t="shared" si="8"/>
        <v>22.561215000000004</v>
      </c>
      <c r="F34" s="76">
        <f t="shared" si="9"/>
        <v>8.1077857999999985</v>
      </c>
      <c r="G34" s="76">
        <f t="shared" si="5"/>
        <v>0.36656</v>
      </c>
      <c r="H34" s="76">
        <f t="shared" si="5"/>
        <v>4.1158999999999999</v>
      </c>
      <c r="I34" s="76">
        <f t="shared" si="5"/>
        <v>3.95E-2</v>
      </c>
      <c r="J34" s="76">
        <f t="shared" si="5"/>
        <v>7.9000000000000001E-4</v>
      </c>
      <c r="K34" s="76">
        <f t="shared" si="5"/>
        <v>3.9500000000000004E-3</v>
      </c>
      <c r="L34" s="76">
        <f t="shared" si="5"/>
        <v>2.8439999999999997E-2</v>
      </c>
      <c r="M34" s="76">
        <f t="shared" si="5"/>
        <v>5.5300000000000002E-2</v>
      </c>
      <c r="N34" s="76">
        <f t="shared" si="5"/>
        <v>0</v>
      </c>
      <c r="O34" s="76">
        <f t="shared" si="5"/>
        <v>0</v>
      </c>
      <c r="P34" s="76">
        <f t="shared" si="5"/>
        <v>81.844000000000008</v>
      </c>
      <c r="Q34" s="76">
        <f t="shared" si="10"/>
        <v>46.807500000000005</v>
      </c>
      <c r="R34" s="76">
        <f t="shared" si="11"/>
        <v>3.9500000000000004E-3</v>
      </c>
      <c r="S34" s="76">
        <f t="shared" si="11"/>
        <v>3.95E-2</v>
      </c>
      <c r="T34" s="76">
        <f t="shared" si="11"/>
        <v>8.6899999999999998E-3</v>
      </c>
      <c r="U34" s="76">
        <f t="shared" si="11"/>
        <v>0.79</v>
      </c>
      <c r="AB34" s="58"/>
      <c r="AC34" s="58"/>
      <c r="AD34" s="58"/>
      <c r="AE34" s="58"/>
      <c r="AF34" s="58"/>
      <c r="AG34" s="58"/>
      <c r="AH34" s="58"/>
      <c r="AI34" s="58"/>
    </row>
    <row r="35" spans="1:35" s="71" customFormat="1" ht="13" x14ac:dyDescent="0.35">
      <c r="A35" s="13">
        <f>G8</f>
        <v>9</v>
      </c>
      <c r="B35" s="15">
        <v>79</v>
      </c>
      <c r="C35" s="76">
        <f t="shared" si="6"/>
        <v>189.6</v>
      </c>
      <c r="D35" s="76">
        <f t="shared" si="7"/>
        <v>150.22087000000002</v>
      </c>
      <c r="E35" s="76">
        <f t="shared" si="8"/>
        <v>22.561215000000004</v>
      </c>
      <c r="F35" s="76">
        <f t="shared" si="9"/>
        <v>8.1077857999999985</v>
      </c>
      <c r="G35" s="76">
        <f t="shared" si="5"/>
        <v>0.36656</v>
      </c>
      <c r="H35" s="76">
        <f t="shared" si="5"/>
        <v>4.1158999999999999</v>
      </c>
      <c r="I35" s="76">
        <f t="shared" si="5"/>
        <v>3.95E-2</v>
      </c>
      <c r="J35" s="76">
        <f t="shared" si="5"/>
        <v>7.9000000000000001E-4</v>
      </c>
      <c r="K35" s="76">
        <f t="shared" si="5"/>
        <v>3.9500000000000004E-3</v>
      </c>
      <c r="L35" s="76">
        <f t="shared" si="5"/>
        <v>2.8439999999999997E-2</v>
      </c>
      <c r="M35" s="76">
        <f t="shared" si="5"/>
        <v>5.5300000000000002E-2</v>
      </c>
      <c r="N35" s="76">
        <f t="shared" si="5"/>
        <v>0</v>
      </c>
      <c r="O35" s="76">
        <f t="shared" si="5"/>
        <v>0</v>
      </c>
      <c r="P35" s="76">
        <f t="shared" si="5"/>
        <v>81.844000000000008</v>
      </c>
      <c r="Q35" s="76">
        <f t="shared" si="10"/>
        <v>46.807500000000005</v>
      </c>
      <c r="R35" s="76">
        <f t="shared" si="11"/>
        <v>3.9500000000000004E-3</v>
      </c>
      <c r="S35" s="76">
        <f t="shared" si="11"/>
        <v>3.95E-2</v>
      </c>
      <c r="T35" s="76">
        <f t="shared" si="11"/>
        <v>8.6899999999999998E-3</v>
      </c>
      <c r="U35" s="76">
        <f t="shared" si="11"/>
        <v>0.79</v>
      </c>
      <c r="AB35" s="58"/>
      <c r="AC35" s="58"/>
      <c r="AD35" s="58"/>
      <c r="AE35" s="58"/>
      <c r="AF35" s="58"/>
      <c r="AG35" s="58"/>
      <c r="AH35" s="58"/>
      <c r="AI35" s="58"/>
    </row>
    <row r="36" spans="1:35" s="71" customFormat="1" ht="13" x14ac:dyDescent="0.35">
      <c r="A36" s="13">
        <f>H8</f>
        <v>10</v>
      </c>
      <c r="B36" s="15">
        <v>79</v>
      </c>
      <c r="C36" s="76">
        <f t="shared" si="6"/>
        <v>189.6</v>
      </c>
      <c r="D36" s="76">
        <f t="shared" si="7"/>
        <v>150.22087000000002</v>
      </c>
      <c r="E36" s="76">
        <f t="shared" si="8"/>
        <v>22.561215000000004</v>
      </c>
      <c r="F36" s="76">
        <f t="shared" si="9"/>
        <v>8.1077857999999985</v>
      </c>
      <c r="G36" s="76">
        <f t="shared" si="5"/>
        <v>0.36656</v>
      </c>
      <c r="H36" s="76">
        <f t="shared" si="5"/>
        <v>4.1158999999999999</v>
      </c>
      <c r="I36" s="76">
        <f t="shared" si="5"/>
        <v>3.95E-2</v>
      </c>
      <c r="J36" s="76">
        <f t="shared" si="5"/>
        <v>7.9000000000000001E-4</v>
      </c>
      <c r="K36" s="76">
        <f t="shared" si="5"/>
        <v>3.9500000000000004E-3</v>
      </c>
      <c r="L36" s="76">
        <f t="shared" si="5"/>
        <v>2.8439999999999997E-2</v>
      </c>
      <c r="M36" s="76">
        <f t="shared" si="5"/>
        <v>5.5300000000000002E-2</v>
      </c>
      <c r="N36" s="76">
        <f t="shared" si="5"/>
        <v>0</v>
      </c>
      <c r="O36" s="76">
        <f t="shared" si="5"/>
        <v>0</v>
      </c>
      <c r="P36" s="76">
        <f t="shared" si="5"/>
        <v>81.844000000000008</v>
      </c>
      <c r="Q36" s="76">
        <f t="shared" si="10"/>
        <v>46.807500000000005</v>
      </c>
      <c r="R36" s="76">
        <f t="shared" si="11"/>
        <v>3.9500000000000004E-3</v>
      </c>
      <c r="S36" s="76">
        <f t="shared" si="11"/>
        <v>3.95E-2</v>
      </c>
      <c r="T36" s="76">
        <f t="shared" si="11"/>
        <v>8.6899999999999998E-3</v>
      </c>
      <c r="U36" s="76">
        <f t="shared" si="11"/>
        <v>0.79</v>
      </c>
      <c r="AB36" s="58"/>
      <c r="AC36" s="58"/>
      <c r="AD36" s="58"/>
      <c r="AE36" s="58"/>
      <c r="AF36" s="58"/>
      <c r="AG36" s="58"/>
      <c r="AH36" s="58"/>
      <c r="AI36" s="58"/>
    </row>
    <row r="37" spans="1:35" s="71" customFormat="1" ht="13" x14ac:dyDescent="0.35">
      <c r="A37" s="13">
        <f>I8</f>
        <v>11</v>
      </c>
      <c r="B37" s="15">
        <v>39</v>
      </c>
      <c r="C37" s="76">
        <f t="shared" si="6"/>
        <v>93.6</v>
      </c>
      <c r="D37" s="76">
        <f t="shared" si="7"/>
        <v>74.159670000000006</v>
      </c>
      <c r="E37" s="76">
        <f t="shared" si="8"/>
        <v>11.137815000000002</v>
      </c>
      <c r="F37" s="76">
        <f t="shared" si="9"/>
        <v>4.0025778000000001</v>
      </c>
      <c r="G37" s="76">
        <f t="shared" si="5"/>
        <v>0.18096000000000001</v>
      </c>
      <c r="H37" s="76">
        <f t="shared" si="5"/>
        <v>2.0318999999999998</v>
      </c>
      <c r="I37" s="76">
        <f t="shared" si="5"/>
        <v>1.95E-2</v>
      </c>
      <c r="J37" s="76">
        <f t="shared" si="5"/>
        <v>3.9000000000000005E-4</v>
      </c>
      <c r="K37" s="76">
        <f t="shared" si="5"/>
        <v>1.9500000000000001E-3</v>
      </c>
      <c r="L37" s="76">
        <f t="shared" si="5"/>
        <v>1.4039999999999999E-2</v>
      </c>
      <c r="M37" s="76">
        <f t="shared" si="5"/>
        <v>2.7300000000000001E-2</v>
      </c>
      <c r="N37" s="76">
        <f t="shared" si="5"/>
        <v>0</v>
      </c>
      <c r="O37" s="76">
        <f t="shared" si="5"/>
        <v>0</v>
      </c>
      <c r="P37" s="76">
        <f t="shared" si="5"/>
        <v>40.404000000000003</v>
      </c>
      <c r="Q37" s="76">
        <f t="shared" si="10"/>
        <v>23.107500000000002</v>
      </c>
      <c r="R37" s="76">
        <f t="shared" si="11"/>
        <v>1.9500000000000001E-3</v>
      </c>
      <c r="S37" s="76">
        <f t="shared" si="11"/>
        <v>1.95E-2</v>
      </c>
      <c r="T37" s="76">
        <f t="shared" si="11"/>
        <v>4.2900000000000004E-3</v>
      </c>
      <c r="U37" s="76">
        <f t="shared" si="11"/>
        <v>0.39</v>
      </c>
      <c r="AB37" s="58"/>
      <c r="AC37" s="58"/>
      <c r="AD37" s="58"/>
      <c r="AE37" s="58"/>
      <c r="AF37" s="58"/>
      <c r="AG37" s="58"/>
      <c r="AH37" s="58"/>
      <c r="AI37" s="58"/>
    </row>
    <row r="38" spans="1:35" s="71" customFormat="1" ht="13" x14ac:dyDescent="0.35">
      <c r="A38" s="13">
        <f>J8</f>
        <v>1230</v>
      </c>
      <c r="B38" s="15">
        <v>39</v>
      </c>
      <c r="C38" s="76">
        <f t="shared" si="6"/>
        <v>93.6</v>
      </c>
      <c r="D38" s="76">
        <f t="shared" si="7"/>
        <v>74.159670000000006</v>
      </c>
      <c r="E38" s="76">
        <f t="shared" si="8"/>
        <v>11.137815000000002</v>
      </c>
      <c r="F38" s="76">
        <f t="shared" si="9"/>
        <v>4.0025778000000001</v>
      </c>
      <c r="G38" s="76">
        <f t="shared" si="5"/>
        <v>0.18096000000000001</v>
      </c>
      <c r="H38" s="76">
        <f t="shared" si="5"/>
        <v>2.0318999999999998</v>
      </c>
      <c r="I38" s="76">
        <f t="shared" si="5"/>
        <v>1.95E-2</v>
      </c>
      <c r="J38" s="76">
        <f t="shared" si="5"/>
        <v>3.9000000000000005E-4</v>
      </c>
      <c r="K38" s="76">
        <f t="shared" si="5"/>
        <v>1.9500000000000001E-3</v>
      </c>
      <c r="L38" s="76">
        <f t="shared" si="5"/>
        <v>1.4039999999999999E-2</v>
      </c>
      <c r="M38" s="76">
        <f t="shared" si="5"/>
        <v>2.7300000000000001E-2</v>
      </c>
      <c r="N38" s="76">
        <f t="shared" si="5"/>
        <v>0</v>
      </c>
      <c r="O38" s="76">
        <f t="shared" si="5"/>
        <v>0</v>
      </c>
      <c r="P38" s="76">
        <f t="shared" si="5"/>
        <v>40.404000000000003</v>
      </c>
      <c r="Q38" s="76">
        <f t="shared" si="10"/>
        <v>23.107500000000002</v>
      </c>
      <c r="R38" s="76">
        <f t="shared" si="11"/>
        <v>1.9500000000000001E-3</v>
      </c>
      <c r="S38" s="76">
        <f t="shared" si="11"/>
        <v>1.95E-2</v>
      </c>
      <c r="T38" s="76">
        <f t="shared" si="11"/>
        <v>4.2900000000000004E-3</v>
      </c>
      <c r="U38" s="76">
        <f t="shared" si="11"/>
        <v>0.39</v>
      </c>
      <c r="AB38" s="58"/>
      <c r="AC38" s="58"/>
      <c r="AD38" s="58"/>
      <c r="AE38" s="58"/>
      <c r="AF38" s="58"/>
      <c r="AG38" s="58"/>
      <c r="AH38" s="58"/>
      <c r="AI38" s="58"/>
    </row>
    <row r="39" spans="1:35" s="71" customFormat="1" ht="13" x14ac:dyDescent="0.35">
      <c r="A39" s="13">
        <f>K8</f>
        <v>2628</v>
      </c>
      <c r="B39" s="15">
        <v>39</v>
      </c>
      <c r="C39" s="76">
        <f t="shared" si="6"/>
        <v>93.6</v>
      </c>
      <c r="D39" s="76">
        <f t="shared" si="7"/>
        <v>74.159670000000006</v>
      </c>
      <c r="E39" s="76">
        <f t="shared" si="8"/>
        <v>11.137815000000002</v>
      </c>
      <c r="F39" s="76">
        <f t="shared" si="9"/>
        <v>4.0025778000000001</v>
      </c>
      <c r="G39" s="76">
        <f t="shared" si="5"/>
        <v>0.18096000000000001</v>
      </c>
      <c r="H39" s="76">
        <f t="shared" si="5"/>
        <v>2.0318999999999998</v>
      </c>
      <c r="I39" s="76">
        <f t="shared" si="5"/>
        <v>1.95E-2</v>
      </c>
      <c r="J39" s="76">
        <f t="shared" si="5"/>
        <v>3.9000000000000005E-4</v>
      </c>
      <c r="K39" s="76">
        <f t="shared" si="5"/>
        <v>1.9500000000000001E-3</v>
      </c>
      <c r="L39" s="76">
        <f t="shared" si="5"/>
        <v>1.4039999999999999E-2</v>
      </c>
      <c r="M39" s="76">
        <f t="shared" si="5"/>
        <v>2.7300000000000001E-2</v>
      </c>
      <c r="N39" s="76">
        <f t="shared" si="5"/>
        <v>0</v>
      </c>
      <c r="O39" s="76">
        <f t="shared" si="5"/>
        <v>0</v>
      </c>
      <c r="P39" s="76">
        <f t="shared" si="5"/>
        <v>40.404000000000003</v>
      </c>
      <c r="Q39" s="76">
        <f t="shared" si="10"/>
        <v>23.107500000000002</v>
      </c>
      <c r="R39" s="76">
        <f t="shared" si="11"/>
        <v>1.9500000000000001E-3</v>
      </c>
      <c r="S39" s="76">
        <f t="shared" si="11"/>
        <v>1.95E-2</v>
      </c>
      <c r="T39" s="76">
        <f t="shared" si="11"/>
        <v>4.2900000000000004E-3</v>
      </c>
      <c r="U39" s="76">
        <f t="shared" si="11"/>
        <v>0.39</v>
      </c>
      <c r="AB39" s="58"/>
      <c r="AC39" s="58"/>
      <c r="AD39" s="58"/>
      <c r="AE39" s="58"/>
      <c r="AF39" s="58"/>
      <c r="AG39" s="58"/>
      <c r="AH39" s="58"/>
      <c r="AI39" s="58"/>
    </row>
    <row r="40" spans="1:35" s="71" customFormat="1" ht="13" x14ac:dyDescent="0.35">
      <c r="A40" s="13">
        <f>L8</f>
        <v>8610</v>
      </c>
      <c r="B40" s="15">
        <v>39</v>
      </c>
      <c r="C40" s="76">
        <f t="shared" si="6"/>
        <v>93.6</v>
      </c>
      <c r="D40" s="76">
        <f t="shared" si="7"/>
        <v>74.159670000000006</v>
      </c>
      <c r="E40" s="76">
        <f t="shared" si="8"/>
        <v>11.137815000000002</v>
      </c>
      <c r="F40" s="76">
        <f t="shared" si="9"/>
        <v>4.0025778000000001</v>
      </c>
      <c r="G40" s="76">
        <f t="shared" si="5"/>
        <v>0.18096000000000001</v>
      </c>
      <c r="H40" s="76">
        <f t="shared" si="5"/>
        <v>2.0318999999999998</v>
      </c>
      <c r="I40" s="76">
        <f t="shared" si="5"/>
        <v>1.95E-2</v>
      </c>
      <c r="J40" s="76">
        <f t="shared" si="5"/>
        <v>3.9000000000000005E-4</v>
      </c>
      <c r="K40" s="76">
        <f t="shared" si="5"/>
        <v>1.9500000000000001E-3</v>
      </c>
      <c r="L40" s="76">
        <f t="shared" si="5"/>
        <v>1.4039999999999999E-2</v>
      </c>
      <c r="M40" s="76">
        <f t="shared" si="5"/>
        <v>2.7300000000000001E-2</v>
      </c>
      <c r="N40" s="76">
        <f t="shared" si="5"/>
        <v>0</v>
      </c>
      <c r="O40" s="76">
        <f t="shared" si="5"/>
        <v>0</v>
      </c>
      <c r="P40" s="76">
        <f t="shared" si="5"/>
        <v>40.404000000000003</v>
      </c>
      <c r="Q40" s="76">
        <f t="shared" si="10"/>
        <v>23.107500000000002</v>
      </c>
      <c r="R40" s="76">
        <f t="shared" si="11"/>
        <v>1.9500000000000001E-3</v>
      </c>
      <c r="S40" s="76">
        <f t="shared" si="11"/>
        <v>1.95E-2</v>
      </c>
      <c r="T40" s="76">
        <f t="shared" si="11"/>
        <v>4.2900000000000004E-3</v>
      </c>
      <c r="U40" s="76">
        <f t="shared" si="11"/>
        <v>0.39</v>
      </c>
      <c r="AB40" s="58"/>
      <c r="AC40" s="58"/>
      <c r="AD40" s="58"/>
      <c r="AE40" s="58"/>
      <c r="AF40" s="58"/>
      <c r="AG40" s="58"/>
      <c r="AH40" s="58"/>
      <c r="AI40" s="58"/>
    </row>
    <row r="41" spans="1:35" s="71" customFormat="1" ht="13" x14ac:dyDescent="0.35">
      <c r="A41" s="13" t="str">
        <f>M8</f>
        <v>9130/0536</v>
      </c>
      <c r="B41" s="15">
        <v>39</v>
      </c>
      <c r="C41" s="76">
        <f t="shared" si="6"/>
        <v>93.6</v>
      </c>
      <c r="D41" s="76">
        <f t="shared" si="7"/>
        <v>74.159670000000006</v>
      </c>
      <c r="E41" s="76">
        <f t="shared" si="8"/>
        <v>11.137815000000002</v>
      </c>
      <c r="F41" s="76">
        <f t="shared" si="9"/>
        <v>4.0025778000000001</v>
      </c>
      <c r="G41" s="76">
        <f t="shared" si="5"/>
        <v>0.18096000000000001</v>
      </c>
      <c r="H41" s="76">
        <f t="shared" si="5"/>
        <v>2.0318999999999998</v>
      </c>
      <c r="I41" s="76">
        <f t="shared" si="5"/>
        <v>1.95E-2</v>
      </c>
      <c r="J41" s="76">
        <f t="shared" si="5"/>
        <v>3.9000000000000005E-4</v>
      </c>
      <c r="K41" s="76">
        <f t="shared" si="5"/>
        <v>1.9500000000000001E-3</v>
      </c>
      <c r="L41" s="76">
        <f t="shared" si="5"/>
        <v>1.4039999999999999E-2</v>
      </c>
      <c r="M41" s="76">
        <f t="shared" si="5"/>
        <v>2.7300000000000001E-2</v>
      </c>
      <c r="N41" s="76">
        <f t="shared" si="5"/>
        <v>0</v>
      </c>
      <c r="O41" s="76">
        <f t="shared" si="5"/>
        <v>0</v>
      </c>
      <c r="P41" s="76">
        <f t="shared" si="5"/>
        <v>40.404000000000003</v>
      </c>
      <c r="Q41" s="76">
        <f t="shared" si="10"/>
        <v>23.107500000000002</v>
      </c>
      <c r="R41" s="76">
        <f t="shared" si="11"/>
        <v>1.9500000000000001E-3</v>
      </c>
      <c r="S41" s="76">
        <f t="shared" si="11"/>
        <v>1.95E-2</v>
      </c>
      <c r="T41" s="76">
        <f t="shared" si="11"/>
        <v>4.2900000000000004E-3</v>
      </c>
      <c r="U41" s="76">
        <f t="shared" si="11"/>
        <v>0.39</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7</v>
      </c>
      <c r="F57" s="8">
        <f t="shared" si="13"/>
        <v>9</v>
      </c>
      <c r="G57" s="8">
        <f t="shared" si="13"/>
        <v>10</v>
      </c>
      <c r="H57" s="8">
        <f t="shared" si="13"/>
        <v>11</v>
      </c>
      <c r="I57" s="8">
        <f t="shared" si="13"/>
        <v>1230</v>
      </c>
      <c r="J57" s="8">
        <f t="shared" si="13"/>
        <v>2628</v>
      </c>
      <c r="K57" s="8">
        <f t="shared" si="13"/>
        <v>8610</v>
      </c>
      <c r="L57" s="8" t="str">
        <f t="shared" si="13"/>
        <v>9130/0536</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7.3</v>
      </c>
      <c r="C60" s="75">
        <f t="shared" ref="C60:U60" si="14">D10</f>
        <v>7.9</v>
      </c>
      <c r="D60" s="75">
        <f t="shared" si="14"/>
        <v>7.4</v>
      </c>
      <c r="E60" s="75">
        <f t="shared" si="14"/>
        <v>6.3</v>
      </c>
      <c r="F60" s="75">
        <f t="shared" si="14"/>
        <v>5.8</v>
      </c>
      <c r="G60" s="75">
        <f t="shared" si="14"/>
        <v>6.1</v>
      </c>
      <c r="H60" s="75">
        <f t="shared" si="14"/>
        <v>5.9</v>
      </c>
      <c r="I60" s="75">
        <f t="shared" si="14"/>
        <v>6.2</v>
      </c>
      <c r="J60" s="75">
        <f t="shared" si="14"/>
        <v>6.2</v>
      </c>
      <c r="K60" s="75">
        <f t="shared" si="14"/>
        <v>6.2</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39</v>
      </c>
      <c r="C62" s="76">
        <f>B32</f>
        <v>39</v>
      </c>
      <c r="D62" s="76">
        <f>B33</f>
        <v>39</v>
      </c>
      <c r="E62" s="76">
        <f>B34</f>
        <v>79</v>
      </c>
      <c r="F62" s="76">
        <f>B35</f>
        <v>79</v>
      </c>
      <c r="G62" s="76">
        <f>B36</f>
        <v>79</v>
      </c>
      <c r="H62" s="76">
        <f>B37</f>
        <v>39</v>
      </c>
      <c r="I62" s="76">
        <f>B38</f>
        <v>39</v>
      </c>
      <c r="J62" s="76">
        <f>B39</f>
        <v>39</v>
      </c>
      <c r="K62" s="76">
        <f>B40</f>
        <v>39</v>
      </c>
      <c r="L62" s="76">
        <f>B41</f>
        <v>39</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-6.5999999999999979</v>
      </c>
      <c r="C64" s="76">
        <f t="shared" ref="C64:U64" si="17">(C59-C60)*C61</f>
        <v>-10.200000000000001</v>
      </c>
      <c r="D64" s="76">
        <f t="shared" si="17"/>
        <v>-7.2000000000000011</v>
      </c>
      <c r="E64" s="76">
        <f t="shared" si="17"/>
        <v>-0.59999999999999787</v>
      </c>
      <c r="F64" s="76">
        <f t="shared" si="17"/>
        <v>2.4000000000000021</v>
      </c>
      <c r="G64" s="76">
        <f t="shared" si="17"/>
        <v>0.6000000000000032</v>
      </c>
      <c r="H64" s="76">
        <f t="shared" si="17"/>
        <v>1.7999999999999989</v>
      </c>
      <c r="I64" s="76">
        <f t="shared" si="17"/>
        <v>0</v>
      </c>
      <c r="J64" s="76">
        <f t="shared" si="17"/>
        <v>0</v>
      </c>
      <c r="K64" s="76">
        <f t="shared" si="17"/>
        <v>0</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6.5999999999999979</v>
      </c>
      <c r="C65" s="76">
        <f t="shared" ref="C65:U65" si="18">C63-C64</f>
        <v>10.200000000000001</v>
      </c>
      <c r="D65" s="76">
        <f t="shared" si="18"/>
        <v>7.2000000000000011</v>
      </c>
      <c r="E65" s="76">
        <f t="shared" si="18"/>
        <v>0.59999999999999787</v>
      </c>
      <c r="F65" s="76">
        <f t="shared" si="18"/>
        <v>-2.4000000000000021</v>
      </c>
      <c r="G65" s="76">
        <f t="shared" si="18"/>
        <v>-0.6000000000000032</v>
      </c>
      <c r="H65" s="76">
        <f t="shared" si="18"/>
        <v>-1.7999999999999989</v>
      </c>
      <c r="I65" s="76">
        <f t="shared" si="18"/>
        <v>0</v>
      </c>
      <c r="J65" s="76">
        <f t="shared" si="18"/>
        <v>0</v>
      </c>
      <c r="K65" s="76">
        <f t="shared" si="18"/>
        <v>0</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OVER</v>
      </c>
      <c r="K66" s="77" t="str">
        <f t="shared" si="19"/>
        <v>OVER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'Dunbia Lairage'!C1:D1</f>
        <v>PAN-018239</v>
      </c>
      <c r="D1" s="143"/>
      <c r="E1" s="92" t="s">
        <v>45</v>
      </c>
      <c r="F1" s="38" t="str">
        <f>'Dunbia Lairage'!F1</f>
        <v>29.46 ha</v>
      </c>
      <c r="G1" s="125" t="s">
        <v>43</v>
      </c>
      <c r="H1" s="126"/>
      <c r="I1" s="117">
        <v>7.32</v>
      </c>
      <c r="J1" s="129" t="s">
        <v>153</v>
      </c>
      <c r="K1" s="129"/>
      <c r="L1" s="96">
        <v>15760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'Dunbia Lairage'!C2:D2</f>
        <v>EPR/GP3792SK</v>
      </c>
      <c r="D2" s="145"/>
      <c r="E2" s="92" t="s">
        <v>109</v>
      </c>
      <c r="F2" s="95" t="s">
        <v>166</v>
      </c>
      <c r="G2" s="127" t="s">
        <v>110</v>
      </c>
      <c r="H2" s="128"/>
      <c r="I2" s="117">
        <v>1916</v>
      </c>
      <c r="J2" s="129" t="s">
        <v>158</v>
      </c>
      <c r="K2" s="129"/>
      <c r="L2" s="96">
        <v>5.92</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'Dunbia Lairage'!C3:D3</f>
        <v>Mr Ian Holden</v>
      </c>
      <c r="D3" s="145"/>
      <c r="E3" s="92" t="s">
        <v>108</v>
      </c>
      <c r="F3" s="30" t="s">
        <v>104</v>
      </c>
      <c r="G3" s="129" t="s">
        <v>159</v>
      </c>
      <c r="H3" s="129"/>
      <c r="I3" s="117">
        <v>6085</v>
      </c>
      <c r="J3" s="125" t="s">
        <v>154</v>
      </c>
      <c r="K3" s="126"/>
      <c r="L3" s="96">
        <f>(L1/(L2*10000))*100</f>
        <v>26.621621621621621</v>
      </c>
      <c r="AB3" s="29" t="s">
        <v>57</v>
      </c>
      <c r="AC3" s="17"/>
      <c r="AD3" s="29" t="s">
        <v>71</v>
      </c>
      <c r="AE3" s="17"/>
      <c r="AF3" s="17"/>
      <c r="AG3" s="43" t="s">
        <v>77</v>
      </c>
      <c r="AH3" s="18"/>
      <c r="AI3" s="47" t="s">
        <v>113</v>
      </c>
      <c r="AJ3" s="48">
        <v>1.7</v>
      </c>
      <c r="AK3" s="49">
        <v>6</v>
      </c>
      <c r="AL3" s="50">
        <v>1</v>
      </c>
      <c r="AM3" s="11">
        <v>6.2</v>
      </c>
      <c r="AN3" s="11" t="s">
        <v>112</v>
      </c>
    </row>
    <row r="4" spans="1:41" ht="37.5" x14ac:dyDescent="0.25">
      <c r="A4" s="129" t="s">
        <v>0</v>
      </c>
      <c r="B4" s="129"/>
      <c r="C4" s="142" t="str">
        <f>'Dunbia Lairage'!C4:D4</f>
        <v>Bwlchmawr Farm, Llanybydder, SA40 9XA</v>
      </c>
      <c r="D4" s="143"/>
      <c r="E4" s="93" t="s">
        <v>1</v>
      </c>
      <c r="F4" s="119" t="s">
        <v>167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'Dunbia Lairage'!C5:D5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'Dunbia Lairage'!C8</f>
        <v>1</v>
      </c>
      <c r="D8" s="59">
        <f>'Dunbia Lairage'!D8</f>
        <v>2</v>
      </c>
      <c r="E8" s="59">
        <f>'Dunbia Lairage'!E8</f>
        <v>3</v>
      </c>
      <c r="F8" s="59">
        <f>'Dunbia Lairage'!F8</f>
        <v>7</v>
      </c>
      <c r="G8" s="59">
        <f>'Dunbia Lairage'!G8</f>
        <v>9</v>
      </c>
      <c r="H8" s="59">
        <f>'Dunbia Lairage'!H8</f>
        <v>10</v>
      </c>
      <c r="I8" s="59">
        <f>'Dunbia Lairage'!I8</f>
        <v>11</v>
      </c>
      <c r="J8" s="59">
        <f>'Dunbia Lairage'!J8</f>
        <v>1230</v>
      </c>
      <c r="K8" s="59">
        <f>'Dunbia Lairage'!K8</f>
        <v>2628</v>
      </c>
      <c r="L8" s="59">
        <f>'Dunbia Lairage'!L8</f>
        <v>8610</v>
      </c>
      <c r="M8" s="59" t="str">
        <f>'Dunbia Lairage'!M8</f>
        <v>9130/0536</v>
      </c>
      <c r="N8" s="59">
        <f>'Dunbia Lairage'!N8</f>
        <v>0</v>
      </c>
      <c r="O8" s="59">
        <f>'Dunbia Lairage'!O8</f>
        <v>0</v>
      </c>
      <c r="P8" s="59">
        <f>'Dunbia Lairage'!P8</f>
        <v>0</v>
      </c>
      <c r="Q8" s="59">
        <f>'Dunbia Lairage'!Q8</f>
        <v>0</v>
      </c>
      <c r="R8" s="59">
        <f>'Dunbia Lairage'!R8</f>
        <v>0</v>
      </c>
      <c r="S8" s="59">
        <f>'Dunbia Lairage'!S8</f>
        <v>0</v>
      </c>
      <c r="T8" s="59">
        <f>'Dunbia Lairage'!T8</f>
        <v>0</v>
      </c>
      <c r="U8" s="59">
        <f>'Dunbia Lairage'!U8</f>
        <v>0</v>
      </c>
      <c r="V8" s="59">
        <f>'Dunbia Lairage'!V8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'Dunbia Lairage'!C9</f>
        <v xml:space="preserve">Moderate </v>
      </c>
      <c r="D9" s="59" t="str">
        <f>'Dunbia Lairage'!D9</f>
        <v xml:space="preserve">Moderate </v>
      </c>
      <c r="E9" s="59" t="str">
        <f>'Dunbia Lairage'!E9</f>
        <v xml:space="preserve">Moderate </v>
      </c>
      <c r="F9" s="59" t="str">
        <f>'Dunbia Lairage'!F9</f>
        <v xml:space="preserve">Moderate </v>
      </c>
      <c r="G9" s="59" t="str">
        <f>'Dunbia Lairage'!G9</f>
        <v xml:space="preserve">Moderate </v>
      </c>
      <c r="H9" s="59" t="str">
        <f>'Dunbia Lairage'!H9</f>
        <v xml:space="preserve">Moderate </v>
      </c>
      <c r="I9" s="59" t="str">
        <f>'Dunbia Lairage'!I9</f>
        <v xml:space="preserve">Moderate </v>
      </c>
      <c r="J9" s="59" t="str">
        <f>'Dunbia Lairage'!J9</f>
        <v xml:space="preserve">Moderate </v>
      </c>
      <c r="K9" s="59" t="str">
        <f>'Dunbia Lairage'!K9</f>
        <v xml:space="preserve">Moderate </v>
      </c>
      <c r="L9" s="59" t="str">
        <f>'Dunbia Lairage'!L9</f>
        <v xml:space="preserve">Moderate </v>
      </c>
      <c r="M9" s="59" t="str">
        <f>'Dunbia Lairage'!M9</f>
        <v xml:space="preserve">Moderate </v>
      </c>
      <c r="N9" s="59">
        <f>'Dunbia Lairage'!N9</f>
        <v>0</v>
      </c>
      <c r="O9" s="59">
        <f>'Dunbia Lairage'!O9</f>
        <v>0</v>
      </c>
      <c r="P9" s="59">
        <f>'Dunbia Lairage'!P9</f>
        <v>0</v>
      </c>
      <c r="Q9" s="59">
        <f>'Dunbia Lairage'!Q9</f>
        <v>0</v>
      </c>
      <c r="R9" s="59">
        <f>'Dunbia Lairage'!R9</f>
        <v>0</v>
      </c>
      <c r="S9" s="59">
        <f>'Dunbia Lairage'!S9</f>
        <v>0</v>
      </c>
      <c r="T9" s="59">
        <f>'Dunbia Lairage'!T9</f>
        <v>0</v>
      </c>
      <c r="U9" s="59">
        <f>'Dunbia Lairage'!U9</f>
        <v>0</v>
      </c>
      <c r="V9" s="59">
        <f>'Dunbia Lairage'!V9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'Dunbia Lairage'!C10</f>
        <v>7.3</v>
      </c>
      <c r="D10" s="59">
        <f>'Dunbia Lairage'!D10</f>
        <v>7.9</v>
      </c>
      <c r="E10" s="59">
        <f>'Dunbia Lairage'!E10</f>
        <v>7.4</v>
      </c>
      <c r="F10" s="59">
        <f>'Dunbia Lairage'!F10</f>
        <v>6.3</v>
      </c>
      <c r="G10" s="59">
        <f>'Dunbia Lairage'!G10</f>
        <v>5.8</v>
      </c>
      <c r="H10" s="59">
        <f>'Dunbia Lairage'!H10</f>
        <v>6.1</v>
      </c>
      <c r="I10" s="59">
        <f>'Dunbia Lairage'!I10</f>
        <v>5.9</v>
      </c>
      <c r="J10" s="59">
        <f>'Dunbia Lairage'!J10</f>
        <v>6.2</v>
      </c>
      <c r="K10" s="59">
        <f>'Dunbia Lairage'!K10</f>
        <v>6.2</v>
      </c>
      <c r="L10" s="59">
        <f>'Dunbia Lairage'!L10</f>
        <v>6.2</v>
      </c>
      <c r="M10" s="59">
        <f>'Dunbia Lairage'!M10</f>
        <v>6</v>
      </c>
      <c r="N10" s="59">
        <f>'Dunbia Lairage'!N10</f>
        <v>0</v>
      </c>
      <c r="O10" s="59">
        <f>'Dunbia Lairage'!O10</f>
        <v>0</v>
      </c>
      <c r="P10" s="59">
        <f>'Dunbia Lairage'!P10</f>
        <v>0</v>
      </c>
      <c r="Q10" s="59">
        <f>'Dunbia Lairage'!Q10</f>
        <v>0</v>
      </c>
      <c r="R10" s="59">
        <f>'Dunbia Lairage'!R10</f>
        <v>0</v>
      </c>
      <c r="S10" s="59">
        <f>'Dunbia Lairage'!S10</f>
        <v>0</v>
      </c>
      <c r="T10" s="59">
        <f>'Dunbia Lairage'!T10</f>
        <v>0</v>
      </c>
      <c r="U10" s="59">
        <f>'Dunbia Lairage'!U10</f>
        <v>0</v>
      </c>
      <c r="V10" s="59">
        <f>'Dunbia Lairage'!V10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'Dunbia Lairage'!C11</f>
        <v>3</v>
      </c>
      <c r="D11" s="59">
        <f>'Dunbia Lairage'!D11</f>
        <v>3</v>
      </c>
      <c r="E11" s="59">
        <f>'Dunbia Lairage'!E11</f>
        <v>3</v>
      </c>
      <c r="F11" s="59">
        <f>'Dunbia Lairage'!F11</f>
        <v>0</v>
      </c>
      <c r="G11" s="59">
        <f>'Dunbia Lairage'!G11</f>
        <v>0</v>
      </c>
      <c r="H11" s="59">
        <f>'Dunbia Lairage'!H11</f>
        <v>0</v>
      </c>
      <c r="I11" s="59">
        <f>'Dunbia Lairage'!I11</f>
        <v>2</v>
      </c>
      <c r="J11" s="59">
        <f>'Dunbia Lairage'!J11</f>
        <v>2</v>
      </c>
      <c r="K11" s="59">
        <f>'Dunbia Lairage'!K11</f>
        <v>2</v>
      </c>
      <c r="L11" s="59">
        <f>'Dunbia Lairage'!L11</f>
        <v>2</v>
      </c>
      <c r="M11" s="59">
        <f>'Dunbia Lairage'!M11</f>
        <v>2</v>
      </c>
      <c r="N11" s="59">
        <f>'Dunbia Lairage'!N11</f>
        <v>0</v>
      </c>
      <c r="O11" s="59">
        <f>'Dunbia Lairage'!O11</f>
        <v>0</v>
      </c>
      <c r="P11" s="59">
        <f>'Dunbia Lairage'!P11</f>
        <v>0</v>
      </c>
      <c r="Q11" s="59">
        <f>'Dunbia Lairage'!Q11</f>
        <v>0</v>
      </c>
      <c r="R11" s="59">
        <f>'Dunbia Lairage'!R11</f>
        <v>0</v>
      </c>
      <c r="S11" s="59">
        <f>'Dunbia Lairage'!S11</f>
        <v>0</v>
      </c>
      <c r="T11" s="59">
        <f>'Dunbia Lairage'!T11</f>
        <v>0</v>
      </c>
      <c r="U11" s="59">
        <f>'Dunbia Lairage'!U11</f>
        <v>0</v>
      </c>
      <c r="V11" s="59">
        <f>'Dunbia Lairage'!V11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'Dunbia Lairage'!C12</f>
        <v>3</v>
      </c>
      <c r="D12" s="59">
        <f>'Dunbia Lairage'!D12</f>
        <v>3</v>
      </c>
      <c r="E12" s="59">
        <f>'Dunbia Lairage'!E12</f>
        <v>2</v>
      </c>
      <c r="F12" s="59">
        <f>'Dunbia Lairage'!F12</f>
        <v>2</v>
      </c>
      <c r="G12" s="59">
        <f>'Dunbia Lairage'!G12</f>
        <v>1</v>
      </c>
      <c r="H12" s="59">
        <f>'Dunbia Lairage'!H12</f>
        <v>1</v>
      </c>
      <c r="I12" s="59">
        <f>'Dunbia Lairage'!I12</f>
        <v>1</v>
      </c>
      <c r="J12" s="59">
        <f>'Dunbia Lairage'!J12</f>
        <v>1</v>
      </c>
      <c r="K12" s="59">
        <f>'Dunbia Lairage'!K12</f>
        <v>3</v>
      </c>
      <c r="L12" s="59">
        <f>'Dunbia Lairage'!L12</f>
        <v>1</v>
      </c>
      <c r="M12" s="59">
        <f>'Dunbia Lairage'!M12</f>
        <v>1</v>
      </c>
      <c r="N12" s="59">
        <f>'Dunbia Lairage'!N12</f>
        <v>0</v>
      </c>
      <c r="O12" s="59">
        <f>'Dunbia Lairage'!O12</f>
        <v>0</v>
      </c>
      <c r="P12" s="59">
        <f>'Dunbia Lairage'!P12</f>
        <v>0</v>
      </c>
      <c r="Q12" s="59">
        <f>'Dunbia Lairage'!Q12</f>
        <v>0</v>
      </c>
      <c r="R12" s="59">
        <f>'Dunbia Lairage'!R12</f>
        <v>0</v>
      </c>
      <c r="S12" s="59">
        <f>'Dunbia Lairage'!S12</f>
        <v>0</v>
      </c>
      <c r="T12" s="59">
        <f>'Dunbia Lairage'!T12</f>
        <v>0</v>
      </c>
      <c r="U12" s="59">
        <f>'Dunbia Lairage'!U12</f>
        <v>0</v>
      </c>
      <c r="V12" s="59">
        <f>'Dunbia Lairage'!V12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'Dunbia Lairage'!C13</f>
        <v>5</v>
      </c>
      <c r="D13" s="59">
        <f>'Dunbia Lairage'!D13</f>
        <v>6</v>
      </c>
      <c r="E13" s="59">
        <f>'Dunbia Lairage'!E13</f>
        <v>4</v>
      </c>
      <c r="F13" s="59">
        <f>'Dunbia Lairage'!F13</f>
        <v>3</v>
      </c>
      <c r="G13" s="59">
        <f>'Dunbia Lairage'!G13</f>
        <v>2</v>
      </c>
      <c r="H13" s="59">
        <f>'Dunbia Lairage'!H13</f>
        <v>2</v>
      </c>
      <c r="I13" s="59">
        <f>'Dunbia Lairage'!I13</f>
        <v>3</v>
      </c>
      <c r="J13" s="59">
        <f>'Dunbia Lairage'!J13</f>
        <v>3</v>
      </c>
      <c r="K13" s="59">
        <f>'Dunbia Lairage'!K13</f>
        <v>1</v>
      </c>
      <c r="L13" s="59">
        <f>'Dunbia Lairage'!L13</f>
        <v>3</v>
      </c>
      <c r="M13" s="59">
        <f>'Dunbia Lairage'!M13</f>
        <v>3</v>
      </c>
      <c r="N13" s="59">
        <f>'Dunbia Lairage'!N13</f>
        <v>0</v>
      </c>
      <c r="O13" s="59">
        <f>'Dunbia Lairage'!O13</f>
        <v>0</v>
      </c>
      <c r="P13" s="59">
        <f>'Dunbia Lairage'!P13</f>
        <v>0</v>
      </c>
      <c r="Q13" s="59">
        <f>'Dunbia Lairage'!Q13</f>
        <v>0</v>
      </c>
      <c r="R13" s="59">
        <f>'Dunbia Lairage'!R13</f>
        <v>0</v>
      </c>
      <c r="S13" s="59">
        <f>'Dunbia Lairage'!S13</f>
        <v>0</v>
      </c>
      <c r="T13" s="59">
        <f>'Dunbia Lairage'!T13</f>
        <v>0</v>
      </c>
      <c r="U13" s="59">
        <f>'Dunbia Lairage'!U13</f>
        <v>0</v>
      </c>
      <c r="V13" s="59">
        <f>'Dunbia Lairage'!V13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'Dunbia Lairage'!C14</f>
        <v xml:space="preserve">Grass Silage (25% DM) </v>
      </c>
      <c r="D14" s="101" t="str">
        <f>'Dunbia Lairage'!D14</f>
        <v xml:space="preserve">Grass Silage (25% DM) </v>
      </c>
      <c r="E14" s="101" t="str">
        <f>'Dunbia Lairage'!E14</f>
        <v xml:space="preserve">Grass Silage (25% DM) </v>
      </c>
      <c r="F14" s="101" t="str">
        <f>'Dunbia Lairage'!F14</f>
        <v xml:space="preserve">Grass Silage (25% DM) </v>
      </c>
      <c r="G14" s="101" t="str">
        <f>'Dunbia Lairage'!G14</f>
        <v xml:space="preserve">Grass Silage (25% DM) </v>
      </c>
      <c r="H14" s="101" t="str">
        <f>'Dunbia Lairage'!H14</f>
        <v xml:space="preserve">Grass Silage (25% DM) </v>
      </c>
      <c r="I14" s="101" t="str">
        <f>'Dunbia Lairage'!I14</f>
        <v xml:space="preserve">Grass Silage (25% DM) </v>
      </c>
      <c r="J14" s="101" t="str">
        <f>'Dunbia Lairage'!J14</f>
        <v xml:space="preserve">Grass Silage (25% DM) </v>
      </c>
      <c r="K14" s="101" t="str">
        <f>'Dunbia Lairage'!K14</f>
        <v xml:space="preserve">Grass Silage (25% DM) </v>
      </c>
      <c r="L14" s="101" t="str">
        <f>'Dunbia Lairage'!L14</f>
        <v xml:space="preserve">Grass Silage (25% DM) </v>
      </c>
      <c r="M14" s="101" t="str">
        <f>'Dunbia Lairage'!M14</f>
        <v xml:space="preserve">Grass Silage (25% DM) </v>
      </c>
      <c r="N14" s="101">
        <f>'Dunbia Lairage'!N14</f>
        <v>0</v>
      </c>
      <c r="O14" s="101">
        <f>'Dunbia Lairage'!O14</f>
        <v>0</v>
      </c>
      <c r="P14" s="101">
        <f>'Dunbia Lairage'!P14</f>
        <v>0</v>
      </c>
      <c r="Q14" s="101">
        <f>'Dunbia Lairage'!Q14</f>
        <v>0</v>
      </c>
      <c r="R14" s="101">
        <f>'Dunbia Lairage'!R14</f>
        <v>0</v>
      </c>
      <c r="S14" s="101">
        <f>'Dunbia Lairage'!S14</f>
        <v>0</v>
      </c>
      <c r="T14" s="101">
        <f>'Dunbia Lairage'!T14</f>
        <v>0</v>
      </c>
      <c r="U14" s="101">
        <f>'Dunbia Lairage'!U14</f>
        <v>0</v>
      </c>
      <c r="V14" s="101">
        <f>'Dunbia Lairage'!V14</f>
        <v>0</v>
      </c>
      <c r="AD14" s="29" t="s">
        <v>138</v>
      </c>
      <c r="AE14" s="29">
        <v>6</v>
      </c>
      <c r="AI14" s="52" t="s">
        <v>119</v>
      </c>
      <c r="AJ14" s="53">
        <v>0.8</v>
      </c>
      <c r="AK14" s="54">
        <v>1.7</v>
      </c>
      <c r="AL14" s="11">
        <v>12</v>
      </c>
      <c r="AM14" s="11">
        <v>6.7</v>
      </c>
      <c r="AN14" s="11" t="s">
        <v>135</v>
      </c>
    </row>
    <row r="15" spans="1:41" ht="13" x14ac:dyDescent="0.25">
      <c r="A15" s="137" t="s">
        <v>9</v>
      </c>
      <c r="B15" s="137"/>
      <c r="C15" s="59">
        <f>'Dunbia Lairage'!C15</f>
        <v>38</v>
      </c>
      <c r="D15" s="59">
        <f>'Dunbia Lairage'!D15</f>
        <v>38</v>
      </c>
      <c r="E15" s="59">
        <f>'Dunbia Lairage'!E15</f>
        <v>38</v>
      </c>
      <c r="F15" s="59">
        <f>'Dunbia Lairage'!F15</f>
        <v>38</v>
      </c>
      <c r="G15" s="59">
        <f>'Dunbia Lairage'!G15</f>
        <v>38</v>
      </c>
      <c r="H15" s="59">
        <f>'Dunbia Lairage'!H15</f>
        <v>38</v>
      </c>
      <c r="I15" s="59">
        <f>'Dunbia Lairage'!I15</f>
        <v>38</v>
      </c>
      <c r="J15" s="59">
        <f>'Dunbia Lairage'!J15</f>
        <v>38</v>
      </c>
      <c r="K15" s="59">
        <f>'Dunbia Lairage'!K15</f>
        <v>38</v>
      </c>
      <c r="L15" s="59">
        <f>'Dunbia Lairage'!L15</f>
        <v>38</v>
      </c>
      <c r="M15" s="59">
        <f>'Dunbia Lairage'!M15</f>
        <v>38</v>
      </c>
      <c r="N15" s="59">
        <f>'Dunbia Lairage'!N15</f>
        <v>0</v>
      </c>
      <c r="O15" s="59">
        <f>'Dunbia Lairage'!O15</f>
        <v>0</v>
      </c>
      <c r="P15" s="59">
        <f>'Dunbia Lairage'!P15</f>
        <v>0</v>
      </c>
      <c r="Q15" s="59">
        <f>'Dunbia Lairage'!Q15</f>
        <v>0</v>
      </c>
      <c r="R15" s="59">
        <f>'Dunbia Lairage'!R15</f>
        <v>0</v>
      </c>
      <c r="S15" s="59">
        <f>'Dunbia Lairage'!S15</f>
        <v>0</v>
      </c>
      <c r="T15" s="59">
        <f>'Dunbia Lairage'!T15</f>
        <v>0</v>
      </c>
      <c r="U15" s="59">
        <f>'Dunbia Lairage'!U15</f>
        <v>0</v>
      </c>
      <c r="V15" s="59">
        <f>'Dunbia Lairage'!V15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'Dunbia Lairage'!C16</f>
        <v>Medium/Clay</v>
      </c>
      <c r="D16" s="102" t="str">
        <f>'Dunbia Lairage'!D16</f>
        <v>Medium/Clay</v>
      </c>
      <c r="E16" s="102" t="str">
        <f>'Dunbia Lairage'!E16</f>
        <v>Medium/Clay</v>
      </c>
      <c r="F16" s="102" t="str">
        <f>'Dunbia Lairage'!F16</f>
        <v>Medium/Clay</v>
      </c>
      <c r="G16" s="102" t="str">
        <f>'Dunbia Lairage'!G16</f>
        <v>Medium/Clay</v>
      </c>
      <c r="H16" s="102" t="str">
        <f>'Dunbia Lairage'!H16</f>
        <v>Medium/Clay</v>
      </c>
      <c r="I16" s="102" t="str">
        <f>'Dunbia Lairage'!I16</f>
        <v>Medium/Clay</v>
      </c>
      <c r="J16" s="102" t="str">
        <f>'Dunbia Lairage'!J16</f>
        <v>Medium/Clay</v>
      </c>
      <c r="K16" s="102" t="str">
        <f>'Dunbia Lairage'!K16</f>
        <v>Medium/Clay</v>
      </c>
      <c r="L16" s="102" t="str">
        <f>'Dunbia Lairage'!L16</f>
        <v>Medium/Clay</v>
      </c>
      <c r="M16" s="102" t="str">
        <f>'Dunbia Lairage'!M16</f>
        <v>Medium/Clay</v>
      </c>
      <c r="N16" s="102">
        <f>'Dunbia Lairage'!N16</f>
        <v>0</v>
      </c>
      <c r="O16" s="102">
        <f>'Dunbia Lairage'!O16</f>
        <v>0</v>
      </c>
      <c r="P16" s="102">
        <f>'Dunbia Lairage'!P16</f>
        <v>0</v>
      </c>
      <c r="Q16" s="102">
        <f>'Dunbia Lairage'!Q16</f>
        <v>0</v>
      </c>
      <c r="R16" s="102">
        <f>'Dunbia Lairage'!R16</f>
        <v>0</v>
      </c>
      <c r="S16" s="102">
        <f>'Dunbia Lairage'!S16</f>
        <v>0</v>
      </c>
      <c r="T16" s="102">
        <f>'Dunbia Lairage'!T16</f>
        <v>0</v>
      </c>
      <c r="U16" s="102">
        <f>'Dunbia Lairage'!U16</f>
        <v>0</v>
      </c>
      <c r="V16" s="102">
        <f>'Dunbia Lairage'!V16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33.467118153000001</v>
      </c>
      <c r="D18" s="16">
        <f>$D32</f>
        <v>33.467118153000001</v>
      </c>
      <c r="E18" s="16">
        <f>$D33</f>
        <v>33.467118153000001</v>
      </c>
      <c r="F18" s="16">
        <f>$D34</f>
        <v>114.74440509599999</v>
      </c>
      <c r="G18" s="16">
        <f>$D35</f>
        <v>114.74440509599999</v>
      </c>
      <c r="H18" s="16">
        <f>$D36</f>
        <v>114.74440509599999</v>
      </c>
      <c r="I18" s="16">
        <f>$D37</f>
        <v>33.467118153000001</v>
      </c>
      <c r="J18" s="16">
        <f>$D38</f>
        <v>33.467118153000001</v>
      </c>
      <c r="K18" s="16">
        <f>$D39</f>
        <v>33.467118153000001</v>
      </c>
      <c r="L18" s="16">
        <f>$D40</f>
        <v>33.467118153000001</v>
      </c>
      <c r="M18" s="16">
        <f>$D41</f>
        <v>33.467118153000001</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-31.132881846999993</v>
      </c>
      <c r="D19" s="16">
        <f t="shared" ref="D19:V19" si="1">D18-D17</f>
        <v>-31.132881846999993</v>
      </c>
      <c r="E19" s="16">
        <f t="shared" si="1"/>
        <v>-31.132881846999993</v>
      </c>
      <c r="F19" s="16">
        <f t="shared" si="1"/>
        <v>50.144405096</v>
      </c>
      <c r="G19" s="16">
        <f t="shared" si="1"/>
        <v>50.144405096</v>
      </c>
      <c r="H19" s="16">
        <f t="shared" si="1"/>
        <v>50.144405096</v>
      </c>
      <c r="I19" s="16">
        <f t="shared" si="1"/>
        <v>-31.132881846999993</v>
      </c>
      <c r="J19" s="16">
        <f t="shared" si="1"/>
        <v>-31.132881846999993</v>
      </c>
      <c r="K19" s="16">
        <f t="shared" si="1"/>
        <v>-31.132881846999993</v>
      </c>
      <c r="L19" s="16">
        <f t="shared" si="1"/>
        <v>-31.132881846999993</v>
      </c>
      <c r="M19" s="16">
        <f t="shared" si="1"/>
        <v>-31.132881846999993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3.2964317400000001</v>
      </c>
      <c r="D22" s="16">
        <f>$E32</f>
        <v>3.2964317400000001</v>
      </c>
      <c r="E22" s="16">
        <f>$E33</f>
        <v>3.2964317400000001</v>
      </c>
      <c r="F22" s="16">
        <f>$E34</f>
        <v>11.30205168</v>
      </c>
      <c r="G22" s="16">
        <f>$E35</f>
        <v>11.30205168</v>
      </c>
      <c r="H22" s="16">
        <f>$E36</f>
        <v>11.30205168</v>
      </c>
      <c r="I22" s="16">
        <f>$E37</f>
        <v>3.2964317400000001</v>
      </c>
      <c r="J22" s="16">
        <f>$E38</f>
        <v>3.2964317400000001</v>
      </c>
      <c r="K22" s="16">
        <f>$E39</f>
        <v>3.2964317400000001</v>
      </c>
      <c r="L22" s="16">
        <f>$E40</f>
        <v>3.2964317400000001</v>
      </c>
      <c r="M22" s="16">
        <f>$E41</f>
        <v>3.2964317400000001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-224.70356826</v>
      </c>
      <c r="D23" s="16">
        <f t="shared" ref="D23:V23" si="3">D22-D21</f>
        <v>-224.70356826</v>
      </c>
      <c r="E23" s="16">
        <f t="shared" si="3"/>
        <v>-224.70356826</v>
      </c>
      <c r="F23" s="16">
        <f t="shared" si="3"/>
        <v>-216.69794831999999</v>
      </c>
      <c r="G23" s="16">
        <f t="shared" si="3"/>
        <v>-216.69794831999999</v>
      </c>
      <c r="H23" s="16">
        <f t="shared" si="3"/>
        <v>-216.69794831999999</v>
      </c>
      <c r="I23" s="16">
        <f t="shared" si="3"/>
        <v>-224.70356826</v>
      </c>
      <c r="J23" s="16">
        <f t="shared" si="3"/>
        <v>-224.70356826</v>
      </c>
      <c r="K23" s="16">
        <f t="shared" si="3"/>
        <v>-224.70356826</v>
      </c>
      <c r="L23" s="16">
        <f t="shared" si="3"/>
        <v>-224.70356826</v>
      </c>
      <c r="M23" s="16">
        <f t="shared" si="3"/>
        <v>-224.70356826</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c r="S27" s="106" t="s">
        <v>55</v>
      </c>
      <c r="T27" s="106" t="s">
        <v>55</v>
      </c>
      <c r="U27" s="106" t="s">
        <v>55</v>
      </c>
    </row>
    <row r="28" spans="1:40" s="56" customFormat="1" x14ac:dyDescent="0.35">
      <c r="A28" s="107"/>
      <c r="B28" s="23">
        <v>17.399999999999999</v>
      </c>
      <c r="C28" s="15">
        <v>5.92</v>
      </c>
      <c r="D28" s="120">
        <v>11993.5</v>
      </c>
      <c r="E28" s="15">
        <v>2246</v>
      </c>
      <c r="F28" s="15">
        <v>1062</v>
      </c>
      <c r="G28" s="15">
        <v>107</v>
      </c>
      <c r="H28" s="15">
        <v>284</v>
      </c>
      <c r="I28" s="15">
        <v>4.0199999999999996</v>
      </c>
      <c r="J28" s="15">
        <v>0.18</v>
      </c>
      <c r="K28" s="15">
        <v>0.1</v>
      </c>
      <c r="L28" s="15">
        <v>14.1</v>
      </c>
      <c r="M28" s="15">
        <v>29.7</v>
      </c>
      <c r="N28" s="15"/>
      <c r="O28" s="15"/>
      <c r="P28" s="15">
        <v>2658</v>
      </c>
      <c r="Q28" s="15">
        <v>4511</v>
      </c>
      <c r="R28" s="15"/>
      <c r="S28" s="15">
        <v>0.99</v>
      </c>
      <c r="T28" s="15">
        <v>2.58</v>
      </c>
      <c r="U28" s="15">
        <v>22.2</v>
      </c>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7</v>
      </c>
      <c r="C31" s="76">
        <f>IF(C$27="%w/w SAR",((C$28*10)*$B31),IF(C$27="%w/w DM",(((C$28*10)*($B$28/100))*$B31),IF(C$27="kg/t SAR",(C$28*$B31),IF(C$27="kg/t DM",((C$28*($B$28/100))*$B31),IF(C$27="mg/kg SAR",((C$28*0.001)*$B31),IF(C$27="mg/kg DM",(((C$28*0.001)*($B$28/100))*$B31),0))))))</f>
        <v>72.10560000000001</v>
      </c>
      <c r="D31" s="76">
        <f>(IF(D$27="%w/w SAR",((D$28*10)*$B31),IF(D$27="%w/w DM",(((D$28*10)*($B$28/100))*$B31),IF(D$27="kg/t SAR",(D$28*$B31),IF(D$27="kg/t DM",((D$28*($B$28/100))*$B31),IF(D$27="mg/kg SAR",((D$28*0.001)*$B31),IF(D$27="mg/kg DM",(((D$28*0.001)*($B$28/100))*$B31),"0")))))))*2.291</f>
        <v>33.467118153000001</v>
      </c>
      <c r="E31" s="76">
        <f>(IF(E$27="%w/w SAR",((E$28*10)*$B31),IF(E$27="%w/w DM",(((E$28*10)*($B$28/100))*$B31),IF(E$27="kg/t SAR",(E$28*$B31),IF(E$27="kg/t DM",((E$28*($B$28/100))*$B31),IF(E$27="mg/kg SAR",((E$28*0.001)*$B31),IF(E$27="mg/kg DM",(((E$28*0.001)*($B$28/100))*$B31),"0")))))))*1.205</f>
        <v>3.2964317400000001</v>
      </c>
      <c r="F31" s="76">
        <f>(IF(F$27="%w/w SAR",((F$28*10)*$B31),IF(F$27="%w/w DM",(((F$28*10)*($B$28/100))*$B31),IF(F$27="kg/t SAR",(F$28*$B31),IF(F$27="kg/t DM",((F$28*($B$28/100))*$B31),IF(F$27="mg/kg SAR",((F$28*0.001)*$B31),IF(F$27="mg/kg DM",(((F$28*0.001)*($B$28/100))*$B31),"0")))))))*1.658</f>
        <v>2.144649528</v>
      </c>
      <c r="G31" s="76">
        <f t="shared" ref="G31:P46" si="5">IF(G$27="%w/w SAR",((G$28*10)*$B31),IF(G$27="%w/w DM",(((G$28*10)*($B$28/100))*$B31),IF(G$27="kg/t SAR",(G$28*$B31),IF(G$27="kg/t DM",((G$28*($B$28/100))*$B31),IF(G$27="mg/kg SAR",((G$28*0.001)*$B31),IF(G$27="mg/kg DM",(((G$28*0.001)*($B$28/100))*$B31),0))))))</f>
        <v>0.130326</v>
      </c>
      <c r="H31" s="76">
        <f t="shared" si="5"/>
        <v>0.345912</v>
      </c>
      <c r="I31" s="76">
        <f t="shared" si="5"/>
        <v>4.8963599999999989E-3</v>
      </c>
      <c r="J31" s="76">
        <f t="shared" si="5"/>
        <v>2.1923999999999999E-4</v>
      </c>
      <c r="K31" s="76">
        <f t="shared" si="5"/>
        <v>1.2179999999999999E-4</v>
      </c>
      <c r="L31" s="76">
        <f t="shared" si="5"/>
        <v>1.7173799999999996E-2</v>
      </c>
      <c r="M31" s="76">
        <f t="shared" si="5"/>
        <v>3.6174600000000001E-2</v>
      </c>
      <c r="N31" s="76">
        <f t="shared" si="5"/>
        <v>0</v>
      </c>
      <c r="O31" s="76">
        <f t="shared" si="5"/>
        <v>0</v>
      </c>
      <c r="P31" s="76">
        <f t="shared" si="5"/>
        <v>3.2374439999999995</v>
      </c>
      <c r="Q31" s="76">
        <f>(IF(Q$27="%w/w SAR",((Q$28*10)*$B31),IF(Q$27="%w/w DM",(((Q$28*10)*($B$28/100))*$B31),IF(Q$27="kg/t SAR",(Q$28*$B31),IF(Q$27="kg/t DM",((Q$28*($B$28/100))*$B31),IF(Q$27="mg/kg SAR",((Q$28*0.001)*$B31),IF(Q$27="mg/kg DM",(((Q$28*0.001)*($B$28/100))*$B31),0)))))))*2.5</f>
        <v>13.735995000000001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1.2058199999999998E-3</v>
      </c>
      <c r="T31" s="76">
        <f>IF(T$27="%w/w SAR",((T$28*10)*$B31),IF(T$27="%w/w DM",(((T$28*10)*($B$28/100))*$B31),IF(T$27="kg/t SAR",(T$28*$B31),IF(T$27="kg/t DM",((T$28*($B$28/100))*$B31),IF(T$27="mg/kg SAR",((T$28*0.001)*$B31),IF(T$27="mg/kg DM",(((T$28*0.001)*($B$28/100))*$B31),0))))))</f>
        <v>3.1424399999999998E-3</v>
      </c>
      <c r="U31" s="76">
        <f>IF(U$27="%w/w SAR",((U$28*10)*$B31),IF(U$27="%w/w DM",(((U$28*10)*($B$28/100))*$B31),IF(U$27="kg/t SAR",(U$28*$B31),IF(U$27="kg/t DM",((U$28*($B$28/100))*$B31),IF(U$27="mg/kg SAR",((U$28*0.001)*$B31),IF(U$27="mg/kg DM",(((U$28*0.001)*($B$28/100))*$B31),0))))))</f>
        <v>2.70396E-2</v>
      </c>
      <c r="AB31" s="58"/>
      <c r="AC31" s="58"/>
      <c r="AD31" s="58"/>
      <c r="AE31" s="58"/>
      <c r="AF31" s="58"/>
      <c r="AG31" s="58"/>
      <c r="AH31" s="58"/>
      <c r="AI31" s="58"/>
    </row>
    <row r="32" spans="1:40" s="71" customFormat="1" ht="13" x14ac:dyDescent="0.35">
      <c r="A32" s="13">
        <f>D8</f>
        <v>2</v>
      </c>
      <c r="B32" s="15">
        <v>7</v>
      </c>
      <c r="C32" s="76">
        <f t="shared" ref="C32:C50" si="6">IF(C$27="%w/w SAR",((C$28*10)*$B32),IF(C$27="%w/w DM",(((C$28*10)*($B$28/100))*$B32),IF(C$27="kg/t SAR",(C$28*$B32),IF(C$27="kg/t DM",((C$28*($B$28/100))*$B32),IF(C$27="mg/kg SAR",((C$28*0.001)*$B32),IF(C$27="mg/kg DM",(((C$28*0.001)*($B$28/100))*$B32),0))))))</f>
        <v>72.10560000000001</v>
      </c>
      <c r="D32" s="76">
        <f t="shared" ref="D32:D50" si="7">(IF(D$27="%w/w SAR",((D$28*10)*$B32),IF(D$27="%w/w DM",(((D$28*10)*($B$28/100))*$B32),IF(D$27="kg/t SAR",(D$28*$B32),IF(D$27="kg/t DM",((D$28*($B$28/100))*$B32),IF(D$27="mg/kg SAR",((D$28*0.001)*$B32),IF(D$27="mg/kg DM",(((D$28*0.001)*($B$28/100))*$B32),"0")))))))*2.291</f>
        <v>33.467118153000001</v>
      </c>
      <c r="E32" s="76">
        <f t="shared" ref="E32:E50" si="8">(IF(E$27="%w/w SAR",((E$28*10)*$B32),IF(E$27="%w/w DM",(((E$28*10)*($B$28/100))*$B32),IF(E$27="kg/t SAR",(E$28*$B32),IF(E$27="kg/t DM",((E$28*($B$28/100))*$B32),IF(E$27="mg/kg SAR",((E$28*0.001)*$B32),IF(E$27="mg/kg DM",(((E$28*0.001)*($B$28/100))*$B32),"0")))))))*1.205</f>
        <v>3.2964317400000001</v>
      </c>
      <c r="F32" s="76">
        <f t="shared" ref="F32:F50" si="9">(IF(F$27="%w/w SAR",((F$28*10)*$B32),IF(F$27="%w/w DM",(((F$28*10)*($B$28/100))*$B32),IF(F$27="kg/t SAR",(F$28*$B32),IF(F$27="kg/t DM",((F$28*($B$28/100))*$B32),IF(F$27="mg/kg SAR",((F$28*0.001)*$B32),IF(F$27="mg/kg DM",(((F$28*0.001)*($B$28/100))*$B32),"0")))))))*1.658</f>
        <v>2.144649528</v>
      </c>
      <c r="G32" s="76">
        <f t="shared" si="5"/>
        <v>0.130326</v>
      </c>
      <c r="H32" s="76">
        <f t="shared" si="5"/>
        <v>0.345912</v>
      </c>
      <c r="I32" s="76">
        <f t="shared" si="5"/>
        <v>4.8963599999999989E-3</v>
      </c>
      <c r="J32" s="76">
        <f t="shared" si="5"/>
        <v>2.1923999999999999E-4</v>
      </c>
      <c r="K32" s="76">
        <f t="shared" si="5"/>
        <v>1.2179999999999999E-4</v>
      </c>
      <c r="L32" s="76">
        <f t="shared" si="5"/>
        <v>1.7173799999999996E-2</v>
      </c>
      <c r="M32" s="76">
        <f t="shared" si="5"/>
        <v>3.6174600000000001E-2</v>
      </c>
      <c r="N32" s="76">
        <f t="shared" si="5"/>
        <v>0</v>
      </c>
      <c r="O32" s="76">
        <f t="shared" si="5"/>
        <v>0</v>
      </c>
      <c r="P32" s="76">
        <f t="shared" si="5"/>
        <v>3.2374439999999995</v>
      </c>
      <c r="Q32" s="76">
        <f t="shared" ref="Q32:Q50" si="10">(IF(Q$27="%w/w SAR",((Q$28*10)*$B32),IF(Q$27="%w/w DM",(((Q$28*10)*($B$28/100))*$B32),IF(Q$27="kg/t SAR",(Q$28*$B32),IF(Q$27="kg/t DM",((Q$28*($B$28/100))*$B32),IF(Q$27="mg/kg SAR",((Q$28*0.001)*$B32),IF(Q$27="mg/kg DM",(((Q$28*0.001)*($B$28/100))*$B32),0)))))))*2.5</f>
        <v>13.735995000000001</v>
      </c>
      <c r="R32" s="76">
        <f t="shared" ref="R32:U50" si="11">IF(R$27="%w/w SAR",((R$28*10)*$B32),IF(R$27="%w/w DM",(((R$28*10)*($B$28/100))*$B32),IF(R$27="kg/t SAR",(R$28*$B32),IF(R$27="kg/t DM",((R$28*($B$28/100))*$B32),IF(R$27="mg/kg SAR",((R$28*0.001)*$B32),IF(R$27="mg/kg DM",(((R$28*0.001)*($B$28/100))*$B32),0))))))</f>
        <v>0</v>
      </c>
      <c r="S32" s="76">
        <f t="shared" si="11"/>
        <v>1.2058199999999998E-3</v>
      </c>
      <c r="T32" s="76">
        <f t="shared" si="11"/>
        <v>3.1424399999999998E-3</v>
      </c>
      <c r="U32" s="76">
        <f t="shared" si="11"/>
        <v>2.70396E-2</v>
      </c>
      <c r="AB32" s="58"/>
      <c r="AC32" s="58"/>
      <c r="AD32" s="58"/>
      <c r="AE32" s="58"/>
      <c r="AF32" s="58"/>
      <c r="AG32" s="58"/>
      <c r="AH32" s="58"/>
      <c r="AI32" s="58"/>
    </row>
    <row r="33" spans="1:35" s="71" customFormat="1" ht="13" x14ac:dyDescent="0.35">
      <c r="A33" s="13">
        <f>E8</f>
        <v>3</v>
      </c>
      <c r="B33" s="15">
        <v>7</v>
      </c>
      <c r="C33" s="76">
        <f t="shared" si="6"/>
        <v>72.10560000000001</v>
      </c>
      <c r="D33" s="76">
        <f t="shared" si="7"/>
        <v>33.467118153000001</v>
      </c>
      <c r="E33" s="76">
        <f t="shared" si="8"/>
        <v>3.2964317400000001</v>
      </c>
      <c r="F33" s="76">
        <f t="shared" si="9"/>
        <v>2.144649528</v>
      </c>
      <c r="G33" s="76">
        <f t="shared" si="5"/>
        <v>0.130326</v>
      </c>
      <c r="H33" s="76">
        <f t="shared" si="5"/>
        <v>0.345912</v>
      </c>
      <c r="I33" s="76">
        <f t="shared" si="5"/>
        <v>4.8963599999999989E-3</v>
      </c>
      <c r="J33" s="76">
        <f t="shared" si="5"/>
        <v>2.1923999999999999E-4</v>
      </c>
      <c r="K33" s="76">
        <f t="shared" si="5"/>
        <v>1.2179999999999999E-4</v>
      </c>
      <c r="L33" s="76">
        <f t="shared" si="5"/>
        <v>1.7173799999999996E-2</v>
      </c>
      <c r="M33" s="76">
        <f t="shared" si="5"/>
        <v>3.6174600000000001E-2</v>
      </c>
      <c r="N33" s="76">
        <f t="shared" si="5"/>
        <v>0</v>
      </c>
      <c r="O33" s="76">
        <f t="shared" si="5"/>
        <v>0</v>
      </c>
      <c r="P33" s="76">
        <f t="shared" si="5"/>
        <v>3.2374439999999995</v>
      </c>
      <c r="Q33" s="76">
        <f t="shared" si="10"/>
        <v>13.735995000000001</v>
      </c>
      <c r="R33" s="76">
        <f t="shared" si="11"/>
        <v>0</v>
      </c>
      <c r="S33" s="76">
        <f t="shared" si="11"/>
        <v>1.2058199999999998E-3</v>
      </c>
      <c r="T33" s="76">
        <f t="shared" si="11"/>
        <v>3.1424399999999998E-3</v>
      </c>
      <c r="U33" s="76">
        <f t="shared" si="11"/>
        <v>2.70396E-2</v>
      </c>
      <c r="AB33" s="58"/>
      <c r="AC33" s="58"/>
      <c r="AD33" s="58"/>
      <c r="AE33" s="58"/>
      <c r="AF33" s="58"/>
      <c r="AG33" s="58"/>
      <c r="AH33" s="58"/>
      <c r="AI33" s="58"/>
    </row>
    <row r="34" spans="1:35" s="71" customFormat="1" ht="13" x14ac:dyDescent="0.35">
      <c r="A34" s="13">
        <f>F8</f>
        <v>7</v>
      </c>
      <c r="B34" s="15">
        <v>24</v>
      </c>
      <c r="C34" s="76">
        <f t="shared" si="6"/>
        <v>247.2192</v>
      </c>
      <c r="D34" s="76">
        <f t="shared" si="7"/>
        <v>114.74440509599999</v>
      </c>
      <c r="E34" s="76">
        <f t="shared" si="8"/>
        <v>11.30205168</v>
      </c>
      <c r="F34" s="76">
        <f t="shared" si="9"/>
        <v>7.3530840960000008</v>
      </c>
      <c r="G34" s="76">
        <f t="shared" si="5"/>
        <v>0.44683200000000001</v>
      </c>
      <c r="H34" s="76">
        <f t="shared" si="5"/>
        <v>1.1859839999999999</v>
      </c>
      <c r="I34" s="76">
        <f t="shared" si="5"/>
        <v>1.6787519999999997E-2</v>
      </c>
      <c r="J34" s="76">
        <f t="shared" si="5"/>
        <v>7.5168000000000001E-4</v>
      </c>
      <c r="K34" s="76">
        <f t="shared" si="5"/>
        <v>4.1759999999999996E-4</v>
      </c>
      <c r="L34" s="76">
        <f t="shared" si="5"/>
        <v>5.8881599999999992E-2</v>
      </c>
      <c r="M34" s="76">
        <f t="shared" si="5"/>
        <v>0.1240272</v>
      </c>
      <c r="N34" s="76">
        <f t="shared" si="5"/>
        <v>0</v>
      </c>
      <c r="O34" s="76">
        <f t="shared" si="5"/>
        <v>0</v>
      </c>
      <c r="P34" s="76">
        <f t="shared" si="5"/>
        <v>11.099807999999999</v>
      </c>
      <c r="Q34" s="76">
        <f t="shared" si="10"/>
        <v>47.094839999999998</v>
      </c>
      <c r="R34" s="76">
        <f t="shared" si="11"/>
        <v>0</v>
      </c>
      <c r="S34" s="76">
        <f t="shared" si="11"/>
        <v>4.1342399999999991E-3</v>
      </c>
      <c r="T34" s="76">
        <f t="shared" si="11"/>
        <v>1.077408E-2</v>
      </c>
      <c r="U34" s="76">
        <f t="shared" si="11"/>
        <v>9.2707200000000003E-2</v>
      </c>
      <c r="AB34" s="58"/>
      <c r="AC34" s="58"/>
      <c r="AD34" s="58"/>
      <c r="AE34" s="58"/>
      <c r="AF34" s="58"/>
      <c r="AG34" s="58"/>
      <c r="AH34" s="58"/>
      <c r="AI34" s="58"/>
    </row>
    <row r="35" spans="1:35" s="71" customFormat="1" ht="13" x14ac:dyDescent="0.35">
      <c r="A35" s="13">
        <f>G8</f>
        <v>9</v>
      </c>
      <c r="B35" s="15">
        <v>24</v>
      </c>
      <c r="C35" s="76">
        <f t="shared" si="6"/>
        <v>247.2192</v>
      </c>
      <c r="D35" s="76">
        <f t="shared" si="7"/>
        <v>114.74440509599999</v>
      </c>
      <c r="E35" s="76">
        <f t="shared" si="8"/>
        <v>11.30205168</v>
      </c>
      <c r="F35" s="76">
        <f t="shared" si="9"/>
        <v>7.3530840960000008</v>
      </c>
      <c r="G35" s="76">
        <f t="shared" si="5"/>
        <v>0.44683200000000001</v>
      </c>
      <c r="H35" s="76">
        <f t="shared" si="5"/>
        <v>1.1859839999999999</v>
      </c>
      <c r="I35" s="76">
        <f t="shared" si="5"/>
        <v>1.6787519999999997E-2</v>
      </c>
      <c r="J35" s="76">
        <f t="shared" si="5"/>
        <v>7.5168000000000001E-4</v>
      </c>
      <c r="K35" s="76">
        <f t="shared" si="5"/>
        <v>4.1759999999999996E-4</v>
      </c>
      <c r="L35" s="76">
        <f t="shared" si="5"/>
        <v>5.8881599999999992E-2</v>
      </c>
      <c r="M35" s="76">
        <f t="shared" si="5"/>
        <v>0.1240272</v>
      </c>
      <c r="N35" s="76">
        <f t="shared" si="5"/>
        <v>0</v>
      </c>
      <c r="O35" s="76">
        <f t="shared" si="5"/>
        <v>0</v>
      </c>
      <c r="P35" s="76">
        <f t="shared" si="5"/>
        <v>11.099807999999999</v>
      </c>
      <c r="Q35" s="76">
        <f t="shared" si="10"/>
        <v>47.094839999999998</v>
      </c>
      <c r="R35" s="76">
        <f t="shared" si="11"/>
        <v>0</v>
      </c>
      <c r="S35" s="76">
        <f t="shared" si="11"/>
        <v>4.1342399999999991E-3</v>
      </c>
      <c r="T35" s="76">
        <f t="shared" si="11"/>
        <v>1.077408E-2</v>
      </c>
      <c r="U35" s="76">
        <f t="shared" si="11"/>
        <v>9.2707200000000003E-2</v>
      </c>
      <c r="AB35" s="58"/>
      <c r="AC35" s="58"/>
      <c r="AD35" s="58"/>
      <c r="AE35" s="58"/>
      <c r="AF35" s="58"/>
      <c r="AG35" s="58"/>
      <c r="AH35" s="58"/>
      <c r="AI35" s="58"/>
    </row>
    <row r="36" spans="1:35" s="71" customFormat="1" ht="13" x14ac:dyDescent="0.35">
      <c r="A36" s="13">
        <f>H8</f>
        <v>10</v>
      </c>
      <c r="B36" s="15">
        <v>24</v>
      </c>
      <c r="C36" s="76">
        <f t="shared" si="6"/>
        <v>247.2192</v>
      </c>
      <c r="D36" s="76">
        <f t="shared" si="7"/>
        <v>114.74440509599999</v>
      </c>
      <c r="E36" s="76">
        <f t="shared" si="8"/>
        <v>11.30205168</v>
      </c>
      <c r="F36" s="76">
        <f t="shared" si="9"/>
        <v>7.3530840960000008</v>
      </c>
      <c r="G36" s="76">
        <f t="shared" si="5"/>
        <v>0.44683200000000001</v>
      </c>
      <c r="H36" s="76">
        <f t="shared" si="5"/>
        <v>1.1859839999999999</v>
      </c>
      <c r="I36" s="76">
        <f t="shared" si="5"/>
        <v>1.6787519999999997E-2</v>
      </c>
      <c r="J36" s="76">
        <f t="shared" si="5"/>
        <v>7.5168000000000001E-4</v>
      </c>
      <c r="K36" s="76">
        <f t="shared" si="5"/>
        <v>4.1759999999999996E-4</v>
      </c>
      <c r="L36" s="76">
        <f t="shared" si="5"/>
        <v>5.8881599999999992E-2</v>
      </c>
      <c r="M36" s="76">
        <f t="shared" si="5"/>
        <v>0.1240272</v>
      </c>
      <c r="N36" s="76">
        <f t="shared" si="5"/>
        <v>0</v>
      </c>
      <c r="O36" s="76">
        <f t="shared" si="5"/>
        <v>0</v>
      </c>
      <c r="P36" s="76">
        <f t="shared" si="5"/>
        <v>11.099807999999999</v>
      </c>
      <c r="Q36" s="76">
        <f t="shared" si="10"/>
        <v>47.094839999999998</v>
      </c>
      <c r="R36" s="76">
        <f t="shared" si="11"/>
        <v>0</v>
      </c>
      <c r="S36" s="76">
        <f t="shared" si="11"/>
        <v>4.1342399999999991E-3</v>
      </c>
      <c r="T36" s="76">
        <f t="shared" si="11"/>
        <v>1.077408E-2</v>
      </c>
      <c r="U36" s="76">
        <f t="shared" si="11"/>
        <v>9.2707200000000003E-2</v>
      </c>
      <c r="AB36" s="58"/>
      <c r="AC36" s="58"/>
      <c r="AD36" s="58"/>
      <c r="AE36" s="58"/>
      <c r="AF36" s="58"/>
      <c r="AG36" s="58"/>
      <c r="AH36" s="58"/>
      <c r="AI36" s="58"/>
    </row>
    <row r="37" spans="1:35" s="71" customFormat="1" ht="13" x14ac:dyDescent="0.35">
      <c r="A37" s="13">
        <f>I8</f>
        <v>11</v>
      </c>
      <c r="B37" s="15">
        <v>7</v>
      </c>
      <c r="C37" s="76">
        <f t="shared" si="6"/>
        <v>72.10560000000001</v>
      </c>
      <c r="D37" s="76">
        <f t="shared" si="7"/>
        <v>33.467118153000001</v>
      </c>
      <c r="E37" s="76">
        <f t="shared" si="8"/>
        <v>3.2964317400000001</v>
      </c>
      <c r="F37" s="76">
        <f t="shared" si="9"/>
        <v>2.144649528</v>
      </c>
      <c r="G37" s="76">
        <f t="shared" si="5"/>
        <v>0.130326</v>
      </c>
      <c r="H37" s="76">
        <f t="shared" si="5"/>
        <v>0.345912</v>
      </c>
      <c r="I37" s="76">
        <f t="shared" si="5"/>
        <v>4.8963599999999989E-3</v>
      </c>
      <c r="J37" s="76">
        <f t="shared" si="5"/>
        <v>2.1923999999999999E-4</v>
      </c>
      <c r="K37" s="76">
        <f t="shared" si="5"/>
        <v>1.2179999999999999E-4</v>
      </c>
      <c r="L37" s="76">
        <f t="shared" si="5"/>
        <v>1.7173799999999996E-2</v>
      </c>
      <c r="M37" s="76">
        <f t="shared" si="5"/>
        <v>3.6174600000000001E-2</v>
      </c>
      <c r="N37" s="76">
        <f t="shared" si="5"/>
        <v>0</v>
      </c>
      <c r="O37" s="76">
        <f t="shared" si="5"/>
        <v>0</v>
      </c>
      <c r="P37" s="76">
        <f t="shared" si="5"/>
        <v>3.2374439999999995</v>
      </c>
      <c r="Q37" s="76">
        <f t="shared" si="10"/>
        <v>13.735995000000001</v>
      </c>
      <c r="R37" s="76">
        <f t="shared" si="11"/>
        <v>0</v>
      </c>
      <c r="S37" s="76">
        <f t="shared" si="11"/>
        <v>1.2058199999999998E-3</v>
      </c>
      <c r="T37" s="76">
        <f t="shared" si="11"/>
        <v>3.1424399999999998E-3</v>
      </c>
      <c r="U37" s="76">
        <f t="shared" si="11"/>
        <v>2.70396E-2</v>
      </c>
      <c r="AB37" s="58"/>
      <c r="AC37" s="58"/>
      <c r="AD37" s="58"/>
      <c r="AE37" s="58"/>
      <c r="AF37" s="58"/>
      <c r="AG37" s="58"/>
      <c r="AH37" s="58"/>
      <c r="AI37" s="58"/>
    </row>
    <row r="38" spans="1:35" s="71" customFormat="1" ht="13" x14ac:dyDescent="0.35">
      <c r="A38" s="13">
        <f>J8</f>
        <v>1230</v>
      </c>
      <c r="B38" s="15">
        <v>7</v>
      </c>
      <c r="C38" s="76">
        <f t="shared" si="6"/>
        <v>72.10560000000001</v>
      </c>
      <c r="D38" s="76">
        <f t="shared" si="7"/>
        <v>33.467118153000001</v>
      </c>
      <c r="E38" s="76">
        <f t="shared" si="8"/>
        <v>3.2964317400000001</v>
      </c>
      <c r="F38" s="76">
        <f t="shared" si="9"/>
        <v>2.144649528</v>
      </c>
      <c r="G38" s="76">
        <f t="shared" si="5"/>
        <v>0.130326</v>
      </c>
      <c r="H38" s="76">
        <f t="shared" si="5"/>
        <v>0.345912</v>
      </c>
      <c r="I38" s="76">
        <f t="shared" si="5"/>
        <v>4.8963599999999989E-3</v>
      </c>
      <c r="J38" s="76">
        <f t="shared" si="5"/>
        <v>2.1923999999999999E-4</v>
      </c>
      <c r="K38" s="76">
        <f t="shared" si="5"/>
        <v>1.2179999999999999E-4</v>
      </c>
      <c r="L38" s="76">
        <f t="shared" si="5"/>
        <v>1.7173799999999996E-2</v>
      </c>
      <c r="M38" s="76">
        <f t="shared" si="5"/>
        <v>3.6174600000000001E-2</v>
      </c>
      <c r="N38" s="76">
        <f t="shared" si="5"/>
        <v>0</v>
      </c>
      <c r="O38" s="76">
        <f t="shared" si="5"/>
        <v>0</v>
      </c>
      <c r="P38" s="76">
        <f t="shared" si="5"/>
        <v>3.2374439999999995</v>
      </c>
      <c r="Q38" s="76">
        <f t="shared" si="10"/>
        <v>13.735995000000001</v>
      </c>
      <c r="R38" s="76">
        <f t="shared" si="11"/>
        <v>0</v>
      </c>
      <c r="S38" s="76">
        <f t="shared" si="11"/>
        <v>1.2058199999999998E-3</v>
      </c>
      <c r="T38" s="76">
        <f t="shared" si="11"/>
        <v>3.1424399999999998E-3</v>
      </c>
      <c r="U38" s="76">
        <f t="shared" si="11"/>
        <v>2.70396E-2</v>
      </c>
      <c r="AB38" s="58"/>
      <c r="AC38" s="58"/>
      <c r="AD38" s="58"/>
      <c r="AE38" s="58"/>
      <c r="AF38" s="58"/>
      <c r="AG38" s="58"/>
      <c r="AH38" s="58"/>
      <c r="AI38" s="58"/>
    </row>
    <row r="39" spans="1:35" s="71" customFormat="1" ht="13" x14ac:dyDescent="0.35">
      <c r="A39" s="13">
        <f>K8</f>
        <v>2628</v>
      </c>
      <c r="B39" s="15">
        <v>7</v>
      </c>
      <c r="C39" s="76">
        <f t="shared" si="6"/>
        <v>72.10560000000001</v>
      </c>
      <c r="D39" s="76">
        <f t="shared" si="7"/>
        <v>33.467118153000001</v>
      </c>
      <c r="E39" s="76">
        <f t="shared" si="8"/>
        <v>3.2964317400000001</v>
      </c>
      <c r="F39" s="76">
        <f t="shared" si="9"/>
        <v>2.144649528</v>
      </c>
      <c r="G39" s="76">
        <f t="shared" si="5"/>
        <v>0.130326</v>
      </c>
      <c r="H39" s="76">
        <f t="shared" si="5"/>
        <v>0.345912</v>
      </c>
      <c r="I39" s="76">
        <f t="shared" si="5"/>
        <v>4.8963599999999989E-3</v>
      </c>
      <c r="J39" s="76">
        <f t="shared" si="5"/>
        <v>2.1923999999999999E-4</v>
      </c>
      <c r="K39" s="76">
        <f t="shared" si="5"/>
        <v>1.2179999999999999E-4</v>
      </c>
      <c r="L39" s="76">
        <f t="shared" si="5"/>
        <v>1.7173799999999996E-2</v>
      </c>
      <c r="M39" s="76">
        <f t="shared" si="5"/>
        <v>3.6174600000000001E-2</v>
      </c>
      <c r="N39" s="76">
        <f t="shared" si="5"/>
        <v>0</v>
      </c>
      <c r="O39" s="76">
        <f t="shared" si="5"/>
        <v>0</v>
      </c>
      <c r="P39" s="76">
        <f t="shared" si="5"/>
        <v>3.2374439999999995</v>
      </c>
      <c r="Q39" s="76">
        <f t="shared" si="10"/>
        <v>13.735995000000001</v>
      </c>
      <c r="R39" s="76">
        <f t="shared" si="11"/>
        <v>0</v>
      </c>
      <c r="S39" s="76">
        <f t="shared" si="11"/>
        <v>1.2058199999999998E-3</v>
      </c>
      <c r="T39" s="76">
        <f t="shared" si="11"/>
        <v>3.1424399999999998E-3</v>
      </c>
      <c r="U39" s="76">
        <f t="shared" si="11"/>
        <v>2.70396E-2</v>
      </c>
      <c r="AB39" s="58"/>
      <c r="AC39" s="58"/>
      <c r="AD39" s="58"/>
      <c r="AE39" s="58"/>
      <c r="AF39" s="58"/>
      <c r="AG39" s="58"/>
      <c r="AH39" s="58"/>
      <c r="AI39" s="58"/>
    </row>
    <row r="40" spans="1:35" s="71" customFormat="1" ht="13" x14ac:dyDescent="0.35">
      <c r="A40" s="13">
        <f>L8</f>
        <v>8610</v>
      </c>
      <c r="B40" s="15">
        <v>7</v>
      </c>
      <c r="C40" s="76">
        <f t="shared" si="6"/>
        <v>72.10560000000001</v>
      </c>
      <c r="D40" s="76">
        <f t="shared" si="7"/>
        <v>33.467118153000001</v>
      </c>
      <c r="E40" s="76">
        <f t="shared" si="8"/>
        <v>3.2964317400000001</v>
      </c>
      <c r="F40" s="76">
        <f t="shared" si="9"/>
        <v>2.144649528</v>
      </c>
      <c r="G40" s="76">
        <f t="shared" si="5"/>
        <v>0.130326</v>
      </c>
      <c r="H40" s="76">
        <f t="shared" si="5"/>
        <v>0.345912</v>
      </c>
      <c r="I40" s="76">
        <f t="shared" si="5"/>
        <v>4.8963599999999989E-3</v>
      </c>
      <c r="J40" s="76">
        <f t="shared" si="5"/>
        <v>2.1923999999999999E-4</v>
      </c>
      <c r="K40" s="76">
        <f t="shared" si="5"/>
        <v>1.2179999999999999E-4</v>
      </c>
      <c r="L40" s="76">
        <f t="shared" si="5"/>
        <v>1.7173799999999996E-2</v>
      </c>
      <c r="M40" s="76">
        <f t="shared" si="5"/>
        <v>3.6174600000000001E-2</v>
      </c>
      <c r="N40" s="76">
        <f t="shared" si="5"/>
        <v>0</v>
      </c>
      <c r="O40" s="76">
        <f t="shared" si="5"/>
        <v>0</v>
      </c>
      <c r="P40" s="76">
        <f t="shared" si="5"/>
        <v>3.2374439999999995</v>
      </c>
      <c r="Q40" s="76">
        <f t="shared" si="10"/>
        <v>13.735995000000001</v>
      </c>
      <c r="R40" s="76">
        <f t="shared" si="11"/>
        <v>0</v>
      </c>
      <c r="S40" s="76">
        <f t="shared" si="11"/>
        <v>1.2058199999999998E-3</v>
      </c>
      <c r="T40" s="76">
        <f t="shared" si="11"/>
        <v>3.1424399999999998E-3</v>
      </c>
      <c r="U40" s="76">
        <f t="shared" si="11"/>
        <v>2.70396E-2</v>
      </c>
      <c r="AB40" s="58"/>
      <c r="AC40" s="58"/>
      <c r="AD40" s="58"/>
      <c r="AE40" s="58"/>
      <c r="AF40" s="58"/>
      <c r="AG40" s="58"/>
      <c r="AH40" s="58"/>
      <c r="AI40" s="58"/>
    </row>
    <row r="41" spans="1:35" s="71" customFormat="1" ht="13" x14ac:dyDescent="0.35">
      <c r="A41" s="13" t="str">
        <f>M8</f>
        <v>9130/0536</v>
      </c>
      <c r="B41" s="15">
        <v>7</v>
      </c>
      <c r="C41" s="76">
        <f t="shared" si="6"/>
        <v>72.10560000000001</v>
      </c>
      <c r="D41" s="76">
        <f t="shared" si="7"/>
        <v>33.467118153000001</v>
      </c>
      <c r="E41" s="76">
        <f t="shared" si="8"/>
        <v>3.2964317400000001</v>
      </c>
      <c r="F41" s="76">
        <f t="shared" si="9"/>
        <v>2.144649528</v>
      </c>
      <c r="G41" s="76">
        <f t="shared" si="5"/>
        <v>0.130326</v>
      </c>
      <c r="H41" s="76">
        <f t="shared" si="5"/>
        <v>0.345912</v>
      </c>
      <c r="I41" s="76">
        <f t="shared" si="5"/>
        <v>4.8963599999999989E-3</v>
      </c>
      <c r="J41" s="76">
        <f t="shared" si="5"/>
        <v>2.1923999999999999E-4</v>
      </c>
      <c r="K41" s="76">
        <f t="shared" si="5"/>
        <v>1.2179999999999999E-4</v>
      </c>
      <c r="L41" s="76">
        <f t="shared" si="5"/>
        <v>1.7173799999999996E-2</v>
      </c>
      <c r="M41" s="76">
        <f t="shared" si="5"/>
        <v>3.6174600000000001E-2</v>
      </c>
      <c r="N41" s="76">
        <f t="shared" si="5"/>
        <v>0</v>
      </c>
      <c r="O41" s="76">
        <f t="shared" si="5"/>
        <v>0</v>
      </c>
      <c r="P41" s="76">
        <f t="shared" si="5"/>
        <v>3.2374439999999995</v>
      </c>
      <c r="Q41" s="76">
        <f t="shared" si="10"/>
        <v>13.735995000000001</v>
      </c>
      <c r="R41" s="76">
        <f t="shared" si="11"/>
        <v>0</v>
      </c>
      <c r="S41" s="76">
        <f t="shared" si="11"/>
        <v>1.2058199999999998E-3</v>
      </c>
      <c r="T41" s="76">
        <f t="shared" si="11"/>
        <v>3.1424399999999998E-3</v>
      </c>
      <c r="U41" s="76">
        <f t="shared" si="11"/>
        <v>2.70396E-2</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17.399999999999999</v>
      </c>
      <c r="C55" s="115">
        <v>1.3</v>
      </c>
      <c r="D55" s="116">
        <f>(B55/100)*C55</f>
        <v>0.22619999999999998</v>
      </c>
      <c r="E55" s="116">
        <f>G55</f>
        <v>0.40019999999999994</v>
      </c>
      <c r="F55" s="115">
        <v>2.2999999999999998</v>
      </c>
      <c r="G55" s="116">
        <f>(B55/100)*F55</f>
        <v>0.40019999999999994</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7</v>
      </c>
      <c r="F57" s="8">
        <f t="shared" si="13"/>
        <v>9</v>
      </c>
      <c r="G57" s="8">
        <f t="shared" si="13"/>
        <v>10</v>
      </c>
      <c r="H57" s="8">
        <f t="shared" si="13"/>
        <v>11</v>
      </c>
      <c r="I57" s="8">
        <f t="shared" si="13"/>
        <v>1230</v>
      </c>
      <c r="J57" s="8">
        <f t="shared" si="13"/>
        <v>2628</v>
      </c>
      <c r="K57" s="8">
        <f t="shared" si="13"/>
        <v>8610</v>
      </c>
      <c r="L57" s="8" t="str">
        <f t="shared" si="13"/>
        <v>9130/0536</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7.3</v>
      </c>
      <c r="C60" s="75">
        <f t="shared" ref="C60:U60" si="14">D10</f>
        <v>7.9</v>
      </c>
      <c r="D60" s="75">
        <f t="shared" si="14"/>
        <v>7.4</v>
      </c>
      <c r="E60" s="75">
        <f t="shared" si="14"/>
        <v>6.3</v>
      </c>
      <c r="F60" s="75">
        <f t="shared" si="14"/>
        <v>5.8</v>
      </c>
      <c r="G60" s="75">
        <f t="shared" si="14"/>
        <v>6.1</v>
      </c>
      <c r="H60" s="75">
        <f t="shared" si="14"/>
        <v>5.9</v>
      </c>
      <c r="I60" s="75">
        <f t="shared" si="14"/>
        <v>6.2</v>
      </c>
      <c r="J60" s="75">
        <f t="shared" si="14"/>
        <v>6.2</v>
      </c>
      <c r="K60" s="75">
        <f t="shared" si="14"/>
        <v>6.2</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7</v>
      </c>
      <c r="C62" s="76">
        <f>B32</f>
        <v>7</v>
      </c>
      <c r="D62" s="76">
        <f>B33</f>
        <v>7</v>
      </c>
      <c r="E62" s="76">
        <f>B34</f>
        <v>24</v>
      </c>
      <c r="F62" s="76">
        <f>B35</f>
        <v>24</v>
      </c>
      <c r="G62" s="76">
        <f>B36</f>
        <v>24</v>
      </c>
      <c r="H62" s="76">
        <f>B37</f>
        <v>7</v>
      </c>
      <c r="I62" s="76">
        <f>B38</f>
        <v>7</v>
      </c>
      <c r="J62" s="76">
        <f>B39</f>
        <v>7</v>
      </c>
      <c r="K62" s="76">
        <f>B40</f>
        <v>7</v>
      </c>
      <c r="L62" s="76">
        <f>B41</f>
        <v>7</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2.8013999999999997E-2</v>
      </c>
      <c r="C63" s="76">
        <f t="shared" ref="C63:U63" si="16">$E55*(C62/100)</f>
        <v>2.8013999999999997E-2</v>
      </c>
      <c r="D63" s="76">
        <f t="shared" si="16"/>
        <v>2.8013999999999997E-2</v>
      </c>
      <c r="E63" s="76">
        <f t="shared" si="16"/>
        <v>9.6047999999999981E-2</v>
      </c>
      <c r="F63" s="76">
        <f>$E55*(F62/100)</f>
        <v>9.6047999999999981E-2</v>
      </c>
      <c r="G63" s="76">
        <f t="shared" si="16"/>
        <v>9.6047999999999981E-2</v>
      </c>
      <c r="H63" s="76">
        <f t="shared" si="16"/>
        <v>2.8013999999999997E-2</v>
      </c>
      <c r="I63" s="76">
        <f t="shared" si="16"/>
        <v>2.8013999999999997E-2</v>
      </c>
      <c r="J63" s="76">
        <f t="shared" si="16"/>
        <v>2.8013999999999997E-2</v>
      </c>
      <c r="K63" s="76">
        <f t="shared" si="16"/>
        <v>2.8013999999999997E-2</v>
      </c>
      <c r="L63" s="76">
        <f t="shared" si="16"/>
        <v>2.8013999999999997E-2</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-6.5999999999999979</v>
      </c>
      <c r="C64" s="76">
        <f t="shared" ref="C64:U64" si="17">(C59-C60)*C61</f>
        <v>-10.200000000000001</v>
      </c>
      <c r="D64" s="76">
        <f t="shared" si="17"/>
        <v>-7.2000000000000011</v>
      </c>
      <c r="E64" s="76">
        <f t="shared" si="17"/>
        <v>-0.59999999999999787</v>
      </c>
      <c r="F64" s="76">
        <f t="shared" si="17"/>
        <v>2.4000000000000021</v>
      </c>
      <c r="G64" s="76">
        <f t="shared" si="17"/>
        <v>0.6000000000000032</v>
      </c>
      <c r="H64" s="76">
        <f t="shared" si="17"/>
        <v>1.7999999999999989</v>
      </c>
      <c r="I64" s="76">
        <f t="shared" si="17"/>
        <v>0</v>
      </c>
      <c r="J64" s="76">
        <f t="shared" si="17"/>
        <v>0</v>
      </c>
      <c r="K64" s="76">
        <f t="shared" si="17"/>
        <v>0</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6.6280139999999976</v>
      </c>
      <c r="C65" s="76">
        <f t="shared" ref="C65:U65" si="18">C63-C64</f>
        <v>10.228014000000002</v>
      </c>
      <c r="D65" s="76">
        <f t="shared" si="18"/>
        <v>7.2280140000000008</v>
      </c>
      <c r="E65" s="76">
        <f t="shared" si="18"/>
        <v>0.69604799999999789</v>
      </c>
      <c r="F65" s="76">
        <f t="shared" si="18"/>
        <v>-2.303952000000002</v>
      </c>
      <c r="G65" s="76">
        <f t="shared" si="18"/>
        <v>-0.50395200000000318</v>
      </c>
      <c r="H65" s="76">
        <f t="shared" si="18"/>
        <v>-1.771985999999999</v>
      </c>
      <c r="I65" s="76">
        <f t="shared" si="18"/>
        <v>2.8013999999999997E-2</v>
      </c>
      <c r="J65" s="76">
        <f t="shared" si="18"/>
        <v>2.8013999999999997E-2</v>
      </c>
      <c r="K65" s="76">
        <f t="shared" si="18"/>
        <v>2.8013999999999997E-2</v>
      </c>
      <c r="L65" s="76">
        <f t="shared" si="18"/>
        <v>-1.1719860000000011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OVER</v>
      </c>
      <c r="K66" s="77" t="str">
        <f t="shared" si="19"/>
        <v>OVER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B32" sqref="B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'Dunbia Lairage'!C1:D1</f>
        <v>PAN-018239</v>
      </c>
      <c r="D1" s="143"/>
      <c r="E1" s="92" t="s">
        <v>45</v>
      </c>
      <c r="F1" s="38" t="str">
        <f>'Dunbia Lairage'!F1</f>
        <v>29.46 ha</v>
      </c>
      <c r="G1" s="125" t="s">
        <v>43</v>
      </c>
      <c r="H1" s="126"/>
      <c r="I1" s="117">
        <v>7.44</v>
      </c>
      <c r="J1" s="129" t="s">
        <v>153</v>
      </c>
      <c r="K1" s="129"/>
      <c r="L1" s="96">
        <v>1145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'Dunbia Lairage'!C2:D2</f>
        <v>EPR/GP3792SK</v>
      </c>
      <c r="D2" s="145"/>
      <c r="E2" s="92" t="s">
        <v>109</v>
      </c>
      <c r="F2" s="95" t="s">
        <v>169</v>
      </c>
      <c r="G2" s="127" t="s">
        <v>110</v>
      </c>
      <c r="H2" s="128"/>
      <c r="I2" s="117">
        <v>3158</v>
      </c>
      <c r="J2" s="129" t="s">
        <v>158</v>
      </c>
      <c r="K2" s="129"/>
      <c r="L2" s="96">
        <v>0.34</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'Dunbia Lairage'!C3:D3</f>
        <v>Mr Ian Holden</v>
      </c>
      <c r="D3" s="145"/>
      <c r="E3" s="92" t="s">
        <v>108</v>
      </c>
      <c r="F3" s="30" t="s">
        <v>104</v>
      </c>
      <c r="G3" s="129" t="s">
        <v>159</v>
      </c>
      <c r="H3" s="129"/>
      <c r="I3" s="117">
        <v>200</v>
      </c>
      <c r="J3" s="125" t="s">
        <v>154</v>
      </c>
      <c r="K3" s="126"/>
      <c r="L3" s="96">
        <f>(L1/(L2*10000))*100</f>
        <v>33.67647058823529</v>
      </c>
      <c r="AB3" s="29" t="s">
        <v>57</v>
      </c>
      <c r="AC3" s="17"/>
      <c r="AD3" s="29" t="s">
        <v>71</v>
      </c>
      <c r="AE3" s="17"/>
      <c r="AF3" s="17"/>
      <c r="AG3" s="43" t="s">
        <v>77</v>
      </c>
      <c r="AH3" s="18"/>
      <c r="AI3" s="47" t="s">
        <v>113</v>
      </c>
      <c r="AJ3" s="48">
        <v>1.7</v>
      </c>
      <c r="AK3" s="49">
        <v>6</v>
      </c>
      <c r="AL3" s="50">
        <v>1</v>
      </c>
      <c r="AM3" s="11">
        <v>6.2</v>
      </c>
      <c r="AN3" s="11" t="s">
        <v>112</v>
      </c>
    </row>
    <row r="4" spans="1:41" ht="13" x14ac:dyDescent="0.25">
      <c r="A4" s="129" t="s">
        <v>0</v>
      </c>
      <c r="B4" s="129"/>
      <c r="C4" s="142" t="str">
        <f>'Dunbia Lairage'!C4:D4</f>
        <v>Bwlchmawr Farm, Llanybydder, SA40 9XA</v>
      </c>
      <c r="D4" s="143"/>
      <c r="E4" s="93" t="s">
        <v>1</v>
      </c>
      <c r="F4" s="95" t="s">
        <v>170</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'Dunbia Lairage'!C5:D5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'Dunbia Lairage'!C8</f>
        <v>1</v>
      </c>
      <c r="D8" s="59">
        <f>'Dunbia Lairage'!D8</f>
        <v>2</v>
      </c>
      <c r="E8" s="59">
        <f>'Dunbia Lairage'!E8</f>
        <v>3</v>
      </c>
      <c r="F8" s="59">
        <f>'Dunbia Lairage'!F8</f>
        <v>7</v>
      </c>
      <c r="G8" s="59">
        <f>'Dunbia Lairage'!G8</f>
        <v>9</v>
      </c>
      <c r="H8" s="59">
        <f>'Dunbia Lairage'!H8</f>
        <v>10</v>
      </c>
      <c r="I8" s="59">
        <f>'Dunbia Lairage'!I8</f>
        <v>11</v>
      </c>
      <c r="J8" s="59">
        <f>'Dunbia Lairage'!J8</f>
        <v>1230</v>
      </c>
      <c r="K8" s="59">
        <f>'Dunbia Lairage'!K8</f>
        <v>2628</v>
      </c>
      <c r="L8" s="59">
        <f>'Dunbia Lairage'!L8</f>
        <v>8610</v>
      </c>
      <c r="M8" s="59" t="str">
        <f>'Dunbia Lairage'!M8</f>
        <v>9130/0536</v>
      </c>
      <c r="N8" s="59">
        <f>'Dunbia Lairage'!N8</f>
        <v>0</v>
      </c>
      <c r="O8" s="59">
        <f>'Dunbia Lairage'!O8</f>
        <v>0</v>
      </c>
      <c r="P8" s="59">
        <f>'Dunbia Lairage'!P8</f>
        <v>0</v>
      </c>
      <c r="Q8" s="59">
        <f>'Dunbia Lairage'!Q8</f>
        <v>0</v>
      </c>
      <c r="R8" s="59">
        <f>'Dunbia Lairage'!R8</f>
        <v>0</v>
      </c>
      <c r="S8" s="59">
        <f>'Dunbia Lairage'!S8</f>
        <v>0</v>
      </c>
      <c r="T8" s="59">
        <f>'Dunbia Lairage'!T8</f>
        <v>0</v>
      </c>
      <c r="U8" s="59">
        <f>'Dunbia Lairage'!U8</f>
        <v>0</v>
      </c>
      <c r="V8" s="59">
        <f>'Dunbia Lairage'!V8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'Dunbia Lairage'!C9</f>
        <v xml:space="preserve">Moderate </v>
      </c>
      <c r="D9" s="59" t="str">
        <f>'Dunbia Lairage'!D9</f>
        <v xml:space="preserve">Moderate </v>
      </c>
      <c r="E9" s="59" t="str">
        <f>'Dunbia Lairage'!E9</f>
        <v xml:space="preserve">Moderate </v>
      </c>
      <c r="F9" s="59" t="str">
        <f>'Dunbia Lairage'!F9</f>
        <v xml:space="preserve">Moderate </v>
      </c>
      <c r="G9" s="59" t="str">
        <f>'Dunbia Lairage'!G9</f>
        <v xml:space="preserve">Moderate </v>
      </c>
      <c r="H9" s="59" t="str">
        <f>'Dunbia Lairage'!H9</f>
        <v xml:space="preserve">Moderate </v>
      </c>
      <c r="I9" s="59" t="str">
        <f>'Dunbia Lairage'!I9</f>
        <v xml:space="preserve">Moderate </v>
      </c>
      <c r="J9" s="59" t="str">
        <f>'Dunbia Lairage'!J9</f>
        <v xml:space="preserve">Moderate </v>
      </c>
      <c r="K9" s="59" t="str">
        <f>'Dunbia Lairage'!K9</f>
        <v xml:space="preserve">Moderate </v>
      </c>
      <c r="L9" s="59" t="str">
        <f>'Dunbia Lairage'!L9</f>
        <v xml:space="preserve">Moderate </v>
      </c>
      <c r="M9" s="59" t="str">
        <f>'Dunbia Lairage'!M9</f>
        <v xml:space="preserve">Moderate </v>
      </c>
      <c r="N9" s="59">
        <f>'Dunbia Lairage'!N9</f>
        <v>0</v>
      </c>
      <c r="O9" s="59">
        <f>'Dunbia Lairage'!O9</f>
        <v>0</v>
      </c>
      <c r="P9" s="59">
        <f>'Dunbia Lairage'!P9</f>
        <v>0</v>
      </c>
      <c r="Q9" s="59">
        <f>'Dunbia Lairage'!Q9</f>
        <v>0</v>
      </c>
      <c r="R9" s="59">
        <f>'Dunbia Lairage'!R9</f>
        <v>0</v>
      </c>
      <c r="S9" s="59">
        <f>'Dunbia Lairage'!S9</f>
        <v>0</v>
      </c>
      <c r="T9" s="59">
        <f>'Dunbia Lairage'!T9</f>
        <v>0</v>
      </c>
      <c r="U9" s="59">
        <f>'Dunbia Lairage'!U9</f>
        <v>0</v>
      </c>
      <c r="V9" s="59">
        <f>'Dunbia Lairage'!V9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'Dunbia Lairage'!C10</f>
        <v>7.3</v>
      </c>
      <c r="D10" s="59">
        <f>'Dunbia Lairage'!D10</f>
        <v>7.9</v>
      </c>
      <c r="E10" s="59">
        <f>'Dunbia Lairage'!E10</f>
        <v>7.4</v>
      </c>
      <c r="F10" s="59">
        <f>'Dunbia Lairage'!F10</f>
        <v>6.3</v>
      </c>
      <c r="G10" s="59">
        <f>'Dunbia Lairage'!G10</f>
        <v>5.8</v>
      </c>
      <c r="H10" s="59">
        <f>'Dunbia Lairage'!H10</f>
        <v>6.1</v>
      </c>
      <c r="I10" s="59">
        <f>'Dunbia Lairage'!I10</f>
        <v>5.9</v>
      </c>
      <c r="J10" s="59">
        <f>'Dunbia Lairage'!J10</f>
        <v>6.2</v>
      </c>
      <c r="K10" s="59">
        <f>'Dunbia Lairage'!K10</f>
        <v>6.2</v>
      </c>
      <c r="L10" s="59">
        <f>'Dunbia Lairage'!L10</f>
        <v>6.2</v>
      </c>
      <c r="M10" s="59">
        <f>'Dunbia Lairage'!M10</f>
        <v>6</v>
      </c>
      <c r="N10" s="59">
        <f>'Dunbia Lairage'!N10</f>
        <v>0</v>
      </c>
      <c r="O10" s="59">
        <f>'Dunbia Lairage'!O10</f>
        <v>0</v>
      </c>
      <c r="P10" s="59">
        <f>'Dunbia Lairage'!P10</f>
        <v>0</v>
      </c>
      <c r="Q10" s="59">
        <f>'Dunbia Lairage'!Q10</f>
        <v>0</v>
      </c>
      <c r="R10" s="59">
        <f>'Dunbia Lairage'!R10</f>
        <v>0</v>
      </c>
      <c r="S10" s="59">
        <f>'Dunbia Lairage'!S10</f>
        <v>0</v>
      </c>
      <c r="T10" s="59">
        <f>'Dunbia Lairage'!T10</f>
        <v>0</v>
      </c>
      <c r="U10" s="59">
        <f>'Dunbia Lairage'!U10</f>
        <v>0</v>
      </c>
      <c r="V10" s="59">
        <f>'Dunbia Lairage'!V10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'Dunbia Lairage'!C11</f>
        <v>3</v>
      </c>
      <c r="D11" s="59">
        <f>'Dunbia Lairage'!D11</f>
        <v>3</v>
      </c>
      <c r="E11" s="59">
        <f>'Dunbia Lairage'!E11</f>
        <v>3</v>
      </c>
      <c r="F11" s="59">
        <f>'Dunbia Lairage'!F11</f>
        <v>0</v>
      </c>
      <c r="G11" s="59">
        <f>'Dunbia Lairage'!G11</f>
        <v>0</v>
      </c>
      <c r="H11" s="59">
        <f>'Dunbia Lairage'!H11</f>
        <v>0</v>
      </c>
      <c r="I11" s="59">
        <f>'Dunbia Lairage'!I11</f>
        <v>2</v>
      </c>
      <c r="J11" s="59">
        <f>'Dunbia Lairage'!J11</f>
        <v>2</v>
      </c>
      <c r="K11" s="59">
        <f>'Dunbia Lairage'!K11</f>
        <v>2</v>
      </c>
      <c r="L11" s="59">
        <f>'Dunbia Lairage'!L11</f>
        <v>2</v>
      </c>
      <c r="M11" s="59">
        <f>'Dunbia Lairage'!M11</f>
        <v>2</v>
      </c>
      <c r="N11" s="59">
        <f>'Dunbia Lairage'!N11</f>
        <v>0</v>
      </c>
      <c r="O11" s="59">
        <f>'Dunbia Lairage'!O11</f>
        <v>0</v>
      </c>
      <c r="P11" s="59">
        <f>'Dunbia Lairage'!P11</f>
        <v>0</v>
      </c>
      <c r="Q11" s="59">
        <f>'Dunbia Lairage'!Q11</f>
        <v>0</v>
      </c>
      <c r="R11" s="59">
        <f>'Dunbia Lairage'!R11</f>
        <v>0</v>
      </c>
      <c r="S11" s="59">
        <f>'Dunbia Lairage'!S11</f>
        <v>0</v>
      </c>
      <c r="T11" s="59">
        <f>'Dunbia Lairage'!T11</f>
        <v>0</v>
      </c>
      <c r="U11" s="59">
        <f>'Dunbia Lairage'!U11</f>
        <v>0</v>
      </c>
      <c r="V11" s="59">
        <f>'Dunbia Lairage'!V11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'Dunbia Lairage'!C12</f>
        <v>3</v>
      </c>
      <c r="D12" s="59">
        <f>'Dunbia Lairage'!D12</f>
        <v>3</v>
      </c>
      <c r="E12" s="59">
        <f>'Dunbia Lairage'!E12</f>
        <v>2</v>
      </c>
      <c r="F12" s="59">
        <f>'Dunbia Lairage'!F12</f>
        <v>2</v>
      </c>
      <c r="G12" s="59">
        <f>'Dunbia Lairage'!G12</f>
        <v>1</v>
      </c>
      <c r="H12" s="59">
        <f>'Dunbia Lairage'!H12</f>
        <v>1</v>
      </c>
      <c r="I12" s="59">
        <f>'Dunbia Lairage'!I12</f>
        <v>1</v>
      </c>
      <c r="J12" s="59">
        <f>'Dunbia Lairage'!J12</f>
        <v>1</v>
      </c>
      <c r="K12" s="59">
        <f>'Dunbia Lairage'!K12</f>
        <v>3</v>
      </c>
      <c r="L12" s="59">
        <f>'Dunbia Lairage'!L12</f>
        <v>1</v>
      </c>
      <c r="M12" s="59">
        <f>'Dunbia Lairage'!M12</f>
        <v>1</v>
      </c>
      <c r="N12" s="59">
        <f>'Dunbia Lairage'!N12</f>
        <v>0</v>
      </c>
      <c r="O12" s="59">
        <f>'Dunbia Lairage'!O12</f>
        <v>0</v>
      </c>
      <c r="P12" s="59">
        <f>'Dunbia Lairage'!P12</f>
        <v>0</v>
      </c>
      <c r="Q12" s="59">
        <f>'Dunbia Lairage'!Q12</f>
        <v>0</v>
      </c>
      <c r="R12" s="59">
        <f>'Dunbia Lairage'!R12</f>
        <v>0</v>
      </c>
      <c r="S12" s="59">
        <f>'Dunbia Lairage'!S12</f>
        <v>0</v>
      </c>
      <c r="T12" s="59">
        <f>'Dunbia Lairage'!T12</f>
        <v>0</v>
      </c>
      <c r="U12" s="59">
        <f>'Dunbia Lairage'!U12</f>
        <v>0</v>
      </c>
      <c r="V12" s="59">
        <f>'Dunbia Lairage'!V12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'Dunbia Lairage'!C13</f>
        <v>5</v>
      </c>
      <c r="D13" s="59">
        <f>'Dunbia Lairage'!D13</f>
        <v>6</v>
      </c>
      <c r="E13" s="59">
        <f>'Dunbia Lairage'!E13</f>
        <v>4</v>
      </c>
      <c r="F13" s="59">
        <f>'Dunbia Lairage'!F13</f>
        <v>3</v>
      </c>
      <c r="G13" s="59">
        <f>'Dunbia Lairage'!G13</f>
        <v>2</v>
      </c>
      <c r="H13" s="59">
        <f>'Dunbia Lairage'!H13</f>
        <v>2</v>
      </c>
      <c r="I13" s="59">
        <f>'Dunbia Lairage'!I13</f>
        <v>3</v>
      </c>
      <c r="J13" s="59">
        <f>'Dunbia Lairage'!J13</f>
        <v>3</v>
      </c>
      <c r="K13" s="59">
        <f>'Dunbia Lairage'!K13</f>
        <v>1</v>
      </c>
      <c r="L13" s="59">
        <f>'Dunbia Lairage'!L13</f>
        <v>3</v>
      </c>
      <c r="M13" s="59">
        <f>'Dunbia Lairage'!M13</f>
        <v>3</v>
      </c>
      <c r="N13" s="59">
        <f>'Dunbia Lairage'!N13</f>
        <v>0</v>
      </c>
      <c r="O13" s="59">
        <f>'Dunbia Lairage'!O13</f>
        <v>0</v>
      </c>
      <c r="P13" s="59">
        <f>'Dunbia Lairage'!P13</f>
        <v>0</v>
      </c>
      <c r="Q13" s="59">
        <f>'Dunbia Lairage'!Q13</f>
        <v>0</v>
      </c>
      <c r="R13" s="59">
        <f>'Dunbia Lairage'!R13</f>
        <v>0</v>
      </c>
      <c r="S13" s="59">
        <f>'Dunbia Lairage'!S13</f>
        <v>0</v>
      </c>
      <c r="T13" s="59">
        <f>'Dunbia Lairage'!T13</f>
        <v>0</v>
      </c>
      <c r="U13" s="59">
        <f>'Dunbia Lairage'!U13</f>
        <v>0</v>
      </c>
      <c r="V13" s="59">
        <f>'Dunbia Lairage'!V13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'Dunbia Lairage'!C14</f>
        <v xml:space="preserve">Grass Silage (25% DM) </v>
      </c>
      <c r="D14" s="101" t="str">
        <f>'Dunbia Lairage'!D14</f>
        <v xml:space="preserve">Grass Silage (25% DM) </v>
      </c>
      <c r="E14" s="101" t="str">
        <f>'Dunbia Lairage'!E14</f>
        <v xml:space="preserve">Grass Silage (25% DM) </v>
      </c>
      <c r="F14" s="101" t="str">
        <f>'Dunbia Lairage'!F14</f>
        <v xml:space="preserve">Grass Silage (25% DM) </v>
      </c>
      <c r="G14" s="101" t="str">
        <f>'Dunbia Lairage'!G14</f>
        <v xml:space="preserve">Grass Silage (25% DM) </v>
      </c>
      <c r="H14" s="101" t="str">
        <f>'Dunbia Lairage'!H14</f>
        <v xml:space="preserve">Grass Silage (25% DM) </v>
      </c>
      <c r="I14" s="101" t="str">
        <f>'Dunbia Lairage'!I14</f>
        <v xml:space="preserve">Grass Silage (25% DM) </v>
      </c>
      <c r="J14" s="101" t="str">
        <f>'Dunbia Lairage'!J14</f>
        <v xml:space="preserve">Grass Silage (25% DM) </v>
      </c>
      <c r="K14" s="101" t="str">
        <f>'Dunbia Lairage'!K14</f>
        <v xml:space="preserve">Grass Silage (25% DM) </v>
      </c>
      <c r="L14" s="101" t="str">
        <f>'Dunbia Lairage'!L14</f>
        <v xml:space="preserve">Grass Silage (25% DM) </v>
      </c>
      <c r="M14" s="101" t="str">
        <f>'Dunbia Lairage'!M14</f>
        <v xml:space="preserve">Grass Silage (25% DM) </v>
      </c>
      <c r="N14" s="101">
        <f>'Dunbia Lairage'!N14</f>
        <v>0</v>
      </c>
      <c r="O14" s="101">
        <f>'Dunbia Lairage'!O14</f>
        <v>0</v>
      </c>
      <c r="P14" s="101">
        <f>'Dunbia Lairage'!P14</f>
        <v>0</v>
      </c>
      <c r="Q14" s="101">
        <f>'Dunbia Lairage'!Q14</f>
        <v>0</v>
      </c>
      <c r="R14" s="101">
        <f>'Dunbia Lairage'!R14</f>
        <v>0</v>
      </c>
      <c r="S14" s="101">
        <f>'Dunbia Lairage'!S14</f>
        <v>0</v>
      </c>
      <c r="T14" s="101">
        <f>'Dunbia Lairage'!T14</f>
        <v>0</v>
      </c>
      <c r="U14" s="101">
        <f>'Dunbia Lairage'!U14</f>
        <v>0</v>
      </c>
      <c r="V14" s="101">
        <f>'Dunbia Lairage'!V14</f>
        <v>0</v>
      </c>
      <c r="AD14" s="29" t="s">
        <v>138</v>
      </c>
      <c r="AE14" s="29">
        <v>6</v>
      </c>
      <c r="AI14" s="52" t="s">
        <v>119</v>
      </c>
      <c r="AJ14" s="53">
        <v>0.8</v>
      </c>
      <c r="AK14" s="54">
        <v>1.7</v>
      </c>
      <c r="AL14" s="11">
        <v>12</v>
      </c>
      <c r="AM14" s="11">
        <v>6.7</v>
      </c>
      <c r="AN14" s="11" t="s">
        <v>135</v>
      </c>
    </row>
    <row r="15" spans="1:41" ht="13" x14ac:dyDescent="0.25">
      <c r="A15" s="137" t="s">
        <v>9</v>
      </c>
      <c r="B15" s="137"/>
      <c r="C15" s="59">
        <f>'Dunbia Lairage'!C15</f>
        <v>38</v>
      </c>
      <c r="D15" s="59">
        <f>'Dunbia Lairage'!D15</f>
        <v>38</v>
      </c>
      <c r="E15" s="59">
        <f>'Dunbia Lairage'!E15</f>
        <v>38</v>
      </c>
      <c r="F15" s="59">
        <f>'Dunbia Lairage'!F15</f>
        <v>38</v>
      </c>
      <c r="G15" s="59">
        <f>'Dunbia Lairage'!G15</f>
        <v>38</v>
      </c>
      <c r="H15" s="59">
        <f>'Dunbia Lairage'!H15</f>
        <v>38</v>
      </c>
      <c r="I15" s="59">
        <f>'Dunbia Lairage'!I15</f>
        <v>38</v>
      </c>
      <c r="J15" s="59">
        <f>'Dunbia Lairage'!J15</f>
        <v>38</v>
      </c>
      <c r="K15" s="59">
        <f>'Dunbia Lairage'!K15</f>
        <v>38</v>
      </c>
      <c r="L15" s="59">
        <f>'Dunbia Lairage'!L15</f>
        <v>38</v>
      </c>
      <c r="M15" s="59">
        <f>'Dunbia Lairage'!M15</f>
        <v>38</v>
      </c>
      <c r="N15" s="59">
        <f>'Dunbia Lairage'!N15</f>
        <v>0</v>
      </c>
      <c r="O15" s="59">
        <f>'Dunbia Lairage'!O15</f>
        <v>0</v>
      </c>
      <c r="P15" s="59">
        <f>'Dunbia Lairage'!P15</f>
        <v>0</v>
      </c>
      <c r="Q15" s="59">
        <f>'Dunbia Lairage'!Q15</f>
        <v>0</v>
      </c>
      <c r="R15" s="59">
        <f>'Dunbia Lairage'!R15</f>
        <v>0</v>
      </c>
      <c r="S15" s="59">
        <f>'Dunbia Lairage'!S15</f>
        <v>0</v>
      </c>
      <c r="T15" s="59">
        <f>'Dunbia Lairage'!T15</f>
        <v>0</v>
      </c>
      <c r="U15" s="59">
        <f>'Dunbia Lairage'!U15</f>
        <v>0</v>
      </c>
      <c r="V15" s="59">
        <f>'Dunbia Lairage'!V15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'Dunbia Lairage'!C16</f>
        <v>Medium/Clay</v>
      </c>
      <c r="D16" s="102" t="str">
        <f>'Dunbia Lairage'!D16</f>
        <v>Medium/Clay</v>
      </c>
      <c r="E16" s="102" t="str">
        <f>'Dunbia Lairage'!E16</f>
        <v>Medium/Clay</v>
      </c>
      <c r="F16" s="102" t="str">
        <f>'Dunbia Lairage'!F16</f>
        <v>Medium/Clay</v>
      </c>
      <c r="G16" s="102" t="str">
        <f>'Dunbia Lairage'!G16</f>
        <v>Medium/Clay</v>
      </c>
      <c r="H16" s="102" t="str">
        <f>'Dunbia Lairage'!H16</f>
        <v>Medium/Clay</v>
      </c>
      <c r="I16" s="102" t="str">
        <f>'Dunbia Lairage'!I16</f>
        <v>Medium/Clay</v>
      </c>
      <c r="J16" s="102" t="str">
        <f>'Dunbia Lairage'!J16</f>
        <v>Medium/Clay</v>
      </c>
      <c r="K16" s="102" t="str">
        <f>'Dunbia Lairage'!K16</f>
        <v>Medium/Clay</v>
      </c>
      <c r="L16" s="102" t="str">
        <f>'Dunbia Lairage'!L16</f>
        <v>Medium/Clay</v>
      </c>
      <c r="M16" s="102" t="str">
        <f>'Dunbia Lairage'!M16</f>
        <v>Medium/Clay</v>
      </c>
      <c r="N16" s="102">
        <f>'Dunbia Lairage'!N16</f>
        <v>0</v>
      </c>
      <c r="O16" s="102">
        <f>'Dunbia Lairage'!O16</f>
        <v>0</v>
      </c>
      <c r="P16" s="102">
        <f>'Dunbia Lairage'!P16</f>
        <v>0</v>
      </c>
      <c r="Q16" s="102">
        <f>'Dunbia Lairage'!Q16</f>
        <v>0</v>
      </c>
      <c r="R16" s="102">
        <f>'Dunbia Lairage'!R16</f>
        <v>0</v>
      </c>
      <c r="S16" s="102">
        <f>'Dunbia Lairage'!S16</f>
        <v>0</v>
      </c>
      <c r="T16" s="102">
        <f>'Dunbia Lairage'!T16</f>
        <v>0</v>
      </c>
      <c r="U16" s="102">
        <f>'Dunbia Lairage'!U16</f>
        <v>0</v>
      </c>
      <c r="V16" s="102">
        <f>'Dunbia Lairage'!V16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74.457499999999996</v>
      </c>
      <c r="D18" s="16">
        <f>$D32</f>
        <v>74.457499999999996</v>
      </c>
      <c r="E18" s="16">
        <f>$D33</f>
        <v>74.457499999999996</v>
      </c>
      <c r="F18" s="16">
        <f>$D34</f>
        <v>104.52687499999999</v>
      </c>
      <c r="G18" s="16">
        <f>$D35</f>
        <v>104.52687499999999</v>
      </c>
      <c r="H18" s="16">
        <f>$D36</f>
        <v>104.52687499999999</v>
      </c>
      <c r="I18" s="16">
        <f>$D37</f>
        <v>74.457499999999996</v>
      </c>
      <c r="J18" s="16">
        <f>$D38</f>
        <v>74.457499999999996</v>
      </c>
      <c r="K18" s="16">
        <f>$D39</f>
        <v>74.457499999999996</v>
      </c>
      <c r="L18" s="16">
        <f>$D40</f>
        <v>74.457499999999996</v>
      </c>
      <c r="M18" s="16">
        <f>$D41</f>
        <v>74.457499999999996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9.8575000000000017</v>
      </c>
      <c r="D19" s="16">
        <f t="shared" ref="D19:V19" si="1">D18-D17</f>
        <v>9.8575000000000017</v>
      </c>
      <c r="E19" s="16">
        <f t="shared" si="1"/>
        <v>9.8575000000000017</v>
      </c>
      <c r="F19" s="16">
        <f t="shared" si="1"/>
        <v>39.926874999999995</v>
      </c>
      <c r="G19" s="16">
        <f t="shared" si="1"/>
        <v>39.926874999999995</v>
      </c>
      <c r="H19" s="16">
        <f t="shared" si="1"/>
        <v>39.926874999999995</v>
      </c>
      <c r="I19" s="16">
        <f t="shared" si="1"/>
        <v>9.8575000000000017</v>
      </c>
      <c r="J19" s="16">
        <f t="shared" si="1"/>
        <v>9.8575000000000017</v>
      </c>
      <c r="K19" s="16">
        <f t="shared" si="1"/>
        <v>9.8575000000000017</v>
      </c>
      <c r="L19" s="16">
        <f t="shared" si="1"/>
        <v>9.8575000000000017</v>
      </c>
      <c r="M19" s="16">
        <f t="shared" si="1"/>
        <v>9.8575000000000017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131.27270000000001</v>
      </c>
      <c r="D22" s="16">
        <f>$E32</f>
        <v>131.27270000000001</v>
      </c>
      <c r="E22" s="16">
        <f>$E33</f>
        <v>131.27270000000001</v>
      </c>
      <c r="F22" s="16">
        <f>$E34</f>
        <v>184.286675</v>
      </c>
      <c r="G22" s="16">
        <f>$E35</f>
        <v>184.286675</v>
      </c>
      <c r="H22" s="16">
        <f>$E36</f>
        <v>184.286675</v>
      </c>
      <c r="I22" s="16">
        <f>$E37</f>
        <v>131.27270000000001</v>
      </c>
      <c r="J22" s="16">
        <f>$E38</f>
        <v>131.27270000000001</v>
      </c>
      <c r="K22" s="16">
        <f>$E39</f>
        <v>131.27270000000001</v>
      </c>
      <c r="L22" s="16">
        <f>$E40</f>
        <v>131.27270000000001</v>
      </c>
      <c r="M22" s="16">
        <f>$E41</f>
        <v>131.27270000000001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-96.727299999999985</v>
      </c>
      <c r="D23" s="16">
        <f t="shared" ref="D23:V23" si="3">D22-D21</f>
        <v>-96.727299999999985</v>
      </c>
      <c r="E23" s="16">
        <f t="shared" si="3"/>
        <v>-96.727299999999985</v>
      </c>
      <c r="F23" s="16">
        <f t="shared" si="3"/>
        <v>-43.713324999999998</v>
      </c>
      <c r="G23" s="16">
        <f t="shared" si="3"/>
        <v>-43.713324999999998</v>
      </c>
      <c r="H23" s="16">
        <f t="shared" si="3"/>
        <v>-43.713324999999998</v>
      </c>
      <c r="I23" s="16">
        <f t="shared" si="3"/>
        <v>-96.727299999999985</v>
      </c>
      <c r="J23" s="16">
        <f t="shared" si="3"/>
        <v>-96.727299999999985</v>
      </c>
      <c r="K23" s="16">
        <f t="shared" si="3"/>
        <v>-96.727299999999985</v>
      </c>
      <c r="L23" s="16">
        <f t="shared" si="3"/>
        <v>-96.727299999999985</v>
      </c>
      <c r="M23" s="16">
        <f t="shared" si="3"/>
        <v>-96.727299999999985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11.8</v>
      </c>
      <c r="C28" s="15">
        <v>0.34</v>
      </c>
      <c r="D28" s="15">
        <v>625</v>
      </c>
      <c r="E28" s="15">
        <v>2095</v>
      </c>
      <c r="F28" s="15">
        <v>636</v>
      </c>
      <c r="G28" s="15">
        <v>2.94</v>
      </c>
      <c r="H28" s="15">
        <v>13.3</v>
      </c>
      <c r="I28" s="15">
        <v>0.5</v>
      </c>
      <c r="J28" s="15">
        <v>0.01</v>
      </c>
      <c r="K28" s="15">
        <v>0.05</v>
      </c>
      <c r="L28" s="15">
        <v>0.57999999999999996</v>
      </c>
      <c r="M28" s="15">
        <v>0.56000000000000005</v>
      </c>
      <c r="N28" s="15"/>
      <c r="O28" s="15"/>
      <c r="P28" s="15">
        <v>1168</v>
      </c>
      <c r="Q28" s="15">
        <v>365</v>
      </c>
      <c r="R28" s="15"/>
      <c r="S28" s="15">
        <v>0.5</v>
      </c>
      <c r="T28" s="15">
        <v>0.12</v>
      </c>
      <c r="U28" s="15">
        <v>10</v>
      </c>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52</v>
      </c>
      <c r="C31" s="76">
        <f>IF(C$27="%w/w SAR",((C$28*10)*$B31),IF(C$27="%w/w DM",(((C$28*10)*($B$28/100))*$B31),IF(C$27="kg/t SAR",(C$28*$B31),IF(C$27="kg/t DM",((C$28*($B$28/100))*$B31),IF(C$27="mg/kg SAR",((C$28*0.001)*$B31),IF(C$27="mg/kg DM",(((C$28*0.001)*($B$28/100))*$B31),0))))))</f>
        <v>176.8</v>
      </c>
      <c r="D31" s="76">
        <f>(IF(D$27="%w/w SAR",((D$28*10)*$B31),IF(D$27="%w/w DM",(((D$28*10)*($B$28/100))*$B31),IF(D$27="kg/t SAR",(D$28*$B31),IF(D$27="kg/t DM",((D$28*($B$28/100))*$B31),IF(D$27="mg/kg SAR",((D$28*0.001)*$B31),IF(D$27="mg/kg DM",(((D$28*0.001)*($B$28/100))*$B31),"0")))))))*2.291</f>
        <v>74.457499999999996</v>
      </c>
      <c r="E31" s="76">
        <f>(IF(E$27="%w/w SAR",((E$28*10)*$B31),IF(E$27="%w/w DM",(((E$28*10)*($B$28/100))*$B31),IF(E$27="kg/t SAR",(E$28*$B31),IF(E$27="kg/t DM",((E$28*($B$28/100))*$B31),IF(E$27="mg/kg SAR",((E$28*0.001)*$B31),IF(E$27="mg/kg DM",(((E$28*0.001)*($B$28/100))*$B31),"0")))))))*1.205</f>
        <v>131.27270000000001</v>
      </c>
      <c r="F31" s="76">
        <f>(IF(F$27="%w/w SAR",((F$28*10)*$B31),IF(F$27="%w/w DM",(((F$28*10)*($B$28/100))*$B31),IF(F$27="kg/t SAR",(F$28*$B31),IF(F$27="kg/t DM",((F$28*($B$28/100))*$B31),IF(F$27="mg/kg SAR",((F$28*0.001)*$B31),IF(F$27="mg/kg DM",(((F$28*0.001)*($B$28/100))*$B31),"0")))))))*1.658</f>
        <v>54.833376000000001</v>
      </c>
      <c r="G31" s="76">
        <f t="shared" ref="G31:P46" si="5">IF(G$27="%w/w SAR",((G$28*10)*$B31),IF(G$27="%w/w DM",(((G$28*10)*($B$28/100))*$B31),IF(G$27="kg/t SAR",(G$28*$B31),IF(G$27="kg/t DM",((G$28*($B$28/100))*$B31),IF(G$27="mg/kg SAR",((G$28*0.001)*$B31),IF(G$27="mg/kg DM",(((G$28*0.001)*($B$28/100))*$B31),0))))))</f>
        <v>0.15287999999999999</v>
      </c>
      <c r="H31" s="76">
        <f t="shared" si="5"/>
        <v>0.6916000000000001</v>
      </c>
      <c r="I31" s="76">
        <f t="shared" si="5"/>
        <v>2.6000000000000002E-2</v>
      </c>
      <c r="J31" s="76">
        <f t="shared" si="5"/>
        <v>5.2000000000000006E-4</v>
      </c>
      <c r="K31" s="76">
        <f t="shared" si="5"/>
        <v>2.6000000000000003E-3</v>
      </c>
      <c r="L31" s="76">
        <f t="shared" si="5"/>
        <v>3.0159999999999999E-2</v>
      </c>
      <c r="M31" s="76">
        <f t="shared" si="5"/>
        <v>2.9120000000000004E-2</v>
      </c>
      <c r="N31" s="76">
        <f t="shared" si="5"/>
        <v>0</v>
      </c>
      <c r="O31" s="76">
        <f t="shared" si="5"/>
        <v>0</v>
      </c>
      <c r="P31" s="76">
        <f t="shared" si="5"/>
        <v>60.735999999999997</v>
      </c>
      <c r="Q31" s="76">
        <f>(IF(Q$27="%w/w SAR",((Q$28*10)*$B31),IF(Q$27="%w/w DM",(((Q$28*10)*($B$28/100))*$B31),IF(Q$27="kg/t SAR",(Q$28*$B31),IF(Q$27="kg/t DM",((Q$28*($B$28/100))*$B31),IF(Q$27="mg/kg SAR",((Q$28*0.001)*$B31),IF(Q$27="mg/kg DM",(((Q$28*0.001)*($B$28/100))*$B31),0)))))))*2.5</f>
        <v>47.45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2.6000000000000002E-2</v>
      </c>
      <c r="T31" s="76">
        <f>IF(T$27="%w/w SAR",((T$28*10)*$B31),IF(T$27="%w/w DM",(((T$28*10)*($B$28/100))*$B31),IF(T$27="kg/t SAR",(T$28*$B31),IF(T$27="kg/t DM",((T$28*($B$28/100))*$B31),IF(T$27="mg/kg SAR",((T$28*0.001)*$B31),IF(T$27="mg/kg DM",(((T$28*0.001)*($B$28/100))*$B31),0))))))</f>
        <v>6.2399999999999999E-3</v>
      </c>
      <c r="U31" s="76">
        <f>IF(U$27="%w/w SAR",((U$28*10)*$B31),IF(U$27="%w/w DM",(((U$28*10)*($B$28/100))*$B31),IF(U$27="kg/t SAR",(U$28*$B31),IF(U$27="kg/t DM",((U$28*($B$28/100))*$B31),IF(U$27="mg/kg SAR",((U$28*0.001)*$B31),IF(U$27="mg/kg DM",(((U$28*0.001)*($B$28/100))*$B31),0))))))</f>
        <v>0.52</v>
      </c>
      <c r="AB31" s="58"/>
      <c r="AC31" s="58"/>
      <c r="AD31" s="58"/>
      <c r="AE31" s="58"/>
      <c r="AF31" s="58"/>
      <c r="AG31" s="58"/>
      <c r="AH31" s="58"/>
      <c r="AI31" s="58"/>
    </row>
    <row r="32" spans="1:40" s="71" customFormat="1" ht="13" x14ac:dyDescent="0.35">
      <c r="A32" s="13">
        <f>D8</f>
        <v>2</v>
      </c>
      <c r="B32" s="15">
        <v>52</v>
      </c>
      <c r="C32" s="76">
        <f t="shared" ref="C32:C50" si="6">IF(C$27="%w/w SAR",((C$28*10)*$B32),IF(C$27="%w/w DM",(((C$28*10)*($B$28/100))*$B32),IF(C$27="kg/t SAR",(C$28*$B32),IF(C$27="kg/t DM",((C$28*($B$28/100))*$B32),IF(C$27="mg/kg SAR",((C$28*0.001)*$B32),IF(C$27="mg/kg DM",(((C$28*0.001)*($B$28/100))*$B32),0))))))</f>
        <v>176.8</v>
      </c>
      <c r="D32" s="76">
        <f t="shared" ref="D32:D50" si="7">(IF(D$27="%w/w SAR",((D$28*10)*$B32),IF(D$27="%w/w DM",(((D$28*10)*($B$28/100))*$B32),IF(D$27="kg/t SAR",(D$28*$B32),IF(D$27="kg/t DM",((D$28*($B$28/100))*$B32),IF(D$27="mg/kg SAR",((D$28*0.001)*$B32),IF(D$27="mg/kg DM",(((D$28*0.001)*($B$28/100))*$B32),"0")))))))*2.291</f>
        <v>74.457499999999996</v>
      </c>
      <c r="E32" s="76">
        <f t="shared" ref="E32:E50" si="8">(IF(E$27="%w/w SAR",((E$28*10)*$B32),IF(E$27="%w/w DM",(((E$28*10)*($B$28/100))*$B32),IF(E$27="kg/t SAR",(E$28*$B32),IF(E$27="kg/t DM",((E$28*($B$28/100))*$B32),IF(E$27="mg/kg SAR",((E$28*0.001)*$B32),IF(E$27="mg/kg DM",(((E$28*0.001)*($B$28/100))*$B32),"0")))))))*1.205</f>
        <v>131.27270000000001</v>
      </c>
      <c r="F32" s="76">
        <f t="shared" ref="F32:F50" si="9">(IF(F$27="%w/w SAR",((F$28*10)*$B32),IF(F$27="%w/w DM",(((F$28*10)*($B$28/100))*$B32),IF(F$27="kg/t SAR",(F$28*$B32),IF(F$27="kg/t DM",((F$28*($B$28/100))*$B32),IF(F$27="mg/kg SAR",((F$28*0.001)*$B32),IF(F$27="mg/kg DM",(((F$28*0.001)*($B$28/100))*$B32),"0")))))))*1.658</f>
        <v>54.833376000000001</v>
      </c>
      <c r="G32" s="76">
        <f t="shared" si="5"/>
        <v>0.15287999999999999</v>
      </c>
      <c r="H32" s="76">
        <f t="shared" si="5"/>
        <v>0.6916000000000001</v>
      </c>
      <c r="I32" s="76">
        <f t="shared" si="5"/>
        <v>2.6000000000000002E-2</v>
      </c>
      <c r="J32" s="76">
        <f t="shared" si="5"/>
        <v>5.2000000000000006E-4</v>
      </c>
      <c r="K32" s="76">
        <f t="shared" si="5"/>
        <v>2.6000000000000003E-3</v>
      </c>
      <c r="L32" s="76">
        <f t="shared" si="5"/>
        <v>3.0159999999999999E-2</v>
      </c>
      <c r="M32" s="76">
        <f t="shared" si="5"/>
        <v>2.9120000000000004E-2</v>
      </c>
      <c r="N32" s="76">
        <f t="shared" si="5"/>
        <v>0</v>
      </c>
      <c r="O32" s="76">
        <f t="shared" si="5"/>
        <v>0</v>
      </c>
      <c r="P32" s="76">
        <f t="shared" si="5"/>
        <v>60.735999999999997</v>
      </c>
      <c r="Q32" s="76">
        <f t="shared" ref="Q32:Q50" si="10">(IF(Q$27="%w/w SAR",((Q$28*10)*$B32),IF(Q$27="%w/w DM",(((Q$28*10)*($B$28/100))*$B32),IF(Q$27="kg/t SAR",(Q$28*$B32),IF(Q$27="kg/t DM",((Q$28*($B$28/100))*$B32),IF(Q$27="mg/kg SAR",((Q$28*0.001)*$B32),IF(Q$27="mg/kg DM",(((Q$28*0.001)*($B$28/100))*$B32),0)))))))*2.5</f>
        <v>47.45</v>
      </c>
      <c r="R32" s="76">
        <f t="shared" ref="R32:U50" si="11">IF(R$27="%w/w SAR",((R$28*10)*$B32),IF(R$27="%w/w DM",(((R$28*10)*($B$28/100))*$B32),IF(R$27="kg/t SAR",(R$28*$B32),IF(R$27="kg/t DM",((R$28*($B$28/100))*$B32),IF(R$27="mg/kg SAR",((R$28*0.001)*$B32),IF(R$27="mg/kg DM",(((R$28*0.001)*($B$28/100))*$B32),0))))))</f>
        <v>0</v>
      </c>
      <c r="S32" s="76">
        <f t="shared" si="11"/>
        <v>2.6000000000000002E-2</v>
      </c>
      <c r="T32" s="76">
        <f t="shared" si="11"/>
        <v>6.2399999999999999E-3</v>
      </c>
      <c r="U32" s="76">
        <f t="shared" si="11"/>
        <v>0.52</v>
      </c>
      <c r="AB32" s="58"/>
      <c r="AC32" s="58"/>
      <c r="AD32" s="58"/>
      <c r="AE32" s="58"/>
      <c r="AF32" s="58"/>
      <c r="AG32" s="58"/>
      <c r="AH32" s="58"/>
      <c r="AI32" s="58"/>
    </row>
    <row r="33" spans="1:35" s="71" customFormat="1" ht="13" x14ac:dyDescent="0.35">
      <c r="A33" s="13">
        <f>E8</f>
        <v>3</v>
      </c>
      <c r="B33" s="15">
        <v>52</v>
      </c>
      <c r="C33" s="76">
        <f t="shared" si="6"/>
        <v>176.8</v>
      </c>
      <c r="D33" s="76">
        <f t="shared" si="7"/>
        <v>74.457499999999996</v>
      </c>
      <c r="E33" s="76">
        <f t="shared" si="8"/>
        <v>131.27270000000001</v>
      </c>
      <c r="F33" s="76">
        <f t="shared" si="9"/>
        <v>54.833376000000001</v>
      </c>
      <c r="G33" s="76">
        <f t="shared" si="5"/>
        <v>0.15287999999999999</v>
      </c>
      <c r="H33" s="76">
        <f t="shared" si="5"/>
        <v>0.6916000000000001</v>
      </c>
      <c r="I33" s="76">
        <f t="shared" si="5"/>
        <v>2.6000000000000002E-2</v>
      </c>
      <c r="J33" s="76">
        <f t="shared" si="5"/>
        <v>5.2000000000000006E-4</v>
      </c>
      <c r="K33" s="76">
        <f t="shared" si="5"/>
        <v>2.6000000000000003E-3</v>
      </c>
      <c r="L33" s="76">
        <f t="shared" si="5"/>
        <v>3.0159999999999999E-2</v>
      </c>
      <c r="M33" s="76">
        <f t="shared" si="5"/>
        <v>2.9120000000000004E-2</v>
      </c>
      <c r="N33" s="76">
        <f t="shared" si="5"/>
        <v>0</v>
      </c>
      <c r="O33" s="76">
        <f t="shared" si="5"/>
        <v>0</v>
      </c>
      <c r="P33" s="76">
        <f t="shared" si="5"/>
        <v>60.735999999999997</v>
      </c>
      <c r="Q33" s="76">
        <f t="shared" si="10"/>
        <v>47.45</v>
      </c>
      <c r="R33" s="76">
        <f t="shared" si="11"/>
        <v>0</v>
      </c>
      <c r="S33" s="76">
        <f t="shared" si="11"/>
        <v>2.6000000000000002E-2</v>
      </c>
      <c r="T33" s="76">
        <f t="shared" si="11"/>
        <v>6.2399999999999999E-3</v>
      </c>
      <c r="U33" s="76">
        <f t="shared" si="11"/>
        <v>0.52</v>
      </c>
      <c r="AB33" s="58"/>
      <c r="AC33" s="58"/>
      <c r="AD33" s="58"/>
      <c r="AE33" s="58"/>
      <c r="AF33" s="58"/>
      <c r="AG33" s="58"/>
      <c r="AH33" s="58"/>
      <c r="AI33" s="58"/>
    </row>
    <row r="34" spans="1:35" s="71" customFormat="1" ht="13" x14ac:dyDescent="0.35">
      <c r="A34" s="13">
        <f>F8</f>
        <v>7</v>
      </c>
      <c r="B34" s="15">
        <v>73</v>
      </c>
      <c r="C34" s="76">
        <f t="shared" si="6"/>
        <v>248.20000000000002</v>
      </c>
      <c r="D34" s="76">
        <f t="shared" si="7"/>
        <v>104.52687499999999</v>
      </c>
      <c r="E34" s="76">
        <f t="shared" si="8"/>
        <v>184.286675</v>
      </c>
      <c r="F34" s="76">
        <f t="shared" si="9"/>
        <v>76.977623999999992</v>
      </c>
      <c r="G34" s="76">
        <f t="shared" si="5"/>
        <v>0.21462000000000001</v>
      </c>
      <c r="H34" s="76">
        <f t="shared" si="5"/>
        <v>0.9709000000000001</v>
      </c>
      <c r="I34" s="76">
        <f t="shared" si="5"/>
        <v>3.6499999999999998E-2</v>
      </c>
      <c r="J34" s="76">
        <f t="shared" si="5"/>
        <v>7.3000000000000007E-4</v>
      </c>
      <c r="K34" s="76">
        <f t="shared" si="5"/>
        <v>3.65E-3</v>
      </c>
      <c r="L34" s="76">
        <f t="shared" si="5"/>
        <v>4.2340000000000003E-2</v>
      </c>
      <c r="M34" s="76">
        <f t="shared" si="5"/>
        <v>4.0880000000000007E-2</v>
      </c>
      <c r="N34" s="76">
        <f t="shared" si="5"/>
        <v>0</v>
      </c>
      <c r="O34" s="76">
        <f t="shared" si="5"/>
        <v>0</v>
      </c>
      <c r="P34" s="76">
        <f t="shared" si="5"/>
        <v>85.263999999999996</v>
      </c>
      <c r="Q34" s="76">
        <f t="shared" si="10"/>
        <v>66.612499999999997</v>
      </c>
      <c r="R34" s="76">
        <f t="shared" si="11"/>
        <v>0</v>
      </c>
      <c r="S34" s="76">
        <f t="shared" si="11"/>
        <v>3.6499999999999998E-2</v>
      </c>
      <c r="T34" s="76">
        <f t="shared" si="11"/>
        <v>8.7600000000000004E-3</v>
      </c>
      <c r="U34" s="76">
        <f t="shared" si="11"/>
        <v>0.73</v>
      </c>
      <c r="AB34" s="58"/>
      <c r="AC34" s="58"/>
      <c r="AD34" s="58"/>
      <c r="AE34" s="58"/>
      <c r="AF34" s="58"/>
      <c r="AG34" s="58"/>
      <c r="AH34" s="58"/>
      <c r="AI34" s="58"/>
    </row>
    <row r="35" spans="1:35" s="71" customFormat="1" ht="13" x14ac:dyDescent="0.35">
      <c r="A35" s="13">
        <f>G8</f>
        <v>9</v>
      </c>
      <c r="B35" s="15">
        <v>73</v>
      </c>
      <c r="C35" s="76">
        <f t="shared" si="6"/>
        <v>248.20000000000002</v>
      </c>
      <c r="D35" s="76">
        <f t="shared" si="7"/>
        <v>104.52687499999999</v>
      </c>
      <c r="E35" s="76">
        <f t="shared" si="8"/>
        <v>184.286675</v>
      </c>
      <c r="F35" s="76">
        <f t="shared" si="9"/>
        <v>76.977623999999992</v>
      </c>
      <c r="G35" s="76">
        <f t="shared" si="5"/>
        <v>0.21462000000000001</v>
      </c>
      <c r="H35" s="76">
        <f t="shared" si="5"/>
        <v>0.9709000000000001</v>
      </c>
      <c r="I35" s="76">
        <f t="shared" si="5"/>
        <v>3.6499999999999998E-2</v>
      </c>
      <c r="J35" s="76">
        <f t="shared" si="5"/>
        <v>7.3000000000000007E-4</v>
      </c>
      <c r="K35" s="76">
        <f t="shared" si="5"/>
        <v>3.65E-3</v>
      </c>
      <c r="L35" s="76">
        <f t="shared" si="5"/>
        <v>4.2340000000000003E-2</v>
      </c>
      <c r="M35" s="76">
        <f t="shared" si="5"/>
        <v>4.0880000000000007E-2</v>
      </c>
      <c r="N35" s="76">
        <f t="shared" si="5"/>
        <v>0</v>
      </c>
      <c r="O35" s="76">
        <f t="shared" si="5"/>
        <v>0</v>
      </c>
      <c r="P35" s="76">
        <f t="shared" si="5"/>
        <v>85.263999999999996</v>
      </c>
      <c r="Q35" s="76">
        <f t="shared" si="10"/>
        <v>66.612499999999997</v>
      </c>
      <c r="R35" s="76">
        <f t="shared" si="11"/>
        <v>0</v>
      </c>
      <c r="S35" s="76">
        <f t="shared" si="11"/>
        <v>3.6499999999999998E-2</v>
      </c>
      <c r="T35" s="76">
        <f t="shared" si="11"/>
        <v>8.7600000000000004E-3</v>
      </c>
      <c r="U35" s="76">
        <f t="shared" si="11"/>
        <v>0.73</v>
      </c>
      <c r="AB35" s="58"/>
      <c r="AC35" s="58"/>
      <c r="AD35" s="58"/>
      <c r="AE35" s="58"/>
      <c r="AF35" s="58"/>
      <c r="AG35" s="58"/>
      <c r="AH35" s="58"/>
      <c r="AI35" s="58"/>
    </row>
    <row r="36" spans="1:35" s="71" customFormat="1" ht="13" x14ac:dyDescent="0.35">
      <c r="A36" s="13">
        <f>H8</f>
        <v>10</v>
      </c>
      <c r="B36" s="15">
        <v>73</v>
      </c>
      <c r="C36" s="76">
        <f t="shared" si="6"/>
        <v>248.20000000000002</v>
      </c>
      <c r="D36" s="76">
        <f t="shared" si="7"/>
        <v>104.52687499999999</v>
      </c>
      <c r="E36" s="76">
        <f t="shared" si="8"/>
        <v>184.286675</v>
      </c>
      <c r="F36" s="76">
        <f t="shared" si="9"/>
        <v>76.977623999999992</v>
      </c>
      <c r="G36" s="76">
        <f t="shared" si="5"/>
        <v>0.21462000000000001</v>
      </c>
      <c r="H36" s="76">
        <f t="shared" si="5"/>
        <v>0.9709000000000001</v>
      </c>
      <c r="I36" s="76">
        <f t="shared" si="5"/>
        <v>3.6499999999999998E-2</v>
      </c>
      <c r="J36" s="76">
        <f t="shared" si="5"/>
        <v>7.3000000000000007E-4</v>
      </c>
      <c r="K36" s="76">
        <f t="shared" si="5"/>
        <v>3.65E-3</v>
      </c>
      <c r="L36" s="76">
        <f t="shared" si="5"/>
        <v>4.2340000000000003E-2</v>
      </c>
      <c r="M36" s="76">
        <f t="shared" si="5"/>
        <v>4.0880000000000007E-2</v>
      </c>
      <c r="N36" s="76">
        <f t="shared" si="5"/>
        <v>0</v>
      </c>
      <c r="O36" s="76">
        <f t="shared" si="5"/>
        <v>0</v>
      </c>
      <c r="P36" s="76">
        <f t="shared" si="5"/>
        <v>85.263999999999996</v>
      </c>
      <c r="Q36" s="76">
        <f t="shared" si="10"/>
        <v>66.612499999999997</v>
      </c>
      <c r="R36" s="76">
        <f t="shared" si="11"/>
        <v>0</v>
      </c>
      <c r="S36" s="76">
        <f t="shared" si="11"/>
        <v>3.6499999999999998E-2</v>
      </c>
      <c r="T36" s="76">
        <f t="shared" si="11"/>
        <v>8.7600000000000004E-3</v>
      </c>
      <c r="U36" s="76">
        <f t="shared" si="11"/>
        <v>0.73</v>
      </c>
      <c r="AB36" s="58"/>
      <c r="AC36" s="58"/>
      <c r="AD36" s="58"/>
      <c r="AE36" s="58"/>
      <c r="AF36" s="58"/>
      <c r="AG36" s="58"/>
      <c r="AH36" s="58"/>
      <c r="AI36" s="58"/>
    </row>
    <row r="37" spans="1:35" s="71" customFormat="1" ht="13" x14ac:dyDescent="0.35">
      <c r="A37" s="13">
        <f>I8</f>
        <v>11</v>
      </c>
      <c r="B37" s="15">
        <v>52</v>
      </c>
      <c r="C37" s="76">
        <f t="shared" si="6"/>
        <v>176.8</v>
      </c>
      <c r="D37" s="76">
        <f t="shared" si="7"/>
        <v>74.457499999999996</v>
      </c>
      <c r="E37" s="76">
        <f t="shared" si="8"/>
        <v>131.27270000000001</v>
      </c>
      <c r="F37" s="76">
        <f t="shared" si="9"/>
        <v>54.833376000000001</v>
      </c>
      <c r="G37" s="76">
        <f t="shared" si="5"/>
        <v>0.15287999999999999</v>
      </c>
      <c r="H37" s="76">
        <f t="shared" si="5"/>
        <v>0.6916000000000001</v>
      </c>
      <c r="I37" s="76">
        <f t="shared" si="5"/>
        <v>2.6000000000000002E-2</v>
      </c>
      <c r="J37" s="76">
        <f t="shared" si="5"/>
        <v>5.2000000000000006E-4</v>
      </c>
      <c r="K37" s="76">
        <f t="shared" si="5"/>
        <v>2.6000000000000003E-3</v>
      </c>
      <c r="L37" s="76">
        <f t="shared" si="5"/>
        <v>3.0159999999999999E-2</v>
      </c>
      <c r="M37" s="76">
        <f t="shared" si="5"/>
        <v>2.9120000000000004E-2</v>
      </c>
      <c r="N37" s="76">
        <f t="shared" si="5"/>
        <v>0</v>
      </c>
      <c r="O37" s="76">
        <f t="shared" si="5"/>
        <v>0</v>
      </c>
      <c r="P37" s="76">
        <f t="shared" si="5"/>
        <v>60.735999999999997</v>
      </c>
      <c r="Q37" s="76">
        <f t="shared" si="10"/>
        <v>47.45</v>
      </c>
      <c r="R37" s="76">
        <f t="shared" si="11"/>
        <v>0</v>
      </c>
      <c r="S37" s="76">
        <f t="shared" si="11"/>
        <v>2.6000000000000002E-2</v>
      </c>
      <c r="T37" s="76">
        <f t="shared" si="11"/>
        <v>6.2399999999999999E-3</v>
      </c>
      <c r="U37" s="76">
        <f t="shared" si="11"/>
        <v>0.52</v>
      </c>
      <c r="AB37" s="58"/>
      <c r="AC37" s="58"/>
      <c r="AD37" s="58"/>
      <c r="AE37" s="58"/>
      <c r="AF37" s="58"/>
      <c r="AG37" s="58"/>
      <c r="AH37" s="58"/>
      <c r="AI37" s="58"/>
    </row>
    <row r="38" spans="1:35" s="71" customFormat="1" ht="13" x14ac:dyDescent="0.35">
      <c r="A38" s="13">
        <f>J8</f>
        <v>1230</v>
      </c>
      <c r="B38" s="15">
        <v>52</v>
      </c>
      <c r="C38" s="76">
        <f t="shared" si="6"/>
        <v>176.8</v>
      </c>
      <c r="D38" s="76">
        <f t="shared" si="7"/>
        <v>74.457499999999996</v>
      </c>
      <c r="E38" s="76">
        <f t="shared" si="8"/>
        <v>131.27270000000001</v>
      </c>
      <c r="F38" s="76">
        <f t="shared" si="9"/>
        <v>54.833376000000001</v>
      </c>
      <c r="G38" s="76">
        <f t="shared" si="5"/>
        <v>0.15287999999999999</v>
      </c>
      <c r="H38" s="76">
        <f t="shared" si="5"/>
        <v>0.6916000000000001</v>
      </c>
      <c r="I38" s="76">
        <f t="shared" si="5"/>
        <v>2.6000000000000002E-2</v>
      </c>
      <c r="J38" s="76">
        <f t="shared" si="5"/>
        <v>5.2000000000000006E-4</v>
      </c>
      <c r="K38" s="76">
        <f t="shared" si="5"/>
        <v>2.6000000000000003E-3</v>
      </c>
      <c r="L38" s="76">
        <f t="shared" si="5"/>
        <v>3.0159999999999999E-2</v>
      </c>
      <c r="M38" s="76">
        <f t="shared" si="5"/>
        <v>2.9120000000000004E-2</v>
      </c>
      <c r="N38" s="76">
        <f t="shared" si="5"/>
        <v>0</v>
      </c>
      <c r="O38" s="76">
        <f t="shared" si="5"/>
        <v>0</v>
      </c>
      <c r="P38" s="76">
        <f t="shared" si="5"/>
        <v>60.735999999999997</v>
      </c>
      <c r="Q38" s="76">
        <f t="shared" si="10"/>
        <v>47.45</v>
      </c>
      <c r="R38" s="76">
        <f t="shared" si="11"/>
        <v>0</v>
      </c>
      <c r="S38" s="76">
        <f t="shared" si="11"/>
        <v>2.6000000000000002E-2</v>
      </c>
      <c r="T38" s="76">
        <f t="shared" si="11"/>
        <v>6.2399999999999999E-3</v>
      </c>
      <c r="U38" s="76">
        <f t="shared" si="11"/>
        <v>0.52</v>
      </c>
      <c r="AB38" s="58"/>
      <c r="AC38" s="58"/>
      <c r="AD38" s="58"/>
      <c r="AE38" s="58"/>
      <c r="AF38" s="58"/>
      <c r="AG38" s="58"/>
      <c r="AH38" s="58"/>
      <c r="AI38" s="58"/>
    </row>
    <row r="39" spans="1:35" s="71" customFormat="1" ht="13" x14ac:dyDescent="0.35">
      <c r="A39" s="13">
        <f>K8</f>
        <v>2628</v>
      </c>
      <c r="B39" s="15">
        <v>52</v>
      </c>
      <c r="C39" s="76">
        <f t="shared" si="6"/>
        <v>176.8</v>
      </c>
      <c r="D39" s="76">
        <f t="shared" si="7"/>
        <v>74.457499999999996</v>
      </c>
      <c r="E39" s="76">
        <f t="shared" si="8"/>
        <v>131.27270000000001</v>
      </c>
      <c r="F39" s="76">
        <f t="shared" si="9"/>
        <v>54.833376000000001</v>
      </c>
      <c r="G39" s="76">
        <f t="shared" si="5"/>
        <v>0.15287999999999999</v>
      </c>
      <c r="H39" s="76">
        <f t="shared" si="5"/>
        <v>0.6916000000000001</v>
      </c>
      <c r="I39" s="76">
        <f t="shared" si="5"/>
        <v>2.6000000000000002E-2</v>
      </c>
      <c r="J39" s="76">
        <f t="shared" si="5"/>
        <v>5.2000000000000006E-4</v>
      </c>
      <c r="K39" s="76">
        <f t="shared" si="5"/>
        <v>2.6000000000000003E-3</v>
      </c>
      <c r="L39" s="76">
        <f t="shared" si="5"/>
        <v>3.0159999999999999E-2</v>
      </c>
      <c r="M39" s="76">
        <f t="shared" si="5"/>
        <v>2.9120000000000004E-2</v>
      </c>
      <c r="N39" s="76">
        <f t="shared" si="5"/>
        <v>0</v>
      </c>
      <c r="O39" s="76">
        <f t="shared" si="5"/>
        <v>0</v>
      </c>
      <c r="P39" s="76">
        <f t="shared" si="5"/>
        <v>60.735999999999997</v>
      </c>
      <c r="Q39" s="76">
        <f t="shared" si="10"/>
        <v>47.45</v>
      </c>
      <c r="R39" s="76">
        <f t="shared" si="11"/>
        <v>0</v>
      </c>
      <c r="S39" s="76">
        <f t="shared" si="11"/>
        <v>2.6000000000000002E-2</v>
      </c>
      <c r="T39" s="76">
        <f t="shared" si="11"/>
        <v>6.2399999999999999E-3</v>
      </c>
      <c r="U39" s="76">
        <f t="shared" si="11"/>
        <v>0.52</v>
      </c>
      <c r="AB39" s="58"/>
      <c r="AC39" s="58"/>
      <c r="AD39" s="58"/>
      <c r="AE39" s="58"/>
      <c r="AF39" s="58"/>
      <c r="AG39" s="58"/>
      <c r="AH39" s="58"/>
      <c r="AI39" s="58"/>
    </row>
    <row r="40" spans="1:35" s="71" customFormat="1" ht="13" x14ac:dyDescent="0.35">
      <c r="A40" s="13">
        <f>L8</f>
        <v>8610</v>
      </c>
      <c r="B40" s="15">
        <v>52</v>
      </c>
      <c r="C40" s="76">
        <f t="shared" si="6"/>
        <v>176.8</v>
      </c>
      <c r="D40" s="76">
        <f t="shared" si="7"/>
        <v>74.457499999999996</v>
      </c>
      <c r="E40" s="76">
        <f t="shared" si="8"/>
        <v>131.27270000000001</v>
      </c>
      <c r="F40" s="76">
        <f t="shared" si="9"/>
        <v>54.833376000000001</v>
      </c>
      <c r="G40" s="76">
        <f t="shared" si="5"/>
        <v>0.15287999999999999</v>
      </c>
      <c r="H40" s="76">
        <f t="shared" si="5"/>
        <v>0.6916000000000001</v>
      </c>
      <c r="I40" s="76">
        <f t="shared" si="5"/>
        <v>2.6000000000000002E-2</v>
      </c>
      <c r="J40" s="76">
        <f t="shared" si="5"/>
        <v>5.2000000000000006E-4</v>
      </c>
      <c r="K40" s="76">
        <f t="shared" si="5"/>
        <v>2.6000000000000003E-3</v>
      </c>
      <c r="L40" s="76">
        <f t="shared" si="5"/>
        <v>3.0159999999999999E-2</v>
      </c>
      <c r="M40" s="76">
        <f t="shared" si="5"/>
        <v>2.9120000000000004E-2</v>
      </c>
      <c r="N40" s="76">
        <f t="shared" si="5"/>
        <v>0</v>
      </c>
      <c r="O40" s="76">
        <f t="shared" si="5"/>
        <v>0</v>
      </c>
      <c r="P40" s="76">
        <f t="shared" si="5"/>
        <v>60.735999999999997</v>
      </c>
      <c r="Q40" s="76">
        <f t="shared" si="10"/>
        <v>47.45</v>
      </c>
      <c r="R40" s="76">
        <f t="shared" si="11"/>
        <v>0</v>
      </c>
      <c r="S40" s="76">
        <f t="shared" si="11"/>
        <v>2.6000000000000002E-2</v>
      </c>
      <c r="T40" s="76">
        <f t="shared" si="11"/>
        <v>6.2399999999999999E-3</v>
      </c>
      <c r="U40" s="76">
        <f t="shared" si="11"/>
        <v>0.52</v>
      </c>
      <c r="AB40" s="58"/>
      <c r="AC40" s="58"/>
      <c r="AD40" s="58"/>
      <c r="AE40" s="58"/>
      <c r="AF40" s="58"/>
      <c r="AG40" s="58"/>
      <c r="AH40" s="58"/>
      <c r="AI40" s="58"/>
    </row>
    <row r="41" spans="1:35" s="71" customFormat="1" ht="13" x14ac:dyDescent="0.35">
      <c r="A41" s="13" t="str">
        <f>M8</f>
        <v>9130/0536</v>
      </c>
      <c r="B41" s="15">
        <v>52</v>
      </c>
      <c r="C41" s="76">
        <f t="shared" si="6"/>
        <v>176.8</v>
      </c>
      <c r="D41" s="76">
        <f t="shared" si="7"/>
        <v>74.457499999999996</v>
      </c>
      <c r="E41" s="76">
        <f t="shared" si="8"/>
        <v>131.27270000000001</v>
      </c>
      <c r="F41" s="76">
        <f t="shared" si="9"/>
        <v>54.833376000000001</v>
      </c>
      <c r="G41" s="76">
        <f t="shared" si="5"/>
        <v>0.15287999999999999</v>
      </c>
      <c r="H41" s="76">
        <f t="shared" si="5"/>
        <v>0.6916000000000001</v>
      </c>
      <c r="I41" s="76">
        <f t="shared" si="5"/>
        <v>2.6000000000000002E-2</v>
      </c>
      <c r="J41" s="76">
        <f t="shared" si="5"/>
        <v>5.2000000000000006E-4</v>
      </c>
      <c r="K41" s="76">
        <f t="shared" si="5"/>
        <v>2.6000000000000003E-3</v>
      </c>
      <c r="L41" s="76">
        <f t="shared" si="5"/>
        <v>3.0159999999999999E-2</v>
      </c>
      <c r="M41" s="76">
        <f t="shared" si="5"/>
        <v>2.9120000000000004E-2</v>
      </c>
      <c r="N41" s="76">
        <f t="shared" si="5"/>
        <v>0</v>
      </c>
      <c r="O41" s="76">
        <f t="shared" si="5"/>
        <v>0</v>
      </c>
      <c r="P41" s="76">
        <f t="shared" si="5"/>
        <v>60.735999999999997</v>
      </c>
      <c r="Q41" s="76">
        <f t="shared" si="10"/>
        <v>47.45</v>
      </c>
      <c r="R41" s="76">
        <f t="shared" si="11"/>
        <v>0</v>
      </c>
      <c r="S41" s="76">
        <f t="shared" si="11"/>
        <v>2.6000000000000002E-2</v>
      </c>
      <c r="T41" s="76">
        <f t="shared" si="11"/>
        <v>6.2399999999999999E-3</v>
      </c>
      <c r="U41" s="76">
        <f t="shared" si="11"/>
        <v>0.52</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11.8</v>
      </c>
      <c r="C55" s="115">
        <v>1</v>
      </c>
      <c r="D55" s="116">
        <f>(B55/100)*C55</f>
        <v>0.11800000000000001</v>
      </c>
      <c r="E55" s="116">
        <f>G55</f>
        <v>0.23600000000000002</v>
      </c>
      <c r="F55" s="115">
        <v>2</v>
      </c>
      <c r="G55" s="116">
        <f>(B55/100)*F55</f>
        <v>0.23600000000000002</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7</v>
      </c>
      <c r="F57" s="8">
        <f t="shared" si="13"/>
        <v>9</v>
      </c>
      <c r="G57" s="8">
        <f t="shared" si="13"/>
        <v>10</v>
      </c>
      <c r="H57" s="8">
        <f t="shared" si="13"/>
        <v>11</v>
      </c>
      <c r="I57" s="8">
        <f t="shared" si="13"/>
        <v>1230</v>
      </c>
      <c r="J57" s="8">
        <f t="shared" si="13"/>
        <v>2628</v>
      </c>
      <c r="K57" s="8">
        <f t="shared" si="13"/>
        <v>8610</v>
      </c>
      <c r="L57" s="8" t="str">
        <f t="shared" si="13"/>
        <v>9130/0536</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7.3</v>
      </c>
      <c r="C60" s="75">
        <f t="shared" ref="C60:U60" si="14">D10</f>
        <v>7.9</v>
      </c>
      <c r="D60" s="75">
        <f t="shared" si="14"/>
        <v>7.4</v>
      </c>
      <c r="E60" s="75">
        <f t="shared" si="14"/>
        <v>6.3</v>
      </c>
      <c r="F60" s="75">
        <f t="shared" si="14"/>
        <v>5.8</v>
      </c>
      <c r="G60" s="75">
        <f t="shared" si="14"/>
        <v>6.1</v>
      </c>
      <c r="H60" s="75">
        <f t="shared" si="14"/>
        <v>5.9</v>
      </c>
      <c r="I60" s="75">
        <f t="shared" si="14"/>
        <v>6.2</v>
      </c>
      <c r="J60" s="75">
        <f t="shared" si="14"/>
        <v>6.2</v>
      </c>
      <c r="K60" s="75">
        <f t="shared" si="14"/>
        <v>6.2</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52</v>
      </c>
      <c r="C62" s="76">
        <f>B32</f>
        <v>52</v>
      </c>
      <c r="D62" s="76">
        <f>B33</f>
        <v>52</v>
      </c>
      <c r="E62" s="76">
        <f>B34</f>
        <v>73</v>
      </c>
      <c r="F62" s="76">
        <f>B35</f>
        <v>73</v>
      </c>
      <c r="G62" s="76">
        <f>B36</f>
        <v>73</v>
      </c>
      <c r="H62" s="76">
        <f>B37</f>
        <v>52</v>
      </c>
      <c r="I62" s="76">
        <f>B38</f>
        <v>52</v>
      </c>
      <c r="J62" s="76">
        <f>B39</f>
        <v>52</v>
      </c>
      <c r="K62" s="76">
        <f>B40</f>
        <v>52</v>
      </c>
      <c r="L62" s="76">
        <f>B41</f>
        <v>52</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0.12272000000000001</v>
      </c>
      <c r="C63" s="76">
        <f t="shared" ref="C63:U63" si="16">$E55*(C62/100)</f>
        <v>0.12272000000000001</v>
      </c>
      <c r="D63" s="76">
        <f t="shared" si="16"/>
        <v>0.12272000000000001</v>
      </c>
      <c r="E63" s="76">
        <f t="shared" si="16"/>
        <v>0.17228000000000002</v>
      </c>
      <c r="F63" s="76">
        <f>$E55*(F62/100)</f>
        <v>0.17228000000000002</v>
      </c>
      <c r="G63" s="76">
        <f t="shared" si="16"/>
        <v>0.17228000000000002</v>
      </c>
      <c r="H63" s="76">
        <f t="shared" si="16"/>
        <v>0.12272000000000001</v>
      </c>
      <c r="I63" s="76">
        <f t="shared" si="16"/>
        <v>0.12272000000000001</v>
      </c>
      <c r="J63" s="76">
        <f t="shared" si="16"/>
        <v>0.12272000000000001</v>
      </c>
      <c r="K63" s="76">
        <f t="shared" si="16"/>
        <v>0.12272000000000001</v>
      </c>
      <c r="L63" s="76">
        <f t="shared" si="16"/>
        <v>0.12272000000000001</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-6.5999999999999979</v>
      </c>
      <c r="C64" s="76">
        <f t="shared" ref="C64:U64" si="17">(C59-C60)*C61</f>
        <v>-10.200000000000001</v>
      </c>
      <c r="D64" s="76">
        <f t="shared" si="17"/>
        <v>-7.2000000000000011</v>
      </c>
      <c r="E64" s="76">
        <f t="shared" si="17"/>
        <v>-0.59999999999999787</v>
      </c>
      <c r="F64" s="76">
        <f t="shared" si="17"/>
        <v>2.4000000000000021</v>
      </c>
      <c r="G64" s="76">
        <f t="shared" si="17"/>
        <v>0.6000000000000032</v>
      </c>
      <c r="H64" s="76">
        <f t="shared" si="17"/>
        <v>1.7999999999999989</v>
      </c>
      <c r="I64" s="76">
        <f t="shared" si="17"/>
        <v>0</v>
      </c>
      <c r="J64" s="76">
        <f t="shared" si="17"/>
        <v>0</v>
      </c>
      <c r="K64" s="76">
        <f t="shared" si="17"/>
        <v>0</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6.722719999999998</v>
      </c>
      <c r="C65" s="76">
        <f t="shared" ref="C65:U65" si="18">C63-C64</f>
        <v>10.32272</v>
      </c>
      <c r="D65" s="76">
        <f t="shared" si="18"/>
        <v>7.3227200000000012</v>
      </c>
      <c r="E65" s="76">
        <f t="shared" si="18"/>
        <v>0.77227999999999786</v>
      </c>
      <c r="F65" s="76">
        <f t="shared" si="18"/>
        <v>-2.2277200000000019</v>
      </c>
      <c r="G65" s="76">
        <f t="shared" si="18"/>
        <v>-0.42772000000000321</v>
      </c>
      <c r="H65" s="76">
        <f t="shared" si="18"/>
        <v>-1.677279999999999</v>
      </c>
      <c r="I65" s="76">
        <f t="shared" si="18"/>
        <v>0.12272000000000001</v>
      </c>
      <c r="J65" s="76">
        <f t="shared" si="18"/>
        <v>0.12272000000000001</v>
      </c>
      <c r="K65" s="76">
        <f t="shared" si="18"/>
        <v>0.12272000000000001</v>
      </c>
      <c r="L65" s="76">
        <f t="shared" si="18"/>
        <v>-1.0772800000000011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OVER</v>
      </c>
      <c r="K66" s="77" t="str">
        <f t="shared" si="19"/>
        <v>OVER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R24" sqref="R24"/>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'Dunbia Lairage'!B29</f>
        <v>Application Rate</v>
      </c>
      <c r="C1" s="37" t="str">
        <f>'Dunbia Lairage'!C29</f>
        <v>Nitrogen Addition</v>
      </c>
      <c r="D1" s="37" t="str">
        <f>'Dunbia Lairage'!D29</f>
        <v>Phosphate Addition</v>
      </c>
      <c r="E1" s="37" t="str">
        <f>'Dunbia Lairage'!E29</f>
        <v>Potash  Addition</v>
      </c>
      <c r="F1" s="37" t="str">
        <f>'Dunbia Lairage'!F29</f>
        <v>Mg Oxide Addition</v>
      </c>
      <c r="G1" s="37" t="str">
        <f>'Dunbia Lairage'!G29</f>
        <v>Copper Addition</v>
      </c>
      <c r="H1" s="37" t="str">
        <f>'Dunbia Lairage'!H29</f>
        <v>Zinc Addition</v>
      </c>
      <c r="I1" s="37" t="str">
        <f>'Dunbia Lairage'!I29</f>
        <v>Lead Addition</v>
      </c>
      <c r="J1" s="37" t="str">
        <f>'Dunbia Lairage'!J29</f>
        <v>Cadmium Addition</v>
      </c>
      <c r="K1" s="37" t="str">
        <f>'Dunbia Lairage'!K29</f>
        <v>Mercury Addition</v>
      </c>
      <c r="L1" s="37" t="str">
        <f>'Dunbia Lairage'!L29</f>
        <v>Nickel Addition</v>
      </c>
      <c r="M1" s="37" t="str">
        <f>'Dunbia Lairage'!M29</f>
        <v>Chromium Addition</v>
      </c>
      <c r="N1" s="37" t="str">
        <f>'Dunbia Lairage'!N29</f>
        <v>Aluminium Addition</v>
      </c>
      <c r="O1" s="37" t="str">
        <f>'Dunbia Lairage'!O29</f>
        <v>Iron Addition</v>
      </c>
      <c r="P1" s="37" t="str">
        <f>'Dunbia Lairage'!P29</f>
        <v xml:space="preserve">Sodium Addition                 </v>
      </c>
      <c r="Q1" s="37" t="str">
        <f>'Dunbia Lairage'!Q29</f>
        <v>SO3  Addition                             kg/ha</v>
      </c>
      <c r="R1" s="37" t="str">
        <f>'Dunbia Lairage'!R29</f>
        <v xml:space="preserve">Selenium Addition </v>
      </c>
      <c r="S1" s="37" t="str">
        <f>'Dunbia Lairage'!S29</f>
        <v xml:space="preserve">Arsenic  Addition  </v>
      </c>
      <c r="T1" s="37" t="str">
        <f>'Dunbia Lairage'!T29</f>
        <v xml:space="preserve">Molybdenum Addition  </v>
      </c>
      <c r="U1" s="37" t="str">
        <f>'Dunbia Lairage'!U29</f>
        <v xml:space="preserve">Fluoride Addition </v>
      </c>
    </row>
    <row r="2" spans="1:21" ht="25" x14ac:dyDescent="0.25">
      <c r="A2" s="146"/>
      <c r="B2" s="37" t="str">
        <f>'Dunbia Lairage'!B30</f>
        <v>tonnes/ha</v>
      </c>
      <c r="C2" s="37" t="str">
        <f>'Dunbia Lairage'!C30</f>
        <v>kg/ha</v>
      </c>
      <c r="D2" s="37" t="str">
        <f>'Dunbia Lairage'!D30</f>
        <v>P2O5 
kg/ha</v>
      </c>
      <c r="E2" s="37" t="str">
        <f>'Dunbia Lairage'!E30</f>
        <v>K2O 
kg/ha</v>
      </c>
      <c r="F2" s="37" t="str">
        <f>'Dunbia Lairage'!F30</f>
        <v>MgO 
kg/ha</v>
      </c>
      <c r="G2" s="37" t="str">
        <f>'Dunbia Lairage'!G30</f>
        <v>kg/ha</v>
      </c>
      <c r="H2" s="37" t="str">
        <f>'Dunbia Lairage'!H30</f>
        <v>kg/ha</v>
      </c>
      <c r="I2" s="37" t="str">
        <f>'Dunbia Lairage'!I30</f>
        <v>kg/ha</v>
      </c>
      <c r="J2" s="37" t="str">
        <f>'Dunbia Lairage'!J30</f>
        <v>kg/ha</v>
      </c>
      <c r="K2" s="37" t="str">
        <f>'Dunbia Lairage'!K30</f>
        <v>kg/ha</v>
      </c>
      <c r="L2" s="37" t="str">
        <f>'Dunbia Lairage'!L30</f>
        <v>kg/ha</v>
      </c>
      <c r="M2" s="37" t="str">
        <f>'Dunbia Lairage'!M30</f>
        <v>kg/ha</v>
      </c>
      <c r="N2" s="37" t="str">
        <f>'Dunbia Lairage'!N30</f>
        <v>kg/ha</v>
      </c>
      <c r="O2" s="37" t="str">
        <f>'Dunbia Lairage'!O30</f>
        <v>kg/ha</v>
      </c>
      <c r="P2" s="37" t="str">
        <f>'Dunbia Lairage'!P30</f>
        <v>kg/ha</v>
      </c>
      <c r="Q2" s="37" t="str">
        <f>'Dunbia Lairage'!Q30</f>
        <v>kg/ha</v>
      </c>
      <c r="R2" s="37" t="str">
        <f>'Dunbia Lairage'!R30</f>
        <v>kg/ha</v>
      </c>
      <c r="S2" s="37" t="str">
        <f>'Dunbia Lairage'!S30</f>
        <v>kg/ha</v>
      </c>
      <c r="T2" s="37" t="str">
        <f>'Dunbia Lairage'!T30</f>
        <v>kg/ha</v>
      </c>
      <c r="U2" s="37" t="str">
        <f>'Dunbia Lairage'!U30</f>
        <v>kg/ha</v>
      </c>
    </row>
    <row r="3" spans="1:21" x14ac:dyDescent="0.25">
      <c r="A3" s="35">
        <v>1</v>
      </c>
      <c r="B3" s="32">
        <f>'Dunbia Lairage'!B31</f>
        <v>18</v>
      </c>
      <c r="C3" s="32">
        <f>'Dunbia Lairage'!C31</f>
        <v>108.675</v>
      </c>
      <c r="D3" s="32">
        <f>'Dunbia Lairage'!D31</f>
        <v>74.952126899999996</v>
      </c>
      <c r="E3" s="32">
        <f>'Dunbia Lairage'!E31</f>
        <v>69.629238000000001</v>
      </c>
      <c r="F3" s="32">
        <f>'Dunbia Lairage'!F31</f>
        <v>30.7564803</v>
      </c>
      <c r="G3" s="32">
        <f>'Dunbia Lairage'!G31</f>
        <v>0.10206</v>
      </c>
      <c r="H3" s="32">
        <f>'Dunbia Lairage'!H31</f>
        <v>1.3104</v>
      </c>
      <c r="I3" s="32">
        <f>'Dunbia Lairage'!I31</f>
        <v>2.6176500000000005E-2</v>
      </c>
      <c r="J3" s="32">
        <f>'Dunbia Lairage'!J31</f>
        <v>1.0394999999999998E-3</v>
      </c>
      <c r="K3" s="32">
        <f>'Dunbia Lairage'!K31</f>
        <v>3.1499999999999996E-4</v>
      </c>
      <c r="L3" s="32">
        <f>'Dunbia Lairage'!L31</f>
        <v>5.1029999999999999E-2</v>
      </c>
      <c r="M3" s="32">
        <f>'Dunbia Lairage'!M31</f>
        <v>9.9225000000000008E-2</v>
      </c>
      <c r="N3" s="32">
        <f>'Dunbia Lairage'!N31</f>
        <v>0</v>
      </c>
      <c r="O3" s="32">
        <f>'Dunbia Lairage'!O31</f>
        <v>0</v>
      </c>
      <c r="P3" s="32">
        <f>'Dunbia Lairage'!P31</f>
        <v>23.187149999999995</v>
      </c>
      <c r="Q3" s="32">
        <f>'Dunbia Lairage'!Q31</f>
        <v>37.910249999999991</v>
      </c>
      <c r="R3" s="32">
        <f>'Dunbia Lairage'!R31</f>
        <v>0</v>
      </c>
      <c r="S3" s="32">
        <f>'Dunbia Lairage'!S31</f>
        <v>8.5365000000000007E-3</v>
      </c>
      <c r="T3" s="32">
        <f>'Dunbia Lairage'!T31</f>
        <v>1.0962E-2</v>
      </c>
      <c r="U3" s="32">
        <f>'Dunbia Lairage'!U31</f>
        <v>3.3075E-2</v>
      </c>
    </row>
    <row r="4" spans="1:21" x14ac:dyDescent="0.25">
      <c r="A4" s="35">
        <v>2</v>
      </c>
      <c r="B4" s="32">
        <f>'Dunbia daf liquid'!B31</f>
        <v>39</v>
      </c>
      <c r="C4" s="32">
        <f>'Dunbia daf liquid'!C31</f>
        <v>93.6</v>
      </c>
      <c r="D4" s="32">
        <f>'Dunbia daf liquid'!D31</f>
        <v>74.159670000000006</v>
      </c>
      <c r="E4" s="32">
        <f>'Dunbia daf liquid'!E31</f>
        <v>11.137815000000002</v>
      </c>
      <c r="F4" s="32">
        <f>'Dunbia daf liquid'!F31</f>
        <v>4.0025778000000001</v>
      </c>
      <c r="G4" s="32">
        <f>'Dunbia daf liquid'!G31</f>
        <v>0.18096000000000001</v>
      </c>
      <c r="H4" s="32">
        <f>'Dunbia daf liquid'!H31</f>
        <v>2.0318999999999998</v>
      </c>
      <c r="I4" s="32">
        <f>'Dunbia daf liquid'!I31</f>
        <v>1.95E-2</v>
      </c>
      <c r="J4" s="32">
        <f>'Dunbia daf liquid'!J31</f>
        <v>3.9000000000000005E-4</v>
      </c>
      <c r="K4" s="32">
        <f>'Dunbia daf liquid'!K31</f>
        <v>1.9500000000000001E-3</v>
      </c>
      <c r="L4" s="32">
        <f>'Dunbia daf liquid'!L31</f>
        <v>1.4039999999999999E-2</v>
      </c>
      <c r="M4" s="32">
        <f>'Dunbia daf liquid'!M31</f>
        <v>2.7300000000000001E-2</v>
      </c>
      <c r="N4" s="32">
        <f>'Dunbia daf liquid'!N31</f>
        <v>0</v>
      </c>
      <c r="O4" s="32">
        <f>'Dunbia daf liquid'!O31</f>
        <v>0</v>
      </c>
      <c r="P4" s="32">
        <f>'Dunbia daf liquid'!P31</f>
        <v>40.404000000000003</v>
      </c>
      <c r="Q4" s="32">
        <f>'Dunbia daf liquid'!Q31</f>
        <v>23.107500000000002</v>
      </c>
      <c r="R4" s="32">
        <f>'Dunbia daf liquid'!R31</f>
        <v>1.9500000000000001E-3</v>
      </c>
      <c r="S4" s="32">
        <f>'Dunbia daf liquid'!S31</f>
        <v>1.95E-2</v>
      </c>
      <c r="T4" s="32">
        <f>'Dunbia daf liquid'!T31</f>
        <v>4.2900000000000004E-3</v>
      </c>
      <c r="U4" s="32">
        <f>'Dunbia daf liquid'!U31</f>
        <v>0.39</v>
      </c>
    </row>
    <row r="5" spans="1:21" x14ac:dyDescent="0.25">
      <c r="A5" s="35">
        <v>3</v>
      </c>
      <c r="B5" s="32">
        <f>'Dunbia Cake'!B31</f>
        <v>7</v>
      </c>
      <c r="C5" s="32">
        <f>'Dunbia Cake'!C31</f>
        <v>72.10560000000001</v>
      </c>
      <c r="D5" s="32">
        <f>'Dunbia Cake'!D31</f>
        <v>33.467118153000001</v>
      </c>
      <c r="E5" s="32">
        <f>'Dunbia Cake'!E31</f>
        <v>3.2964317400000001</v>
      </c>
      <c r="F5" s="32">
        <f>'Dunbia Cake'!F31</f>
        <v>2.144649528</v>
      </c>
      <c r="G5" s="32">
        <f>'Dunbia Cake'!G31</f>
        <v>0.130326</v>
      </c>
      <c r="H5" s="32">
        <f>'Dunbia Cake'!H31</f>
        <v>0.345912</v>
      </c>
      <c r="I5" s="32">
        <f>'Dunbia Cake'!I31</f>
        <v>4.8963599999999989E-3</v>
      </c>
      <c r="J5" s="32">
        <f>'Dunbia Cake'!J31</f>
        <v>2.1923999999999999E-4</v>
      </c>
      <c r="K5" s="32">
        <f>'Dunbia Cake'!K31</f>
        <v>1.2179999999999999E-4</v>
      </c>
      <c r="L5" s="32">
        <f>'Dunbia Cake'!L31</f>
        <v>1.7173799999999996E-2</v>
      </c>
      <c r="M5" s="32">
        <f>'Dunbia Cake'!M31</f>
        <v>3.6174600000000001E-2</v>
      </c>
      <c r="N5" s="32">
        <f>'Dunbia Cake'!N31</f>
        <v>0</v>
      </c>
      <c r="O5" s="32">
        <f>'Dunbia Cake'!O31</f>
        <v>0</v>
      </c>
      <c r="P5" s="32">
        <f>'Dunbia Cake'!P31</f>
        <v>3.2374439999999995</v>
      </c>
      <c r="Q5" s="32">
        <f>'Dunbia Cake'!Q31</f>
        <v>13.735995000000001</v>
      </c>
      <c r="R5" s="32">
        <f>'Dunbia Cake'!R31</f>
        <v>0</v>
      </c>
      <c r="S5" s="32">
        <f>'Dunbia Cake'!S31</f>
        <v>1.2058199999999998E-3</v>
      </c>
      <c r="T5" s="32">
        <f>'Dunbia Cake'!T31</f>
        <v>3.1424399999999998E-3</v>
      </c>
      <c r="U5" s="32">
        <f>'Dunbia Cake'!U31</f>
        <v>2.70396E-2</v>
      </c>
    </row>
    <row r="6" spans="1:21" x14ac:dyDescent="0.25">
      <c r="A6" s="35">
        <v>4</v>
      </c>
      <c r="B6" s="32">
        <f>'Bwlchmawr slurry'!B31</f>
        <v>52</v>
      </c>
      <c r="C6" s="32">
        <f>'Bwlchmawr slurry'!C31</f>
        <v>176.8</v>
      </c>
      <c r="D6" s="32">
        <f>'Bwlchmawr slurry'!D31</f>
        <v>74.457499999999996</v>
      </c>
      <c r="E6" s="32">
        <f>'Bwlchmawr slurry'!E31</f>
        <v>131.27270000000001</v>
      </c>
      <c r="F6" s="32">
        <f>'Bwlchmawr slurry'!F31</f>
        <v>54.833376000000001</v>
      </c>
      <c r="G6" s="32">
        <f>'Bwlchmawr slurry'!G31</f>
        <v>0.15287999999999999</v>
      </c>
      <c r="H6" s="32">
        <f>'Bwlchmawr slurry'!H31</f>
        <v>0.6916000000000001</v>
      </c>
      <c r="I6" s="32">
        <f>'Bwlchmawr slurry'!I31</f>
        <v>2.6000000000000002E-2</v>
      </c>
      <c r="J6" s="32">
        <f>'Bwlchmawr slurry'!J31</f>
        <v>5.2000000000000006E-4</v>
      </c>
      <c r="K6" s="32">
        <f>'Bwlchmawr slurry'!K31</f>
        <v>2.6000000000000003E-3</v>
      </c>
      <c r="L6" s="32">
        <f>'Bwlchmawr slurry'!L31</f>
        <v>3.0159999999999999E-2</v>
      </c>
      <c r="M6" s="32">
        <f>'Bwlchmawr slurry'!M31</f>
        <v>2.9120000000000004E-2</v>
      </c>
      <c r="N6" s="32">
        <f>'Bwlchmawr slurry'!N31</f>
        <v>0</v>
      </c>
      <c r="O6" s="32">
        <f>'Bwlchmawr slurry'!O31</f>
        <v>0</v>
      </c>
      <c r="P6" s="32">
        <f>'Bwlchmawr slurry'!P31</f>
        <v>60.735999999999997</v>
      </c>
      <c r="Q6" s="32">
        <f>'Bwlchmawr slurry'!Q31</f>
        <v>47.45</v>
      </c>
      <c r="R6" s="32">
        <f>'Bwlchmawr slurry'!R31</f>
        <v>0</v>
      </c>
      <c r="S6" s="32">
        <f>'Bwlchmawr slurry'!S31</f>
        <v>2.6000000000000002E-2</v>
      </c>
      <c r="T6" s="32">
        <f>'Bwlchmawr slurry'!T31</f>
        <v>6.2399999999999999E-3</v>
      </c>
      <c r="U6" s="32">
        <f>'Bwlchmawr slurry'!U31</f>
        <v>0.52</v>
      </c>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116</v>
      </c>
      <c r="C13" s="80">
        <f t="shared" ref="C13:U13" si="0">SUM(C3:C12)</f>
        <v>451.18059999999997</v>
      </c>
      <c r="D13" s="80">
        <f t="shared" si="0"/>
        <v>257.03641505299998</v>
      </c>
      <c r="E13" s="80">
        <f t="shared" si="0"/>
        <v>215.33618474000002</v>
      </c>
      <c r="F13" s="80">
        <f t="shared" si="0"/>
        <v>91.737083627999993</v>
      </c>
      <c r="G13" s="80">
        <f t="shared" si="0"/>
        <v>0.56622600000000001</v>
      </c>
      <c r="H13" s="80">
        <f t="shared" si="0"/>
        <v>4.3798120000000003</v>
      </c>
      <c r="I13" s="80">
        <f t="shared" si="0"/>
        <v>7.657286000000002E-2</v>
      </c>
      <c r="J13" s="80">
        <f t="shared" si="0"/>
        <v>2.1687399999999997E-3</v>
      </c>
      <c r="K13" s="80">
        <f t="shared" si="0"/>
        <v>4.9868000000000004E-3</v>
      </c>
      <c r="L13" s="80">
        <f t="shared" si="0"/>
        <v>0.1124038</v>
      </c>
      <c r="M13" s="80">
        <f t="shared" si="0"/>
        <v>0.19181960000000001</v>
      </c>
      <c r="N13" s="80">
        <f t="shared" si="0"/>
        <v>0</v>
      </c>
      <c r="O13" s="80">
        <f t="shared" si="0"/>
        <v>0</v>
      </c>
      <c r="P13" s="80">
        <f t="shared" si="0"/>
        <v>127.564594</v>
      </c>
      <c r="Q13" s="80">
        <f t="shared" si="0"/>
        <v>122.203745</v>
      </c>
      <c r="R13" s="80">
        <f t="shared" si="0"/>
        <v>1.9500000000000001E-3</v>
      </c>
      <c r="S13" s="80">
        <f t="shared" si="0"/>
        <v>5.5242319999999998E-2</v>
      </c>
      <c r="T13" s="80">
        <f t="shared" si="0"/>
        <v>2.4634439999999997E-2</v>
      </c>
      <c r="U13" s="80">
        <f t="shared" si="0"/>
        <v>0.97011460000000005</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G31" sqref="G31"/>
    </sheetView>
  </sheetViews>
  <sheetFormatPr defaultColWidth="9.1796875" defaultRowHeight="12.5" x14ac:dyDescent="0.25"/>
  <cols>
    <col min="1" max="1" width="9.1796875" style="78"/>
    <col min="2" max="2" width="9.453125" style="78" bestFit="1" customWidth="1"/>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'Dunbia Lairage'!B29</f>
        <v>Application Rate</v>
      </c>
      <c r="D1" s="34" t="str">
        <f>'Dunbia Lairage'!C29</f>
        <v>Nitrogen Addition</v>
      </c>
      <c r="E1" s="34" t="str">
        <f>'Dunbia Lairage'!D29</f>
        <v>Phosphate Addition</v>
      </c>
      <c r="F1" s="34" t="str">
        <f>'Dunbia Lairage'!E29</f>
        <v>Potash  Addition</v>
      </c>
      <c r="G1" s="34" t="str">
        <f>'Dunbia Lairage'!F29</f>
        <v>Mg Oxide Addition</v>
      </c>
      <c r="H1" s="34" t="str">
        <f>'Dunbia Lairage'!G29</f>
        <v>Copper Addition</v>
      </c>
      <c r="I1" s="34" t="str">
        <f>'Dunbia Lairage'!H29</f>
        <v>Zinc Addition</v>
      </c>
      <c r="J1" s="34" t="str">
        <f>'Dunbia Lairage'!I29</f>
        <v>Lead Addition</v>
      </c>
      <c r="K1" s="34" t="str">
        <f>'Dunbia Lairage'!J29</f>
        <v>Cadmium Addition</v>
      </c>
      <c r="L1" s="34" t="str">
        <f>'Dunbia Lairage'!K29</f>
        <v>Mercury Addition</v>
      </c>
      <c r="M1" s="34" t="str">
        <f>'Dunbia Lairage'!L29</f>
        <v>Nickel Addition</v>
      </c>
      <c r="N1" s="34" t="str">
        <f>'Dunbia Lairage'!M29</f>
        <v>Chromium Addition</v>
      </c>
      <c r="O1" s="34" t="str">
        <f>'Dunbia Lairage'!N29</f>
        <v>Aluminium Addition</v>
      </c>
      <c r="P1" s="34" t="str">
        <f>'Dunbia Lairage'!O29</f>
        <v>Iron Addition</v>
      </c>
      <c r="Q1" s="34" t="str">
        <f>'Dunbia Lairage'!P29</f>
        <v xml:space="preserve">Sodium Addition                 </v>
      </c>
      <c r="R1" s="34" t="str">
        <f>'Dunbia Lairage'!Q29</f>
        <v>SO3  Addition                             kg/ha</v>
      </c>
      <c r="S1" s="34" t="str">
        <f>'Dunbia Lairage'!R29</f>
        <v xml:space="preserve">Selenium Addition </v>
      </c>
      <c r="T1" s="34" t="str">
        <f>'Dunbia Lairage'!S29</f>
        <v xml:space="preserve">Arsenic  Addition  </v>
      </c>
      <c r="U1" s="34" t="str">
        <f>'Dunbia Lairage'!T29</f>
        <v xml:space="preserve">Molybdenum Addition  </v>
      </c>
      <c r="V1" s="34" t="str">
        <f>'Dunbia Lairage'!U29</f>
        <v xml:space="preserve">Fluoride Addition </v>
      </c>
    </row>
    <row r="2" spans="1:22" s="82" customFormat="1" ht="25" x14ac:dyDescent="0.35">
      <c r="A2" s="147"/>
      <c r="B2" s="31" t="s">
        <v>46</v>
      </c>
      <c r="C2" s="34" t="str">
        <f>'Dunbia Lairage'!B30</f>
        <v>tonnes/ha</v>
      </c>
      <c r="D2" s="34" t="str">
        <f>'Dunbia Lairage'!C30</f>
        <v>kg/ha</v>
      </c>
      <c r="E2" s="34" t="str">
        <f>'Dunbia Lairage'!D30</f>
        <v>P2O5 
kg/ha</v>
      </c>
      <c r="F2" s="34" t="str">
        <f>'Dunbia Lairage'!E30</f>
        <v>K2O 
kg/ha</v>
      </c>
      <c r="G2" s="34" t="str">
        <f>'Dunbia Lairage'!F30</f>
        <v>MgO 
kg/ha</v>
      </c>
      <c r="H2" s="34" t="str">
        <f>'Dunbia Lairage'!G30</f>
        <v>kg/ha</v>
      </c>
      <c r="I2" s="34" t="str">
        <f>'Dunbia Lairage'!H30</f>
        <v>kg/ha</v>
      </c>
      <c r="J2" s="34" t="str">
        <f>'Dunbia Lairage'!I30</f>
        <v>kg/ha</v>
      </c>
      <c r="K2" s="34" t="str">
        <f>'Dunbia Lairage'!J30</f>
        <v>kg/ha</v>
      </c>
      <c r="L2" s="34" t="str">
        <f>'Dunbia Lairage'!K30</f>
        <v>kg/ha</v>
      </c>
      <c r="M2" s="34" t="str">
        <f>'Dunbia Lairage'!L30</f>
        <v>kg/ha</v>
      </c>
      <c r="N2" s="34" t="str">
        <f>'Dunbia Lairage'!M30</f>
        <v>kg/ha</v>
      </c>
      <c r="O2" s="34" t="str">
        <f>'Dunbia Lairage'!N30</f>
        <v>kg/ha</v>
      </c>
      <c r="P2" s="34" t="str">
        <f>'Dunbia Lairage'!O30</f>
        <v>kg/ha</v>
      </c>
      <c r="Q2" s="34" t="str">
        <f>'Dunbia Lairage'!P30</f>
        <v>kg/ha</v>
      </c>
      <c r="R2" s="34" t="str">
        <f>'Dunbia Lairage'!Q30</f>
        <v>kg/ha</v>
      </c>
      <c r="S2" s="34" t="str">
        <f>'Dunbia Lairage'!R30</f>
        <v>kg/ha</v>
      </c>
      <c r="T2" s="34" t="str">
        <f>'Dunbia Lairage'!S30</f>
        <v>kg/ha</v>
      </c>
      <c r="U2" s="34" t="str">
        <f>'Dunbia Lairage'!T30</f>
        <v>kg/ha</v>
      </c>
      <c r="V2" s="34" t="str">
        <f>'Dunbia Lairage'!U30</f>
        <v>kg/ha</v>
      </c>
    </row>
    <row r="3" spans="1:22" x14ac:dyDescent="0.25">
      <c r="A3" s="35">
        <v>1</v>
      </c>
      <c r="B3" s="90">
        <v>0.28000000000000003</v>
      </c>
      <c r="C3" s="32">
        <f>'Dunbia Lairage'!B31</f>
        <v>18</v>
      </c>
      <c r="D3" s="32">
        <f>'Dunbia Lairage'!C31</f>
        <v>108.675</v>
      </c>
      <c r="E3" s="32">
        <f>'Dunbia Lairage'!D31</f>
        <v>74.952126899999996</v>
      </c>
      <c r="F3" s="32">
        <f>'Dunbia Lairage'!E31</f>
        <v>69.629238000000001</v>
      </c>
      <c r="G3" s="32">
        <f>'Dunbia Lairage'!F31</f>
        <v>30.7564803</v>
      </c>
      <c r="H3" s="32">
        <f>'Dunbia Lairage'!G31</f>
        <v>0.10206</v>
      </c>
      <c r="I3" s="32">
        <f>'Dunbia Lairage'!H31</f>
        <v>1.3104</v>
      </c>
      <c r="J3" s="32">
        <f>'Dunbia Lairage'!I31</f>
        <v>2.6176500000000005E-2</v>
      </c>
      <c r="K3" s="32">
        <f>'Dunbia Lairage'!J31</f>
        <v>1.0394999999999998E-3</v>
      </c>
      <c r="L3" s="32">
        <f>'Dunbia Lairage'!K31</f>
        <v>3.1499999999999996E-4</v>
      </c>
      <c r="M3" s="32">
        <f>'Dunbia Lairage'!L31</f>
        <v>5.1029999999999999E-2</v>
      </c>
      <c r="N3" s="32">
        <f>'Dunbia Lairage'!M31</f>
        <v>9.9225000000000008E-2</v>
      </c>
      <c r="O3" s="32">
        <f>'Dunbia Lairage'!N31</f>
        <v>0</v>
      </c>
      <c r="P3" s="32">
        <f>'Dunbia Lairage'!O31</f>
        <v>0</v>
      </c>
      <c r="Q3" s="32">
        <f>'Dunbia Lairage'!P31</f>
        <v>23.187149999999995</v>
      </c>
      <c r="R3" s="32">
        <f>'Dunbia Lairage'!Q31</f>
        <v>37.910249999999991</v>
      </c>
      <c r="S3" s="32">
        <f>'Dunbia Lairage'!R31</f>
        <v>0</v>
      </c>
      <c r="T3" s="32">
        <f>'Dunbia Lairage'!S31</f>
        <v>8.5365000000000007E-3</v>
      </c>
      <c r="U3" s="32">
        <f>'Dunbia Lairage'!T31</f>
        <v>1.0962E-2</v>
      </c>
      <c r="V3" s="32">
        <f>'Dunbia Lairage'!U31</f>
        <v>3.3075E-2</v>
      </c>
    </row>
    <row r="4" spans="1:22" x14ac:dyDescent="0.25">
      <c r="A4" s="35">
        <v>2</v>
      </c>
      <c r="B4" s="90"/>
      <c r="C4" s="32"/>
      <c r="D4" s="32"/>
      <c r="E4" s="32"/>
      <c r="F4" s="32"/>
      <c r="G4" s="32"/>
      <c r="H4" s="32"/>
      <c r="I4" s="32"/>
      <c r="J4" s="32"/>
      <c r="K4" s="32"/>
      <c r="L4" s="32"/>
      <c r="M4" s="32"/>
      <c r="N4" s="32"/>
      <c r="O4" s="32"/>
      <c r="P4" s="32"/>
      <c r="Q4" s="32"/>
      <c r="R4" s="32"/>
      <c r="S4" s="32"/>
      <c r="T4" s="32"/>
      <c r="U4" s="32"/>
      <c r="V4" s="32"/>
    </row>
    <row r="5" spans="1:22" x14ac:dyDescent="0.25">
      <c r="A5" s="35">
        <v>3</v>
      </c>
      <c r="B5" s="90"/>
      <c r="C5" s="32"/>
      <c r="D5" s="32"/>
      <c r="E5" s="32"/>
      <c r="F5" s="32"/>
      <c r="G5" s="32"/>
      <c r="H5" s="32"/>
      <c r="I5" s="32"/>
      <c r="J5" s="32"/>
      <c r="K5" s="32"/>
      <c r="L5" s="32"/>
      <c r="M5" s="32"/>
      <c r="N5" s="32"/>
      <c r="O5" s="32"/>
      <c r="P5" s="32"/>
      <c r="Q5" s="32"/>
      <c r="R5" s="32"/>
      <c r="S5" s="32"/>
      <c r="T5" s="32"/>
      <c r="U5" s="32"/>
      <c r="V5" s="32"/>
    </row>
    <row r="6" spans="1:22" x14ac:dyDescent="0.25">
      <c r="A6" s="35">
        <v>4</v>
      </c>
      <c r="B6" s="90">
        <v>0.31</v>
      </c>
      <c r="C6" s="32">
        <f>'Bwlchmawr slurry'!B31</f>
        <v>52</v>
      </c>
      <c r="D6" s="32">
        <f>'Bwlchmawr slurry'!C31</f>
        <v>176.8</v>
      </c>
      <c r="E6" s="32">
        <f>'Bwlchmawr slurry'!D31</f>
        <v>74.457499999999996</v>
      </c>
      <c r="F6" s="32">
        <f>'Bwlchmawr slurry'!E31</f>
        <v>131.27270000000001</v>
      </c>
      <c r="G6" s="32">
        <f>'Bwlchmawr slurry'!F31</f>
        <v>54.833376000000001</v>
      </c>
      <c r="H6" s="32">
        <f>'Bwlchmawr slurry'!G31</f>
        <v>0.15287999999999999</v>
      </c>
      <c r="I6" s="32">
        <f>'Bwlchmawr slurry'!H31</f>
        <v>0.6916000000000001</v>
      </c>
      <c r="J6" s="32">
        <f>'Bwlchmawr slurry'!I31</f>
        <v>2.6000000000000002E-2</v>
      </c>
      <c r="K6" s="32">
        <f>'Bwlchmawr slurry'!J31</f>
        <v>5.2000000000000006E-4</v>
      </c>
      <c r="L6" s="32">
        <f>'Bwlchmawr slurry'!K31</f>
        <v>2.6000000000000003E-3</v>
      </c>
      <c r="M6" s="32">
        <f>'Bwlchmawr slurry'!L31</f>
        <v>3.0159999999999999E-2</v>
      </c>
      <c r="N6" s="32">
        <f>'Bwlchmawr slurry'!M31</f>
        <v>2.9120000000000004E-2</v>
      </c>
      <c r="O6" s="32">
        <f>'Bwlchmawr slurry'!N31</f>
        <v>0</v>
      </c>
      <c r="P6" s="32">
        <f>'Bwlchmawr slurry'!O31</f>
        <v>0</v>
      </c>
      <c r="Q6" s="32">
        <f>'Bwlchmawr slurry'!P31</f>
        <v>60.735999999999997</v>
      </c>
      <c r="R6" s="32">
        <f>'Bwlchmawr slurry'!Q31</f>
        <v>47.45</v>
      </c>
      <c r="S6" s="32">
        <f>'Bwlchmawr slurry'!R31</f>
        <v>0</v>
      </c>
      <c r="T6" s="32">
        <f>'Bwlchmawr slurry'!S31</f>
        <v>2.6000000000000002E-2</v>
      </c>
      <c r="U6" s="32">
        <f>'Bwlchmawr slurry'!T31</f>
        <v>6.2399999999999999E-3</v>
      </c>
      <c r="V6" s="32">
        <f>'Bwlchmawr slurry'!U31</f>
        <v>0.52</v>
      </c>
    </row>
    <row r="7" spans="1:22" x14ac:dyDescent="0.25">
      <c r="A7" s="35">
        <v>5</v>
      </c>
      <c r="B7" s="90"/>
      <c r="C7" s="32"/>
      <c r="D7" s="32"/>
      <c r="E7" s="32"/>
      <c r="F7" s="32"/>
      <c r="G7" s="32"/>
      <c r="H7" s="32"/>
      <c r="I7" s="32"/>
      <c r="J7" s="32"/>
      <c r="K7" s="32"/>
      <c r="L7" s="32"/>
      <c r="M7" s="32"/>
      <c r="N7" s="32"/>
      <c r="O7" s="32"/>
      <c r="P7" s="32"/>
      <c r="Q7" s="32"/>
      <c r="R7" s="32"/>
      <c r="S7" s="32"/>
      <c r="T7" s="32"/>
      <c r="U7" s="32"/>
      <c r="V7" s="32"/>
    </row>
    <row r="8" spans="1:22" x14ac:dyDescent="0.25">
      <c r="A8" s="35">
        <v>6</v>
      </c>
      <c r="B8" s="90"/>
      <c r="C8" s="32"/>
      <c r="D8" s="32"/>
      <c r="E8" s="32"/>
      <c r="F8" s="32"/>
      <c r="G8" s="32"/>
      <c r="H8" s="32"/>
      <c r="I8" s="32"/>
      <c r="J8" s="32"/>
      <c r="K8" s="32"/>
      <c r="L8" s="32"/>
      <c r="M8" s="32"/>
      <c r="N8" s="32"/>
      <c r="O8" s="32"/>
      <c r="P8" s="32"/>
      <c r="Q8" s="32"/>
      <c r="R8" s="32"/>
      <c r="S8" s="32"/>
      <c r="T8" s="32"/>
      <c r="U8" s="32"/>
      <c r="V8" s="32"/>
    </row>
    <row r="9" spans="1:22" x14ac:dyDescent="0.25">
      <c r="A9" s="35">
        <v>7</v>
      </c>
      <c r="B9" s="90"/>
      <c r="C9" s="32"/>
      <c r="D9" s="32"/>
      <c r="E9" s="32"/>
      <c r="F9" s="32"/>
      <c r="G9" s="32"/>
      <c r="H9" s="32"/>
      <c r="I9" s="32"/>
      <c r="J9" s="32"/>
      <c r="K9" s="32"/>
      <c r="L9" s="32"/>
      <c r="M9" s="32"/>
      <c r="N9" s="32"/>
      <c r="O9" s="32"/>
      <c r="P9" s="32"/>
      <c r="Q9" s="32"/>
      <c r="R9" s="32"/>
      <c r="S9" s="32"/>
      <c r="T9" s="32"/>
      <c r="U9" s="32"/>
      <c r="V9" s="32"/>
    </row>
    <row r="10" spans="1:22" x14ac:dyDescent="0.25">
      <c r="A10" s="35">
        <v>8</v>
      </c>
      <c r="B10" s="90"/>
      <c r="C10" s="32"/>
      <c r="D10" s="32"/>
      <c r="E10" s="32"/>
      <c r="F10" s="32"/>
      <c r="G10" s="32"/>
      <c r="H10" s="32"/>
      <c r="I10" s="32"/>
      <c r="J10" s="32"/>
      <c r="K10" s="32"/>
      <c r="L10" s="32"/>
      <c r="M10" s="32"/>
      <c r="N10" s="32"/>
      <c r="O10" s="32"/>
      <c r="P10" s="32"/>
      <c r="Q10" s="32"/>
      <c r="R10" s="32"/>
      <c r="S10" s="32"/>
      <c r="T10" s="32"/>
      <c r="U10" s="32"/>
      <c r="V10" s="32"/>
    </row>
    <row r="11" spans="1:22" x14ac:dyDescent="0.25">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5">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'Dunbia Lairage'!B43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'Dunbia Lairage'!B44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0.28000000000000003</v>
      </c>
      <c r="C17" s="86">
        <f>C3</f>
        <v>18</v>
      </c>
      <c r="D17" s="87">
        <f>D3*$B$3</f>
        <v>30.429000000000002</v>
      </c>
      <c r="E17" s="87">
        <f t="shared" ref="E17:V17" si="2">E3*$B$3</f>
        <v>20.986595532000003</v>
      </c>
      <c r="F17" s="87">
        <f t="shared" si="2"/>
        <v>19.496186640000001</v>
      </c>
      <c r="G17" s="87">
        <f t="shared" si="2"/>
        <v>8.6118144839999999</v>
      </c>
      <c r="H17" s="87">
        <f t="shared" si="2"/>
        <v>2.8576800000000003E-2</v>
      </c>
      <c r="I17" s="87">
        <f t="shared" si="2"/>
        <v>0.36691200000000002</v>
      </c>
      <c r="J17" s="87">
        <f t="shared" si="2"/>
        <v>7.3294200000000023E-3</v>
      </c>
      <c r="K17" s="87">
        <f t="shared" si="2"/>
        <v>2.9105999999999999E-4</v>
      </c>
      <c r="L17" s="87">
        <f t="shared" si="2"/>
        <v>8.8200000000000003E-5</v>
      </c>
      <c r="M17" s="87">
        <f t="shared" si="2"/>
        <v>1.4288400000000001E-2</v>
      </c>
      <c r="N17" s="87">
        <f t="shared" si="2"/>
        <v>2.7783000000000006E-2</v>
      </c>
      <c r="O17" s="87">
        <f t="shared" si="2"/>
        <v>0</v>
      </c>
      <c r="P17" s="87">
        <f t="shared" si="2"/>
        <v>0</v>
      </c>
      <c r="Q17" s="87">
        <f t="shared" si="2"/>
        <v>6.4924019999999993</v>
      </c>
      <c r="R17" s="87">
        <f t="shared" si="2"/>
        <v>10.614869999999998</v>
      </c>
      <c r="S17" s="87">
        <f t="shared" si="2"/>
        <v>0</v>
      </c>
      <c r="T17" s="87">
        <f t="shared" si="2"/>
        <v>2.3902200000000006E-3</v>
      </c>
      <c r="U17" s="87">
        <f t="shared" si="2"/>
        <v>3.0693600000000001E-3</v>
      </c>
      <c r="V17" s="87">
        <f t="shared" si="2"/>
        <v>9.2610000000000001E-3</v>
      </c>
    </row>
    <row r="18" spans="1:22" x14ac:dyDescent="0.25">
      <c r="A18" s="84">
        <v>2</v>
      </c>
      <c r="B18" s="85">
        <f t="shared" ref="B18:C18" si="3">B4</f>
        <v>0</v>
      </c>
      <c r="C18" s="86">
        <f t="shared" si="3"/>
        <v>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0.31</v>
      </c>
      <c r="C20" s="86">
        <f t="shared" si="7"/>
        <v>52</v>
      </c>
      <c r="D20" s="87">
        <f>D6*$B$6</f>
        <v>54.808</v>
      </c>
      <c r="E20" s="87">
        <f t="shared" ref="E20:V20" si="8">E6*$B$6</f>
        <v>23.081824999999998</v>
      </c>
      <c r="F20" s="87">
        <f t="shared" si="8"/>
        <v>40.694537000000004</v>
      </c>
      <c r="G20" s="87">
        <f t="shared" si="8"/>
        <v>16.998346560000002</v>
      </c>
      <c r="H20" s="87">
        <f t="shared" si="8"/>
        <v>4.7392799999999999E-2</v>
      </c>
      <c r="I20" s="87">
        <f t="shared" si="8"/>
        <v>0.21439600000000003</v>
      </c>
      <c r="J20" s="87">
        <f t="shared" si="8"/>
        <v>8.0600000000000012E-3</v>
      </c>
      <c r="K20" s="87">
        <f t="shared" si="8"/>
        <v>1.6120000000000002E-4</v>
      </c>
      <c r="L20" s="87">
        <f t="shared" si="8"/>
        <v>8.0600000000000008E-4</v>
      </c>
      <c r="M20" s="87">
        <f t="shared" si="8"/>
        <v>9.3495999999999996E-3</v>
      </c>
      <c r="N20" s="87">
        <f t="shared" si="8"/>
        <v>9.0272000000000008E-3</v>
      </c>
      <c r="O20" s="87">
        <f t="shared" si="8"/>
        <v>0</v>
      </c>
      <c r="P20" s="87">
        <f t="shared" si="8"/>
        <v>0</v>
      </c>
      <c r="Q20" s="87">
        <f t="shared" si="8"/>
        <v>18.82816</v>
      </c>
      <c r="R20" s="87">
        <f t="shared" si="8"/>
        <v>14.7095</v>
      </c>
      <c r="S20" s="87">
        <f t="shared" si="8"/>
        <v>0</v>
      </c>
      <c r="T20" s="87">
        <f t="shared" si="8"/>
        <v>8.0600000000000012E-3</v>
      </c>
      <c r="U20" s="87">
        <f t="shared" si="8"/>
        <v>1.9344E-3</v>
      </c>
      <c r="V20" s="87">
        <f t="shared" si="8"/>
        <v>0.16120000000000001</v>
      </c>
    </row>
    <row r="21" spans="1:22" x14ac:dyDescent="0.25">
      <c r="A21" s="84">
        <v>5</v>
      </c>
      <c r="B21" s="85">
        <f t="shared" ref="B21:C21" si="9">B7</f>
        <v>0</v>
      </c>
      <c r="C21" s="86">
        <f t="shared" si="9"/>
        <v>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8" t="s">
        <v>85</v>
      </c>
      <c r="B27" s="148"/>
      <c r="C27" s="148"/>
      <c r="D27" s="88">
        <f>SUM(D17:D26)</f>
        <v>85.236999999999995</v>
      </c>
      <c r="E27" s="88">
        <f t="shared" ref="E27:V27" si="21">SUM(E17:E26)</f>
        <v>44.068420532000005</v>
      </c>
      <c r="F27" s="88">
        <f t="shared" si="21"/>
        <v>60.190723640000002</v>
      </c>
      <c r="G27" s="88">
        <f t="shared" si="21"/>
        <v>25.610161044000002</v>
      </c>
      <c r="H27" s="88">
        <f t="shared" si="21"/>
        <v>7.5969599999999998E-2</v>
      </c>
      <c r="I27" s="88">
        <f t="shared" si="21"/>
        <v>0.58130800000000005</v>
      </c>
      <c r="J27" s="88">
        <f t="shared" si="21"/>
        <v>1.5389420000000004E-2</v>
      </c>
      <c r="K27" s="88">
        <f t="shared" si="21"/>
        <v>4.5226000000000001E-4</v>
      </c>
      <c r="L27" s="88">
        <f t="shared" si="21"/>
        <v>8.9420000000000005E-4</v>
      </c>
      <c r="M27" s="88">
        <f t="shared" si="21"/>
        <v>2.3637999999999999E-2</v>
      </c>
      <c r="N27" s="88">
        <f t="shared" si="21"/>
        <v>3.6810200000000008E-2</v>
      </c>
      <c r="O27" s="88">
        <f t="shared" si="21"/>
        <v>0</v>
      </c>
      <c r="P27" s="88">
        <f t="shared" si="21"/>
        <v>0</v>
      </c>
      <c r="Q27" s="88">
        <f t="shared" si="21"/>
        <v>25.320561999999999</v>
      </c>
      <c r="R27" s="88">
        <f t="shared" si="21"/>
        <v>25.324369999999998</v>
      </c>
      <c r="S27" s="88">
        <f t="shared" si="21"/>
        <v>0</v>
      </c>
      <c r="T27" s="88">
        <f t="shared" si="21"/>
        <v>1.0450220000000001E-2</v>
      </c>
      <c r="U27" s="88">
        <f t="shared" si="21"/>
        <v>5.0037600000000003E-3</v>
      </c>
      <c r="V27" s="88">
        <f t="shared" si="21"/>
        <v>0.170461</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REGU-415-1629942</_dlc_DocId>
    <_dlc_DocIdUrl xmlns="9be56660-2c31-41ef-bc00-23e72f632f2a">
      <Url>https://cyfoethnaturiolcymru.sharepoint.com/teams/Regulatory/Permitting/_layouts/15/DocIdRedir.aspx?ID=REGU-415-1629942</Url>
      <Description>REGU-415-1629942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2022-08-15T23:00:00+00:00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6d51acd9a3c8c75fe1501f4e90be1b08">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6ec14e0c59449630053123f810d39e3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DBC31B24-F2BB-49A3-8275-78D026CCDAB2}"/>
</file>

<file path=customXml/itemProps5.xml><?xml version="1.0" encoding="utf-8"?>
<ds:datastoreItem xmlns:ds="http://schemas.openxmlformats.org/officeDocument/2006/customXml" ds:itemID="{65EF3D4B-91AF-434A-BA88-FD38C86C21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Dunbia Lairage</vt:lpstr>
      <vt:lpstr>Dunbia daf liquid</vt:lpstr>
      <vt:lpstr>Dunbia Cake</vt:lpstr>
      <vt:lpstr>Bwlchmawr slurry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2022-08-09T15:00:09Z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b9ab6906-3071-4c38-9e56-e13d19ae5ee7</vt:lpwstr>
  </property>
</Properties>
</file>