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100/"/>
    </mc:Choice>
  </mc:AlternateContent>
  <xr:revisionPtr revIDLastSave="0" documentId="13_ncr:1_{90FE254B-9ED1-43C8-A737-4B18159A9EE0}"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O65" i="1" l="1"/>
  <c r="P65" i="1"/>
  <c r="Q65" i="1"/>
  <c r="R65" i="1"/>
  <c r="S65" i="1"/>
  <c r="T65" i="1"/>
  <c r="U65" i="1"/>
  <c r="N65" i="21"/>
  <c r="O65" i="21"/>
  <c r="P65" i="21"/>
  <c r="Q65" i="21"/>
  <c r="R65" i="21"/>
  <c r="S65" i="21"/>
  <c r="T65" i="21"/>
  <c r="U65" i="21"/>
  <c r="N65" i="27"/>
  <c r="O65" i="27"/>
  <c r="P65" i="27"/>
  <c r="Q65" i="27"/>
  <c r="R65" i="27"/>
  <c r="S65" i="27"/>
  <c r="T65" i="27"/>
  <c r="U65" i="27"/>
  <c r="N65" i="28"/>
  <c r="O65" i="28"/>
  <c r="P65" i="28"/>
  <c r="Q65" i="28"/>
  <c r="R65" i="28"/>
  <c r="S65" i="28"/>
  <c r="T65" i="28"/>
  <c r="U65" i="28"/>
  <c r="N65" i="30"/>
  <c r="O65" i="30"/>
  <c r="P65" i="30"/>
  <c r="Q65" i="30"/>
  <c r="R65" i="30"/>
  <c r="S65" i="30"/>
  <c r="T65" i="30"/>
  <c r="U65" i="30"/>
  <c r="N65" i="26"/>
  <c r="O65" i="26"/>
  <c r="P65" i="26"/>
  <c r="Q65" i="26"/>
  <c r="R65" i="26"/>
  <c r="S65" i="26"/>
  <c r="T65" i="26"/>
  <c r="U65" i="26"/>
  <c r="N65" i="24"/>
  <c r="O65" i="24"/>
  <c r="P65" i="24"/>
  <c r="Q65" i="24"/>
  <c r="R65" i="24"/>
  <c r="S65" i="24"/>
  <c r="T65" i="24"/>
  <c r="U65" i="24"/>
  <c r="N65" i="29"/>
  <c r="O65" i="29"/>
  <c r="P65" i="29"/>
  <c r="Q65" i="29"/>
  <c r="R65" i="29"/>
  <c r="S65" i="29"/>
  <c r="T65" i="29"/>
  <c r="U65" i="29"/>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L22" i="29"/>
  <c r="J22" i="29"/>
  <c r="V20" i="29"/>
  <c r="U20" i="29"/>
  <c r="T20" i="29"/>
  <c r="S20" i="29"/>
  <c r="R20" i="29"/>
  <c r="Q20" i="29"/>
  <c r="P20" i="29"/>
  <c r="O20" i="29"/>
  <c r="T18" i="29"/>
  <c r="R18" i="29"/>
  <c r="L18" i="29"/>
  <c r="I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U22" i="28"/>
  <c r="M22" i="28"/>
  <c r="V20" i="28"/>
  <c r="U20" i="28"/>
  <c r="T20" i="28"/>
  <c r="S20" i="28"/>
  <c r="R20" i="28"/>
  <c r="Q20" i="28"/>
  <c r="P20" i="28"/>
  <c r="O20" i="28"/>
  <c r="U18"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Q22" i="27"/>
  <c r="I22" i="27"/>
  <c r="V20" i="27"/>
  <c r="U20" i="27"/>
  <c r="T20" i="27"/>
  <c r="S20" i="27"/>
  <c r="R20" i="27"/>
  <c r="Q20" i="27"/>
  <c r="P20" i="27"/>
  <c r="O20" i="27"/>
  <c r="T18" i="27"/>
  <c r="S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V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M22" i="22"/>
  <c r="G22" i="22"/>
  <c r="V20" i="22"/>
  <c r="U20" i="22"/>
  <c r="T20" i="22"/>
  <c r="S20" i="22"/>
  <c r="R20" i="22"/>
  <c r="Q20" i="22"/>
  <c r="P20" i="22"/>
  <c r="O20"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23" i="22" s="1"/>
  <c r="L24" i="22" s="1"/>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24" i="24" s="1"/>
  <c r="S17" i="24"/>
  <c r="G21" i="26"/>
  <c r="G17" i="26"/>
  <c r="O17" i="26"/>
  <c r="O21" i="26"/>
  <c r="E59" i="27"/>
  <c r="F17" i="27"/>
  <c r="F19" i="27" s="1"/>
  <c r="F20" i="27" s="1"/>
  <c r="M59" i="27"/>
  <c r="N17" i="27"/>
  <c r="N19" i="27" s="1"/>
  <c r="N20" i="27" s="1"/>
  <c r="U59" i="27"/>
  <c r="V17" i="27"/>
  <c r="E59" i="28"/>
  <c r="F17" i="28"/>
  <c r="F21" i="28"/>
  <c r="F23" i="28" s="1"/>
  <c r="F24" i="28" s="1"/>
  <c r="M59" i="28"/>
  <c r="N17" i="28"/>
  <c r="N19" i="28" s="1"/>
  <c r="N20" i="28" s="1"/>
  <c r="N21" i="28"/>
  <c r="N23" i="28" s="1"/>
  <c r="N24" i="28" s="1"/>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17" i="28"/>
  <c r="Q19" i="28" s="1"/>
  <c r="H21" i="29"/>
  <c r="H23" i="29" s="1"/>
  <c r="H24" i="29" s="1"/>
  <c r="H17" i="29"/>
  <c r="P21" i="29"/>
  <c r="P23" i="29" s="1"/>
  <c r="P24"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K65"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D58" i="30"/>
  <c r="D61" i="30" s="1"/>
  <c r="L58" i="30"/>
  <c r="L61" i="30" s="1"/>
  <c r="L64" i="30" s="1"/>
  <c r="L65"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J20" i="27" s="1"/>
  <c r="R21" i="27"/>
  <c r="R23" i="27" s="1"/>
  <c r="E58" i="27"/>
  <c r="E61" i="27" s="1"/>
  <c r="E64"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Q57" i="21"/>
  <c r="B58" i="21"/>
  <c r="B61" i="21" s="1"/>
  <c r="I58" i="22"/>
  <c r="I61" i="22" s="1"/>
  <c r="I64"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D64" i="30"/>
  <c r="D65" i="30" s="1"/>
  <c r="I57" i="30"/>
  <c r="G57" i="21"/>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R19" i="30"/>
  <c r="F63" i="30"/>
  <c r="N63" i="30"/>
  <c r="K19" i="30"/>
  <c r="K20" i="30" s="1"/>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N20" i="30" s="1"/>
  <c r="V19" i="30"/>
  <c r="N23" i="30"/>
  <c r="N24" i="30" s="1"/>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M19" i="29"/>
  <c r="M20" i="29" s="1"/>
  <c r="U19" i="29"/>
  <c r="E23" i="29"/>
  <c r="E24" i="29" s="1"/>
  <c r="M23" i="29"/>
  <c r="M24" i="29" s="1"/>
  <c r="U23" i="29"/>
  <c r="U24" i="29" s="1"/>
  <c r="I57" i="29"/>
  <c r="Q57" i="29"/>
  <c r="I63" i="29"/>
  <c r="Q63" i="29"/>
  <c r="F19" i="29"/>
  <c r="F20" i="29" s="1"/>
  <c r="N19" i="29"/>
  <c r="N20" i="29" s="1"/>
  <c r="V19" i="29"/>
  <c r="N23" i="29"/>
  <c r="N24" i="29" s="1"/>
  <c r="B63" i="29"/>
  <c r="J63" i="29"/>
  <c r="R63" i="29"/>
  <c r="L19" i="29"/>
  <c r="L20" i="29" s="1"/>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V23" i="28"/>
  <c r="B63" i="28"/>
  <c r="J63" i="28"/>
  <c r="R63" i="28"/>
  <c r="A32" i="28"/>
  <c r="A34" i="28"/>
  <c r="A40" i="28"/>
  <c r="A42" i="28"/>
  <c r="A48" i="28"/>
  <c r="A50" i="28"/>
  <c r="C63" i="28"/>
  <c r="K63" i="28"/>
  <c r="S63" i="28"/>
  <c r="D63" i="28"/>
  <c r="L63" i="28"/>
  <c r="T63" i="28"/>
  <c r="I19" i="28"/>
  <c r="I20" i="28" s="1"/>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L20" i="26" s="1"/>
  <c r="T19" i="26"/>
  <c r="T23" i="26"/>
  <c r="T24" i="26" s="1"/>
  <c r="H63" i="26"/>
  <c r="P63" i="26"/>
  <c r="M19" i="26"/>
  <c r="M20" i="26" s="1"/>
  <c r="E23" i="26"/>
  <c r="E24" i="26" s="1"/>
  <c r="M23" i="26"/>
  <c r="M24" i="26" s="1"/>
  <c r="I57" i="26"/>
  <c r="Q57" i="26"/>
  <c r="I59" i="26"/>
  <c r="I64" i="26" s="1"/>
  <c r="I65" i="26" s="1"/>
  <c r="Q59" i="26"/>
  <c r="Q64" i="26" s="1"/>
  <c r="I63" i="26"/>
  <c r="Q63" i="26"/>
  <c r="N19" i="26"/>
  <c r="N20" i="26" s="1"/>
  <c r="N23" i="26"/>
  <c r="N24" i="26" s="1"/>
  <c r="V23" i="26"/>
  <c r="V24" i="26" s="1"/>
  <c r="B63" i="26"/>
  <c r="J63" i="26"/>
  <c r="R63" i="26"/>
  <c r="G19" i="26"/>
  <c r="G20" i="26" s="1"/>
  <c r="O19" i="26"/>
  <c r="A32" i="26"/>
  <c r="A34" i="26"/>
  <c r="A40" i="26"/>
  <c r="A42" i="26"/>
  <c r="A48" i="26"/>
  <c r="A50" i="26"/>
  <c r="C63" i="26"/>
  <c r="K63" i="26"/>
  <c r="S63" i="26"/>
  <c r="P19" i="26"/>
  <c r="D63" i="26"/>
  <c r="L63" i="26"/>
  <c r="I19" i="26"/>
  <c r="I20" i="26" s="1"/>
  <c r="J23" i="24"/>
  <c r="J24" i="24"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U65" i="22" s="1"/>
  <c r="M63" i="22"/>
  <c r="E63" i="22"/>
  <c r="F63" i="22"/>
  <c r="T63" i="22"/>
  <c r="T65" i="22" s="1"/>
  <c r="L63" i="22"/>
  <c r="D63" i="22"/>
  <c r="S63" i="22"/>
  <c r="S65" i="22" s="1"/>
  <c r="K63" i="22"/>
  <c r="C63" i="22"/>
  <c r="N63" i="22"/>
  <c r="N65" i="22" s="1"/>
  <c r="R63" i="22"/>
  <c r="R65" i="22" s="1"/>
  <c r="J63" i="22"/>
  <c r="B63" i="22"/>
  <c r="Q63" i="22"/>
  <c r="Q65" i="22" s="1"/>
  <c r="I63" i="22"/>
  <c r="P63" i="22"/>
  <c r="P65" i="22" s="1"/>
  <c r="H63" i="22"/>
  <c r="O63" i="22"/>
  <c r="O65" i="22" s="1"/>
  <c r="G63" i="22"/>
  <c r="S19" i="22"/>
  <c r="D19" i="22"/>
  <c r="D20" i="22" s="1"/>
  <c r="L19" i="22"/>
  <c r="L20" i="22" s="1"/>
  <c r="T19" i="22"/>
  <c r="T23" i="22"/>
  <c r="T24" i="22" s="1"/>
  <c r="K23" i="22"/>
  <c r="K24" i="22" s="1"/>
  <c r="A31" i="22"/>
  <c r="A33" i="22"/>
  <c r="A41" i="22"/>
  <c r="A47" i="22"/>
  <c r="E19" i="22"/>
  <c r="E20" i="22" s="1"/>
  <c r="M19" i="22"/>
  <c r="M20" i="22" s="1"/>
  <c r="E23" i="22"/>
  <c r="E24" i="22" s="1"/>
  <c r="U23" i="22"/>
  <c r="U24" i="22" s="1"/>
  <c r="I57" i="22"/>
  <c r="Q57" i="22"/>
  <c r="K19" i="22"/>
  <c r="K20" i="22" s="1"/>
  <c r="A39" i="22"/>
  <c r="A49" i="22"/>
  <c r="N19" i="22"/>
  <c r="N20" i="22" s="1"/>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H65" i="22"/>
  <c r="C65" i="22"/>
  <c r="K65" i="22"/>
  <c r="M65" i="22"/>
  <c r="I65" i="22"/>
  <c r="H65" i="23"/>
  <c r="J65" i="23"/>
  <c r="I65" i="23"/>
  <c r="C65" i="23"/>
  <c r="C19" i="29"/>
  <c r="C20" i="29" s="1"/>
  <c r="C65" i="29"/>
  <c r="J65" i="24"/>
  <c r="L65" i="24"/>
  <c r="D65" i="24"/>
  <c r="B65" i="24"/>
  <c r="L65" i="26"/>
  <c r="H65" i="26"/>
  <c r="C65" i="26"/>
  <c r="E65" i="30"/>
  <c r="I65" i="30"/>
  <c r="H65" i="30"/>
  <c r="K65" i="30"/>
  <c r="J65" i="30"/>
  <c r="C65" i="30"/>
  <c r="B65" i="30"/>
  <c r="J65" i="28"/>
  <c r="J65" i="27"/>
  <c r="E65" i="27"/>
  <c r="D65" i="27"/>
  <c r="C65" i="27"/>
  <c r="C23" i="21"/>
  <c r="C24" i="21" s="1"/>
  <c r="L65" i="21"/>
  <c r="D65" i="21"/>
  <c r="L64" i="28"/>
  <c r="L65" i="28" s="1"/>
  <c r="C64" i="21"/>
  <c r="C65" i="21" s="1"/>
  <c r="F64" i="26"/>
  <c r="F66" i="26" s="1"/>
  <c r="I64" i="29"/>
  <c r="I65" i="29" s="1"/>
  <c r="M66" i="26"/>
  <c r="M65" i="26"/>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I66" i="29"/>
  <c r="S66" i="29"/>
  <c r="T66" i="28"/>
  <c r="D66" i="28"/>
  <c r="M66" i="28"/>
  <c r="Q66" i="28"/>
  <c r="I66" i="28"/>
  <c r="S66" i="28"/>
  <c r="K66" i="28"/>
  <c r="Q66" i="27"/>
  <c r="I66" i="27"/>
  <c r="P66" i="27"/>
  <c r="Q66" i="26"/>
  <c r="P66" i="26"/>
  <c r="C66" i="26"/>
  <c r="I66" i="26"/>
  <c r="H66" i="26"/>
  <c r="L66" i="24"/>
  <c r="P66" i="24"/>
  <c r="D66" i="24"/>
  <c r="M66" i="24"/>
  <c r="I66" i="23"/>
  <c r="N66" i="23"/>
  <c r="E66" i="23"/>
  <c r="I66" i="22"/>
  <c r="M66" i="22"/>
  <c r="S66" i="22"/>
  <c r="K66" i="22"/>
  <c r="T66" i="22"/>
  <c r="M66" i="21"/>
  <c r="K66" i="21"/>
  <c r="D66" i="21"/>
  <c r="R66" i="21"/>
  <c r="N64" i="1"/>
  <c r="M64" i="1"/>
  <c r="T64" i="1"/>
  <c r="L64" i="1"/>
  <c r="J64" i="1"/>
  <c r="J65" i="1" s="1"/>
  <c r="K64" i="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N65" i="1" s="1"/>
  <c r="E63" i="1"/>
  <c r="B63" i="1"/>
  <c r="U63" i="1"/>
  <c r="M63" i="1"/>
  <c r="F65" i="1" l="1"/>
  <c r="L65" i="1"/>
  <c r="G65" i="1"/>
  <c r="M65" i="1"/>
  <c r="H65" i="1"/>
  <c r="K65" i="1"/>
  <c r="E65" i="1"/>
  <c r="D65" i="1"/>
  <c r="C65" i="1"/>
  <c r="B65" i="1"/>
  <c r="M66" i="29"/>
  <c r="I66" i="24"/>
  <c r="C66" i="21"/>
  <c r="F65" i="26"/>
  <c r="K66" i="24"/>
  <c r="M66" i="30"/>
  <c r="M65" i="30"/>
  <c r="M66" i="27"/>
  <c r="M65" i="27"/>
  <c r="M66" i="23"/>
  <c r="M65" i="23"/>
  <c r="L66" i="29"/>
  <c r="L66" i="27"/>
  <c r="L65" i="27"/>
  <c r="L66" i="22"/>
  <c r="K66" i="26"/>
  <c r="K65" i="26"/>
  <c r="K66" i="29"/>
  <c r="K65" i="29"/>
  <c r="K66" i="23"/>
  <c r="K65" i="23"/>
  <c r="J66" i="29"/>
  <c r="J65" i="29"/>
  <c r="J66" i="21"/>
  <c r="J65" i="21"/>
  <c r="J66" i="26"/>
  <c r="J66" i="22"/>
  <c r="J65" i="22"/>
  <c r="I66" i="21"/>
  <c r="I65" i="21"/>
  <c r="H66" i="24"/>
  <c r="H65" i="24"/>
  <c r="H66" i="27"/>
  <c r="H65" i="27"/>
  <c r="H66" i="28"/>
  <c r="H65" i="28"/>
  <c r="H66" i="29"/>
  <c r="H65" i="29"/>
  <c r="H66" i="21"/>
  <c r="G66" i="28"/>
  <c r="G65" i="28"/>
  <c r="G66" i="22"/>
  <c r="G65" i="22"/>
  <c r="G66" i="26"/>
  <c r="G65" i="26"/>
  <c r="G66" i="29"/>
  <c r="G65" i="29"/>
  <c r="G66" i="21"/>
  <c r="G65" i="21"/>
  <c r="G66" i="23"/>
  <c r="G65" i="23"/>
  <c r="G66" i="27"/>
  <c r="G65" i="27"/>
  <c r="G66" i="24"/>
  <c r="G65" i="24"/>
  <c r="F66" i="29"/>
  <c r="F65" i="29"/>
  <c r="F66" i="30"/>
  <c r="F65" i="30"/>
  <c r="F66" i="21"/>
  <c r="F65" i="21"/>
  <c r="F66" i="23"/>
  <c r="F65" i="23"/>
  <c r="F66" i="22"/>
  <c r="F65" i="22"/>
  <c r="F66" i="24"/>
  <c r="F65" i="24"/>
  <c r="F66" i="27"/>
  <c r="F65" i="27"/>
  <c r="F66" i="28"/>
  <c r="F65" i="28"/>
  <c r="E66" i="28"/>
  <c r="E65" i="28"/>
  <c r="E66" i="24"/>
  <c r="E65" i="24"/>
  <c r="E66" i="29"/>
  <c r="E65" i="29"/>
  <c r="E66" i="26"/>
  <c r="E65" i="26"/>
  <c r="E66" i="21"/>
  <c r="E65" i="21"/>
  <c r="D66" i="23"/>
  <c r="D66" i="22"/>
  <c r="D66" i="26"/>
  <c r="D66" i="29"/>
  <c r="B66" i="21"/>
  <c r="B65" i="21"/>
  <c r="B66" i="26"/>
  <c r="B65" i="26"/>
  <c r="B66" i="27"/>
  <c r="B65" i="27"/>
  <c r="B66" i="28"/>
  <c r="B65" i="28"/>
  <c r="B66" i="29"/>
  <c r="B65" i="29"/>
  <c r="B66" i="22"/>
  <c r="B65" i="22"/>
  <c r="B66" i="23"/>
  <c r="B65" i="23"/>
  <c r="C66" i="24"/>
  <c r="C65" i="24"/>
  <c r="C66" i="28"/>
  <c r="C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<sst xmlns="http://schemas.openxmlformats.org/spreadsheetml/2006/main" count="2291" uniqueCount="177">
  <si>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</si>
  <si>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</si>
  <si>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</si>
  <si>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</si>
  <si>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</si>
  <si>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</si>
  <si>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</si>
  <si>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</si>
  <si>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</si>
  <si>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</si>
  <si>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</si>
  <si>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</si>
  <si>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</si>
  <si>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</si>
  <si>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</si>
  <si>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</si>
  <si>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</si>
  <si>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</si>
  <si>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</si>
  <si>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</si>
  <si>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</si>
  <si>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</si>
  <si>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</si>
  <si>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</si>
  <si>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</si>
  <si>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</si>
  <si>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</si>
  <si>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</si>
  <si>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</si>
  <si>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</si>
  <si>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</si>
  <si>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</si>
  <si>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</si>
  <si>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</si>
  <si>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</si>
  <si>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</si>
  <si>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</si>
  <si>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</si>
  <si>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</si>
  <si>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</si>
  <si>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</si>
  <si>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</si>
  <si>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</si>
  <si>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</si>
  <si>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</si>
  <si>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</si>
  <si>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</si>
  <si>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</si>
  <si>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</si>
  <si>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</si>
  <si>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</si>
  <si>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</si>
  <si>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</si>
  <si>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</si>
  <si>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</si>
  <si>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</si>
  <si>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</si>
  <si>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</si>
  <si>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</si>
  <si>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</si>
  <si>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</si>
  <si>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</si>
  <si>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</si>
  <si>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</si>
  <si>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</si>
  <si>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</si>
  <si>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</si>
  <si>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</si>
  <si>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</si>
  <si>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</si>
  <si>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</si>
  <si>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</si>
  <si>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</si>
  <si>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</si>
  <si>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</si>
  <si>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</si>
  <si>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</si>
  <si>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</si>
  <si>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</si>
  <si>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</si>
  <si>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</si>
  <si>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</si>
  <si>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</si>
  <si>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</si>
  <si>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</si>
  <si>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</si>
  <si>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</si>
  <si>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</si>
  <si>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</si>
  <si>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</si>
  <si>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</si>
  <si>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</si>
  <si>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</si>
  <si>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</si>
  <si>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</si>
  <si>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</si>
  <si>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</si>
  <si>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</si>
  <si>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</si>
  <si>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</si>
  <si>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</si>
  <si>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</si>
  <si>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</si>
  <si>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</si>
  <si>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</si>
  <si>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</si>
  <si>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</si>
  <si>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</si>
  <si>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</si>
  <si>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</si>
  <si>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</si>
  <si>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</si>
  <si>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</si>
  <si>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</si>
  <si>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</si>
  <si>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</si>
  <si>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</si>
  <si>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</si>
  <si>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</si>
  <si>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</si>
  <si>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</si>
  <si>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</si>
  <si>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</si>
  <si>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</si>
  <si>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</si>
  <si>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</si>
  <si>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</si>
  <si>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</si>
  <si>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</si>
  <si>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</si>
  <si>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</si>
  <si>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</si>
  <si>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</si>
  <si>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</si>
  <si>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</si>
  <si>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</si>
  <si>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</si>
  <si>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</si>
  <si>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</si>
  <si>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</si>
  <si>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</si>
  <si>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</si>
  <si>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</si>
  <si>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</si>
  <si>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</si>
  <si>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</si>
  <si>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</si>
  <si>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</si>
  <si>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</si>
  <si>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</si>
  <si>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</si>
  <si>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</si>
  <si>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</si>
  <si>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</si>
  <si>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</si>
  <si>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</si>
  <si>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</si>
  <si>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</si>
  <si>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</si>
  <si>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</si>
  <si>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PAN-018100</t>
  </si>
  <si>
    <t>Byproduct Recovery limited</t>
  </si>
  <si>
    <t>Ethan Banfield</t>
  </si>
  <si>
    <t>Moderate</t>
  </si>
  <si>
    <t>19 09 02</t>
  </si>
  <si>
    <t>Gwastadgoed</t>
  </si>
  <si>
    <t>Penybont</t>
  </si>
  <si>
    <t>Bala</t>
  </si>
  <si>
    <t xml:space="preserve">Pen y Cefn </t>
  </si>
  <si>
    <t>Cilfor</t>
  </si>
  <si>
    <t xml:space="preserve">Dolbenmaen </t>
  </si>
  <si>
    <t xml:space="preserve">Eithin Fynydd </t>
  </si>
  <si>
    <t>Garreglwd</t>
  </si>
  <si>
    <t>Rhiw Goch</t>
  </si>
  <si>
    <t>Llyn Conwy</t>
  </si>
  <si>
    <t>Blaenycoed Farm, Ysbyty Ifan, Betwsycoed, LL24 0NY</t>
  </si>
  <si>
    <t>EPR-GP3792SK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</si>
</sst>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 sqref="C1:D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34.799999999999997</v>
      </c>
      <c r="G1" s="120" t="s">
        <v>43</v>
      </c>
      <c r="H1" s="121"/>
      <c r="I1" s="96">
        <v>5.2</v>
      </c>
      <c r="J1" s="119" t="s">
        <v>153</v>
      </c>
      <c r="K1" s="119"/>
      <c r="L1" s="96">
        <v>6</v>
      </c>
      <c r="AB1" s="18"/>
      <c r="AC1" s="18"/>
      <c r="AD1" s="30" t="s">
        <v>126</v>
      </c>
      <c r="AE1" s="17"/>
      <c r="AF1" s="17"/>
      <c r="AG1" s="18"/>
      <c r="AH1" s="18"/>
      <c r="AI1" s="40" t="s">
        <v>79</v>
      </c>
      <c r="AJ1" s="41" t="s">
        <v>94</v>
      </c>
      <c r="AK1" s="42" t="s">
        <v>95</v>
      </c>
      <c r="AL1" s="43" t="s">
        <v>125</v>
      </c>
      <c r="AM1" s="43" t="s">
        <v>131</v>
      </c>
      <c r="AN1" s="43" t="s">
        <v>111</v>
      </c>
    </row>
    <row r="2" spans="1:40" x14ac:dyDescent="0.2">
      <c r="A2" s="119" t="s">
        <v>87</v>
      </c>
      <c r="B2" s="119"/>
      <c r="C2" s="133" t="s">
        <v>176</v>
      </c>
      <c r="D2" s="134"/>
      <c r="E2" s="93" t="s">
        <v>109</v>
      </c>
      <c r="F2" s="96" t="s">
        <v>164</v>
      </c>
      <c r="G2" s="138" t="s">
        <v>110</v>
      </c>
      <c r="H2" s="139"/>
      <c r="I2" s="96"/>
      <c r="J2" s="119" t="s">
        <v>158</v>
      </c>
      <c r="K2" s="119"/>
      <c r="L2" s="96">
        <v>0.59</v>
      </c>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33" t="s">
        <v>161</v>
      </c>
      <c r="D3" s="134"/>
      <c r="E3" s="93" t="s">
        <v>108</v>
      </c>
      <c r="F3" s="31" t="s">
        <v>77</v>
      </c>
      <c r="G3" s="119" t="s">
        <v>159</v>
      </c>
      <c r="H3" s="119"/>
      <c r="I3" s="96"/>
      <c r="J3" s="120" t="s">
        <v>154</v>
      </c>
      <c r="K3" s="121"/>
      <c r="L3" s="96">
        <f>(L1/(L2*10000))*100</f>
        <v>0.10169491525423729</v>
      </c>
      <c r="AB3" s="30" t="s">
        <v>57</v>
      </c>
      <c r="AC3" s="17"/>
      <c r="AD3" s="30" t="s">
        <v>71</v>
      </c>
      <c r="AE3" s="17"/>
      <c r="AF3" s="17"/>
      <c r="AG3" s="44" t="s">
        <v>77</v>
      </c>
      <c r="AH3" s="18"/>
      <c r="AI3" s="48" t="s">
        <v>113</v>
      </c>
      <c r="AJ3" s="49">
        <v>1.7</v>
      </c>
      <c r="AK3" s="50">
        <v>6</v>
      </c>
      <c r="AL3" s="51">
        <v>1</v>
      </c>
      <c r="AM3" s="11">
        <v>6.2</v>
      </c>
      <c r="AN3" s="11" t="s">
        <v>112</v>
      </c>
    </row>
    <row r="4" spans="1:40" x14ac:dyDescent="0.2">
      <c r="A4" s="119" t="s">
        <v>0</v>
      </c>
      <c r="B4" s="119"/>
      <c r="C4" s="135" t="s">
        <v>175</v>
      </c>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
      <c r="A5" s="119" t="s">
        <v>47</v>
      </c>
      <c r="B5" s="119"/>
      <c r="C5" s="137" t="s">
        <v>162</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19" t="s">
        <v>2</v>
      </c>
      <c r="B8" s="119"/>
      <c r="C8" s="15">
        <v>1</v>
      </c>
      <c r="D8" s="15">
        <v>2</v>
      </c>
      <c r="E8" s="15">
        <v>3</v>
      </c>
      <c r="F8" s="15">
        <v>4</v>
      </c>
      <c r="G8" s="15">
        <v>5</v>
      </c>
      <c r="H8" s="15">
        <v>6</v>
      </c>
      <c r="I8" s="15">
        <v>7</v>
      </c>
      <c r="J8" s="15">
        <v>8</v>
      </c>
      <c r="K8" s="15">
        <v>12</v>
      </c>
      <c r="L8" s="15">
        <v>20</v>
      </c>
      <c r="M8" s="15">
        <v>21</v>
      </c>
      <c r="N8" s="15">
        <v>22</v>
      </c>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19" t="s">
        <v>3</v>
      </c>
      <c r="B9" s="119"/>
      <c r="C9" s="15" t="s">
        <v>163</v>
      </c>
      <c r="D9" s="15" t="s">
        <v>163</v>
      </c>
      <c r="E9" s="15" t="s">
        <v>163</v>
      </c>
      <c r="F9" s="15" t="s">
        <v>163</v>
      </c>
      <c r="G9" s="15" t="s">
        <v>163</v>
      </c>
      <c r="H9" s="15" t="s">
        <v>163</v>
      </c>
      <c r="I9" s="15" t="s">
        <v>163</v>
      </c>
      <c r="J9" s="15" t="s">
        <v>163</v>
      </c>
      <c r="K9" s="15" t="s">
        <v>163</v>
      </c>
      <c r="L9" s="15" t="s">
        <v>163</v>
      </c>
      <c r="M9" s="15" t="s">
        <v>163</v>
      </c>
      <c r="N9" s="15" t="s">
        <v>163</v>
      </c>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19" t="s">
        <v>4</v>
      </c>
      <c r="B10" s="119"/>
      <c r="C10" s="15">
        <v>5.6</v>
      </c>
      <c r="D10" s="15">
        <v>5.7</v>
      </c>
      <c r="E10" s="15">
        <v>6.8</v>
      </c>
      <c r="F10" s="15">
        <v>6.4</v>
      </c>
      <c r="G10" s="15">
        <v>6.3</v>
      </c>
      <c r="H10" s="15">
        <v>6.1</v>
      </c>
      <c r="I10" s="15">
        <v>6.2</v>
      </c>
      <c r="J10" s="15">
        <v>6.2</v>
      </c>
      <c r="K10" s="15">
        <v>6.1</v>
      </c>
      <c r="L10" s="15">
        <v>6.1</v>
      </c>
      <c r="M10" s="15">
        <v>6.2</v>
      </c>
      <c r="N10" s="15">
        <v>6</v>
      </c>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19" t="s">
        <v>5</v>
      </c>
      <c r="B11" s="119"/>
      <c r="C11" s="15">
        <v>2</v>
      </c>
      <c r="D11" s="15">
        <v>3</v>
      </c>
      <c r="E11" s="15">
        <v>1</v>
      </c>
      <c r="F11" s="15">
        <v>3</v>
      </c>
      <c r="G11" s="15">
        <v>2</v>
      </c>
      <c r="H11" s="15">
        <v>2</v>
      </c>
      <c r="I11" s="15">
        <v>1</v>
      </c>
      <c r="J11" s="15">
        <v>1</v>
      </c>
      <c r="K11" s="15">
        <v>1</v>
      </c>
      <c r="L11" s="15">
        <v>2</v>
      </c>
      <c r="M11" s="15">
        <v>1</v>
      </c>
      <c r="N11" s="15">
        <v>1</v>
      </c>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19" t="s">
        <v>6</v>
      </c>
      <c r="B12" s="119"/>
      <c r="C12" s="15">
        <v>2</v>
      </c>
      <c r="D12" s="15">
        <v>2</v>
      </c>
      <c r="E12" s="15">
        <v>1</v>
      </c>
      <c r="F12" s="15">
        <v>2</v>
      </c>
      <c r="G12" s="15">
        <v>2</v>
      </c>
      <c r="H12" s="15">
        <v>2</v>
      </c>
      <c r="I12" s="15">
        <v>1</v>
      </c>
      <c r="J12" s="15">
        <v>0</v>
      </c>
      <c r="K12" s="15">
        <v>1</v>
      </c>
      <c r="L12" s="15">
        <v>1</v>
      </c>
      <c r="M12" s="15">
        <v>0</v>
      </c>
      <c r="N12" s="15">
        <v>0</v>
      </c>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19" t="s">
        <v>7</v>
      </c>
      <c r="B13" s="119"/>
      <c r="C13" s="15">
        <v>2</v>
      </c>
      <c r="D13" s="15">
        <v>2</v>
      </c>
      <c r="E13" s="15">
        <v>2</v>
      </c>
      <c r="F13" s="15">
        <v>2</v>
      </c>
      <c r="G13" s="15">
        <v>2</v>
      </c>
      <c r="H13" s="15">
        <v>2</v>
      </c>
      <c r="I13" s="15">
        <v>2</v>
      </c>
      <c r="J13" s="15">
        <v>2</v>
      </c>
      <c r="K13" s="15">
        <v>2</v>
      </c>
      <c r="L13" s="15">
        <v>2</v>
      </c>
      <c r="M13" s="15">
        <v>2</v>
      </c>
      <c r="N13" s="15">
        <v>2</v>
      </c>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0" t="s">
        <v>9</v>
      </c>
      <c r="B15" s="130"/>
      <c r="C15" s="15">
        <v>38</v>
      </c>
      <c r="D15" s="15">
        <v>38</v>
      </c>
      <c r="E15" s="15">
        <v>38</v>
      </c>
      <c r="F15" s="15">
        <v>38</v>
      </c>
      <c r="G15" s="15">
        <v>38</v>
      </c>
      <c r="H15" s="15">
        <v>38</v>
      </c>
      <c r="I15" s="15">
        <v>38</v>
      </c>
      <c r="J15" s="15">
        <v>38</v>
      </c>
      <c r="K15" s="15">
        <v>38</v>
      </c>
      <c r="L15" s="15">
        <v>38</v>
      </c>
      <c r="M15" s="15">
        <v>38</v>
      </c>
      <c r="N15" s="15">
        <v>38</v>
      </c>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54.037816999999997</v>
      </c>
      <c r="D18" s="16">
        <f>$D32</f>
        <v>54.037816999999997</v>
      </c>
      <c r="E18" s="16">
        <f>$D33</f>
        <v>54.037816999999997</v>
      </c>
      <c r="F18" s="16">
        <f>$D34</f>
        <v>54.037816999999997</v>
      </c>
      <c r="G18" s="16">
        <f>$D35</f>
        <v>54.037816999999997</v>
      </c>
      <c r="H18" s="16">
        <f>$D36</f>
        <v>54.037816999999997</v>
      </c>
      <c r="I18" s="16">
        <f>$D37</f>
        <v>54.037816999999997</v>
      </c>
      <c r="J18" s="16">
        <f>$D38</f>
        <v>54.037816999999997</v>
      </c>
      <c r="K18" s="16">
        <f>$D39</f>
        <v>54.037816999999997</v>
      </c>
      <c r="L18" s="16">
        <f>$D40</f>
        <v>54.037816999999997</v>
      </c>
      <c r="M18" s="16">
        <f>$D41</f>
        <v>54.037816999999997</v>
      </c>
      <c r="N18" s="16">
        <f>$D42</f>
        <v>54.037816999999997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-10.562182999999997</v>
      </c>
      <c r="D19" s="16">
        <f t="shared" ref="D19:V19" si="1">D18-D17</f>
        <v>-10.562182999999997</v>
      </c>
      <c r="E19" s="16">
        <f t="shared" si="1"/>
        <v>-10.562182999999997</v>
      </c>
      <c r="F19" s="16">
        <f t="shared" si="1"/>
        <v>-10.562182999999997</v>
      </c>
      <c r="G19" s="16">
        <f t="shared" si="1"/>
        <v>-10.562182999999997</v>
      </c>
      <c r="H19" s="16">
        <f t="shared" si="1"/>
        <v>-10.562182999999997</v>
      </c>
      <c r="I19" s="16">
        <f t="shared" si="1"/>
        <v>-10.562182999999997</v>
      </c>
      <c r="J19" s="16">
        <f t="shared" si="1"/>
        <v>-10.562182999999997</v>
      </c>
      <c r="K19" s="16">
        <f t="shared" si="1"/>
        <v>-10.562182999999997</v>
      </c>
      <c r="L19" s="16">
        <f t="shared" si="1"/>
        <v>-10.562182999999997</v>
      </c>
      <c r="M19" s="16">
        <f t="shared" si="1"/>
        <v>-10.562182999999997</v>
      </c>
      <c r="N19" s="16">
        <f t="shared" si="1"/>
        <v>-10.562182999999997</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1.20036075</v>
      </c>
      <c r="D22" s="16">
        <f>$E32</f>
        <v>1.20036075</v>
      </c>
      <c r="E22" s="16">
        <f>$E33</f>
        <v>1.20036075</v>
      </c>
      <c r="F22" s="16">
        <f>$E34</f>
        <v>1.20036075</v>
      </c>
      <c r="G22" s="16">
        <f>$E35</f>
        <v>1.20036075</v>
      </c>
      <c r="H22" s="16">
        <f>$E36</f>
        <v>1.20036075</v>
      </c>
      <c r="I22" s="16">
        <f>$E37</f>
        <v>1.20036075</v>
      </c>
      <c r="J22" s="16">
        <f>$E38</f>
        <v>1.20036075</v>
      </c>
      <c r="K22" s="16">
        <f>$E39</f>
        <v>1.20036075</v>
      </c>
      <c r="L22" s="16">
        <f>$E40</f>
        <v>1.20036075</v>
      </c>
      <c r="M22" s="16">
        <f>$E41</f>
        <v>1.20036075</v>
      </c>
      <c r="N22" s="16">
        <f>$E42</f>
        <v>1.20036075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-226.79963925000001</v>
      </c>
      <c r="D23" s="16">
        <f t="shared" ref="D23:V23" si="3">D22-D21</f>
        <v>-226.79963925000001</v>
      </c>
      <c r="E23" s="16">
        <f t="shared" si="3"/>
        <v>-226.79963925000001</v>
      </c>
      <c r="F23" s="16">
        <f t="shared" si="3"/>
        <v>-226.79963925000001</v>
      </c>
      <c r="G23" s="16">
        <f t="shared" si="3"/>
        <v>-226.79963925000001</v>
      </c>
      <c r="H23" s="16">
        <f t="shared" si="3"/>
        <v>-226.79963925000001</v>
      </c>
      <c r="I23" s="16">
        <f t="shared" si="3"/>
        <v>-226.79963925000001</v>
      </c>
      <c r="J23" s="16">
        <f t="shared" si="3"/>
        <v>-226.79963925000001</v>
      </c>
      <c r="K23" s="16">
        <f t="shared" si="3"/>
        <v>-226.79963925000001</v>
      </c>
      <c r="L23" s="16">
        <f t="shared" si="3"/>
        <v>-226.79963925000001</v>
      </c>
      <c r="M23" s="16">
        <f t="shared" si="3"/>
        <v>-226.79963925000001</v>
      </c>
      <c r="N23" s="16">
        <f t="shared" si="3"/>
        <v>-226.79963925000001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4.58</v>
      </c>
      <c r="C28" s="15">
        <v>0.59</v>
      </c>
      <c r="D28" s="15">
        <v>0.20599999999999999</v>
      </c>
      <c r="E28" s="15">
        <v>8.6999999999999994E-3</v>
      </c>
      <c r="F28" s="15">
        <v>278</v>
      </c>
      <c r="G28" s="15">
        <v>16.100000000000001</v>
      </c>
      <c r="H28" s="15">
        <v>120</v>
      </c>
      <c r="I28" s="15">
        <v>22.3</v>
      </c>
      <c r="J28" s="15">
        <v>0.21</v>
      </c>
      <c r="K28" s="23">
        <v>0.45</v>
      </c>
      <c r="L28" s="15">
        <v>14.7</v>
      </c>
      <c r="M28" s="15">
        <v>11.3</v>
      </c>
      <c r="N28" s="15">
        <v>2960</v>
      </c>
      <c r="O28" s="15">
        <v>502000</v>
      </c>
      <c r="P28" s="15"/>
      <c r="Q28" s="15">
        <v>11800</v>
      </c>
      <c r="R28" s="15"/>
      <c r="S28" s="15">
        <v>12.7</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67.554999999999993</v>
      </c>
      <c r="D31" s="77">
        <f>(IF(D$27="%w/w SAR",((D$28*10)*$B31),IF(D$27="%w/w DM",(((D$28*10)*($B$28/100))*$B31),IF(D$27="kg/t SAR",(D$28*$B31),IF(D$27="kg/t DM",((D$28*($B$28/100))*$B31),IF(D$27="mg/kg SAR",((D$28*0.001)*$B31),IF(D$27="mg/kg DM",(((D$28*0.001)*($B$28/100))*$B31),"0")))))))*2.291</f>
        <v>54.037816999999997</v>
      </c>
      <c r="E31" s="77">
        <f>(IF(E$27="%w/w SAR",((E$28*10)*$B31),IF(E$27="%w/w DM",(((E$28*10)*($B$28/100))*$B31),IF(E$27="kg/t SAR",(E$28*$B31),IF(E$27="kg/t DM",((E$28*($B$28/100))*$B31),IF(E$27="mg/kg SAR",((E$28*0.001)*$B31),IF(E$27="mg/kg DM",(((E$28*0.001)*($B$28/100))*$B31),"0")))))))*1.205</f>
        <v>1.20036075</v>
      </c>
      <c r="F31" s="77">
        <f>(IF(F$27="%w/w SAR",((F$28*10)*$B31),IF(F$27="%w/w DM",(((F$28*10)*($B$28/100))*$B31),IF(F$27="kg/t SAR",(F$28*$B31),IF(F$27="kg/t DM",((F$28*($B$28/100))*$B31),IF(F$27="mg/kg SAR",((F$28*0.001)*$B31),IF(F$27="mg/kg DM",(((F$28*0.001)*($B$28/100))*$B31),"0")))))))*1.658</f>
        <v>5.2775798000000007</v>
      </c>
      <c r="G31" s="77">
        <f t="shared" ref="G31:P31" si="5">IF(G$27="%w/w SAR",((G$28*10)*$B31),IF(G$27="%w/w DM",(((G$28*10)*($B$28/100))*$B31),IF(G$27="kg/t SAR",(G$28*$B31),IF(G$27="kg/t DM",((G$28*($B$28/100))*$B31),IF(G$27="mg/kg SAR",((G$28*0.001)*$B31),IF(G$27="mg/kg DM",(((G$28*0.001)*($B$28/100))*$B31),0))))))</f>
        <v>0.18434500000000004</v>
      </c>
      <c r="H31" s="77">
        <f t="shared" si="5"/>
        <v>1.3740000000000001</v>
      </c>
      <c r="I31" s="77">
        <f t="shared" si="5"/>
        <v>0.25533499999999998</v>
      </c>
      <c r="J31" s="77">
        <f t="shared" si="5"/>
        <v>2.4045E-3</v>
      </c>
      <c r="K31" s="77">
        <f t="shared" si="5"/>
        <v>5.1525E-3</v>
      </c>
      <c r="L31" s="77">
        <f t="shared" si="5"/>
        <v>0.16831499999999999</v>
      </c>
      <c r="M31" s="77">
        <f t="shared" si="5"/>
        <v>0.129385</v>
      </c>
      <c r="N31" s="77">
        <f t="shared" si="5"/>
        <v>33.891999999999996</v>
      </c>
      <c r="O31" s="77">
        <f t="shared" si="5"/>
        <v>5747.9000000000005</v>
      </c>
      <c r="P31" s="77">
        <f t="shared" si="5"/>
        <v>0</v>
      </c>
      <c r="Q31" s="77">
        <f>(IF(Q$27="%w/w SAR",((Q$28*10)*$B31),IF(Q$27="%w/w DM",(((Q$28*10)*($B$28/100))*$B31),IF(Q$27="kg/t SAR",(Q$28*$B31),IF(Q$27="kg/t DM",((Q$28*($B$28/100))*$B31),IF(Q$27="mg/kg SAR",((Q$28*0.001)*$B31),IF(Q$27="mg/kg DM",(((Q$28*0.001)*($B$28/100))*$B31),0)))))))*2.5</f>
        <v>337.77500000000003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0.14541500000000002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67.554999999999993</v>
      </c>
      <c r="D32" s="77">
        <f t="shared" ref="D32:D50" si="7">(IF(D$27="%w/w SAR",((D$28*10)*$B32),IF(D$27="%w/w DM",(((D$28*10)*($B$28/100))*$B32),IF(D$27="kg/t SAR",(D$28*$B32),IF(D$27="kg/t DM",((D$28*($B$28/100))*$B32),IF(D$27="mg/kg SAR",((D$28*0.001)*$B32),IF(D$27="mg/kg DM",(((D$28*0.001)*($B$28/100))*$B32),"0")))))))*2.291</f>
        <v>54.037816999999997</v>
      </c>
      <c r="E32" s="77">
        <f t="shared" ref="E32:E50" si="8">(IF(E$27="%w/w SAR",((E$28*10)*$B32),IF(E$27="%w/w DM",(((E$28*10)*($B$28/100))*$B32),IF(E$27="kg/t SAR",(E$28*$B32),IF(E$27="kg/t DM",((E$28*($B$28/100))*$B32),IF(E$27="mg/kg SAR",((E$28*0.001)*$B32),IF(E$27="mg/kg DM",(((E$28*0.001)*($B$28/100))*$B32),"0")))))))*1.205</f>
        <v>1.20036075</v>
      </c>
      <c r="F32" s="77">
        <f t="shared" ref="F32:F50" si="9">(IF(F$27="%w/w SAR",((F$28*10)*$B32),IF(F$27="%w/w DM",(((F$28*10)*($B$28/100))*$B32),IF(F$27="kg/t SAR",(F$28*$B32),IF(F$27="kg/t DM",((F$28*($B$28/100))*$B32),IF(F$27="mg/kg SAR",((F$28*0.001)*$B32),IF(F$27="mg/kg DM",(((F$28*0.001)*($B$28/100))*$B32),"0")))))))*1.658</f>
        <v>5.2775798000000007</v>
      </c>
      <c r="G32" s="77">
        <f t="shared" ref="G32:P50" si="10">IF(G$27="%w/w SAR",((G$28*10)*$B32),IF(G$27="%w/w DM",(((G$28*10)*($B$28/100))*$B32),IF(G$27="kg/t SAR",(G$28*$B32),IF(G$27="kg/t DM",((G$28*($B$28/100))*$B32),IF(G$27="mg/kg SAR",((G$28*0.001)*$B32),IF(G$27="mg/kg DM",(((G$28*0.001)*($B$28/100))*$B32),0))))))</f>
        <v>0.18434500000000004</v>
      </c>
      <c r="H32" s="77">
        <f t="shared" si="10"/>
        <v>1.3740000000000001</v>
      </c>
      <c r="I32" s="77">
        <f t="shared" si="10"/>
        <v>0.25533499999999998</v>
      </c>
      <c r="J32" s="77">
        <f t="shared" si="10"/>
        <v>2.4045E-3</v>
      </c>
      <c r="K32" s="77">
        <f t="shared" si="10"/>
        <v>5.1525E-3</v>
      </c>
      <c r="L32" s="77">
        <f t="shared" si="10"/>
        <v>0.16831499999999999</v>
      </c>
      <c r="M32" s="77">
        <f t="shared" si="10"/>
        <v>0.129385</v>
      </c>
      <c r="N32" s="77">
        <f t="shared" si="10"/>
        <v>33.891999999999996</v>
      </c>
      <c r="O32" s="77">
        <f t="shared" si="10"/>
        <v>5747.9000000000005</v>
      </c>
      <c r="P32" s="77">
        <f t="shared" si="10"/>
        <v>0</v>
      </c>
      <c r="Q32" s="77">
        <f t="shared" ref="Q32:Q50" si="11">(IF(Q$27="%w/w SAR",((Q$28*10)*$B32),IF(Q$27="%w/w DM",(((Q$28*10)*($B$28/100))*$B32),IF(Q$27="kg/t SAR",(Q$28*$B32),IF(Q$27="kg/t DM",((Q$28*($B$28/100))*$B32),IF(Q$27="mg/kg SAR",((Q$28*0.001)*$B32),IF(Q$27="mg/kg DM",(((Q$28*0.001)*($B$28/100))*$B32),0)))))))*2.5</f>
        <v>337.77500000000003</v>
      </c>
      <c r="R32" s="77">
        <f t="shared" ref="R32:U50" si="12">IF(R$27="%w/w SAR",((R$28*10)*$B32),IF(R$27="%w/w DM",(((R$28*10)*($B$28/100))*$B32),IF(R$27="kg/t SAR",(R$28*$B32),IF(R$27="kg/t DM",((R$28*($B$28/100))*$B32),IF(R$27="mg/kg SAR",((R$28*0.001)*$B32),IF(R$27="mg/kg DM",(((R$28*0.001)*($B$28/100))*$B32),0))))))</f>
        <v>0</v>
      </c>
      <c r="S32" s="77">
        <f t="shared" si="12"/>
        <v>0.14541500000000002</v>
      </c>
      <c r="T32" s="77">
        <f t="shared" si="12"/>
        <v>0</v>
      </c>
      <c r="U32" s="77">
        <f t="shared" si="12"/>
        <v>0</v>
      </c>
      <c r="AB32" s="59"/>
      <c r="AC32" s="59"/>
      <c r="AD32" s="59"/>
      <c r="AE32" s="59"/>
      <c r="AF32" s="59"/>
      <c r="AG32" s="59"/>
      <c r="AH32" s="59"/>
      <c r="AI32" s="59"/>
    </row>
    <row r="33" spans="1:35" s="72" customFormat="1" x14ac:dyDescent="0.25">
      <c r="A33" s="13">
        <f>E8</f>
        <v>3</v>
      </c>
      <c r="B33" s="15">
        <v>250</v>
      </c>
      <c r="C33" s="77">
        <f t="shared" si="6"/>
        <v>67.554999999999993</v>
      </c>
      <c r="D33" s="77">
        <f t="shared" si="7"/>
        <v>54.037816999999997</v>
      </c>
      <c r="E33" s="77">
        <f t="shared" si="8"/>
        <v>1.20036075</v>
      </c>
      <c r="F33" s="77">
        <f t="shared" si="9"/>
        <v>5.2775798000000007</v>
      </c>
      <c r="G33" s="77">
        <f t="shared" si="10"/>
        <v>0.18434500000000004</v>
      </c>
      <c r="H33" s="77">
        <f t="shared" si="10"/>
        <v>1.3740000000000001</v>
      </c>
      <c r="I33" s="77">
        <f t="shared" si="10"/>
        <v>0.25533499999999998</v>
      </c>
      <c r="J33" s="77">
        <f t="shared" si="10"/>
        <v>2.4045E-3</v>
      </c>
      <c r="K33" s="77">
        <f t="shared" si="10"/>
        <v>5.1525E-3</v>
      </c>
      <c r="L33" s="77">
        <f t="shared" si="10"/>
        <v>0.16831499999999999</v>
      </c>
      <c r="M33" s="77">
        <f t="shared" si="10"/>
        <v>0.129385</v>
      </c>
      <c r="N33" s="77">
        <f t="shared" si="10"/>
        <v>33.891999999999996</v>
      </c>
      <c r="O33" s="77">
        <f t="shared" si="10"/>
        <v>5747.9000000000005</v>
      </c>
      <c r="P33" s="77">
        <f t="shared" si="10"/>
        <v>0</v>
      </c>
      <c r="Q33" s="77">
        <f t="shared" si="11"/>
        <v>337.77500000000003</v>
      </c>
      <c r="R33" s="77">
        <f t="shared" si="12"/>
        <v>0</v>
      </c>
      <c r="S33" s="77">
        <f t="shared" si="12"/>
        <v>0.14541500000000002</v>
      </c>
      <c r="T33" s="77">
        <f t="shared" si="12"/>
        <v>0</v>
      </c>
      <c r="U33" s="77">
        <f t="shared" si="12"/>
        <v>0</v>
      </c>
      <c r="AB33" s="59"/>
      <c r="AC33" s="59"/>
      <c r="AD33" s="59"/>
      <c r="AE33" s="59"/>
      <c r="AF33" s="59"/>
      <c r="AG33" s="59"/>
      <c r="AH33" s="59"/>
      <c r="AI33" s="59"/>
    </row>
    <row r="34" spans="1:35" s="72" customFormat="1" x14ac:dyDescent="0.25">
      <c r="A34" s="13">
        <f>F8</f>
        <v>4</v>
      </c>
      <c r="B34" s="15">
        <v>250</v>
      </c>
      <c r="C34" s="77">
        <f t="shared" si="6"/>
        <v>67.554999999999993</v>
      </c>
      <c r="D34" s="77">
        <f t="shared" si="7"/>
        <v>54.037816999999997</v>
      </c>
      <c r="E34" s="77">
        <f t="shared" si="8"/>
        <v>1.20036075</v>
      </c>
      <c r="F34" s="77">
        <f t="shared" si="9"/>
        <v>5.2775798000000007</v>
      </c>
      <c r="G34" s="77">
        <f t="shared" si="10"/>
        <v>0.18434500000000004</v>
      </c>
      <c r="H34" s="77">
        <f t="shared" si="10"/>
        <v>1.3740000000000001</v>
      </c>
      <c r="I34" s="77">
        <f t="shared" si="10"/>
        <v>0.25533499999999998</v>
      </c>
      <c r="J34" s="77">
        <f t="shared" si="10"/>
        <v>2.4045E-3</v>
      </c>
      <c r="K34" s="77">
        <f t="shared" si="10"/>
        <v>5.1525E-3</v>
      </c>
      <c r="L34" s="77">
        <f t="shared" si="10"/>
        <v>0.16831499999999999</v>
      </c>
      <c r="M34" s="77">
        <f t="shared" si="10"/>
        <v>0.129385</v>
      </c>
      <c r="N34" s="77">
        <f t="shared" si="10"/>
        <v>33.891999999999996</v>
      </c>
      <c r="O34" s="77">
        <f t="shared" si="10"/>
        <v>5747.9000000000005</v>
      </c>
      <c r="P34" s="77">
        <f t="shared" si="10"/>
        <v>0</v>
      </c>
      <c r="Q34" s="77">
        <f t="shared" si="11"/>
        <v>337.77500000000003</v>
      </c>
      <c r="R34" s="77">
        <f t="shared" si="12"/>
        <v>0</v>
      </c>
      <c r="S34" s="77">
        <f t="shared" si="12"/>
        <v>0.14541500000000002</v>
      </c>
      <c r="T34" s="77">
        <f t="shared" si="12"/>
        <v>0</v>
      </c>
      <c r="U34" s="77">
        <f t="shared" si="12"/>
        <v>0</v>
      </c>
      <c r="AB34" s="59"/>
      <c r="AC34" s="59"/>
      <c r="AD34" s="59"/>
      <c r="AE34" s="59"/>
      <c r="AF34" s="59"/>
      <c r="AG34" s="59"/>
      <c r="AH34" s="59"/>
      <c r="AI34" s="59"/>
    </row>
    <row r="35" spans="1:35" s="72" customFormat="1" x14ac:dyDescent="0.25">
      <c r="A35" s="13">
        <f>G8</f>
        <v>5</v>
      </c>
      <c r="B35" s="15">
        <v>250</v>
      </c>
      <c r="C35" s="77">
        <f t="shared" si="6"/>
        <v>67.554999999999993</v>
      </c>
      <c r="D35" s="77">
        <f t="shared" si="7"/>
        <v>54.037816999999997</v>
      </c>
      <c r="E35" s="77">
        <f t="shared" si="8"/>
        <v>1.20036075</v>
      </c>
      <c r="F35" s="77">
        <f t="shared" si="9"/>
        <v>5.2775798000000007</v>
      </c>
      <c r="G35" s="77">
        <f t="shared" si="10"/>
        <v>0.18434500000000004</v>
      </c>
      <c r="H35" s="77">
        <f t="shared" si="10"/>
        <v>1.3740000000000001</v>
      </c>
      <c r="I35" s="77">
        <f t="shared" si="10"/>
        <v>0.25533499999999998</v>
      </c>
      <c r="J35" s="77">
        <f t="shared" si="10"/>
        <v>2.4045E-3</v>
      </c>
      <c r="K35" s="77">
        <f t="shared" si="10"/>
        <v>5.1525E-3</v>
      </c>
      <c r="L35" s="77">
        <f t="shared" si="10"/>
        <v>0.16831499999999999</v>
      </c>
      <c r="M35" s="77">
        <f t="shared" si="10"/>
        <v>0.129385</v>
      </c>
      <c r="N35" s="77">
        <f t="shared" si="10"/>
        <v>33.891999999999996</v>
      </c>
      <c r="O35" s="77">
        <f t="shared" si="10"/>
        <v>5747.9000000000005</v>
      </c>
      <c r="P35" s="77">
        <f t="shared" si="10"/>
        <v>0</v>
      </c>
      <c r="Q35" s="77">
        <f t="shared" si="11"/>
        <v>337.77500000000003</v>
      </c>
      <c r="R35" s="77">
        <f t="shared" si="12"/>
        <v>0</v>
      </c>
      <c r="S35" s="77">
        <f t="shared" si="12"/>
        <v>0.14541500000000002</v>
      </c>
      <c r="T35" s="77">
        <f t="shared" si="12"/>
        <v>0</v>
      </c>
      <c r="U35" s="77">
        <f t="shared" si="12"/>
        <v>0</v>
      </c>
      <c r="AB35" s="59"/>
      <c r="AC35" s="59"/>
      <c r="AD35" s="59"/>
      <c r="AE35" s="59"/>
      <c r="AF35" s="59"/>
      <c r="AG35" s="59"/>
      <c r="AH35" s="59"/>
      <c r="AI35" s="59"/>
    </row>
    <row r="36" spans="1:35" s="72" customFormat="1" x14ac:dyDescent="0.25">
      <c r="A36" s="13">
        <f>H8</f>
        <v>6</v>
      </c>
      <c r="B36" s="15">
        <v>250</v>
      </c>
      <c r="C36" s="77">
        <f t="shared" si="6"/>
        <v>67.554999999999993</v>
      </c>
      <c r="D36" s="77">
        <f t="shared" si="7"/>
        <v>54.037816999999997</v>
      </c>
      <c r="E36" s="77">
        <f t="shared" si="8"/>
        <v>1.20036075</v>
      </c>
      <c r="F36" s="77">
        <f t="shared" si="9"/>
        <v>5.2775798000000007</v>
      </c>
      <c r="G36" s="77">
        <f t="shared" si="10"/>
        <v>0.18434500000000004</v>
      </c>
      <c r="H36" s="77">
        <f t="shared" si="10"/>
        <v>1.3740000000000001</v>
      </c>
      <c r="I36" s="77">
        <f t="shared" si="10"/>
        <v>0.25533499999999998</v>
      </c>
      <c r="J36" s="77">
        <f t="shared" si="10"/>
        <v>2.4045E-3</v>
      </c>
      <c r="K36" s="77">
        <f t="shared" si="10"/>
        <v>5.1525E-3</v>
      </c>
      <c r="L36" s="77">
        <f t="shared" si="10"/>
        <v>0.16831499999999999</v>
      </c>
      <c r="M36" s="77">
        <f t="shared" si="10"/>
        <v>0.129385</v>
      </c>
      <c r="N36" s="77">
        <f t="shared" si="10"/>
        <v>33.891999999999996</v>
      </c>
      <c r="O36" s="77">
        <f t="shared" si="10"/>
        <v>5747.9000000000005</v>
      </c>
      <c r="P36" s="77">
        <f t="shared" si="10"/>
        <v>0</v>
      </c>
      <c r="Q36" s="77">
        <f t="shared" si="11"/>
        <v>337.77500000000003</v>
      </c>
      <c r="R36" s="77">
        <f t="shared" si="12"/>
        <v>0</v>
      </c>
      <c r="S36" s="77">
        <f t="shared" si="12"/>
        <v>0.14541500000000002</v>
      </c>
      <c r="T36" s="77">
        <f t="shared" si="12"/>
        <v>0</v>
      </c>
      <c r="U36" s="77">
        <f t="shared" si="12"/>
        <v>0</v>
      </c>
      <c r="AB36" s="59"/>
      <c r="AC36" s="59"/>
      <c r="AD36" s="59"/>
      <c r="AE36" s="59"/>
      <c r="AF36" s="59"/>
      <c r="AG36" s="59"/>
      <c r="AH36" s="59"/>
      <c r="AI36" s="59"/>
    </row>
    <row r="37" spans="1:35" s="72" customFormat="1" x14ac:dyDescent="0.25">
      <c r="A37" s="13">
        <f>I8</f>
        <v>7</v>
      </c>
      <c r="B37" s="15">
        <v>250</v>
      </c>
      <c r="C37" s="77">
        <f t="shared" si="6"/>
        <v>67.554999999999993</v>
      </c>
      <c r="D37" s="77">
        <f t="shared" si="7"/>
        <v>54.037816999999997</v>
      </c>
      <c r="E37" s="77">
        <f t="shared" si="8"/>
        <v>1.20036075</v>
      </c>
      <c r="F37" s="77">
        <f t="shared" si="9"/>
        <v>5.2775798000000007</v>
      </c>
      <c r="G37" s="77">
        <f t="shared" si="10"/>
        <v>0.18434500000000004</v>
      </c>
      <c r="H37" s="77">
        <f t="shared" si="10"/>
        <v>1.3740000000000001</v>
      </c>
      <c r="I37" s="77">
        <f t="shared" si="10"/>
        <v>0.25533499999999998</v>
      </c>
      <c r="J37" s="77">
        <f t="shared" si="10"/>
        <v>2.4045E-3</v>
      </c>
      <c r="K37" s="77">
        <f t="shared" si="10"/>
        <v>5.1525E-3</v>
      </c>
      <c r="L37" s="77">
        <f t="shared" si="10"/>
        <v>0.16831499999999999</v>
      </c>
      <c r="M37" s="77">
        <f t="shared" si="10"/>
        <v>0.129385</v>
      </c>
      <c r="N37" s="77">
        <f t="shared" si="10"/>
        <v>33.891999999999996</v>
      </c>
      <c r="O37" s="77">
        <f t="shared" si="10"/>
        <v>5747.9000000000005</v>
      </c>
      <c r="P37" s="77">
        <f t="shared" si="10"/>
        <v>0</v>
      </c>
      <c r="Q37" s="77">
        <f t="shared" si="11"/>
        <v>337.77500000000003</v>
      </c>
      <c r="R37" s="77">
        <f t="shared" si="12"/>
        <v>0</v>
      </c>
      <c r="S37" s="77">
        <f t="shared" si="12"/>
        <v>0.14541500000000002</v>
      </c>
      <c r="T37" s="77">
        <f t="shared" si="12"/>
        <v>0</v>
      </c>
      <c r="U37" s="77">
        <f t="shared" si="12"/>
        <v>0</v>
      </c>
      <c r="AB37" s="59"/>
      <c r="AC37" s="59"/>
      <c r="AD37" s="59"/>
      <c r="AE37" s="59"/>
      <c r="AF37" s="59"/>
      <c r="AG37" s="59"/>
      <c r="AH37" s="59"/>
      <c r="AI37" s="59"/>
    </row>
    <row r="38" spans="1:35" s="72" customFormat="1" x14ac:dyDescent="0.25">
      <c r="A38" s="13">
        <f>J8</f>
        <v>8</v>
      </c>
      <c r="B38" s="15">
        <v>250</v>
      </c>
      <c r="C38" s="77">
        <f t="shared" si="6"/>
        <v>67.554999999999993</v>
      </c>
      <c r="D38" s="77">
        <f t="shared" si="7"/>
        <v>54.037816999999997</v>
      </c>
      <c r="E38" s="77">
        <f t="shared" si="8"/>
        <v>1.20036075</v>
      </c>
      <c r="F38" s="77">
        <f t="shared" si="9"/>
        <v>5.2775798000000007</v>
      </c>
      <c r="G38" s="77">
        <f t="shared" si="10"/>
        <v>0.18434500000000004</v>
      </c>
      <c r="H38" s="77">
        <f t="shared" si="10"/>
        <v>1.3740000000000001</v>
      </c>
      <c r="I38" s="77">
        <f t="shared" si="10"/>
        <v>0.25533499999999998</v>
      </c>
      <c r="J38" s="77">
        <f t="shared" si="10"/>
        <v>2.4045E-3</v>
      </c>
      <c r="K38" s="77">
        <f t="shared" si="10"/>
        <v>5.1525E-3</v>
      </c>
      <c r="L38" s="77">
        <f t="shared" si="10"/>
        <v>0.16831499999999999</v>
      </c>
      <c r="M38" s="77">
        <f t="shared" si="10"/>
        <v>0.129385</v>
      </c>
      <c r="N38" s="77">
        <f t="shared" si="10"/>
        <v>33.891999999999996</v>
      </c>
      <c r="O38" s="77">
        <f t="shared" si="10"/>
        <v>5747.9000000000005</v>
      </c>
      <c r="P38" s="77">
        <f t="shared" si="10"/>
        <v>0</v>
      </c>
      <c r="Q38" s="77">
        <f t="shared" si="11"/>
        <v>337.77500000000003</v>
      </c>
      <c r="R38" s="77">
        <f t="shared" si="12"/>
        <v>0</v>
      </c>
      <c r="S38" s="77">
        <f t="shared" si="12"/>
        <v>0.14541500000000002</v>
      </c>
      <c r="T38" s="77">
        <f t="shared" si="12"/>
        <v>0</v>
      </c>
      <c r="U38" s="77">
        <f t="shared" si="12"/>
        <v>0</v>
      </c>
      <c r="AB38" s="59"/>
      <c r="AC38" s="59"/>
      <c r="AD38" s="59"/>
      <c r="AE38" s="59"/>
      <c r="AF38" s="59"/>
      <c r="AG38" s="59"/>
      <c r="AH38" s="59"/>
      <c r="AI38" s="59"/>
    </row>
    <row r="39" spans="1:35" s="72" customFormat="1" x14ac:dyDescent="0.25">
      <c r="A39" s="13">
        <f>K8</f>
        <v>12</v>
      </c>
      <c r="B39" s="15">
        <v>250</v>
      </c>
      <c r="C39" s="77">
        <f t="shared" si="6"/>
        <v>67.554999999999993</v>
      </c>
      <c r="D39" s="77">
        <f t="shared" si="7"/>
        <v>54.037816999999997</v>
      </c>
      <c r="E39" s="77">
        <f t="shared" si="8"/>
        <v>1.20036075</v>
      </c>
      <c r="F39" s="77">
        <f t="shared" si="9"/>
        <v>5.2775798000000007</v>
      </c>
      <c r="G39" s="77">
        <f t="shared" si="10"/>
        <v>0.18434500000000004</v>
      </c>
      <c r="H39" s="77">
        <f t="shared" si="10"/>
        <v>1.3740000000000001</v>
      </c>
      <c r="I39" s="77">
        <f t="shared" si="10"/>
        <v>0.25533499999999998</v>
      </c>
      <c r="J39" s="77">
        <f t="shared" si="10"/>
        <v>2.4045E-3</v>
      </c>
      <c r="K39" s="77">
        <f t="shared" si="10"/>
        <v>5.1525E-3</v>
      </c>
      <c r="L39" s="77">
        <f t="shared" si="10"/>
        <v>0.16831499999999999</v>
      </c>
      <c r="M39" s="77">
        <f t="shared" si="10"/>
        <v>0.129385</v>
      </c>
      <c r="N39" s="77">
        <f t="shared" si="10"/>
        <v>33.891999999999996</v>
      </c>
      <c r="O39" s="77">
        <f t="shared" si="10"/>
        <v>5747.9000000000005</v>
      </c>
      <c r="P39" s="77">
        <f t="shared" si="10"/>
        <v>0</v>
      </c>
      <c r="Q39" s="77">
        <f t="shared" si="11"/>
        <v>337.77500000000003</v>
      </c>
      <c r="R39" s="77">
        <f t="shared" si="12"/>
        <v>0</v>
      </c>
      <c r="S39" s="77">
        <f t="shared" si="12"/>
        <v>0.14541500000000002</v>
      </c>
      <c r="T39" s="77">
        <f t="shared" si="12"/>
        <v>0</v>
      </c>
      <c r="U39" s="77">
        <f t="shared" si="12"/>
        <v>0</v>
      </c>
      <c r="AB39" s="59"/>
      <c r="AC39" s="59"/>
      <c r="AD39" s="59"/>
      <c r="AE39" s="59"/>
      <c r="AF39" s="59"/>
      <c r="AG39" s="59"/>
      <c r="AH39" s="59"/>
      <c r="AI39" s="59"/>
    </row>
    <row r="40" spans="1:35" s="72" customFormat="1" x14ac:dyDescent="0.25">
      <c r="A40" s="13">
        <f>L8</f>
        <v>20</v>
      </c>
      <c r="B40" s="15">
        <v>250</v>
      </c>
      <c r="C40" s="77">
        <f t="shared" si="6"/>
        <v>67.554999999999993</v>
      </c>
      <c r="D40" s="77">
        <f t="shared" si="7"/>
        <v>54.037816999999997</v>
      </c>
      <c r="E40" s="77">
        <f t="shared" si="8"/>
        <v>1.20036075</v>
      </c>
      <c r="F40" s="77">
        <f t="shared" si="9"/>
        <v>5.2775798000000007</v>
      </c>
      <c r="G40" s="77">
        <f t="shared" si="10"/>
        <v>0.18434500000000004</v>
      </c>
      <c r="H40" s="77">
        <f t="shared" si="10"/>
        <v>1.3740000000000001</v>
      </c>
      <c r="I40" s="77">
        <f t="shared" si="10"/>
        <v>0.25533499999999998</v>
      </c>
      <c r="J40" s="77">
        <f t="shared" si="10"/>
        <v>2.4045E-3</v>
      </c>
      <c r="K40" s="77">
        <f t="shared" si="10"/>
        <v>5.1525E-3</v>
      </c>
      <c r="L40" s="77">
        <f t="shared" si="10"/>
        <v>0.16831499999999999</v>
      </c>
      <c r="M40" s="77">
        <f t="shared" si="10"/>
        <v>0.129385</v>
      </c>
      <c r="N40" s="77">
        <f t="shared" si="10"/>
        <v>33.891999999999996</v>
      </c>
      <c r="O40" s="77">
        <f t="shared" si="10"/>
        <v>5747.9000000000005</v>
      </c>
      <c r="P40" s="77">
        <f t="shared" si="10"/>
        <v>0</v>
      </c>
      <c r="Q40" s="77">
        <f t="shared" si="11"/>
        <v>337.77500000000003</v>
      </c>
      <c r="R40" s="77">
        <f t="shared" si="12"/>
        <v>0</v>
      </c>
      <c r="S40" s="77">
        <f t="shared" si="12"/>
        <v>0.14541500000000002</v>
      </c>
      <c r="T40" s="77">
        <f t="shared" si="12"/>
        <v>0</v>
      </c>
      <c r="U40" s="77">
        <f t="shared" si="12"/>
        <v>0</v>
      </c>
      <c r="AB40" s="59"/>
      <c r="AC40" s="59"/>
      <c r="AD40" s="59"/>
      <c r="AE40" s="59"/>
      <c r="AF40" s="59"/>
      <c r="AG40" s="59"/>
      <c r="AH40" s="59"/>
      <c r="AI40" s="59"/>
    </row>
    <row r="41" spans="1:35" s="72" customFormat="1" x14ac:dyDescent="0.25">
      <c r="A41" s="13">
        <f>M8</f>
        <v>21</v>
      </c>
      <c r="B41" s="15">
        <v>250</v>
      </c>
      <c r="C41" s="77">
        <f t="shared" si="6"/>
        <v>67.554999999999993</v>
      </c>
      <c r="D41" s="77">
        <f t="shared" si="7"/>
        <v>54.037816999999997</v>
      </c>
      <c r="E41" s="77">
        <f t="shared" si="8"/>
        <v>1.20036075</v>
      </c>
      <c r="F41" s="77">
        <f t="shared" si="9"/>
        <v>5.2775798000000007</v>
      </c>
      <c r="G41" s="77">
        <f t="shared" si="10"/>
        <v>0.18434500000000004</v>
      </c>
      <c r="H41" s="77">
        <f t="shared" si="10"/>
        <v>1.3740000000000001</v>
      </c>
      <c r="I41" s="77">
        <f t="shared" si="10"/>
        <v>0.25533499999999998</v>
      </c>
      <c r="J41" s="77">
        <f t="shared" si="10"/>
        <v>2.4045E-3</v>
      </c>
      <c r="K41" s="77">
        <f t="shared" si="10"/>
        <v>5.1525E-3</v>
      </c>
      <c r="L41" s="77">
        <f t="shared" si="10"/>
        <v>0.16831499999999999</v>
      </c>
      <c r="M41" s="77">
        <f t="shared" si="10"/>
        <v>0.129385</v>
      </c>
      <c r="N41" s="77">
        <f t="shared" si="10"/>
        <v>33.891999999999996</v>
      </c>
      <c r="O41" s="77">
        <f t="shared" si="10"/>
        <v>5747.9000000000005</v>
      </c>
      <c r="P41" s="77">
        <f t="shared" si="10"/>
        <v>0</v>
      </c>
      <c r="Q41" s="77">
        <f t="shared" si="11"/>
        <v>337.77500000000003</v>
      </c>
      <c r="R41" s="77">
        <f t="shared" si="12"/>
        <v>0</v>
      </c>
      <c r="S41" s="77">
        <f t="shared" si="12"/>
        <v>0.14541500000000002</v>
      </c>
      <c r="T41" s="77">
        <f t="shared" si="12"/>
        <v>0</v>
      </c>
      <c r="U41" s="77">
        <f t="shared" si="12"/>
        <v>0</v>
      </c>
      <c r="AB41" s="59"/>
      <c r="AC41" s="59"/>
      <c r="AD41" s="59"/>
      <c r="AE41" s="59"/>
      <c r="AF41" s="59"/>
      <c r="AG41" s="59"/>
      <c r="AH41" s="59"/>
      <c r="AI41" s="59"/>
    </row>
    <row r="42" spans="1:35" s="72" customFormat="1" x14ac:dyDescent="0.25">
      <c r="A42" s="13">
        <f>N8</f>
        <v>22</v>
      </c>
      <c r="B42" s="15">
        <v>250</v>
      </c>
      <c r="C42" s="77">
        <f t="shared" si="6"/>
        <v>67.554999999999993</v>
      </c>
      <c r="D42" s="77">
        <f t="shared" si="7"/>
        <v>54.037816999999997</v>
      </c>
      <c r="E42" s="77">
        <f t="shared" si="8"/>
        <v>1.20036075</v>
      </c>
      <c r="F42" s="77">
        <f t="shared" si="9"/>
        <v>5.2775798000000007</v>
      </c>
      <c r="G42" s="77">
        <f t="shared" si="10"/>
        <v>0.18434500000000004</v>
      </c>
      <c r="H42" s="77">
        <f t="shared" si="10"/>
        <v>1.3740000000000001</v>
      </c>
      <c r="I42" s="77">
        <f t="shared" si="10"/>
        <v>0.25533499999999998</v>
      </c>
      <c r="J42" s="77">
        <f t="shared" si="10"/>
        <v>2.4045E-3</v>
      </c>
      <c r="K42" s="77">
        <f t="shared" si="10"/>
        <v>5.1525E-3</v>
      </c>
      <c r="L42" s="77">
        <f t="shared" si="10"/>
        <v>0.16831499999999999</v>
      </c>
      <c r="M42" s="77">
        <f t="shared" si="10"/>
        <v>0.129385</v>
      </c>
      <c r="N42" s="77">
        <f t="shared" si="10"/>
        <v>33.891999999999996</v>
      </c>
      <c r="O42" s="77">
        <f t="shared" si="10"/>
        <v>5747.9000000000005</v>
      </c>
      <c r="P42" s="77">
        <f t="shared" si="10"/>
        <v>0</v>
      </c>
      <c r="Q42" s="77">
        <f t="shared" si="11"/>
        <v>337.77500000000003</v>
      </c>
      <c r="R42" s="77">
        <f t="shared" si="12"/>
        <v>0</v>
      </c>
      <c r="S42" s="77">
        <f t="shared" si="12"/>
        <v>0.14541500000000002</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6.6</v>
      </c>
      <c r="J1" s="119" t="s">
        <v>153</v>
      </c>
      <c r="K1" s="119"/>
      <c r="L1" s="97">
        <v>106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0.95799999999999996</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104</v>
      </c>
      <c r="G3" s="119" t="s">
        <v>159</v>
      </c>
      <c r="H3" s="119"/>
      <c r="I3" s="118"/>
      <c r="J3" s="120" t="s">
        <v>154</v>
      </c>
      <c r="K3" s="121"/>
      <c r="L3" s="97">
        <f>(L1/(L2*10000))*100</f>
        <v>1.1064718162839249</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166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65.725454303999996</v>
      </c>
      <c r="F18" s="16">
        <f>$D34</f>
        <v>65.725454303999996</v>
      </c>
      <c r="G18" s="16">
        <f>$D35</f>
        <v>65.725454303999996</v>
      </c>
      <c r="H18" s="16">
        <f>$D36</f>
        <v>65.725454303999996</v>
      </c>
      <c r="I18" s="16">
        <f>$D37</f>
        <v>65.725454303999996</v>
      </c>
      <c r="J18" s="16">
        <f>$D38</f>
        <v>65.725454303999996</v>
      </c>
      <c r="K18" s="16">
        <f>$D39</f>
        <v>65.725454303999996</v>
      </c>
      <c r="L18" s="16">
        <f>$D40</f>
        <v>65.725454303999996</v>
      </c>
      <c r="M18" s="16">
        <f>$D41</f>
        <v>65.725454303999996</v>
      </c>
      <c r="N18" s="16">
        <f>$D42</f>
        <v>65.725454303999996</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1.1254543040000016</v>
      </c>
      <c r="F19" s="16">
        <f t="shared" si="1"/>
        <v>1.1254543040000016</v>
      </c>
      <c r="G19" s="16">
        <f t="shared" si="1"/>
        <v>1.1254543040000016</v>
      </c>
      <c r="H19" s="16">
        <f t="shared" si="1"/>
        <v>1.1254543040000016</v>
      </c>
      <c r="I19" s="16">
        <f t="shared" si="1"/>
        <v>1.1254543040000016</v>
      </c>
      <c r="J19" s="16">
        <f t="shared" si="1"/>
        <v>1.1254543040000016</v>
      </c>
      <c r="K19" s="16">
        <f t="shared" si="1"/>
        <v>1.1254543040000016</v>
      </c>
      <c r="L19" s="16">
        <f t="shared" si="1"/>
        <v>1.1254543040000016</v>
      </c>
      <c r="M19" s="16">
        <f t="shared" si="1"/>
        <v>1.1254543040000016</v>
      </c>
      <c r="N19" s="16">
        <f t="shared" si="1"/>
        <v>1.1254543040000016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1.1016047340000001</v>
      </c>
      <c r="F22" s="16">
        <f>$E34</f>
        <v>1.1016047340000001</v>
      </c>
      <c r="G22" s="16">
        <f>$E35</f>
        <v>1.1016047340000001</v>
      </c>
      <c r="H22" s="16">
        <f>$E36</f>
        <v>1.1016047340000001</v>
      </c>
      <c r="I22" s="16">
        <f>$E37</f>
        <v>1.1016047340000001</v>
      </c>
      <c r="J22" s="16">
        <f>$E38</f>
        <v>1.1016047340000001</v>
      </c>
      <c r="K22" s="16">
        <f>$E39</f>
        <v>1.1016047340000001</v>
      </c>
      <c r="L22" s="16">
        <f>$E40</f>
        <v>1.1016047340000001</v>
      </c>
      <c r="M22" s="16">
        <f>$E41</f>
        <v>1.1016047340000001</v>
      </c>
      <c r="N22" s="16">
        <f>$E42</f>
        <v>1.1016047340000001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-226.89839526599999</v>
      </c>
      <c r="F23" s="16">
        <f t="shared" si="3"/>
        <v>-226.89839526599999</v>
      </c>
      <c r="G23" s="16">
        <f t="shared" si="3"/>
        <v>-226.89839526599999</v>
      </c>
      <c r="H23" s="16">
        <f t="shared" si="3"/>
        <v>-226.89839526599999</v>
      </c>
      <c r="I23" s="16">
        <f t="shared" si="3"/>
        <v>-226.89839526599999</v>
      </c>
      <c r="J23" s="16">
        <f t="shared" si="3"/>
        <v>-226.89839526599999</v>
      </c>
      <c r="K23" s="16">
        <f t="shared" si="3"/>
        <v>-226.89839526599999</v>
      </c>
      <c r="L23" s="16">
        <f t="shared" si="3"/>
        <v>-226.89839526599999</v>
      </c>
      <c r="M23" s="16">
        <f t="shared" si="3"/>
        <v>-226.89839526599999</v>
      </c>
      <c r="N23" s="16">
        <f t="shared" si="3"/>
        <v>-226.89839526599999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2.76</v>
      </c>
      <c r="C28" s="15">
        <v>0.95799999999999996</v>
      </c>
      <c r="D28" s="15">
        <v>0.56799999999999995</v>
      </c>
      <c r="E28" s="15">
        <v>1.8100000000000002E-2</v>
      </c>
      <c r="F28" s="15">
        <v>929</v>
      </c>
      <c r="G28" s="15">
        <v>39.799999999999997</v>
      </c>
      <c r="H28" s="15">
        <v>142</v>
      </c>
      <c r="I28" s="15">
        <v>4.68</v>
      </c>
      <c r="J28" s="15">
        <v>0.42</v>
      </c>
      <c r="K28" s="23">
        <v>0.72</v>
      </c>
      <c r="L28" s="15">
        <v>15.6</v>
      </c>
      <c r="M28" s="15">
        <v>6.03</v>
      </c>
      <c r="N28" s="15">
        <v>207000</v>
      </c>
      <c r="O28" s="15">
        <v>14400</v>
      </c>
      <c r="P28" s="15"/>
      <c r="Q28" s="15">
        <v>13400</v>
      </c>
      <c r="R28" s="15"/>
      <c r="S28" s="15">
        <v>44</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183</v>
      </c>
      <c r="C33" s="77">
        <f t="shared" si="6"/>
        <v>48.386663999999996</v>
      </c>
      <c r="D33" s="77">
        <f t="shared" si="7"/>
        <v>65.725454303999996</v>
      </c>
      <c r="E33" s="77">
        <f t="shared" si="8"/>
        <v>1.1016047340000001</v>
      </c>
      <c r="F33" s="77">
        <f t="shared" si="9"/>
        <v>7.7796563255999995</v>
      </c>
      <c r="G33" s="77">
        <f t="shared" si="5"/>
        <v>0.20102183999999995</v>
      </c>
      <c r="H33" s="77">
        <f t="shared" si="5"/>
        <v>0.71721360000000001</v>
      </c>
      <c r="I33" s="77">
        <f t="shared" si="5"/>
        <v>2.3637744000000002E-2</v>
      </c>
      <c r="J33" s="77">
        <f t="shared" si="5"/>
        <v>2.1213360000000001E-3</v>
      </c>
      <c r="K33" s="77">
        <f t="shared" si="5"/>
        <v>3.6365759999999999E-3</v>
      </c>
      <c r="L33" s="77">
        <f t="shared" si="5"/>
        <v>7.8792479999999998E-2</v>
      </c>
      <c r="M33" s="77">
        <f t="shared" si="5"/>
        <v>3.0456324000000003E-2</v>
      </c>
      <c r="N33" s="77">
        <f t="shared" si="5"/>
        <v>1045.5155999999999</v>
      </c>
      <c r="O33" s="77">
        <f t="shared" si="5"/>
        <v>72.731520000000003</v>
      </c>
      <c r="P33" s="77">
        <f t="shared" si="5"/>
        <v>0</v>
      </c>
      <c r="Q33" s="77">
        <f t="shared" si="10"/>
        <v>169.20179999999999</v>
      </c>
      <c r="R33" s="77">
        <f t="shared" si="11"/>
        <v>0</v>
      </c>
      <c r="S33" s="77">
        <f t="shared" si="11"/>
        <v>0.22223519999999997</v>
      </c>
      <c r="T33" s="77">
        <f t="shared" si="11"/>
        <v>0</v>
      </c>
      <c r="U33" s="77">
        <f t="shared" si="11"/>
        <v>0</v>
      </c>
      <c r="AB33" s="59"/>
      <c r="AC33" s="59"/>
      <c r="AD33" s="59"/>
      <c r="AE33" s="59"/>
      <c r="AF33" s="59"/>
      <c r="AG33" s="59"/>
      <c r="AH33" s="59"/>
      <c r="AI33" s="59"/>
    </row>
    <row r="34" spans="1:35" s="72" customFormat="1" x14ac:dyDescent="0.25">
      <c r="A34" s="13">
        <f>F8</f>
        <v>4</v>
      </c>
      <c r="B34" s="15">
        <v>183</v>
      </c>
      <c r="C34" s="77">
        <f t="shared" si="6"/>
        <v>48.386663999999996</v>
      </c>
      <c r="D34" s="77">
        <f t="shared" si="7"/>
        <v>65.725454303999996</v>
      </c>
      <c r="E34" s="77">
        <f t="shared" si="8"/>
        <v>1.1016047340000001</v>
      </c>
      <c r="F34" s="77">
        <f t="shared" si="9"/>
        <v>7.7796563255999995</v>
      </c>
      <c r="G34" s="77">
        <f t="shared" si="5"/>
        <v>0.20102183999999995</v>
      </c>
      <c r="H34" s="77">
        <f t="shared" si="5"/>
        <v>0.71721360000000001</v>
      </c>
      <c r="I34" s="77">
        <f t="shared" si="5"/>
        <v>2.3637744000000002E-2</v>
      </c>
      <c r="J34" s="77">
        <f t="shared" si="5"/>
        <v>2.1213360000000001E-3</v>
      </c>
      <c r="K34" s="77">
        <f t="shared" si="5"/>
        <v>3.6365759999999999E-3</v>
      </c>
      <c r="L34" s="77">
        <f t="shared" si="5"/>
        <v>7.8792479999999998E-2</v>
      </c>
      <c r="M34" s="77">
        <f t="shared" si="5"/>
        <v>3.0456324000000003E-2</v>
      </c>
      <c r="N34" s="77">
        <f t="shared" si="5"/>
        <v>1045.5155999999999</v>
      </c>
      <c r="O34" s="77">
        <f t="shared" si="5"/>
        <v>72.731520000000003</v>
      </c>
      <c r="P34" s="77">
        <f t="shared" si="5"/>
        <v>0</v>
      </c>
      <c r="Q34" s="77">
        <f t="shared" si="10"/>
        <v>169.20179999999999</v>
      </c>
      <c r="R34" s="77">
        <f t="shared" si="11"/>
        <v>0</v>
      </c>
      <c r="S34" s="77">
        <f t="shared" si="11"/>
        <v>0.22223519999999997</v>
      </c>
      <c r="T34" s="77">
        <f t="shared" si="11"/>
        <v>0</v>
      </c>
      <c r="U34" s="77">
        <f t="shared" si="11"/>
        <v>0</v>
      </c>
      <c r="AB34" s="59"/>
      <c r="AC34" s="59"/>
      <c r="AD34" s="59"/>
      <c r="AE34" s="59"/>
      <c r="AF34" s="59"/>
      <c r="AG34" s="59"/>
      <c r="AH34" s="59"/>
      <c r="AI34" s="59"/>
    </row>
    <row r="35" spans="1:35" s="72" customFormat="1" x14ac:dyDescent="0.25">
      <c r="A35" s="13">
        <f>G8</f>
        <v>5</v>
      </c>
      <c r="B35" s="15">
        <v>183</v>
      </c>
      <c r="C35" s="77">
        <f t="shared" si="6"/>
        <v>48.386663999999996</v>
      </c>
      <c r="D35" s="77">
        <f t="shared" si="7"/>
        <v>65.725454303999996</v>
      </c>
      <c r="E35" s="77">
        <f t="shared" si="8"/>
        <v>1.1016047340000001</v>
      </c>
      <c r="F35" s="77">
        <f t="shared" si="9"/>
        <v>7.7796563255999995</v>
      </c>
      <c r="G35" s="77">
        <f t="shared" si="5"/>
        <v>0.20102183999999995</v>
      </c>
      <c r="H35" s="77">
        <f t="shared" si="5"/>
        <v>0.71721360000000001</v>
      </c>
      <c r="I35" s="77">
        <f t="shared" si="5"/>
        <v>2.3637744000000002E-2</v>
      </c>
      <c r="J35" s="77">
        <f t="shared" si="5"/>
        <v>2.1213360000000001E-3</v>
      </c>
      <c r="K35" s="77">
        <f t="shared" si="5"/>
        <v>3.6365759999999999E-3</v>
      </c>
      <c r="L35" s="77">
        <f t="shared" si="5"/>
        <v>7.8792479999999998E-2</v>
      </c>
      <c r="M35" s="77">
        <f t="shared" si="5"/>
        <v>3.0456324000000003E-2</v>
      </c>
      <c r="N35" s="77">
        <f t="shared" si="5"/>
        <v>1045.5155999999999</v>
      </c>
      <c r="O35" s="77">
        <f t="shared" si="5"/>
        <v>72.731520000000003</v>
      </c>
      <c r="P35" s="77">
        <f t="shared" si="5"/>
        <v>0</v>
      </c>
      <c r="Q35" s="77">
        <f t="shared" si="10"/>
        <v>169.20179999999999</v>
      </c>
      <c r="R35" s="77">
        <f t="shared" si="11"/>
        <v>0</v>
      </c>
      <c r="S35" s="77">
        <f t="shared" si="11"/>
        <v>0.22223519999999997</v>
      </c>
      <c r="T35" s="77">
        <f t="shared" si="11"/>
        <v>0</v>
      </c>
      <c r="U35" s="77">
        <f t="shared" si="11"/>
        <v>0</v>
      </c>
      <c r="AB35" s="59"/>
      <c r="AC35" s="59"/>
      <c r="AD35" s="59"/>
      <c r="AE35" s="59"/>
      <c r="AF35" s="59"/>
      <c r="AG35" s="59"/>
      <c r="AH35" s="59"/>
      <c r="AI35" s="59"/>
    </row>
    <row r="36" spans="1:35" s="72" customFormat="1" x14ac:dyDescent="0.25">
      <c r="A36" s="13">
        <f>H8</f>
        <v>6</v>
      </c>
      <c r="B36" s="15">
        <v>183</v>
      </c>
      <c r="C36" s="77">
        <f t="shared" si="6"/>
        <v>48.386663999999996</v>
      </c>
      <c r="D36" s="77">
        <f t="shared" si="7"/>
        <v>65.725454303999996</v>
      </c>
      <c r="E36" s="77">
        <f t="shared" si="8"/>
        <v>1.1016047340000001</v>
      </c>
      <c r="F36" s="77">
        <f t="shared" si="9"/>
        <v>7.7796563255999995</v>
      </c>
      <c r="G36" s="77">
        <f t="shared" si="5"/>
        <v>0.20102183999999995</v>
      </c>
      <c r="H36" s="77">
        <f t="shared" si="5"/>
        <v>0.71721360000000001</v>
      </c>
      <c r="I36" s="77">
        <f t="shared" si="5"/>
        <v>2.3637744000000002E-2</v>
      </c>
      <c r="J36" s="77">
        <f t="shared" si="5"/>
        <v>2.1213360000000001E-3</v>
      </c>
      <c r="K36" s="77">
        <f t="shared" si="5"/>
        <v>3.6365759999999999E-3</v>
      </c>
      <c r="L36" s="77">
        <f t="shared" si="5"/>
        <v>7.8792479999999998E-2</v>
      </c>
      <c r="M36" s="77">
        <f t="shared" si="5"/>
        <v>3.0456324000000003E-2</v>
      </c>
      <c r="N36" s="77">
        <f t="shared" si="5"/>
        <v>1045.5155999999999</v>
      </c>
      <c r="O36" s="77">
        <f t="shared" si="5"/>
        <v>72.731520000000003</v>
      </c>
      <c r="P36" s="77">
        <f t="shared" si="5"/>
        <v>0</v>
      </c>
      <c r="Q36" s="77">
        <f t="shared" si="10"/>
        <v>169.20179999999999</v>
      </c>
      <c r="R36" s="77">
        <f t="shared" si="11"/>
        <v>0</v>
      </c>
      <c r="S36" s="77">
        <f t="shared" si="11"/>
        <v>0.22223519999999997</v>
      </c>
      <c r="T36" s="77">
        <f t="shared" si="11"/>
        <v>0</v>
      </c>
      <c r="U36" s="77">
        <f t="shared" si="11"/>
        <v>0</v>
      </c>
      <c r="AB36" s="59"/>
      <c r="AC36" s="59"/>
      <c r="AD36" s="59"/>
      <c r="AE36" s="59"/>
      <c r="AF36" s="59"/>
      <c r="AG36" s="59"/>
      <c r="AH36" s="59"/>
      <c r="AI36" s="59"/>
    </row>
    <row r="37" spans="1:35" s="72" customFormat="1" x14ac:dyDescent="0.25">
      <c r="A37" s="13">
        <f>I8</f>
        <v>7</v>
      </c>
      <c r="B37" s="15">
        <v>183</v>
      </c>
      <c r="C37" s="77">
        <f t="shared" si="6"/>
        <v>48.386663999999996</v>
      </c>
      <c r="D37" s="77">
        <f t="shared" si="7"/>
        <v>65.725454303999996</v>
      </c>
      <c r="E37" s="77">
        <f t="shared" si="8"/>
        <v>1.1016047340000001</v>
      </c>
      <c r="F37" s="77">
        <f t="shared" si="9"/>
        <v>7.7796563255999995</v>
      </c>
      <c r="G37" s="77">
        <f t="shared" si="5"/>
        <v>0.20102183999999995</v>
      </c>
      <c r="H37" s="77">
        <f t="shared" si="5"/>
        <v>0.71721360000000001</v>
      </c>
      <c r="I37" s="77">
        <f t="shared" si="5"/>
        <v>2.3637744000000002E-2</v>
      </c>
      <c r="J37" s="77">
        <f t="shared" si="5"/>
        <v>2.1213360000000001E-3</v>
      </c>
      <c r="K37" s="77">
        <f t="shared" si="5"/>
        <v>3.6365759999999999E-3</v>
      </c>
      <c r="L37" s="77">
        <f t="shared" si="5"/>
        <v>7.8792479999999998E-2</v>
      </c>
      <c r="M37" s="77">
        <f t="shared" si="5"/>
        <v>3.0456324000000003E-2</v>
      </c>
      <c r="N37" s="77">
        <f t="shared" si="5"/>
        <v>1045.5155999999999</v>
      </c>
      <c r="O37" s="77">
        <f t="shared" si="5"/>
        <v>72.731520000000003</v>
      </c>
      <c r="P37" s="77">
        <f t="shared" si="5"/>
        <v>0</v>
      </c>
      <c r="Q37" s="77">
        <f t="shared" si="10"/>
        <v>169.20179999999999</v>
      </c>
      <c r="R37" s="77">
        <f t="shared" si="11"/>
        <v>0</v>
      </c>
      <c r="S37" s="77">
        <f t="shared" si="11"/>
        <v>0.22223519999999997</v>
      </c>
      <c r="T37" s="77">
        <f t="shared" si="11"/>
        <v>0</v>
      </c>
      <c r="U37" s="77">
        <f t="shared" si="11"/>
        <v>0</v>
      </c>
      <c r="AB37" s="59"/>
      <c r="AC37" s="59"/>
      <c r="AD37" s="59"/>
      <c r="AE37" s="59"/>
      <c r="AF37" s="59"/>
      <c r="AG37" s="59"/>
      <c r="AH37" s="59"/>
      <c r="AI37" s="59"/>
    </row>
    <row r="38" spans="1:35" s="72" customFormat="1" x14ac:dyDescent="0.25">
      <c r="A38" s="13">
        <f>J8</f>
        <v>8</v>
      </c>
      <c r="B38" s="15">
        <v>183</v>
      </c>
      <c r="C38" s="77">
        <f t="shared" si="6"/>
        <v>48.386663999999996</v>
      </c>
      <c r="D38" s="77">
        <f t="shared" si="7"/>
        <v>65.725454303999996</v>
      </c>
      <c r="E38" s="77">
        <f t="shared" si="8"/>
        <v>1.1016047340000001</v>
      </c>
      <c r="F38" s="77">
        <f t="shared" si="9"/>
        <v>7.7796563255999995</v>
      </c>
      <c r="G38" s="77">
        <f t="shared" si="5"/>
        <v>0.20102183999999995</v>
      </c>
      <c r="H38" s="77">
        <f t="shared" si="5"/>
        <v>0.71721360000000001</v>
      </c>
      <c r="I38" s="77">
        <f t="shared" si="5"/>
        <v>2.3637744000000002E-2</v>
      </c>
      <c r="J38" s="77">
        <f t="shared" si="5"/>
        <v>2.1213360000000001E-3</v>
      </c>
      <c r="K38" s="77">
        <f t="shared" si="5"/>
        <v>3.6365759999999999E-3</v>
      </c>
      <c r="L38" s="77">
        <f t="shared" si="5"/>
        <v>7.8792479999999998E-2</v>
      </c>
      <c r="M38" s="77">
        <f t="shared" si="5"/>
        <v>3.0456324000000003E-2</v>
      </c>
      <c r="N38" s="77">
        <f t="shared" si="5"/>
        <v>1045.5155999999999</v>
      </c>
      <c r="O38" s="77">
        <f t="shared" si="5"/>
        <v>72.731520000000003</v>
      </c>
      <c r="P38" s="77">
        <f t="shared" si="5"/>
        <v>0</v>
      </c>
      <c r="Q38" s="77">
        <f t="shared" si="10"/>
        <v>169.20179999999999</v>
      </c>
      <c r="R38" s="77">
        <f t="shared" si="11"/>
        <v>0</v>
      </c>
      <c r="S38" s="77">
        <f t="shared" si="11"/>
        <v>0.22223519999999997</v>
      </c>
      <c r="T38" s="77">
        <f t="shared" si="11"/>
        <v>0</v>
      </c>
      <c r="U38" s="77">
        <f t="shared" si="11"/>
        <v>0</v>
      </c>
      <c r="AB38" s="59"/>
      <c r="AC38" s="59"/>
      <c r="AD38" s="59"/>
      <c r="AE38" s="59"/>
      <c r="AF38" s="59"/>
      <c r="AG38" s="59"/>
      <c r="AH38" s="59"/>
      <c r="AI38" s="59"/>
    </row>
    <row r="39" spans="1:35" s="72" customFormat="1" x14ac:dyDescent="0.25">
      <c r="A39" s="13">
        <f>K8</f>
        <v>12</v>
      </c>
      <c r="B39" s="15">
        <v>183</v>
      </c>
      <c r="C39" s="77">
        <f t="shared" si="6"/>
        <v>48.386663999999996</v>
      </c>
      <c r="D39" s="77">
        <f t="shared" si="7"/>
        <v>65.725454303999996</v>
      </c>
      <c r="E39" s="77">
        <f t="shared" si="8"/>
        <v>1.1016047340000001</v>
      </c>
      <c r="F39" s="77">
        <f t="shared" si="9"/>
        <v>7.7796563255999995</v>
      </c>
      <c r="G39" s="77">
        <f t="shared" si="5"/>
        <v>0.20102183999999995</v>
      </c>
      <c r="H39" s="77">
        <f t="shared" si="5"/>
        <v>0.71721360000000001</v>
      </c>
      <c r="I39" s="77">
        <f t="shared" si="5"/>
        <v>2.3637744000000002E-2</v>
      </c>
      <c r="J39" s="77">
        <f t="shared" si="5"/>
        <v>2.1213360000000001E-3</v>
      </c>
      <c r="K39" s="77">
        <f t="shared" si="5"/>
        <v>3.6365759999999999E-3</v>
      </c>
      <c r="L39" s="77">
        <f t="shared" si="5"/>
        <v>7.8792479999999998E-2</v>
      </c>
      <c r="M39" s="77">
        <f t="shared" si="5"/>
        <v>3.0456324000000003E-2</v>
      </c>
      <c r="N39" s="77">
        <f t="shared" si="5"/>
        <v>1045.5155999999999</v>
      </c>
      <c r="O39" s="77">
        <f t="shared" si="5"/>
        <v>72.731520000000003</v>
      </c>
      <c r="P39" s="77">
        <f t="shared" si="5"/>
        <v>0</v>
      </c>
      <c r="Q39" s="77">
        <f t="shared" si="10"/>
        <v>169.20179999999999</v>
      </c>
      <c r="R39" s="77">
        <f t="shared" si="11"/>
        <v>0</v>
      </c>
      <c r="S39" s="77">
        <f t="shared" si="11"/>
        <v>0.22223519999999997</v>
      </c>
      <c r="T39" s="77">
        <f t="shared" si="11"/>
        <v>0</v>
      </c>
      <c r="U39" s="77">
        <f t="shared" si="11"/>
        <v>0</v>
      </c>
      <c r="AB39" s="59"/>
      <c r="AC39" s="59"/>
      <c r="AD39" s="59"/>
      <c r="AE39" s="59"/>
      <c r="AF39" s="59"/>
      <c r="AG39" s="59"/>
      <c r="AH39" s="59"/>
      <c r="AI39" s="59"/>
    </row>
    <row r="40" spans="1:35" s="72" customFormat="1" x14ac:dyDescent="0.25">
      <c r="A40" s="13">
        <f>L8</f>
        <v>20</v>
      </c>
      <c r="B40" s="15">
        <v>183</v>
      </c>
      <c r="C40" s="77">
        <f t="shared" si="6"/>
        <v>48.386663999999996</v>
      </c>
      <c r="D40" s="77">
        <f t="shared" si="7"/>
        <v>65.725454303999996</v>
      </c>
      <c r="E40" s="77">
        <f t="shared" si="8"/>
        <v>1.1016047340000001</v>
      </c>
      <c r="F40" s="77">
        <f t="shared" si="9"/>
        <v>7.7796563255999995</v>
      </c>
      <c r="G40" s="77">
        <f t="shared" si="5"/>
        <v>0.20102183999999995</v>
      </c>
      <c r="H40" s="77">
        <f t="shared" si="5"/>
        <v>0.71721360000000001</v>
      </c>
      <c r="I40" s="77">
        <f t="shared" si="5"/>
        <v>2.3637744000000002E-2</v>
      </c>
      <c r="J40" s="77">
        <f t="shared" si="5"/>
        <v>2.1213360000000001E-3</v>
      </c>
      <c r="K40" s="77">
        <f t="shared" si="5"/>
        <v>3.6365759999999999E-3</v>
      </c>
      <c r="L40" s="77">
        <f t="shared" si="5"/>
        <v>7.8792479999999998E-2</v>
      </c>
      <c r="M40" s="77">
        <f t="shared" si="5"/>
        <v>3.0456324000000003E-2</v>
      </c>
      <c r="N40" s="77">
        <f t="shared" si="5"/>
        <v>1045.5155999999999</v>
      </c>
      <c r="O40" s="77">
        <f t="shared" si="5"/>
        <v>72.731520000000003</v>
      </c>
      <c r="P40" s="77">
        <f t="shared" si="5"/>
        <v>0</v>
      </c>
      <c r="Q40" s="77">
        <f t="shared" si="10"/>
        <v>169.20179999999999</v>
      </c>
      <c r="R40" s="77">
        <f t="shared" si="11"/>
        <v>0</v>
      </c>
      <c r="S40" s="77">
        <f t="shared" si="11"/>
        <v>0.22223519999999997</v>
      </c>
      <c r="T40" s="77">
        <f t="shared" si="11"/>
        <v>0</v>
      </c>
      <c r="U40" s="77">
        <f t="shared" si="11"/>
        <v>0</v>
      </c>
      <c r="AB40" s="59"/>
      <c r="AC40" s="59"/>
      <c r="AD40" s="59"/>
      <c r="AE40" s="59"/>
      <c r="AF40" s="59"/>
      <c r="AG40" s="59"/>
      <c r="AH40" s="59"/>
      <c r="AI40" s="59"/>
    </row>
    <row r="41" spans="1:35" s="72" customFormat="1" x14ac:dyDescent="0.25">
      <c r="A41" s="13">
        <f>M8</f>
        <v>21</v>
      </c>
      <c r="B41" s="15">
        <v>183</v>
      </c>
      <c r="C41" s="77">
        <f t="shared" si="6"/>
        <v>48.386663999999996</v>
      </c>
      <c r="D41" s="77">
        <f t="shared" si="7"/>
        <v>65.725454303999996</v>
      </c>
      <c r="E41" s="77">
        <f t="shared" si="8"/>
        <v>1.1016047340000001</v>
      </c>
      <c r="F41" s="77">
        <f t="shared" si="9"/>
        <v>7.7796563255999995</v>
      </c>
      <c r="G41" s="77">
        <f t="shared" si="5"/>
        <v>0.20102183999999995</v>
      </c>
      <c r="H41" s="77">
        <f t="shared" si="5"/>
        <v>0.71721360000000001</v>
      </c>
      <c r="I41" s="77">
        <f t="shared" si="5"/>
        <v>2.3637744000000002E-2</v>
      </c>
      <c r="J41" s="77">
        <f t="shared" si="5"/>
        <v>2.1213360000000001E-3</v>
      </c>
      <c r="K41" s="77">
        <f t="shared" si="5"/>
        <v>3.6365759999999999E-3</v>
      </c>
      <c r="L41" s="77">
        <f t="shared" si="5"/>
        <v>7.8792479999999998E-2</v>
      </c>
      <c r="M41" s="77">
        <f t="shared" si="5"/>
        <v>3.0456324000000003E-2</v>
      </c>
      <c r="N41" s="77">
        <f t="shared" si="5"/>
        <v>1045.5155999999999</v>
      </c>
      <c r="O41" s="77">
        <f t="shared" si="5"/>
        <v>72.731520000000003</v>
      </c>
      <c r="P41" s="77">
        <f t="shared" si="5"/>
        <v>0</v>
      </c>
      <c r="Q41" s="77">
        <f t="shared" si="10"/>
        <v>169.20179999999999</v>
      </c>
      <c r="R41" s="77">
        <f t="shared" si="11"/>
        <v>0</v>
      </c>
      <c r="S41" s="77">
        <f t="shared" si="11"/>
        <v>0.22223519999999997</v>
      </c>
      <c r="T41" s="77">
        <f t="shared" si="11"/>
        <v>0</v>
      </c>
      <c r="U41" s="77">
        <f t="shared" si="11"/>
        <v>0</v>
      </c>
      <c r="AB41" s="59"/>
      <c r="AC41" s="59"/>
      <c r="AD41" s="59"/>
      <c r="AE41" s="59"/>
      <c r="AF41" s="59"/>
      <c r="AG41" s="59"/>
      <c r="AH41" s="59"/>
      <c r="AI41" s="59"/>
    </row>
    <row r="42" spans="1:35" s="72" customFormat="1" x14ac:dyDescent="0.25">
      <c r="A42" s="13">
        <f>N8</f>
        <v>22</v>
      </c>
      <c r="B42" s="15">
        <v>183</v>
      </c>
      <c r="C42" s="77">
        <f t="shared" si="6"/>
        <v>48.386663999999996</v>
      </c>
      <c r="D42" s="77">
        <f t="shared" si="7"/>
        <v>65.725454303999996</v>
      </c>
      <c r="E42" s="77">
        <f t="shared" si="8"/>
        <v>1.1016047340000001</v>
      </c>
      <c r="F42" s="77">
        <f t="shared" si="9"/>
        <v>7.7796563255999995</v>
      </c>
      <c r="G42" s="77">
        <f t="shared" si="5"/>
        <v>0.20102183999999995</v>
      </c>
      <c r="H42" s="77">
        <f t="shared" si="5"/>
        <v>0.71721360000000001</v>
      </c>
      <c r="I42" s="77">
        <f t="shared" si="5"/>
        <v>2.3637744000000002E-2</v>
      </c>
      <c r="J42" s="77">
        <f t="shared" si="5"/>
        <v>2.1213360000000001E-3</v>
      </c>
      <c r="K42" s="77">
        <f t="shared" si="5"/>
        <v>3.6365759999999999E-3</v>
      </c>
      <c r="L42" s="77">
        <f t="shared" si="5"/>
        <v>7.8792479999999998E-2</v>
      </c>
      <c r="M42" s="77">
        <f t="shared" si="5"/>
        <v>3.0456324000000003E-2</v>
      </c>
      <c r="N42" s="77">
        <f t="shared" si="5"/>
        <v>1045.5155999999999</v>
      </c>
      <c r="O42" s="77">
        <f t="shared" si="5"/>
        <v>72.731520000000003</v>
      </c>
      <c r="P42" s="77">
        <f t="shared" si="5"/>
        <v>0</v>
      </c>
      <c r="Q42" s="77">
        <f t="shared" si="10"/>
        <v>169.20179999999999</v>
      </c>
      <c r="R42" s="77">
        <f t="shared" si="11"/>
        <v>0</v>
      </c>
      <c r="S42" s="77">
        <f t="shared" si="11"/>
        <v>0.22223519999999997</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183</v>
      </c>
      <c r="E62" s="77">
        <f>B34</f>
        <v>183</v>
      </c>
      <c r="F62" s="77">
        <f>B35</f>
        <v>183</v>
      </c>
      <c r="G62" s="77">
        <f>B36</f>
        <v>183</v>
      </c>
      <c r="H62" s="77">
        <f>B37</f>
        <v>183</v>
      </c>
      <c r="I62" s="77">
        <f>B38</f>
        <v>183</v>
      </c>
      <c r="J62" s="77">
        <f>B39</f>
        <v>183</v>
      </c>
      <c r="K62" s="77">
        <f>B40</f>
        <v>183</v>
      </c>
      <c r="L62" s="77">
        <f>B41</f>
        <v>183</v>
      </c>
      <c r="M62" s="77">
        <f>B42</f>
        <v>183</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39" sqref="E39:E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6.6</v>
      </c>
      <c r="J1" s="119" t="s">
        <v>153</v>
      </c>
      <c r="K1" s="119"/>
      <c r="L1" s="97">
        <v>417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1.1599999999999999</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3.5948275862068968</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12.088461499999999</v>
      </c>
      <c r="F18" s="16">
        <f>$D34</f>
        <v>12.088461499999999</v>
      </c>
      <c r="G18" s="16">
        <f>$D35</f>
        <v>12.088461499999999</v>
      </c>
      <c r="H18" s="16">
        <f>$D36</f>
        <v>12.088461499999999</v>
      </c>
      <c r="I18" s="16">
        <f>$D37</f>
        <v>12.088461499999999</v>
      </c>
      <c r="J18" s="16">
        <f>$D38</f>
        <v>12.088461499999999</v>
      </c>
      <c r="K18" s="16">
        <f>$D39</f>
        <v>12.088461499999999</v>
      </c>
      <c r="L18" s="16">
        <f>$D40</f>
        <v>12.088461499999999</v>
      </c>
      <c r="M18" s="16">
        <f>$D41</f>
        <v>12.088461499999999</v>
      </c>
      <c r="N18" s="16">
        <f>$D42</f>
        <v>12.088461499999999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-52.511538499999993</v>
      </c>
      <c r="F19" s="16">
        <f t="shared" si="1"/>
        <v>-52.511538499999993</v>
      </c>
      <c r="G19" s="16">
        <f t="shared" si="1"/>
        <v>-52.511538499999993</v>
      </c>
      <c r="H19" s="16">
        <f t="shared" si="1"/>
        <v>-52.511538499999993</v>
      </c>
      <c r="I19" s="16">
        <f t="shared" si="1"/>
        <v>-52.511538499999993</v>
      </c>
      <c r="J19" s="16">
        <f t="shared" si="1"/>
        <v>-52.511538499999993</v>
      </c>
      <c r="K19" s="16">
        <f t="shared" si="1"/>
        <v>-52.511538499999993</v>
      </c>
      <c r="L19" s="16">
        <f t="shared" si="1"/>
        <v>-52.511538499999993</v>
      </c>
      <c r="M19" s="16">
        <f t="shared" si="1"/>
        <v>-52.511538499999993</v>
      </c>
      <c r="N19" s="16">
        <f t="shared" si="1"/>
        <v>-52.511538499999993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2.1680359999999999</v>
      </c>
      <c r="F22" s="16">
        <f>$E34</f>
        <v>2.1680359999999999</v>
      </c>
      <c r="G22" s="16">
        <f>$E35</f>
        <v>2.1680359999999999</v>
      </c>
      <c r="H22" s="16">
        <f>$E36</f>
        <v>2.1680359999999999</v>
      </c>
      <c r="I22" s="16">
        <f>$E37</f>
        <v>2.1680359999999999</v>
      </c>
      <c r="J22" s="16">
        <f>$E38</f>
        <v>2.1680359999999999</v>
      </c>
      <c r="K22" s="16">
        <f>$E39</f>
        <v>2.1680359999999999</v>
      </c>
      <c r="L22" s="16">
        <f>$E40</f>
        <v>2.1680359999999999</v>
      </c>
      <c r="M22" s="16">
        <f>$E41</f>
        <v>2.1680359999999999</v>
      </c>
      <c r="N22" s="16">
        <f>$E42</f>
        <v>2.1680359999999999</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-225.831964</v>
      </c>
      <c r="F23" s="16">
        <f t="shared" si="3"/>
        <v>-225.831964</v>
      </c>
      <c r="G23" s="16">
        <f t="shared" si="3"/>
        <v>-225.831964</v>
      </c>
      <c r="H23" s="16">
        <f t="shared" si="3"/>
        <v>-225.831964</v>
      </c>
      <c r="I23" s="16">
        <f t="shared" si="3"/>
        <v>-225.831964</v>
      </c>
      <c r="J23" s="16">
        <f t="shared" si="3"/>
        <v>-225.831964</v>
      </c>
      <c r="K23" s="16">
        <f t="shared" si="3"/>
        <v>-225.831964</v>
      </c>
      <c r="L23" s="16">
        <f t="shared" si="3"/>
        <v>-225.831964</v>
      </c>
      <c r="M23" s="16">
        <f t="shared" si="3"/>
        <v>-225.831964</v>
      </c>
      <c r="N23" s="16">
        <f t="shared" si="3"/>
        <v>-225.831964</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3.46</v>
      </c>
      <c r="C28" s="15">
        <v>1.1599999999999999</v>
      </c>
      <c r="D28" s="15">
        <v>6.0999999999999999E-2</v>
      </c>
      <c r="E28" s="15">
        <v>2.0799999999999999E-2</v>
      </c>
      <c r="F28" s="15">
        <v>1720</v>
      </c>
      <c r="G28" s="15">
        <v>19.5</v>
      </c>
      <c r="H28" s="15">
        <v>365</v>
      </c>
      <c r="I28" s="15">
        <v>3.77</v>
      </c>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100.34</v>
      </c>
      <c r="D33" s="77">
        <f t="shared" si="7"/>
        <v>12.088461499999999</v>
      </c>
      <c r="E33" s="77">
        <f t="shared" si="8"/>
        <v>2.1680359999999999</v>
      </c>
      <c r="F33" s="77">
        <f t="shared" si="9"/>
        <v>24.667723999999996</v>
      </c>
      <c r="G33" s="77">
        <f t="shared" si="5"/>
        <v>0.16867499999999999</v>
      </c>
      <c r="H33" s="77">
        <f t="shared" si="5"/>
        <v>3.1572499999999999</v>
      </c>
      <c r="I33" s="77">
        <f t="shared" si="5"/>
        <v>3.2610499999999994E-2</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100.34</v>
      </c>
      <c r="D34" s="77">
        <f t="shared" si="7"/>
        <v>12.088461499999999</v>
      </c>
      <c r="E34" s="77">
        <f t="shared" si="8"/>
        <v>2.1680359999999999</v>
      </c>
      <c r="F34" s="77">
        <f t="shared" si="9"/>
        <v>24.667723999999996</v>
      </c>
      <c r="G34" s="77">
        <f t="shared" si="5"/>
        <v>0.16867499999999999</v>
      </c>
      <c r="H34" s="77">
        <f t="shared" si="5"/>
        <v>3.1572499999999999</v>
      </c>
      <c r="I34" s="77">
        <f t="shared" si="5"/>
        <v>3.2610499999999994E-2</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100.34</v>
      </c>
      <c r="D35" s="77">
        <f t="shared" si="7"/>
        <v>12.088461499999999</v>
      </c>
      <c r="E35" s="77">
        <f t="shared" si="8"/>
        <v>2.1680359999999999</v>
      </c>
      <c r="F35" s="77">
        <f t="shared" si="9"/>
        <v>24.667723999999996</v>
      </c>
      <c r="G35" s="77">
        <f t="shared" si="5"/>
        <v>0.16867499999999999</v>
      </c>
      <c r="H35" s="77">
        <f t="shared" si="5"/>
        <v>3.1572499999999999</v>
      </c>
      <c r="I35" s="77">
        <f t="shared" si="5"/>
        <v>3.2610499999999994E-2</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100.34</v>
      </c>
      <c r="D36" s="77">
        <f t="shared" si="7"/>
        <v>12.088461499999999</v>
      </c>
      <c r="E36" s="77">
        <f t="shared" si="8"/>
        <v>2.1680359999999999</v>
      </c>
      <c r="F36" s="77">
        <f t="shared" si="9"/>
        <v>24.667723999999996</v>
      </c>
      <c r="G36" s="77">
        <f t="shared" si="5"/>
        <v>0.16867499999999999</v>
      </c>
      <c r="H36" s="77">
        <f t="shared" si="5"/>
        <v>3.1572499999999999</v>
      </c>
      <c r="I36" s="77">
        <f t="shared" si="5"/>
        <v>3.2610499999999994E-2</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100.34</v>
      </c>
      <c r="D37" s="77">
        <f t="shared" si="7"/>
        <v>12.088461499999999</v>
      </c>
      <c r="E37" s="77">
        <f t="shared" si="8"/>
        <v>2.1680359999999999</v>
      </c>
      <c r="F37" s="77">
        <f t="shared" si="9"/>
        <v>24.667723999999996</v>
      </c>
      <c r="G37" s="77">
        <f t="shared" si="5"/>
        <v>0.16867499999999999</v>
      </c>
      <c r="H37" s="77">
        <f t="shared" si="5"/>
        <v>3.1572499999999999</v>
      </c>
      <c r="I37" s="77">
        <f t="shared" si="5"/>
        <v>3.2610499999999994E-2</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100.34</v>
      </c>
      <c r="D38" s="77">
        <f t="shared" si="7"/>
        <v>12.088461499999999</v>
      </c>
      <c r="E38" s="77">
        <f t="shared" si="8"/>
        <v>2.1680359999999999</v>
      </c>
      <c r="F38" s="77">
        <f t="shared" si="9"/>
        <v>24.667723999999996</v>
      </c>
      <c r="G38" s="77">
        <f t="shared" si="5"/>
        <v>0.16867499999999999</v>
      </c>
      <c r="H38" s="77">
        <f t="shared" si="5"/>
        <v>3.1572499999999999</v>
      </c>
      <c r="I38" s="77">
        <f t="shared" si="5"/>
        <v>3.2610499999999994E-2</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100.34</v>
      </c>
      <c r="D39" s="77">
        <f t="shared" si="7"/>
        <v>12.088461499999999</v>
      </c>
      <c r="E39" s="77">
        <f t="shared" si="8"/>
        <v>2.1680359999999999</v>
      </c>
      <c r="F39" s="77">
        <f t="shared" si="9"/>
        <v>24.667723999999996</v>
      </c>
      <c r="G39" s="77">
        <f t="shared" si="5"/>
        <v>0.16867499999999999</v>
      </c>
      <c r="H39" s="77">
        <f t="shared" si="5"/>
        <v>3.1572499999999999</v>
      </c>
      <c r="I39" s="77">
        <f t="shared" si="5"/>
        <v>3.2610499999999994E-2</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100.34</v>
      </c>
      <c r="D40" s="77">
        <f t="shared" si="7"/>
        <v>12.088461499999999</v>
      </c>
      <c r="E40" s="77">
        <f t="shared" si="8"/>
        <v>2.1680359999999999</v>
      </c>
      <c r="F40" s="77">
        <f t="shared" si="9"/>
        <v>24.667723999999996</v>
      </c>
      <c r="G40" s="77">
        <f t="shared" si="5"/>
        <v>0.16867499999999999</v>
      </c>
      <c r="H40" s="77">
        <f t="shared" si="5"/>
        <v>3.1572499999999999</v>
      </c>
      <c r="I40" s="77">
        <f t="shared" si="5"/>
        <v>3.2610499999999994E-2</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100.34</v>
      </c>
      <c r="D41" s="77">
        <f t="shared" si="7"/>
        <v>12.088461499999999</v>
      </c>
      <c r="E41" s="77">
        <f t="shared" si="8"/>
        <v>2.1680359999999999</v>
      </c>
      <c r="F41" s="77">
        <f t="shared" si="9"/>
        <v>24.667723999999996</v>
      </c>
      <c r="G41" s="77">
        <f t="shared" si="5"/>
        <v>0.16867499999999999</v>
      </c>
      <c r="H41" s="77">
        <f t="shared" si="5"/>
        <v>3.1572499999999999</v>
      </c>
      <c r="I41" s="77">
        <f t="shared" si="5"/>
        <v>3.2610499999999994E-2</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100.34</v>
      </c>
      <c r="D42" s="77">
        <f t="shared" si="7"/>
        <v>12.088461499999999</v>
      </c>
      <c r="E42" s="77">
        <f t="shared" si="8"/>
        <v>2.1680359999999999</v>
      </c>
      <c r="F42" s="77">
        <f t="shared" si="9"/>
        <v>24.667723999999996</v>
      </c>
      <c r="G42" s="77">
        <f t="shared" si="5"/>
        <v>0.16867499999999999</v>
      </c>
      <c r="H42" s="77">
        <f t="shared" si="5"/>
        <v>3.1572499999999999</v>
      </c>
      <c r="I42" s="77">
        <f t="shared" si="5"/>
        <v>3.2610499999999994E-2</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D38" sqref="D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7</v>
      </c>
      <c r="J1" s="119" t="s">
        <v>153</v>
      </c>
      <c r="K1" s="119"/>
      <c r="L1" s="97">
        <v>300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1.48</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2.0270270270270272</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54.010324999999995</v>
      </c>
      <c r="F18" s="16">
        <f>$D34</f>
        <v>54.010324999999995</v>
      </c>
      <c r="G18" s="16">
        <f>$D35</f>
        <v>54.010324999999995</v>
      </c>
      <c r="H18" s="16">
        <f>$D36</f>
        <v>54.010324999999995</v>
      </c>
      <c r="I18" s="16">
        <f>$D37</f>
        <v>54.010324999999995</v>
      </c>
      <c r="J18" s="16">
        <f>$D38</f>
        <v>54.010324999999995</v>
      </c>
      <c r="K18" s="16">
        <f>$D39</f>
        <v>54.010324999999995</v>
      </c>
      <c r="L18" s="16">
        <f>$D40</f>
        <v>54.010324999999995</v>
      </c>
      <c r="M18" s="16">
        <f>$D41</f>
        <v>54.010324999999995</v>
      </c>
      <c r="N18" s="16">
        <f>$D42</f>
        <v>54.010324999999995</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-10.589675</v>
      </c>
      <c r="F19" s="16">
        <f t="shared" si="1"/>
        <v>-10.589675</v>
      </c>
      <c r="G19" s="16">
        <f t="shared" si="1"/>
        <v>-10.589675</v>
      </c>
      <c r="H19" s="16">
        <f t="shared" si="1"/>
        <v>-10.589675</v>
      </c>
      <c r="I19" s="16">
        <f t="shared" si="1"/>
        <v>-10.589675</v>
      </c>
      <c r="J19" s="16">
        <f t="shared" si="1"/>
        <v>-10.589675</v>
      </c>
      <c r="K19" s="16">
        <f t="shared" si="1"/>
        <v>-10.589675</v>
      </c>
      <c r="L19" s="16">
        <f t="shared" si="1"/>
        <v>-10.589675</v>
      </c>
      <c r="M19" s="16">
        <f t="shared" si="1"/>
        <v>-10.589675</v>
      </c>
      <c r="N19" s="16">
        <f t="shared" si="1"/>
        <v>-10.589675</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1.5686087500000001</v>
      </c>
      <c r="F22" s="16">
        <f>$E34</f>
        <v>1.5686087500000001</v>
      </c>
      <c r="G22" s="16">
        <f>$E35</f>
        <v>1.5686087500000001</v>
      </c>
      <c r="H22" s="16">
        <f>$E36</f>
        <v>1.5686087500000001</v>
      </c>
      <c r="I22" s="16">
        <f>$E37</f>
        <v>1.5686087500000001</v>
      </c>
      <c r="J22" s="16">
        <f>$E38</f>
        <v>1.5686087500000001</v>
      </c>
      <c r="K22" s="16">
        <f>$E39</f>
        <v>1.5686087500000001</v>
      </c>
      <c r="L22" s="16">
        <f>$E40</f>
        <v>1.5686087500000001</v>
      </c>
      <c r="M22" s="16">
        <f>$E41</f>
        <v>1.5686087500000001</v>
      </c>
      <c r="N22" s="16">
        <f>$E42</f>
        <v>1.5686087500000001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-226.43139124999999</v>
      </c>
      <c r="F23" s="16">
        <f t="shared" si="3"/>
        <v>-226.43139124999999</v>
      </c>
      <c r="G23" s="16">
        <f t="shared" si="3"/>
        <v>-226.43139124999999</v>
      </c>
      <c r="H23" s="16">
        <f t="shared" si="3"/>
        <v>-226.43139124999999</v>
      </c>
      <c r="I23" s="16">
        <f t="shared" si="3"/>
        <v>-226.43139124999999</v>
      </c>
      <c r="J23" s="16">
        <f t="shared" si="3"/>
        <v>-226.43139124999999</v>
      </c>
      <c r="K23" s="16">
        <f t="shared" si="3"/>
        <v>-226.43139124999999</v>
      </c>
      <c r="L23" s="16">
        <f t="shared" si="3"/>
        <v>-226.43139124999999</v>
      </c>
      <c r="M23" s="16">
        <f t="shared" si="3"/>
        <v>-226.43139124999999</v>
      </c>
      <c r="N23" s="16">
        <f t="shared" si="3"/>
        <v>-226.43139124999999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2.0499999999999998</v>
      </c>
      <c r="C28" s="15">
        <v>1.48</v>
      </c>
      <c r="D28" s="15">
        <v>0.46</v>
      </c>
      <c r="E28" s="15">
        <v>2.5399999999999999E-2</v>
      </c>
      <c r="F28" s="15">
        <v>831</v>
      </c>
      <c r="G28" s="15">
        <v>43.5</v>
      </c>
      <c r="H28" s="15">
        <v>184</v>
      </c>
      <c r="I28" s="15">
        <v>6.3</v>
      </c>
      <c r="J28" s="15">
        <v>1.5</v>
      </c>
      <c r="K28" s="23">
        <v>0.97</v>
      </c>
      <c r="L28" s="15">
        <v>4.17</v>
      </c>
      <c r="M28" s="15">
        <v>3.3</v>
      </c>
      <c r="N28" s="15">
        <v>156000</v>
      </c>
      <c r="O28" s="15">
        <v>2750</v>
      </c>
      <c r="P28" s="15"/>
      <c r="Q28" s="15">
        <v>10900</v>
      </c>
      <c r="R28" s="15"/>
      <c r="S28" s="15">
        <v>53.1</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75.849999999999994</v>
      </c>
      <c r="D33" s="77">
        <f t="shared" si="7"/>
        <v>54.010324999999995</v>
      </c>
      <c r="E33" s="77">
        <f t="shared" si="8"/>
        <v>1.5686087500000001</v>
      </c>
      <c r="F33" s="77">
        <f t="shared" si="9"/>
        <v>7.0612147499999995</v>
      </c>
      <c r="G33" s="77">
        <f t="shared" si="5"/>
        <v>0.22293749999999998</v>
      </c>
      <c r="H33" s="77">
        <f t="shared" si="5"/>
        <v>0.94299999999999984</v>
      </c>
      <c r="I33" s="77">
        <f t="shared" si="5"/>
        <v>3.2287499999999997E-2</v>
      </c>
      <c r="J33" s="77">
        <f t="shared" si="5"/>
        <v>7.687499999999999E-3</v>
      </c>
      <c r="K33" s="77">
        <f t="shared" si="5"/>
        <v>4.9712499999999991E-3</v>
      </c>
      <c r="L33" s="77">
        <f t="shared" si="5"/>
        <v>2.1371249999999998E-2</v>
      </c>
      <c r="M33" s="77">
        <f t="shared" si="5"/>
        <v>1.6912499999999997E-2</v>
      </c>
      <c r="N33" s="77">
        <f t="shared" si="5"/>
        <v>799.49999999999989</v>
      </c>
      <c r="O33" s="77">
        <f t="shared" si="5"/>
        <v>14.093749999999998</v>
      </c>
      <c r="P33" s="77">
        <f t="shared" si="5"/>
        <v>0</v>
      </c>
      <c r="Q33" s="77">
        <f t="shared" si="10"/>
        <v>139.65625</v>
      </c>
      <c r="R33" s="77">
        <f t="shared" si="11"/>
        <v>0</v>
      </c>
      <c r="S33" s="77">
        <f t="shared" si="11"/>
        <v>0.27213749999999998</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75.849999999999994</v>
      </c>
      <c r="D34" s="77">
        <f t="shared" si="7"/>
        <v>54.010324999999995</v>
      </c>
      <c r="E34" s="77">
        <f t="shared" si="8"/>
        <v>1.5686087500000001</v>
      </c>
      <c r="F34" s="77">
        <f t="shared" si="9"/>
        <v>7.0612147499999995</v>
      </c>
      <c r="G34" s="77">
        <f t="shared" si="5"/>
        <v>0.22293749999999998</v>
      </c>
      <c r="H34" s="77">
        <f t="shared" si="5"/>
        <v>0.94299999999999984</v>
      </c>
      <c r="I34" s="77">
        <f t="shared" si="5"/>
        <v>3.2287499999999997E-2</v>
      </c>
      <c r="J34" s="77">
        <f t="shared" si="5"/>
        <v>7.687499999999999E-3</v>
      </c>
      <c r="K34" s="77">
        <f t="shared" si="5"/>
        <v>4.9712499999999991E-3</v>
      </c>
      <c r="L34" s="77">
        <f t="shared" si="5"/>
        <v>2.1371249999999998E-2</v>
      </c>
      <c r="M34" s="77">
        <f t="shared" si="5"/>
        <v>1.6912499999999997E-2</v>
      </c>
      <c r="N34" s="77">
        <f t="shared" si="5"/>
        <v>799.49999999999989</v>
      </c>
      <c r="O34" s="77">
        <f t="shared" si="5"/>
        <v>14.093749999999998</v>
      </c>
      <c r="P34" s="77">
        <f t="shared" si="5"/>
        <v>0</v>
      </c>
      <c r="Q34" s="77">
        <f t="shared" si="10"/>
        <v>139.65625</v>
      </c>
      <c r="R34" s="77">
        <f t="shared" si="11"/>
        <v>0</v>
      </c>
      <c r="S34" s="77">
        <f t="shared" si="11"/>
        <v>0.27213749999999998</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75.849999999999994</v>
      </c>
      <c r="D35" s="77">
        <f t="shared" si="7"/>
        <v>54.010324999999995</v>
      </c>
      <c r="E35" s="77">
        <f t="shared" si="8"/>
        <v>1.5686087500000001</v>
      </c>
      <c r="F35" s="77">
        <f t="shared" si="9"/>
        <v>7.0612147499999995</v>
      </c>
      <c r="G35" s="77">
        <f t="shared" si="5"/>
        <v>0.22293749999999998</v>
      </c>
      <c r="H35" s="77">
        <f t="shared" si="5"/>
        <v>0.94299999999999984</v>
      </c>
      <c r="I35" s="77">
        <f t="shared" si="5"/>
        <v>3.2287499999999997E-2</v>
      </c>
      <c r="J35" s="77">
        <f t="shared" si="5"/>
        <v>7.687499999999999E-3</v>
      </c>
      <c r="K35" s="77">
        <f t="shared" si="5"/>
        <v>4.9712499999999991E-3</v>
      </c>
      <c r="L35" s="77">
        <f t="shared" si="5"/>
        <v>2.1371249999999998E-2</v>
      </c>
      <c r="M35" s="77">
        <f t="shared" si="5"/>
        <v>1.6912499999999997E-2</v>
      </c>
      <c r="N35" s="77">
        <f t="shared" si="5"/>
        <v>799.49999999999989</v>
      </c>
      <c r="O35" s="77">
        <f t="shared" si="5"/>
        <v>14.093749999999998</v>
      </c>
      <c r="P35" s="77">
        <f t="shared" si="5"/>
        <v>0</v>
      </c>
      <c r="Q35" s="77">
        <f t="shared" si="10"/>
        <v>139.65625</v>
      </c>
      <c r="R35" s="77">
        <f t="shared" si="11"/>
        <v>0</v>
      </c>
      <c r="S35" s="77">
        <f t="shared" si="11"/>
        <v>0.27213749999999998</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75.849999999999994</v>
      </c>
      <c r="D36" s="77">
        <f t="shared" si="7"/>
        <v>54.010324999999995</v>
      </c>
      <c r="E36" s="77">
        <f t="shared" si="8"/>
        <v>1.5686087500000001</v>
      </c>
      <c r="F36" s="77">
        <f t="shared" si="9"/>
        <v>7.0612147499999995</v>
      </c>
      <c r="G36" s="77">
        <f t="shared" si="5"/>
        <v>0.22293749999999998</v>
      </c>
      <c r="H36" s="77">
        <f t="shared" si="5"/>
        <v>0.94299999999999984</v>
      </c>
      <c r="I36" s="77">
        <f t="shared" si="5"/>
        <v>3.2287499999999997E-2</v>
      </c>
      <c r="J36" s="77">
        <f t="shared" si="5"/>
        <v>7.687499999999999E-3</v>
      </c>
      <c r="K36" s="77">
        <f t="shared" si="5"/>
        <v>4.9712499999999991E-3</v>
      </c>
      <c r="L36" s="77">
        <f t="shared" si="5"/>
        <v>2.1371249999999998E-2</v>
      </c>
      <c r="M36" s="77">
        <f t="shared" si="5"/>
        <v>1.6912499999999997E-2</v>
      </c>
      <c r="N36" s="77">
        <f t="shared" si="5"/>
        <v>799.49999999999989</v>
      </c>
      <c r="O36" s="77">
        <f t="shared" si="5"/>
        <v>14.093749999999998</v>
      </c>
      <c r="P36" s="77">
        <f t="shared" si="5"/>
        <v>0</v>
      </c>
      <c r="Q36" s="77">
        <f t="shared" si="10"/>
        <v>139.65625</v>
      </c>
      <c r="R36" s="77">
        <f t="shared" si="11"/>
        <v>0</v>
      </c>
      <c r="S36" s="77">
        <f t="shared" si="11"/>
        <v>0.27213749999999998</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75.849999999999994</v>
      </c>
      <c r="D37" s="77">
        <f t="shared" si="7"/>
        <v>54.010324999999995</v>
      </c>
      <c r="E37" s="77">
        <f t="shared" si="8"/>
        <v>1.5686087500000001</v>
      </c>
      <c r="F37" s="77">
        <f t="shared" si="9"/>
        <v>7.0612147499999995</v>
      </c>
      <c r="G37" s="77">
        <f t="shared" si="5"/>
        <v>0.22293749999999998</v>
      </c>
      <c r="H37" s="77">
        <f t="shared" si="5"/>
        <v>0.94299999999999984</v>
      </c>
      <c r="I37" s="77">
        <f t="shared" si="5"/>
        <v>3.2287499999999997E-2</v>
      </c>
      <c r="J37" s="77">
        <f t="shared" si="5"/>
        <v>7.687499999999999E-3</v>
      </c>
      <c r="K37" s="77">
        <f t="shared" si="5"/>
        <v>4.9712499999999991E-3</v>
      </c>
      <c r="L37" s="77">
        <f t="shared" si="5"/>
        <v>2.1371249999999998E-2</v>
      </c>
      <c r="M37" s="77">
        <f t="shared" si="5"/>
        <v>1.6912499999999997E-2</v>
      </c>
      <c r="N37" s="77">
        <f t="shared" si="5"/>
        <v>799.49999999999989</v>
      </c>
      <c r="O37" s="77">
        <f t="shared" si="5"/>
        <v>14.093749999999998</v>
      </c>
      <c r="P37" s="77">
        <f t="shared" si="5"/>
        <v>0</v>
      </c>
      <c r="Q37" s="77">
        <f t="shared" si="10"/>
        <v>139.65625</v>
      </c>
      <c r="R37" s="77">
        <f t="shared" si="11"/>
        <v>0</v>
      </c>
      <c r="S37" s="77">
        <f t="shared" si="11"/>
        <v>0.27213749999999998</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75.849999999999994</v>
      </c>
      <c r="D38" s="77">
        <f t="shared" si="7"/>
        <v>54.010324999999995</v>
      </c>
      <c r="E38" s="77">
        <f t="shared" si="8"/>
        <v>1.5686087500000001</v>
      </c>
      <c r="F38" s="77">
        <f t="shared" si="9"/>
        <v>7.0612147499999995</v>
      </c>
      <c r="G38" s="77">
        <f t="shared" si="5"/>
        <v>0.22293749999999998</v>
      </c>
      <c r="H38" s="77">
        <f t="shared" si="5"/>
        <v>0.94299999999999984</v>
      </c>
      <c r="I38" s="77">
        <f t="shared" si="5"/>
        <v>3.2287499999999997E-2</v>
      </c>
      <c r="J38" s="77">
        <f t="shared" si="5"/>
        <v>7.687499999999999E-3</v>
      </c>
      <c r="K38" s="77">
        <f t="shared" si="5"/>
        <v>4.9712499999999991E-3</v>
      </c>
      <c r="L38" s="77">
        <f t="shared" si="5"/>
        <v>2.1371249999999998E-2</v>
      </c>
      <c r="M38" s="77">
        <f t="shared" si="5"/>
        <v>1.6912499999999997E-2</v>
      </c>
      <c r="N38" s="77">
        <f t="shared" si="5"/>
        <v>799.49999999999989</v>
      </c>
      <c r="O38" s="77">
        <f t="shared" si="5"/>
        <v>14.093749999999998</v>
      </c>
      <c r="P38" s="77">
        <f t="shared" si="5"/>
        <v>0</v>
      </c>
      <c r="Q38" s="77">
        <f t="shared" si="10"/>
        <v>139.65625</v>
      </c>
      <c r="R38" s="77">
        <f t="shared" si="11"/>
        <v>0</v>
      </c>
      <c r="S38" s="77">
        <f t="shared" si="11"/>
        <v>0.27213749999999998</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75.849999999999994</v>
      </c>
      <c r="D39" s="77">
        <f t="shared" si="7"/>
        <v>54.010324999999995</v>
      </c>
      <c r="E39" s="77">
        <f t="shared" si="8"/>
        <v>1.5686087500000001</v>
      </c>
      <c r="F39" s="77">
        <f t="shared" si="9"/>
        <v>7.0612147499999995</v>
      </c>
      <c r="G39" s="77">
        <f t="shared" si="5"/>
        <v>0.22293749999999998</v>
      </c>
      <c r="H39" s="77">
        <f t="shared" si="5"/>
        <v>0.94299999999999984</v>
      </c>
      <c r="I39" s="77">
        <f t="shared" si="5"/>
        <v>3.2287499999999997E-2</v>
      </c>
      <c r="J39" s="77">
        <f t="shared" si="5"/>
        <v>7.687499999999999E-3</v>
      </c>
      <c r="K39" s="77">
        <f t="shared" si="5"/>
        <v>4.9712499999999991E-3</v>
      </c>
      <c r="L39" s="77">
        <f t="shared" si="5"/>
        <v>2.1371249999999998E-2</v>
      </c>
      <c r="M39" s="77">
        <f t="shared" si="5"/>
        <v>1.6912499999999997E-2</v>
      </c>
      <c r="N39" s="77">
        <f t="shared" si="5"/>
        <v>799.49999999999989</v>
      </c>
      <c r="O39" s="77">
        <f t="shared" si="5"/>
        <v>14.093749999999998</v>
      </c>
      <c r="P39" s="77">
        <f t="shared" si="5"/>
        <v>0</v>
      </c>
      <c r="Q39" s="77">
        <f t="shared" si="10"/>
        <v>139.65625</v>
      </c>
      <c r="R39" s="77">
        <f t="shared" si="11"/>
        <v>0</v>
      </c>
      <c r="S39" s="77">
        <f t="shared" si="11"/>
        <v>0.27213749999999998</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75.849999999999994</v>
      </c>
      <c r="D40" s="77">
        <f t="shared" si="7"/>
        <v>54.010324999999995</v>
      </c>
      <c r="E40" s="77">
        <f t="shared" si="8"/>
        <v>1.5686087500000001</v>
      </c>
      <c r="F40" s="77">
        <f t="shared" si="9"/>
        <v>7.0612147499999995</v>
      </c>
      <c r="G40" s="77">
        <f t="shared" si="5"/>
        <v>0.22293749999999998</v>
      </c>
      <c r="H40" s="77">
        <f t="shared" si="5"/>
        <v>0.94299999999999984</v>
      </c>
      <c r="I40" s="77">
        <f t="shared" si="5"/>
        <v>3.2287499999999997E-2</v>
      </c>
      <c r="J40" s="77">
        <f t="shared" si="5"/>
        <v>7.687499999999999E-3</v>
      </c>
      <c r="K40" s="77">
        <f t="shared" si="5"/>
        <v>4.9712499999999991E-3</v>
      </c>
      <c r="L40" s="77">
        <f t="shared" si="5"/>
        <v>2.1371249999999998E-2</v>
      </c>
      <c r="M40" s="77">
        <f t="shared" si="5"/>
        <v>1.6912499999999997E-2</v>
      </c>
      <c r="N40" s="77">
        <f t="shared" si="5"/>
        <v>799.49999999999989</v>
      </c>
      <c r="O40" s="77">
        <f t="shared" si="5"/>
        <v>14.093749999999998</v>
      </c>
      <c r="P40" s="77">
        <f t="shared" si="5"/>
        <v>0</v>
      </c>
      <c r="Q40" s="77">
        <f t="shared" si="10"/>
        <v>139.65625</v>
      </c>
      <c r="R40" s="77">
        <f t="shared" si="11"/>
        <v>0</v>
      </c>
      <c r="S40" s="77">
        <f t="shared" si="11"/>
        <v>0.27213749999999998</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75.849999999999994</v>
      </c>
      <c r="D41" s="77">
        <f t="shared" si="7"/>
        <v>54.010324999999995</v>
      </c>
      <c r="E41" s="77">
        <f t="shared" si="8"/>
        <v>1.5686087500000001</v>
      </c>
      <c r="F41" s="77">
        <f t="shared" si="9"/>
        <v>7.0612147499999995</v>
      </c>
      <c r="G41" s="77">
        <f t="shared" si="5"/>
        <v>0.22293749999999998</v>
      </c>
      <c r="H41" s="77">
        <f t="shared" si="5"/>
        <v>0.94299999999999984</v>
      </c>
      <c r="I41" s="77">
        <f t="shared" si="5"/>
        <v>3.2287499999999997E-2</v>
      </c>
      <c r="J41" s="77">
        <f t="shared" si="5"/>
        <v>7.687499999999999E-3</v>
      </c>
      <c r="K41" s="77">
        <f t="shared" si="5"/>
        <v>4.9712499999999991E-3</v>
      </c>
      <c r="L41" s="77">
        <f t="shared" si="5"/>
        <v>2.1371249999999998E-2</v>
      </c>
      <c r="M41" s="77">
        <f t="shared" si="5"/>
        <v>1.6912499999999997E-2</v>
      </c>
      <c r="N41" s="77">
        <f t="shared" si="5"/>
        <v>799.49999999999989</v>
      </c>
      <c r="O41" s="77">
        <f t="shared" si="5"/>
        <v>14.093749999999998</v>
      </c>
      <c r="P41" s="77">
        <f t="shared" si="5"/>
        <v>0</v>
      </c>
      <c r="Q41" s="77">
        <f t="shared" si="10"/>
        <v>139.65625</v>
      </c>
      <c r="R41" s="77">
        <f t="shared" si="11"/>
        <v>0</v>
      </c>
      <c r="S41" s="77">
        <f t="shared" si="11"/>
        <v>0.27213749999999998</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75.849999999999994</v>
      </c>
      <c r="D42" s="77">
        <f t="shared" si="7"/>
        <v>54.010324999999995</v>
      </c>
      <c r="E42" s="77">
        <f t="shared" si="8"/>
        <v>1.5686087500000001</v>
      </c>
      <c r="F42" s="77">
        <f t="shared" si="9"/>
        <v>7.0612147499999995</v>
      </c>
      <c r="G42" s="77">
        <f t="shared" si="5"/>
        <v>0.22293749999999998</v>
      </c>
      <c r="H42" s="77">
        <f t="shared" si="5"/>
        <v>0.94299999999999984</v>
      </c>
      <c r="I42" s="77">
        <f t="shared" si="5"/>
        <v>3.2287499999999997E-2</v>
      </c>
      <c r="J42" s="77">
        <f t="shared" si="5"/>
        <v>7.687499999999999E-3</v>
      </c>
      <c r="K42" s="77">
        <f t="shared" si="5"/>
        <v>4.9712499999999991E-3</v>
      </c>
      <c r="L42" s="77">
        <f t="shared" si="5"/>
        <v>2.1371249999999998E-2</v>
      </c>
      <c r="M42" s="77">
        <f t="shared" si="5"/>
        <v>1.6912499999999997E-2</v>
      </c>
      <c r="N42" s="77">
        <f t="shared" si="5"/>
        <v>799.49999999999989</v>
      </c>
      <c r="O42" s="77">
        <f t="shared" si="5"/>
        <v>14.093749999999998</v>
      </c>
      <c r="P42" s="77">
        <f t="shared" si="5"/>
        <v>0</v>
      </c>
      <c r="Q42" s="77">
        <f t="shared" si="10"/>
        <v>139.65625</v>
      </c>
      <c r="R42" s="77">
        <f t="shared" si="11"/>
        <v>0</v>
      </c>
      <c r="S42" s="77">
        <f t="shared" si="11"/>
        <v>0.27213749999999998</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7</v>
      </c>
      <c r="J1" s="119" t="s">
        <v>153</v>
      </c>
      <c r="K1" s="119"/>
      <c r="L1" s="97">
        <v>212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1.1499999999999999</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1.8434782608695652</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19.456374775</v>
      </c>
      <c r="F18" s="16">
        <f>$D34</f>
        <v>19.456374775</v>
      </c>
      <c r="G18" s="16">
        <f>$D35</f>
        <v>19.456374775</v>
      </c>
      <c r="H18" s="16">
        <f>$D36</f>
        <v>19.456374775</v>
      </c>
      <c r="I18" s="16">
        <f>$D37</f>
        <v>19.456374775</v>
      </c>
      <c r="J18" s="16">
        <f>$D38</f>
        <v>19.456374775</v>
      </c>
      <c r="K18" s="16">
        <f>$D39</f>
        <v>19.456374775</v>
      </c>
      <c r="L18" s="16">
        <f>$D40</f>
        <v>19.456374775</v>
      </c>
      <c r="M18" s="16">
        <f>$D41</f>
        <v>19.456374775</v>
      </c>
      <c r="N18" s="16">
        <f>$D42</f>
        <v>19.456374775</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-45.143625224999994</v>
      </c>
      <c r="F19" s="16">
        <f t="shared" si="1"/>
        <v>-45.143625224999994</v>
      </c>
      <c r="G19" s="16">
        <f t="shared" si="1"/>
        <v>-45.143625224999994</v>
      </c>
      <c r="H19" s="16">
        <f t="shared" si="1"/>
        <v>-45.143625224999994</v>
      </c>
      <c r="I19" s="16">
        <f t="shared" si="1"/>
        <v>-45.143625224999994</v>
      </c>
      <c r="J19" s="16">
        <f t="shared" si="1"/>
        <v>-45.143625224999994</v>
      </c>
      <c r="K19" s="16">
        <f t="shared" si="1"/>
        <v>-45.143625224999994</v>
      </c>
      <c r="L19" s="16">
        <f t="shared" si="1"/>
        <v>-45.143625224999994</v>
      </c>
      <c r="M19" s="16">
        <f t="shared" si="1"/>
        <v>-45.143625224999994</v>
      </c>
      <c r="N19" s="16">
        <f t="shared" si="1"/>
        <v>-45.143625224999994</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1.3485155</v>
      </c>
      <c r="F22" s="16">
        <f>$E34</f>
        <v>1.3485155</v>
      </c>
      <c r="G22" s="16">
        <f>$E35</f>
        <v>1.3485155</v>
      </c>
      <c r="H22" s="16">
        <f>$E36</f>
        <v>1.3485155</v>
      </c>
      <c r="I22" s="16">
        <f>$E37</f>
        <v>1.3485155</v>
      </c>
      <c r="J22" s="16">
        <f>$E38</f>
        <v>1.3485155</v>
      </c>
      <c r="K22" s="16">
        <f>$E39</f>
        <v>1.3485155</v>
      </c>
      <c r="L22" s="16">
        <f>$E40</f>
        <v>1.3485155</v>
      </c>
      <c r="M22" s="16">
        <f>$E41</f>
        <v>1.3485155</v>
      </c>
      <c r="N22" s="16">
        <f>$E42</f>
        <v>1.3485155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-226.65148450000001</v>
      </c>
      <c r="F23" s="16">
        <f t="shared" si="3"/>
        <v>-226.65148450000001</v>
      </c>
      <c r="G23" s="16">
        <f t="shared" si="3"/>
        <v>-226.65148450000001</v>
      </c>
      <c r="H23" s="16">
        <f t="shared" si="3"/>
        <v>-226.65148450000001</v>
      </c>
      <c r="I23" s="16">
        <f t="shared" si="3"/>
        <v>-226.65148450000001</v>
      </c>
      <c r="J23" s="16">
        <f t="shared" si="3"/>
        <v>-226.65148450000001</v>
      </c>
      <c r="K23" s="16">
        <f t="shared" si="3"/>
        <v>-226.65148450000001</v>
      </c>
      <c r="L23" s="16">
        <f t="shared" si="3"/>
        <v>-226.65148450000001</v>
      </c>
      <c r="M23" s="16">
        <f t="shared" si="3"/>
        <v>-226.65148450000001</v>
      </c>
      <c r="N23" s="16">
        <f t="shared" si="3"/>
        <v>-226.65148450000001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3.61</v>
      </c>
      <c r="C28" s="15">
        <v>1.1499999999999999</v>
      </c>
      <c r="D28" s="15">
        <v>9.4100000000000003E-2</v>
      </c>
      <c r="E28" s="15">
        <v>1.24E-2</v>
      </c>
      <c r="F28" s="15">
        <v>1990</v>
      </c>
      <c r="G28" s="15">
        <v>36.4</v>
      </c>
      <c r="H28" s="15">
        <v>714</v>
      </c>
      <c r="I28" s="15">
        <v>3.57</v>
      </c>
      <c r="J28" s="15">
        <v>0.88</v>
      </c>
      <c r="K28" s="23">
        <v>0.55000000000000004</v>
      </c>
      <c r="L28" s="15">
        <v>33</v>
      </c>
      <c r="M28" s="15">
        <v>6.8</v>
      </c>
      <c r="N28" s="15">
        <v>186000</v>
      </c>
      <c r="O28" s="15">
        <v>4370</v>
      </c>
      <c r="P28" s="15"/>
      <c r="Q28" s="15">
        <v>11900</v>
      </c>
      <c r="R28" s="15"/>
      <c r="S28" s="15">
        <v>8.3000000000000007</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103.78750000000001</v>
      </c>
      <c r="D33" s="77">
        <f t="shared" si="7"/>
        <v>19.456374775</v>
      </c>
      <c r="E33" s="77">
        <f t="shared" si="8"/>
        <v>1.3485155</v>
      </c>
      <c r="F33" s="77">
        <f t="shared" si="9"/>
        <v>29.777265499999999</v>
      </c>
      <c r="G33" s="77">
        <f t="shared" si="5"/>
        <v>0.32851000000000002</v>
      </c>
      <c r="H33" s="77">
        <f t="shared" si="5"/>
        <v>6.4438500000000003</v>
      </c>
      <c r="I33" s="77">
        <f t="shared" si="5"/>
        <v>3.2219250000000005E-2</v>
      </c>
      <c r="J33" s="77">
        <f t="shared" si="5"/>
        <v>7.9419999999999994E-3</v>
      </c>
      <c r="K33" s="77">
        <f t="shared" si="5"/>
        <v>4.9637500000000003E-3</v>
      </c>
      <c r="L33" s="77">
        <f t="shared" si="5"/>
        <v>0.29782500000000001</v>
      </c>
      <c r="M33" s="77">
        <f t="shared" si="5"/>
        <v>6.1369999999999987E-2</v>
      </c>
      <c r="N33" s="77">
        <f t="shared" si="5"/>
        <v>1678.6499999999999</v>
      </c>
      <c r="O33" s="77">
        <f t="shared" si="5"/>
        <v>39.439250000000001</v>
      </c>
      <c r="P33" s="77">
        <f t="shared" si="5"/>
        <v>0</v>
      </c>
      <c r="Q33" s="77">
        <f t="shared" si="10"/>
        <v>268.49375000000003</v>
      </c>
      <c r="R33" s="77">
        <f t="shared" si="11"/>
        <v>0</v>
      </c>
      <c r="S33" s="77">
        <f t="shared" si="11"/>
        <v>7.4907500000000002E-2</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103.78750000000001</v>
      </c>
      <c r="D34" s="77">
        <f t="shared" si="7"/>
        <v>19.456374775</v>
      </c>
      <c r="E34" s="77">
        <f t="shared" si="8"/>
        <v>1.3485155</v>
      </c>
      <c r="F34" s="77">
        <f t="shared" si="9"/>
        <v>29.777265499999999</v>
      </c>
      <c r="G34" s="77">
        <f t="shared" si="5"/>
        <v>0.32851000000000002</v>
      </c>
      <c r="H34" s="77">
        <f t="shared" si="5"/>
        <v>6.4438500000000003</v>
      </c>
      <c r="I34" s="77">
        <f t="shared" si="5"/>
        <v>3.2219250000000005E-2</v>
      </c>
      <c r="J34" s="77">
        <f t="shared" si="5"/>
        <v>7.9419999999999994E-3</v>
      </c>
      <c r="K34" s="77">
        <f t="shared" si="5"/>
        <v>4.9637500000000003E-3</v>
      </c>
      <c r="L34" s="77">
        <f t="shared" si="5"/>
        <v>0.29782500000000001</v>
      </c>
      <c r="M34" s="77">
        <f t="shared" si="5"/>
        <v>6.1369999999999987E-2</v>
      </c>
      <c r="N34" s="77">
        <f t="shared" si="5"/>
        <v>1678.6499999999999</v>
      </c>
      <c r="O34" s="77">
        <f t="shared" si="5"/>
        <v>39.439250000000001</v>
      </c>
      <c r="P34" s="77">
        <f t="shared" si="5"/>
        <v>0</v>
      </c>
      <c r="Q34" s="77">
        <f t="shared" si="10"/>
        <v>268.49375000000003</v>
      </c>
      <c r="R34" s="77">
        <f t="shared" si="11"/>
        <v>0</v>
      </c>
      <c r="S34" s="77">
        <f t="shared" si="11"/>
        <v>7.4907500000000002E-2</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103.78750000000001</v>
      </c>
      <c r="D35" s="77">
        <f t="shared" si="7"/>
        <v>19.456374775</v>
      </c>
      <c r="E35" s="77">
        <f t="shared" si="8"/>
        <v>1.3485155</v>
      </c>
      <c r="F35" s="77">
        <f t="shared" si="9"/>
        <v>29.777265499999999</v>
      </c>
      <c r="G35" s="77">
        <f t="shared" si="5"/>
        <v>0.32851000000000002</v>
      </c>
      <c r="H35" s="77">
        <f t="shared" si="5"/>
        <v>6.4438500000000003</v>
      </c>
      <c r="I35" s="77">
        <f t="shared" si="5"/>
        <v>3.2219250000000005E-2</v>
      </c>
      <c r="J35" s="77">
        <f t="shared" si="5"/>
        <v>7.9419999999999994E-3</v>
      </c>
      <c r="K35" s="77">
        <f t="shared" si="5"/>
        <v>4.9637500000000003E-3</v>
      </c>
      <c r="L35" s="77">
        <f t="shared" si="5"/>
        <v>0.29782500000000001</v>
      </c>
      <c r="M35" s="77">
        <f t="shared" si="5"/>
        <v>6.1369999999999987E-2</v>
      </c>
      <c r="N35" s="77">
        <f t="shared" si="5"/>
        <v>1678.6499999999999</v>
      </c>
      <c r="O35" s="77">
        <f t="shared" si="5"/>
        <v>39.439250000000001</v>
      </c>
      <c r="P35" s="77">
        <f t="shared" si="5"/>
        <v>0</v>
      </c>
      <c r="Q35" s="77">
        <f t="shared" si="10"/>
        <v>268.49375000000003</v>
      </c>
      <c r="R35" s="77">
        <f t="shared" si="11"/>
        <v>0</v>
      </c>
      <c r="S35" s="77">
        <f t="shared" si="11"/>
        <v>7.4907500000000002E-2</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103.78750000000001</v>
      </c>
      <c r="D36" s="77">
        <f t="shared" si="7"/>
        <v>19.456374775</v>
      </c>
      <c r="E36" s="77">
        <f t="shared" si="8"/>
        <v>1.3485155</v>
      </c>
      <c r="F36" s="77">
        <f t="shared" si="9"/>
        <v>29.777265499999999</v>
      </c>
      <c r="G36" s="77">
        <f t="shared" si="5"/>
        <v>0.32851000000000002</v>
      </c>
      <c r="H36" s="77">
        <f t="shared" si="5"/>
        <v>6.4438500000000003</v>
      </c>
      <c r="I36" s="77">
        <f t="shared" si="5"/>
        <v>3.2219250000000005E-2</v>
      </c>
      <c r="J36" s="77">
        <f t="shared" si="5"/>
        <v>7.9419999999999994E-3</v>
      </c>
      <c r="K36" s="77">
        <f t="shared" si="5"/>
        <v>4.9637500000000003E-3</v>
      </c>
      <c r="L36" s="77">
        <f t="shared" si="5"/>
        <v>0.29782500000000001</v>
      </c>
      <c r="M36" s="77">
        <f t="shared" si="5"/>
        <v>6.1369999999999987E-2</v>
      </c>
      <c r="N36" s="77">
        <f t="shared" si="5"/>
        <v>1678.6499999999999</v>
      </c>
      <c r="O36" s="77">
        <f t="shared" si="5"/>
        <v>39.439250000000001</v>
      </c>
      <c r="P36" s="77">
        <f t="shared" si="5"/>
        <v>0</v>
      </c>
      <c r="Q36" s="77">
        <f t="shared" si="10"/>
        <v>268.49375000000003</v>
      </c>
      <c r="R36" s="77">
        <f t="shared" si="11"/>
        <v>0</v>
      </c>
      <c r="S36" s="77">
        <f t="shared" si="11"/>
        <v>7.4907500000000002E-2</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103.78750000000001</v>
      </c>
      <c r="D37" s="77">
        <f t="shared" si="7"/>
        <v>19.456374775</v>
      </c>
      <c r="E37" s="77">
        <f t="shared" si="8"/>
        <v>1.3485155</v>
      </c>
      <c r="F37" s="77">
        <f t="shared" si="9"/>
        <v>29.777265499999999</v>
      </c>
      <c r="G37" s="77">
        <f t="shared" si="5"/>
        <v>0.32851000000000002</v>
      </c>
      <c r="H37" s="77">
        <f t="shared" si="5"/>
        <v>6.4438500000000003</v>
      </c>
      <c r="I37" s="77">
        <f t="shared" si="5"/>
        <v>3.2219250000000005E-2</v>
      </c>
      <c r="J37" s="77">
        <f t="shared" si="5"/>
        <v>7.9419999999999994E-3</v>
      </c>
      <c r="K37" s="77">
        <f t="shared" si="5"/>
        <v>4.9637500000000003E-3</v>
      </c>
      <c r="L37" s="77">
        <f t="shared" si="5"/>
        <v>0.29782500000000001</v>
      </c>
      <c r="M37" s="77">
        <f t="shared" si="5"/>
        <v>6.1369999999999987E-2</v>
      </c>
      <c r="N37" s="77">
        <f t="shared" si="5"/>
        <v>1678.6499999999999</v>
      </c>
      <c r="O37" s="77">
        <f t="shared" si="5"/>
        <v>39.439250000000001</v>
      </c>
      <c r="P37" s="77">
        <f t="shared" si="5"/>
        <v>0</v>
      </c>
      <c r="Q37" s="77">
        <f t="shared" si="10"/>
        <v>268.49375000000003</v>
      </c>
      <c r="R37" s="77">
        <f t="shared" si="11"/>
        <v>0</v>
      </c>
      <c r="S37" s="77">
        <f t="shared" si="11"/>
        <v>7.4907500000000002E-2</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103.78750000000001</v>
      </c>
      <c r="D38" s="77">
        <f t="shared" si="7"/>
        <v>19.456374775</v>
      </c>
      <c r="E38" s="77">
        <f t="shared" si="8"/>
        <v>1.3485155</v>
      </c>
      <c r="F38" s="77">
        <f t="shared" si="9"/>
        <v>29.777265499999999</v>
      </c>
      <c r="G38" s="77">
        <f t="shared" si="5"/>
        <v>0.32851000000000002</v>
      </c>
      <c r="H38" s="77">
        <f t="shared" si="5"/>
        <v>6.4438500000000003</v>
      </c>
      <c r="I38" s="77">
        <f t="shared" si="5"/>
        <v>3.2219250000000005E-2</v>
      </c>
      <c r="J38" s="77">
        <f t="shared" si="5"/>
        <v>7.9419999999999994E-3</v>
      </c>
      <c r="K38" s="77">
        <f t="shared" si="5"/>
        <v>4.9637500000000003E-3</v>
      </c>
      <c r="L38" s="77">
        <f t="shared" si="5"/>
        <v>0.29782500000000001</v>
      </c>
      <c r="M38" s="77">
        <f t="shared" si="5"/>
        <v>6.1369999999999987E-2</v>
      </c>
      <c r="N38" s="77">
        <f t="shared" si="5"/>
        <v>1678.6499999999999</v>
      </c>
      <c r="O38" s="77">
        <f t="shared" si="5"/>
        <v>39.439250000000001</v>
      </c>
      <c r="P38" s="77">
        <f t="shared" si="5"/>
        <v>0</v>
      </c>
      <c r="Q38" s="77">
        <f t="shared" si="10"/>
        <v>268.49375000000003</v>
      </c>
      <c r="R38" s="77">
        <f t="shared" si="11"/>
        <v>0</v>
      </c>
      <c r="S38" s="77">
        <f t="shared" si="11"/>
        <v>7.4907500000000002E-2</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103.78750000000001</v>
      </c>
      <c r="D39" s="77">
        <f t="shared" si="7"/>
        <v>19.456374775</v>
      </c>
      <c r="E39" s="77">
        <f t="shared" si="8"/>
        <v>1.3485155</v>
      </c>
      <c r="F39" s="77">
        <f t="shared" si="9"/>
        <v>29.777265499999999</v>
      </c>
      <c r="G39" s="77">
        <f t="shared" si="5"/>
        <v>0.32851000000000002</v>
      </c>
      <c r="H39" s="77">
        <f t="shared" si="5"/>
        <v>6.4438500000000003</v>
      </c>
      <c r="I39" s="77">
        <f t="shared" si="5"/>
        <v>3.2219250000000005E-2</v>
      </c>
      <c r="J39" s="77">
        <f t="shared" si="5"/>
        <v>7.9419999999999994E-3</v>
      </c>
      <c r="K39" s="77">
        <f t="shared" si="5"/>
        <v>4.9637500000000003E-3</v>
      </c>
      <c r="L39" s="77">
        <f t="shared" si="5"/>
        <v>0.29782500000000001</v>
      </c>
      <c r="M39" s="77">
        <f t="shared" si="5"/>
        <v>6.1369999999999987E-2</v>
      </c>
      <c r="N39" s="77">
        <f t="shared" si="5"/>
        <v>1678.6499999999999</v>
      </c>
      <c r="O39" s="77">
        <f t="shared" si="5"/>
        <v>39.439250000000001</v>
      </c>
      <c r="P39" s="77">
        <f t="shared" si="5"/>
        <v>0</v>
      </c>
      <c r="Q39" s="77">
        <f t="shared" si="10"/>
        <v>268.49375000000003</v>
      </c>
      <c r="R39" s="77">
        <f t="shared" si="11"/>
        <v>0</v>
      </c>
      <c r="S39" s="77">
        <f t="shared" si="11"/>
        <v>7.4907500000000002E-2</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103.78750000000001</v>
      </c>
      <c r="D40" s="77">
        <f t="shared" si="7"/>
        <v>19.456374775</v>
      </c>
      <c r="E40" s="77">
        <f t="shared" si="8"/>
        <v>1.3485155</v>
      </c>
      <c r="F40" s="77">
        <f t="shared" si="9"/>
        <v>29.777265499999999</v>
      </c>
      <c r="G40" s="77">
        <f t="shared" si="5"/>
        <v>0.32851000000000002</v>
      </c>
      <c r="H40" s="77">
        <f t="shared" si="5"/>
        <v>6.4438500000000003</v>
      </c>
      <c r="I40" s="77">
        <f t="shared" si="5"/>
        <v>3.2219250000000005E-2</v>
      </c>
      <c r="J40" s="77">
        <f t="shared" si="5"/>
        <v>7.9419999999999994E-3</v>
      </c>
      <c r="K40" s="77">
        <f t="shared" si="5"/>
        <v>4.9637500000000003E-3</v>
      </c>
      <c r="L40" s="77">
        <f t="shared" si="5"/>
        <v>0.29782500000000001</v>
      </c>
      <c r="M40" s="77">
        <f t="shared" si="5"/>
        <v>6.1369999999999987E-2</v>
      </c>
      <c r="N40" s="77">
        <f t="shared" si="5"/>
        <v>1678.6499999999999</v>
      </c>
      <c r="O40" s="77">
        <f t="shared" si="5"/>
        <v>39.439250000000001</v>
      </c>
      <c r="P40" s="77">
        <f t="shared" si="5"/>
        <v>0</v>
      </c>
      <c r="Q40" s="77">
        <f t="shared" si="10"/>
        <v>268.49375000000003</v>
      </c>
      <c r="R40" s="77">
        <f t="shared" si="11"/>
        <v>0</v>
      </c>
      <c r="S40" s="77">
        <f t="shared" si="11"/>
        <v>7.4907500000000002E-2</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103.78750000000001</v>
      </c>
      <c r="D41" s="77">
        <f t="shared" si="7"/>
        <v>19.456374775</v>
      </c>
      <c r="E41" s="77">
        <f t="shared" si="8"/>
        <v>1.3485155</v>
      </c>
      <c r="F41" s="77">
        <f t="shared" si="9"/>
        <v>29.777265499999999</v>
      </c>
      <c r="G41" s="77">
        <f t="shared" si="5"/>
        <v>0.32851000000000002</v>
      </c>
      <c r="H41" s="77">
        <f t="shared" si="5"/>
        <v>6.4438500000000003</v>
      </c>
      <c r="I41" s="77">
        <f t="shared" si="5"/>
        <v>3.2219250000000005E-2</v>
      </c>
      <c r="J41" s="77">
        <f t="shared" si="5"/>
        <v>7.9419999999999994E-3</v>
      </c>
      <c r="K41" s="77">
        <f t="shared" si="5"/>
        <v>4.9637500000000003E-3</v>
      </c>
      <c r="L41" s="77">
        <f t="shared" si="5"/>
        <v>0.29782500000000001</v>
      </c>
      <c r="M41" s="77">
        <f t="shared" si="5"/>
        <v>6.1369999999999987E-2</v>
      </c>
      <c r="N41" s="77">
        <f t="shared" si="5"/>
        <v>1678.6499999999999</v>
      </c>
      <c r="O41" s="77">
        <f t="shared" si="5"/>
        <v>39.439250000000001</v>
      </c>
      <c r="P41" s="77">
        <f t="shared" si="5"/>
        <v>0</v>
      </c>
      <c r="Q41" s="77">
        <f t="shared" si="10"/>
        <v>268.49375000000003</v>
      </c>
      <c r="R41" s="77">
        <f t="shared" si="11"/>
        <v>0</v>
      </c>
      <c r="S41" s="77">
        <f t="shared" si="11"/>
        <v>7.4907500000000002E-2</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103.78750000000001</v>
      </c>
      <c r="D42" s="77">
        <f t="shared" si="7"/>
        <v>19.456374775</v>
      </c>
      <c r="E42" s="77">
        <f t="shared" si="8"/>
        <v>1.3485155</v>
      </c>
      <c r="F42" s="77">
        <f t="shared" si="9"/>
        <v>29.777265499999999</v>
      </c>
      <c r="G42" s="77">
        <f t="shared" si="5"/>
        <v>0.32851000000000002</v>
      </c>
      <c r="H42" s="77">
        <f t="shared" si="5"/>
        <v>6.4438500000000003</v>
      </c>
      <c r="I42" s="77">
        <f t="shared" si="5"/>
        <v>3.2219250000000005E-2</v>
      </c>
      <c r="J42" s="77">
        <f t="shared" si="5"/>
        <v>7.9419999999999994E-3</v>
      </c>
      <c r="K42" s="77">
        <f t="shared" si="5"/>
        <v>4.9637500000000003E-3</v>
      </c>
      <c r="L42" s="77">
        <f t="shared" si="5"/>
        <v>0.29782500000000001</v>
      </c>
      <c r="M42" s="77">
        <f t="shared" si="5"/>
        <v>6.1369999999999987E-2</v>
      </c>
      <c r="N42" s="77">
        <f t="shared" si="5"/>
        <v>1678.6499999999999</v>
      </c>
      <c r="O42" s="77">
        <f t="shared" si="5"/>
        <v>39.439250000000001</v>
      </c>
      <c r="P42" s="77">
        <f t="shared" si="5"/>
        <v>0</v>
      </c>
      <c r="Q42" s="77">
        <f t="shared" si="10"/>
        <v>268.49375000000003</v>
      </c>
      <c r="R42" s="77">
        <f t="shared" si="11"/>
        <v>0</v>
      </c>
      <c r="S42" s="77">
        <f t="shared" si="11"/>
        <v>7.4907500000000002E-2</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6.8</v>
      </c>
      <c r="J1" s="119" t="s">
        <v>153</v>
      </c>
      <c r="K1" s="119"/>
      <c r="L1" s="97">
        <v>1670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1.62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10.308641975308641</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35.316910499999992</v>
      </c>
      <c r="F18" s="16">
        <f>$D34</f>
        <v>35.316910499999992</v>
      </c>
      <c r="G18" s="16">
        <f>$D35</f>
        <v>35.316910499999992</v>
      </c>
      <c r="H18" s="16">
        <f>$D36</f>
        <v>35.316910499999992</v>
      </c>
      <c r="I18" s="16">
        <f>$D37</f>
        <v>35.316910499999992</v>
      </c>
      <c r="J18" s="16">
        <f>$D38</f>
        <v>35.316910499999992</v>
      </c>
      <c r="K18" s="16">
        <f>$D39</f>
        <v>35.316910499999992</v>
      </c>
      <c r="L18" s="16">
        <f>$D40</f>
        <v>35.316910499999992</v>
      </c>
      <c r="M18" s="16">
        <f>$D41</f>
        <v>35.316910499999992</v>
      </c>
      <c r="N18" s="16">
        <f>$D42</f>
        <v>35.316910499999992</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-29.283089500000003</v>
      </c>
      <c r="F19" s="16">
        <f t="shared" si="1"/>
        <v>-29.283089500000003</v>
      </c>
      <c r="G19" s="16">
        <f t="shared" si="1"/>
        <v>-29.283089500000003</v>
      </c>
      <c r="H19" s="16">
        <f t="shared" si="1"/>
        <v>-29.283089500000003</v>
      </c>
      <c r="I19" s="16">
        <f t="shared" si="1"/>
        <v>-29.283089500000003</v>
      </c>
      <c r="J19" s="16">
        <f t="shared" si="1"/>
        <v>-29.283089500000003</v>
      </c>
      <c r="K19" s="16">
        <f t="shared" si="1"/>
        <v>-29.283089500000003</v>
      </c>
      <c r="L19" s="16">
        <f t="shared" si="1"/>
        <v>-29.283089500000003</v>
      </c>
      <c r="M19" s="16">
        <f t="shared" si="1"/>
        <v>-29.283089500000003</v>
      </c>
      <c r="N19" s="16">
        <f t="shared" si="1"/>
        <v>-29.283089500000003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2.4638032499999998</v>
      </c>
      <c r="F22" s="16">
        <f>$E34</f>
        <v>2.4638032499999998</v>
      </c>
      <c r="G22" s="16">
        <f>$E35</f>
        <v>2.4638032499999998</v>
      </c>
      <c r="H22" s="16">
        <f>$E36</f>
        <v>2.4638032499999998</v>
      </c>
      <c r="I22" s="16">
        <f>$E37</f>
        <v>2.4638032499999998</v>
      </c>
      <c r="J22" s="16">
        <f>$E38</f>
        <v>2.4638032499999998</v>
      </c>
      <c r="K22" s="16">
        <f>$E39</f>
        <v>2.4638032499999998</v>
      </c>
      <c r="L22" s="16">
        <f>$E40</f>
        <v>2.4638032499999998</v>
      </c>
      <c r="M22" s="16">
        <f>$E41</f>
        <v>2.4638032499999998</v>
      </c>
      <c r="N22" s="16">
        <f>$E42</f>
        <v>2.4638032499999998</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-225.53619674999999</v>
      </c>
      <c r="F23" s="16">
        <f t="shared" si="3"/>
        <v>-225.53619674999999</v>
      </c>
      <c r="G23" s="16">
        <f t="shared" si="3"/>
        <v>-225.53619674999999</v>
      </c>
      <c r="H23" s="16">
        <f t="shared" si="3"/>
        <v>-225.53619674999999</v>
      </c>
      <c r="I23" s="16">
        <f t="shared" si="3"/>
        <v>-225.53619674999999</v>
      </c>
      <c r="J23" s="16">
        <f t="shared" si="3"/>
        <v>-225.53619674999999</v>
      </c>
      <c r="K23" s="16">
        <f t="shared" si="3"/>
        <v>-225.53619674999999</v>
      </c>
      <c r="L23" s="16">
        <f t="shared" si="3"/>
        <v>-225.53619674999999</v>
      </c>
      <c r="M23" s="16">
        <f t="shared" si="3"/>
        <v>-225.53619674999999</v>
      </c>
      <c r="N23" s="16">
        <f t="shared" si="3"/>
        <v>-225.53619674999999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2.58</v>
      </c>
      <c r="C28" s="15">
        <v>1.62</v>
      </c>
      <c r="D28" s="15">
        <v>0.23899999999999999</v>
      </c>
      <c r="E28" s="15">
        <v>3.1699999999999999E-2</v>
      </c>
      <c r="F28" s="15">
        <v>436</v>
      </c>
      <c r="G28" s="15">
        <v>39.700000000000003</v>
      </c>
      <c r="H28" s="15">
        <v>362</v>
      </c>
      <c r="I28" s="15">
        <v>5.03</v>
      </c>
      <c r="J28" s="15">
        <v>2.2999999999999998</v>
      </c>
      <c r="K28" s="23">
        <v>0.78</v>
      </c>
      <c r="L28" s="15">
        <v>15.4</v>
      </c>
      <c r="M28" s="15">
        <v>4.3</v>
      </c>
      <c r="N28" s="15">
        <v>202000</v>
      </c>
      <c r="O28" s="15">
        <v>7630</v>
      </c>
      <c r="P28" s="15"/>
      <c r="Q28" s="15">
        <v>10600</v>
      </c>
      <c r="R28" s="15"/>
      <c r="S28" s="15">
        <v>18.8</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104.49000000000001</v>
      </c>
      <c r="D33" s="77">
        <f t="shared" si="7"/>
        <v>35.316910499999992</v>
      </c>
      <c r="E33" s="77">
        <f t="shared" si="8"/>
        <v>2.4638032499999998</v>
      </c>
      <c r="F33" s="77">
        <f t="shared" si="9"/>
        <v>4.6626275999999995</v>
      </c>
      <c r="G33" s="77">
        <f t="shared" si="5"/>
        <v>0.25606500000000004</v>
      </c>
      <c r="H33" s="77">
        <f t="shared" si="5"/>
        <v>2.3349000000000002</v>
      </c>
      <c r="I33" s="77">
        <f t="shared" si="5"/>
        <v>3.24435E-2</v>
      </c>
      <c r="J33" s="77">
        <f t="shared" si="5"/>
        <v>1.4834999999999999E-2</v>
      </c>
      <c r="K33" s="77">
        <f t="shared" si="5"/>
        <v>5.0310000000000007E-3</v>
      </c>
      <c r="L33" s="77">
        <f t="shared" si="5"/>
        <v>9.9330000000000002E-2</v>
      </c>
      <c r="M33" s="77">
        <f t="shared" si="5"/>
        <v>2.7735000000000003E-2</v>
      </c>
      <c r="N33" s="77">
        <f t="shared" si="5"/>
        <v>1302.8999999999999</v>
      </c>
      <c r="O33" s="77">
        <f t="shared" si="5"/>
        <v>49.213500000000003</v>
      </c>
      <c r="P33" s="77">
        <f t="shared" si="5"/>
        <v>0</v>
      </c>
      <c r="Q33" s="77">
        <f t="shared" si="10"/>
        <v>170.92500000000001</v>
      </c>
      <c r="R33" s="77">
        <f t="shared" si="11"/>
        <v>0</v>
      </c>
      <c r="S33" s="77">
        <f t="shared" si="11"/>
        <v>0.12126000000000001</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104.49000000000001</v>
      </c>
      <c r="D34" s="77">
        <f t="shared" si="7"/>
        <v>35.316910499999992</v>
      </c>
      <c r="E34" s="77">
        <f t="shared" si="8"/>
        <v>2.4638032499999998</v>
      </c>
      <c r="F34" s="77">
        <f t="shared" si="9"/>
        <v>4.6626275999999995</v>
      </c>
      <c r="G34" s="77">
        <f t="shared" si="5"/>
        <v>0.25606500000000004</v>
      </c>
      <c r="H34" s="77">
        <f t="shared" si="5"/>
        <v>2.3349000000000002</v>
      </c>
      <c r="I34" s="77">
        <f t="shared" si="5"/>
        <v>3.24435E-2</v>
      </c>
      <c r="J34" s="77">
        <f t="shared" si="5"/>
        <v>1.4834999999999999E-2</v>
      </c>
      <c r="K34" s="77">
        <f t="shared" si="5"/>
        <v>5.0310000000000007E-3</v>
      </c>
      <c r="L34" s="77">
        <f t="shared" si="5"/>
        <v>9.9330000000000002E-2</v>
      </c>
      <c r="M34" s="77">
        <f t="shared" si="5"/>
        <v>2.7735000000000003E-2</v>
      </c>
      <c r="N34" s="77">
        <f t="shared" si="5"/>
        <v>1302.8999999999999</v>
      </c>
      <c r="O34" s="77">
        <f t="shared" si="5"/>
        <v>49.213500000000003</v>
      </c>
      <c r="P34" s="77">
        <f t="shared" si="5"/>
        <v>0</v>
      </c>
      <c r="Q34" s="77">
        <f t="shared" si="10"/>
        <v>170.92500000000001</v>
      </c>
      <c r="R34" s="77">
        <f t="shared" si="11"/>
        <v>0</v>
      </c>
      <c r="S34" s="77">
        <f t="shared" si="11"/>
        <v>0.12126000000000001</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104.49000000000001</v>
      </c>
      <c r="D35" s="77">
        <f t="shared" si="7"/>
        <v>35.316910499999992</v>
      </c>
      <c r="E35" s="77">
        <f t="shared" si="8"/>
        <v>2.4638032499999998</v>
      </c>
      <c r="F35" s="77">
        <f t="shared" si="9"/>
        <v>4.6626275999999995</v>
      </c>
      <c r="G35" s="77">
        <f t="shared" si="5"/>
        <v>0.25606500000000004</v>
      </c>
      <c r="H35" s="77">
        <f t="shared" si="5"/>
        <v>2.3349000000000002</v>
      </c>
      <c r="I35" s="77">
        <f t="shared" si="5"/>
        <v>3.24435E-2</v>
      </c>
      <c r="J35" s="77">
        <f t="shared" si="5"/>
        <v>1.4834999999999999E-2</v>
      </c>
      <c r="K35" s="77">
        <f t="shared" si="5"/>
        <v>5.0310000000000007E-3</v>
      </c>
      <c r="L35" s="77">
        <f t="shared" si="5"/>
        <v>9.9330000000000002E-2</v>
      </c>
      <c r="M35" s="77">
        <f t="shared" si="5"/>
        <v>2.7735000000000003E-2</v>
      </c>
      <c r="N35" s="77">
        <f t="shared" si="5"/>
        <v>1302.8999999999999</v>
      </c>
      <c r="O35" s="77">
        <f t="shared" si="5"/>
        <v>49.213500000000003</v>
      </c>
      <c r="P35" s="77">
        <f t="shared" si="5"/>
        <v>0</v>
      </c>
      <c r="Q35" s="77">
        <f t="shared" si="10"/>
        <v>170.92500000000001</v>
      </c>
      <c r="R35" s="77">
        <f t="shared" si="11"/>
        <v>0</v>
      </c>
      <c r="S35" s="77">
        <f t="shared" si="11"/>
        <v>0.12126000000000001</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104.49000000000001</v>
      </c>
      <c r="D36" s="77">
        <f t="shared" si="7"/>
        <v>35.316910499999992</v>
      </c>
      <c r="E36" s="77">
        <f t="shared" si="8"/>
        <v>2.4638032499999998</v>
      </c>
      <c r="F36" s="77">
        <f t="shared" si="9"/>
        <v>4.6626275999999995</v>
      </c>
      <c r="G36" s="77">
        <f t="shared" si="5"/>
        <v>0.25606500000000004</v>
      </c>
      <c r="H36" s="77">
        <f t="shared" si="5"/>
        <v>2.3349000000000002</v>
      </c>
      <c r="I36" s="77">
        <f t="shared" si="5"/>
        <v>3.24435E-2</v>
      </c>
      <c r="J36" s="77">
        <f t="shared" si="5"/>
        <v>1.4834999999999999E-2</v>
      </c>
      <c r="K36" s="77">
        <f t="shared" si="5"/>
        <v>5.0310000000000007E-3</v>
      </c>
      <c r="L36" s="77">
        <f t="shared" si="5"/>
        <v>9.9330000000000002E-2</v>
      </c>
      <c r="M36" s="77">
        <f t="shared" si="5"/>
        <v>2.7735000000000003E-2</v>
      </c>
      <c r="N36" s="77">
        <f t="shared" si="5"/>
        <v>1302.8999999999999</v>
      </c>
      <c r="O36" s="77">
        <f t="shared" si="5"/>
        <v>49.213500000000003</v>
      </c>
      <c r="P36" s="77">
        <f t="shared" si="5"/>
        <v>0</v>
      </c>
      <c r="Q36" s="77">
        <f t="shared" si="10"/>
        <v>170.92500000000001</v>
      </c>
      <c r="R36" s="77">
        <f t="shared" si="11"/>
        <v>0</v>
      </c>
      <c r="S36" s="77">
        <f t="shared" si="11"/>
        <v>0.12126000000000001</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104.49000000000001</v>
      </c>
      <c r="D37" s="77">
        <f t="shared" si="7"/>
        <v>35.316910499999992</v>
      </c>
      <c r="E37" s="77">
        <f t="shared" si="8"/>
        <v>2.4638032499999998</v>
      </c>
      <c r="F37" s="77">
        <f t="shared" si="9"/>
        <v>4.6626275999999995</v>
      </c>
      <c r="G37" s="77">
        <f t="shared" si="5"/>
        <v>0.25606500000000004</v>
      </c>
      <c r="H37" s="77">
        <f t="shared" si="5"/>
        <v>2.3349000000000002</v>
      </c>
      <c r="I37" s="77">
        <f t="shared" si="5"/>
        <v>3.24435E-2</v>
      </c>
      <c r="J37" s="77">
        <f t="shared" si="5"/>
        <v>1.4834999999999999E-2</v>
      </c>
      <c r="K37" s="77">
        <f t="shared" si="5"/>
        <v>5.0310000000000007E-3</v>
      </c>
      <c r="L37" s="77">
        <f t="shared" si="5"/>
        <v>9.9330000000000002E-2</v>
      </c>
      <c r="M37" s="77">
        <f t="shared" si="5"/>
        <v>2.7735000000000003E-2</v>
      </c>
      <c r="N37" s="77">
        <f t="shared" si="5"/>
        <v>1302.8999999999999</v>
      </c>
      <c r="O37" s="77">
        <f t="shared" si="5"/>
        <v>49.213500000000003</v>
      </c>
      <c r="P37" s="77">
        <f t="shared" si="5"/>
        <v>0</v>
      </c>
      <c r="Q37" s="77">
        <f t="shared" si="10"/>
        <v>170.92500000000001</v>
      </c>
      <c r="R37" s="77">
        <f t="shared" si="11"/>
        <v>0</v>
      </c>
      <c r="S37" s="77">
        <f t="shared" si="11"/>
        <v>0.12126000000000001</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104.49000000000001</v>
      </c>
      <c r="D38" s="77">
        <f t="shared" si="7"/>
        <v>35.316910499999992</v>
      </c>
      <c r="E38" s="77">
        <f t="shared" si="8"/>
        <v>2.4638032499999998</v>
      </c>
      <c r="F38" s="77">
        <f t="shared" si="9"/>
        <v>4.6626275999999995</v>
      </c>
      <c r="G38" s="77">
        <f t="shared" si="5"/>
        <v>0.25606500000000004</v>
      </c>
      <c r="H38" s="77">
        <f t="shared" si="5"/>
        <v>2.3349000000000002</v>
      </c>
      <c r="I38" s="77">
        <f t="shared" si="5"/>
        <v>3.24435E-2</v>
      </c>
      <c r="J38" s="77">
        <f t="shared" si="5"/>
        <v>1.4834999999999999E-2</v>
      </c>
      <c r="K38" s="77">
        <f t="shared" si="5"/>
        <v>5.0310000000000007E-3</v>
      </c>
      <c r="L38" s="77">
        <f t="shared" si="5"/>
        <v>9.9330000000000002E-2</v>
      </c>
      <c r="M38" s="77">
        <f t="shared" si="5"/>
        <v>2.7735000000000003E-2</v>
      </c>
      <c r="N38" s="77">
        <f t="shared" si="5"/>
        <v>1302.8999999999999</v>
      </c>
      <c r="O38" s="77">
        <f t="shared" si="5"/>
        <v>49.213500000000003</v>
      </c>
      <c r="P38" s="77">
        <f t="shared" si="5"/>
        <v>0</v>
      </c>
      <c r="Q38" s="77">
        <f t="shared" si="10"/>
        <v>170.92500000000001</v>
      </c>
      <c r="R38" s="77">
        <f t="shared" si="11"/>
        <v>0</v>
      </c>
      <c r="S38" s="77">
        <f t="shared" si="11"/>
        <v>0.12126000000000001</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104.49000000000001</v>
      </c>
      <c r="D39" s="77">
        <f t="shared" si="7"/>
        <v>35.316910499999992</v>
      </c>
      <c r="E39" s="77">
        <f t="shared" si="8"/>
        <v>2.4638032499999998</v>
      </c>
      <c r="F39" s="77">
        <f t="shared" si="9"/>
        <v>4.6626275999999995</v>
      </c>
      <c r="G39" s="77">
        <f t="shared" si="5"/>
        <v>0.25606500000000004</v>
      </c>
      <c r="H39" s="77">
        <f t="shared" si="5"/>
        <v>2.3349000000000002</v>
      </c>
      <c r="I39" s="77">
        <f t="shared" si="5"/>
        <v>3.24435E-2</v>
      </c>
      <c r="J39" s="77">
        <f t="shared" si="5"/>
        <v>1.4834999999999999E-2</v>
      </c>
      <c r="K39" s="77">
        <f t="shared" si="5"/>
        <v>5.0310000000000007E-3</v>
      </c>
      <c r="L39" s="77">
        <f t="shared" si="5"/>
        <v>9.9330000000000002E-2</v>
      </c>
      <c r="M39" s="77">
        <f t="shared" si="5"/>
        <v>2.7735000000000003E-2</v>
      </c>
      <c r="N39" s="77">
        <f t="shared" si="5"/>
        <v>1302.8999999999999</v>
      </c>
      <c r="O39" s="77">
        <f t="shared" si="5"/>
        <v>49.213500000000003</v>
      </c>
      <c r="P39" s="77">
        <f t="shared" si="5"/>
        <v>0</v>
      </c>
      <c r="Q39" s="77">
        <f t="shared" si="10"/>
        <v>170.92500000000001</v>
      </c>
      <c r="R39" s="77">
        <f t="shared" si="11"/>
        <v>0</v>
      </c>
      <c r="S39" s="77">
        <f t="shared" si="11"/>
        <v>0.12126000000000001</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104.49000000000001</v>
      </c>
      <c r="D40" s="77">
        <f t="shared" si="7"/>
        <v>35.316910499999992</v>
      </c>
      <c r="E40" s="77">
        <f t="shared" si="8"/>
        <v>2.4638032499999998</v>
      </c>
      <c r="F40" s="77">
        <f t="shared" si="9"/>
        <v>4.6626275999999995</v>
      </c>
      <c r="G40" s="77">
        <f t="shared" si="5"/>
        <v>0.25606500000000004</v>
      </c>
      <c r="H40" s="77">
        <f t="shared" si="5"/>
        <v>2.3349000000000002</v>
      </c>
      <c r="I40" s="77">
        <f t="shared" si="5"/>
        <v>3.24435E-2</v>
      </c>
      <c r="J40" s="77">
        <f t="shared" si="5"/>
        <v>1.4834999999999999E-2</v>
      </c>
      <c r="K40" s="77">
        <f t="shared" si="5"/>
        <v>5.0310000000000007E-3</v>
      </c>
      <c r="L40" s="77">
        <f t="shared" si="5"/>
        <v>9.9330000000000002E-2</v>
      </c>
      <c r="M40" s="77">
        <f t="shared" si="5"/>
        <v>2.7735000000000003E-2</v>
      </c>
      <c r="N40" s="77">
        <f t="shared" si="5"/>
        <v>1302.8999999999999</v>
      </c>
      <c r="O40" s="77">
        <f t="shared" si="5"/>
        <v>49.213500000000003</v>
      </c>
      <c r="P40" s="77">
        <f t="shared" si="5"/>
        <v>0</v>
      </c>
      <c r="Q40" s="77">
        <f t="shared" si="10"/>
        <v>170.92500000000001</v>
      </c>
      <c r="R40" s="77">
        <f t="shared" si="11"/>
        <v>0</v>
      </c>
      <c r="S40" s="77">
        <f t="shared" si="11"/>
        <v>0.12126000000000001</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104.49000000000001</v>
      </c>
      <c r="D41" s="77">
        <f t="shared" si="7"/>
        <v>35.316910499999992</v>
      </c>
      <c r="E41" s="77">
        <f t="shared" si="8"/>
        <v>2.4638032499999998</v>
      </c>
      <c r="F41" s="77">
        <f t="shared" si="9"/>
        <v>4.6626275999999995</v>
      </c>
      <c r="G41" s="77">
        <f t="shared" si="5"/>
        <v>0.25606500000000004</v>
      </c>
      <c r="H41" s="77">
        <f t="shared" si="5"/>
        <v>2.3349000000000002</v>
      </c>
      <c r="I41" s="77">
        <f t="shared" si="5"/>
        <v>3.24435E-2</v>
      </c>
      <c r="J41" s="77">
        <f t="shared" si="5"/>
        <v>1.4834999999999999E-2</v>
      </c>
      <c r="K41" s="77">
        <f t="shared" si="5"/>
        <v>5.0310000000000007E-3</v>
      </c>
      <c r="L41" s="77">
        <f t="shared" si="5"/>
        <v>9.9330000000000002E-2</v>
      </c>
      <c r="M41" s="77">
        <f t="shared" si="5"/>
        <v>2.7735000000000003E-2</v>
      </c>
      <c r="N41" s="77">
        <f t="shared" si="5"/>
        <v>1302.8999999999999</v>
      </c>
      <c r="O41" s="77">
        <f t="shared" si="5"/>
        <v>49.213500000000003</v>
      </c>
      <c r="P41" s="77">
        <f t="shared" si="5"/>
        <v>0</v>
      </c>
      <c r="Q41" s="77">
        <f t="shared" si="10"/>
        <v>170.92500000000001</v>
      </c>
      <c r="R41" s="77">
        <f t="shared" si="11"/>
        <v>0</v>
      </c>
      <c r="S41" s="77">
        <f t="shared" si="11"/>
        <v>0.12126000000000001</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104.49000000000001</v>
      </c>
      <c r="D42" s="77">
        <f t="shared" si="7"/>
        <v>35.316910499999992</v>
      </c>
      <c r="E42" s="77">
        <f t="shared" si="8"/>
        <v>2.4638032499999998</v>
      </c>
      <c r="F42" s="77">
        <f t="shared" si="9"/>
        <v>4.6626275999999995</v>
      </c>
      <c r="G42" s="77">
        <f t="shared" si="5"/>
        <v>0.25606500000000004</v>
      </c>
      <c r="H42" s="77">
        <f t="shared" si="5"/>
        <v>2.3349000000000002</v>
      </c>
      <c r="I42" s="77">
        <f t="shared" si="5"/>
        <v>3.24435E-2</v>
      </c>
      <c r="J42" s="77">
        <f t="shared" si="5"/>
        <v>1.4834999999999999E-2</v>
      </c>
      <c r="K42" s="77">
        <f t="shared" si="5"/>
        <v>5.0310000000000007E-3</v>
      </c>
      <c r="L42" s="77">
        <f t="shared" si="5"/>
        <v>9.9330000000000002E-2</v>
      </c>
      <c r="M42" s="77">
        <f t="shared" si="5"/>
        <v>2.7735000000000003E-2</v>
      </c>
      <c r="N42" s="77">
        <f t="shared" si="5"/>
        <v>1302.8999999999999</v>
      </c>
      <c r="O42" s="77">
        <f t="shared" si="5"/>
        <v>49.213500000000003</v>
      </c>
      <c r="P42" s="77">
        <f t="shared" si="5"/>
        <v>0</v>
      </c>
      <c r="Q42" s="77">
        <f t="shared" si="10"/>
        <v>170.92500000000001</v>
      </c>
      <c r="R42" s="77">
        <f t="shared" si="11"/>
        <v>0</v>
      </c>
      <c r="S42" s="77">
        <f t="shared" si="11"/>
        <v>0.12126000000000001</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T28" sqref="T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6.4</v>
      </c>
      <c r="J1" s="119" t="s">
        <v>153</v>
      </c>
      <c r="K1" s="119"/>
      <c r="L1" s="97">
        <v>229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1.9</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1.2052631578947368</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56.415874999999993</v>
      </c>
      <c r="F18" s="16">
        <f>$D34</f>
        <v>56.415874999999993</v>
      </c>
      <c r="G18" s="16">
        <f>$D35</f>
        <v>56.415874999999993</v>
      </c>
      <c r="H18" s="16">
        <f>$D36</f>
        <v>56.415874999999993</v>
      </c>
      <c r="I18" s="16">
        <f>$D37</f>
        <v>56.415874999999993</v>
      </c>
      <c r="J18" s="16">
        <f>$D38</f>
        <v>56.415874999999993</v>
      </c>
      <c r="K18" s="16">
        <f>$D39</f>
        <v>56.415874999999993</v>
      </c>
      <c r="L18" s="16">
        <f>$D40</f>
        <v>56.415874999999993</v>
      </c>
      <c r="M18" s="16">
        <f>$D41</f>
        <v>56.415874999999993</v>
      </c>
      <c r="N18" s="16">
        <f>$D42</f>
        <v>56.415874999999993</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-8.1841250000000016</v>
      </c>
      <c r="F19" s="16">
        <f t="shared" si="1"/>
        <v>-8.1841250000000016</v>
      </c>
      <c r="G19" s="16">
        <f t="shared" si="1"/>
        <v>-8.1841250000000016</v>
      </c>
      <c r="H19" s="16">
        <f t="shared" si="1"/>
        <v>-8.1841250000000016</v>
      </c>
      <c r="I19" s="16">
        <f t="shared" si="1"/>
        <v>-8.1841250000000016</v>
      </c>
      <c r="J19" s="16">
        <f t="shared" si="1"/>
        <v>-8.1841250000000016</v>
      </c>
      <c r="K19" s="16">
        <f t="shared" si="1"/>
        <v>-8.1841250000000016</v>
      </c>
      <c r="L19" s="16">
        <f t="shared" si="1"/>
        <v>-8.1841250000000016</v>
      </c>
      <c r="M19" s="16">
        <f t="shared" si="1"/>
        <v>-8.1841250000000016</v>
      </c>
      <c r="N19" s="16">
        <f t="shared" si="1"/>
        <v>-8.1841250000000016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1.6260872500000001</v>
      </c>
      <c r="F22" s="16">
        <f>$E34</f>
        <v>1.6260872500000001</v>
      </c>
      <c r="G22" s="16">
        <f>$E35</f>
        <v>1.6260872500000001</v>
      </c>
      <c r="H22" s="16">
        <f>$E36</f>
        <v>1.6260872500000001</v>
      </c>
      <c r="I22" s="16">
        <f>$E37</f>
        <v>1.6260872500000001</v>
      </c>
      <c r="J22" s="16">
        <f>$E38</f>
        <v>1.6260872500000001</v>
      </c>
      <c r="K22" s="16">
        <f>$E39</f>
        <v>1.6260872500000001</v>
      </c>
      <c r="L22" s="16">
        <f>$E40</f>
        <v>1.6260872500000001</v>
      </c>
      <c r="M22" s="16">
        <f>$E41</f>
        <v>1.6260872500000001</v>
      </c>
      <c r="N22" s="16">
        <f>$E42</f>
        <v>1.6260872500000001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-226.37391274999999</v>
      </c>
      <c r="F23" s="16">
        <f t="shared" si="3"/>
        <v>-226.37391274999999</v>
      </c>
      <c r="G23" s="16">
        <f t="shared" si="3"/>
        <v>-226.37391274999999</v>
      </c>
      <c r="H23" s="16">
        <f t="shared" si="3"/>
        <v>-226.37391274999999</v>
      </c>
      <c r="I23" s="16">
        <f t="shared" si="3"/>
        <v>-226.37391274999999</v>
      </c>
      <c r="J23" s="16">
        <f t="shared" si="3"/>
        <v>-226.37391274999999</v>
      </c>
      <c r="K23" s="16">
        <f t="shared" si="3"/>
        <v>-226.37391274999999</v>
      </c>
      <c r="L23" s="16">
        <f t="shared" si="3"/>
        <v>-226.37391274999999</v>
      </c>
      <c r="M23" s="16">
        <f t="shared" si="3"/>
        <v>-226.37391274999999</v>
      </c>
      <c r="N23" s="16">
        <f t="shared" si="3"/>
        <v>-226.37391274999999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3.94</v>
      </c>
      <c r="C28" s="15">
        <v>1.9</v>
      </c>
      <c r="D28" s="15">
        <v>0.25</v>
      </c>
      <c r="E28" s="15">
        <v>1.37E-2</v>
      </c>
      <c r="F28" s="15">
        <v>173</v>
      </c>
      <c r="G28" s="15">
        <v>30.8</v>
      </c>
      <c r="H28" s="15">
        <v>50.3</v>
      </c>
      <c r="I28" s="15">
        <v>3.32</v>
      </c>
      <c r="J28" s="15">
        <v>0.35</v>
      </c>
      <c r="K28" s="23">
        <v>0.52</v>
      </c>
      <c r="L28" s="15">
        <v>5.0999999999999996</v>
      </c>
      <c r="M28" s="15">
        <v>6.64</v>
      </c>
      <c r="N28" s="15">
        <v>167000</v>
      </c>
      <c r="O28" s="15">
        <v>1810</v>
      </c>
      <c r="P28" s="15"/>
      <c r="Q28" s="15">
        <v>15900</v>
      </c>
      <c r="R28" s="15"/>
      <c r="S28" s="15">
        <v>7.7</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187.14999999999998</v>
      </c>
      <c r="D33" s="77">
        <f t="shared" si="7"/>
        <v>56.415874999999993</v>
      </c>
      <c r="E33" s="77">
        <f t="shared" si="8"/>
        <v>1.6260872500000001</v>
      </c>
      <c r="F33" s="77">
        <f t="shared" si="9"/>
        <v>2.8253149</v>
      </c>
      <c r="G33" s="77">
        <f t="shared" si="5"/>
        <v>0.30338000000000004</v>
      </c>
      <c r="H33" s="77">
        <f t="shared" si="5"/>
        <v>0.49545499999999992</v>
      </c>
      <c r="I33" s="77">
        <f t="shared" si="5"/>
        <v>3.2702000000000002E-2</v>
      </c>
      <c r="J33" s="77">
        <f t="shared" si="5"/>
        <v>3.4474999999999996E-3</v>
      </c>
      <c r="K33" s="77">
        <f t="shared" si="5"/>
        <v>5.1220000000000007E-3</v>
      </c>
      <c r="L33" s="77">
        <f t="shared" si="5"/>
        <v>5.0234999999999988E-2</v>
      </c>
      <c r="M33" s="77">
        <f t="shared" si="5"/>
        <v>6.5404000000000004E-2</v>
      </c>
      <c r="N33" s="77">
        <f t="shared" si="5"/>
        <v>1644.9499999999998</v>
      </c>
      <c r="O33" s="77">
        <f t="shared" si="5"/>
        <v>17.828500000000002</v>
      </c>
      <c r="P33" s="77">
        <f t="shared" si="5"/>
        <v>0</v>
      </c>
      <c r="Q33" s="77">
        <f t="shared" si="10"/>
        <v>391.53750000000002</v>
      </c>
      <c r="R33" s="77">
        <f t="shared" si="11"/>
        <v>0</v>
      </c>
      <c r="S33" s="77">
        <f t="shared" si="11"/>
        <v>7.584500000000001E-2</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187.14999999999998</v>
      </c>
      <c r="D34" s="77">
        <f t="shared" si="7"/>
        <v>56.415874999999993</v>
      </c>
      <c r="E34" s="77">
        <f t="shared" si="8"/>
        <v>1.6260872500000001</v>
      </c>
      <c r="F34" s="77">
        <f t="shared" si="9"/>
        <v>2.8253149</v>
      </c>
      <c r="G34" s="77">
        <f t="shared" si="5"/>
        <v>0.30338000000000004</v>
      </c>
      <c r="H34" s="77">
        <f t="shared" si="5"/>
        <v>0.49545499999999992</v>
      </c>
      <c r="I34" s="77">
        <f t="shared" si="5"/>
        <v>3.2702000000000002E-2</v>
      </c>
      <c r="J34" s="77">
        <f t="shared" si="5"/>
        <v>3.4474999999999996E-3</v>
      </c>
      <c r="K34" s="77">
        <f t="shared" si="5"/>
        <v>5.1220000000000007E-3</v>
      </c>
      <c r="L34" s="77">
        <f t="shared" si="5"/>
        <v>5.0234999999999988E-2</v>
      </c>
      <c r="M34" s="77">
        <f t="shared" si="5"/>
        <v>6.5404000000000004E-2</v>
      </c>
      <c r="N34" s="77">
        <f t="shared" si="5"/>
        <v>1644.9499999999998</v>
      </c>
      <c r="O34" s="77">
        <f t="shared" si="5"/>
        <v>17.828500000000002</v>
      </c>
      <c r="P34" s="77">
        <f t="shared" si="5"/>
        <v>0</v>
      </c>
      <c r="Q34" s="77">
        <f t="shared" si="10"/>
        <v>391.53750000000002</v>
      </c>
      <c r="R34" s="77">
        <f t="shared" si="11"/>
        <v>0</v>
      </c>
      <c r="S34" s="77">
        <f t="shared" si="11"/>
        <v>7.584500000000001E-2</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187.14999999999998</v>
      </c>
      <c r="D35" s="77">
        <f t="shared" si="7"/>
        <v>56.415874999999993</v>
      </c>
      <c r="E35" s="77">
        <f t="shared" si="8"/>
        <v>1.6260872500000001</v>
      </c>
      <c r="F35" s="77">
        <f t="shared" si="9"/>
        <v>2.8253149</v>
      </c>
      <c r="G35" s="77">
        <f t="shared" si="5"/>
        <v>0.30338000000000004</v>
      </c>
      <c r="H35" s="77">
        <f t="shared" si="5"/>
        <v>0.49545499999999992</v>
      </c>
      <c r="I35" s="77">
        <f t="shared" si="5"/>
        <v>3.2702000000000002E-2</v>
      </c>
      <c r="J35" s="77">
        <f t="shared" si="5"/>
        <v>3.4474999999999996E-3</v>
      </c>
      <c r="K35" s="77">
        <f t="shared" si="5"/>
        <v>5.1220000000000007E-3</v>
      </c>
      <c r="L35" s="77">
        <f t="shared" si="5"/>
        <v>5.0234999999999988E-2</v>
      </c>
      <c r="M35" s="77">
        <f t="shared" si="5"/>
        <v>6.5404000000000004E-2</v>
      </c>
      <c r="N35" s="77">
        <f t="shared" si="5"/>
        <v>1644.9499999999998</v>
      </c>
      <c r="O35" s="77">
        <f t="shared" si="5"/>
        <v>17.828500000000002</v>
      </c>
      <c r="P35" s="77">
        <f t="shared" si="5"/>
        <v>0</v>
      </c>
      <c r="Q35" s="77">
        <f t="shared" si="10"/>
        <v>391.53750000000002</v>
      </c>
      <c r="R35" s="77">
        <f t="shared" si="11"/>
        <v>0</v>
      </c>
      <c r="S35" s="77">
        <f t="shared" si="11"/>
        <v>7.584500000000001E-2</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187.14999999999998</v>
      </c>
      <c r="D36" s="77">
        <f t="shared" si="7"/>
        <v>56.415874999999993</v>
      </c>
      <c r="E36" s="77">
        <f t="shared" si="8"/>
        <v>1.6260872500000001</v>
      </c>
      <c r="F36" s="77">
        <f t="shared" si="9"/>
        <v>2.8253149</v>
      </c>
      <c r="G36" s="77">
        <f t="shared" si="5"/>
        <v>0.30338000000000004</v>
      </c>
      <c r="H36" s="77">
        <f t="shared" si="5"/>
        <v>0.49545499999999992</v>
      </c>
      <c r="I36" s="77">
        <f t="shared" si="5"/>
        <v>3.2702000000000002E-2</v>
      </c>
      <c r="J36" s="77">
        <f t="shared" si="5"/>
        <v>3.4474999999999996E-3</v>
      </c>
      <c r="K36" s="77">
        <f t="shared" si="5"/>
        <v>5.1220000000000007E-3</v>
      </c>
      <c r="L36" s="77">
        <f t="shared" si="5"/>
        <v>5.0234999999999988E-2</v>
      </c>
      <c r="M36" s="77">
        <f t="shared" si="5"/>
        <v>6.5404000000000004E-2</v>
      </c>
      <c r="N36" s="77">
        <f t="shared" si="5"/>
        <v>1644.9499999999998</v>
      </c>
      <c r="O36" s="77">
        <f t="shared" si="5"/>
        <v>17.828500000000002</v>
      </c>
      <c r="P36" s="77">
        <f t="shared" si="5"/>
        <v>0</v>
      </c>
      <c r="Q36" s="77">
        <f t="shared" si="10"/>
        <v>391.53750000000002</v>
      </c>
      <c r="R36" s="77">
        <f t="shared" si="11"/>
        <v>0</v>
      </c>
      <c r="S36" s="77">
        <f t="shared" si="11"/>
        <v>7.584500000000001E-2</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187.14999999999998</v>
      </c>
      <c r="D37" s="77">
        <f t="shared" si="7"/>
        <v>56.415874999999993</v>
      </c>
      <c r="E37" s="77">
        <f t="shared" si="8"/>
        <v>1.6260872500000001</v>
      </c>
      <c r="F37" s="77">
        <f t="shared" si="9"/>
        <v>2.8253149</v>
      </c>
      <c r="G37" s="77">
        <f t="shared" si="5"/>
        <v>0.30338000000000004</v>
      </c>
      <c r="H37" s="77">
        <f t="shared" si="5"/>
        <v>0.49545499999999992</v>
      </c>
      <c r="I37" s="77">
        <f t="shared" si="5"/>
        <v>3.2702000000000002E-2</v>
      </c>
      <c r="J37" s="77">
        <f t="shared" si="5"/>
        <v>3.4474999999999996E-3</v>
      </c>
      <c r="K37" s="77">
        <f t="shared" si="5"/>
        <v>5.1220000000000007E-3</v>
      </c>
      <c r="L37" s="77">
        <f t="shared" si="5"/>
        <v>5.0234999999999988E-2</v>
      </c>
      <c r="M37" s="77">
        <f t="shared" si="5"/>
        <v>6.5404000000000004E-2</v>
      </c>
      <c r="N37" s="77">
        <f t="shared" si="5"/>
        <v>1644.9499999999998</v>
      </c>
      <c r="O37" s="77">
        <f t="shared" si="5"/>
        <v>17.828500000000002</v>
      </c>
      <c r="P37" s="77">
        <f t="shared" si="5"/>
        <v>0</v>
      </c>
      <c r="Q37" s="77">
        <f t="shared" si="10"/>
        <v>391.53750000000002</v>
      </c>
      <c r="R37" s="77">
        <f t="shared" si="11"/>
        <v>0</v>
      </c>
      <c r="S37" s="77">
        <f t="shared" si="11"/>
        <v>7.584500000000001E-2</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187.14999999999998</v>
      </c>
      <c r="D38" s="77">
        <f t="shared" si="7"/>
        <v>56.415874999999993</v>
      </c>
      <c r="E38" s="77">
        <f t="shared" si="8"/>
        <v>1.6260872500000001</v>
      </c>
      <c r="F38" s="77">
        <f t="shared" si="9"/>
        <v>2.8253149</v>
      </c>
      <c r="G38" s="77">
        <f t="shared" si="5"/>
        <v>0.30338000000000004</v>
      </c>
      <c r="H38" s="77">
        <f t="shared" si="5"/>
        <v>0.49545499999999992</v>
      </c>
      <c r="I38" s="77">
        <f t="shared" si="5"/>
        <v>3.2702000000000002E-2</v>
      </c>
      <c r="J38" s="77">
        <f t="shared" si="5"/>
        <v>3.4474999999999996E-3</v>
      </c>
      <c r="K38" s="77">
        <f t="shared" si="5"/>
        <v>5.1220000000000007E-3</v>
      </c>
      <c r="L38" s="77">
        <f t="shared" si="5"/>
        <v>5.0234999999999988E-2</v>
      </c>
      <c r="M38" s="77">
        <f t="shared" si="5"/>
        <v>6.5404000000000004E-2</v>
      </c>
      <c r="N38" s="77">
        <f t="shared" si="5"/>
        <v>1644.9499999999998</v>
      </c>
      <c r="O38" s="77">
        <f t="shared" si="5"/>
        <v>17.828500000000002</v>
      </c>
      <c r="P38" s="77">
        <f t="shared" si="5"/>
        <v>0</v>
      </c>
      <c r="Q38" s="77">
        <f t="shared" si="10"/>
        <v>391.53750000000002</v>
      </c>
      <c r="R38" s="77">
        <f t="shared" si="11"/>
        <v>0</v>
      </c>
      <c r="S38" s="77">
        <f t="shared" si="11"/>
        <v>7.584500000000001E-2</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187.14999999999998</v>
      </c>
      <c r="D39" s="77">
        <f t="shared" si="7"/>
        <v>56.415874999999993</v>
      </c>
      <c r="E39" s="77">
        <f t="shared" si="8"/>
        <v>1.6260872500000001</v>
      </c>
      <c r="F39" s="77">
        <f t="shared" si="9"/>
        <v>2.8253149</v>
      </c>
      <c r="G39" s="77">
        <f t="shared" si="5"/>
        <v>0.30338000000000004</v>
      </c>
      <c r="H39" s="77">
        <f t="shared" si="5"/>
        <v>0.49545499999999992</v>
      </c>
      <c r="I39" s="77">
        <f t="shared" si="5"/>
        <v>3.2702000000000002E-2</v>
      </c>
      <c r="J39" s="77">
        <f t="shared" si="5"/>
        <v>3.4474999999999996E-3</v>
      </c>
      <c r="K39" s="77">
        <f t="shared" si="5"/>
        <v>5.1220000000000007E-3</v>
      </c>
      <c r="L39" s="77">
        <f t="shared" si="5"/>
        <v>5.0234999999999988E-2</v>
      </c>
      <c r="M39" s="77">
        <f t="shared" si="5"/>
        <v>6.5404000000000004E-2</v>
      </c>
      <c r="N39" s="77">
        <f t="shared" si="5"/>
        <v>1644.9499999999998</v>
      </c>
      <c r="O39" s="77">
        <f t="shared" si="5"/>
        <v>17.828500000000002</v>
      </c>
      <c r="P39" s="77">
        <f t="shared" si="5"/>
        <v>0</v>
      </c>
      <c r="Q39" s="77">
        <f t="shared" si="10"/>
        <v>391.53750000000002</v>
      </c>
      <c r="R39" s="77">
        <f t="shared" si="11"/>
        <v>0</v>
      </c>
      <c r="S39" s="77">
        <f t="shared" si="11"/>
        <v>7.584500000000001E-2</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187.14999999999998</v>
      </c>
      <c r="D40" s="77">
        <f t="shared" si="7"/>
        <v>56.415874999999993</v>
      </c>
      <c r="E40" s="77">
        <f t="shared" si="8"/>
        <v>1.6260872500000001</v>
      </c>
      <c r="F40" s="77">
        <f t="shared" si="9"/>
        <v>2.8253149</v>
      </c>
      <c r="G40" s="77">
        <f t="shared" si="5"/>
        <v>0.30338000000000004</v>
      </c>
      <c r="H40" s="77">
        <f t="shared" si="5"/>
        <v>0.49545499999999992</v>
      </c>
      <c r="I40" s="77">
        <f t="shared" si="5"/>
        <v>3.2702000000000002E-2</v>
      </c>
      <c r="J40" s="77">
        <f t="shared" si="5"/>
        <v>3.4474999999999996E-3</v>
      </c>
      <c r="K40" s="77">
        <f t="shared" si="5"/>
        <v>5.1220000000000007E-3</v>
      </c>
      <c r="L40" s="77">
        <f t="shared" si="5"/>
        <v>5.0234999999999988E-2</v>
      </c>
      <c r="M40" s="77">
        <f t="shared" si="5"/>
        <v>6.5404000000000004E-2</v>
      </c>
      <c r="N40" s="77">
        <f t="shared" si="5"/>
        <v>1644.9499999999998</v>
      </c>
      <c r="O40" s="77">
        <f t="shared" si="5"/>
        <v>17.828500000000002</v>
      </c>
      <c r="P40" s="77">
        <f t="shared" si="5"/>
        <v>0</v>
      </c>
      <c r="Q40" s="77">
        <f t="shared" si="10"/>
        <v>391.53750000000002</v>
      </c>
      <c r="R40" s="77">
        <f t="shared" si="11"/>
        <v>0</v>
      </c>
      <c r="S40" s="77">
        <f t="shared" si="11"/>
        <v>7.584500000000001E-2</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187.14999999999998</v>
      </c>
      <c r="D41" s="77">
        <f t="shared" si="7"/>
        <v>56.415874999999993</v>
      </c>
      <c r="E41" s="77">
        <f t="shared" si="8"/>
        <v>1.6260872500000001</v>
      </c>
      <c r="F41" s="77">
        <f t="shared" si="9"/>
        <v>2.8253149</v>
      </c>
      <c r="G41" s="77">
        <f t="shared" si="5"/>
        <v>0.30338000000000004</v>
      </c>
      <c r="H41" s="77">
        <f t="shared" si="5"/>
        <v>0.49545499999999992</v>
      </c>
      <c r="I41" s="77">
        <f t="shared" si="5"/>
        <v>3.2702000000000002E-2</v>
      </c>
      <c r="J41" s="77">
        <f t="shared" si="5"/>
        <v>3.4474999999999996E-3</v>
      </c>
      <c r="K41" s="77">
        <f t="shared" si="5"/>
        <v>5.1220000000000007E-3</v>
      </c>
      <c r="L41" s="77">
        <f t="shared" si="5"/>
        <v>5.0234999999999988E-2</v>
      </c>
      <c r="M41" s="77">
        <f t="shared" si="5"/>
        <v>6.5404000000000004E-2</v>
      </c>
      <c r="N41" s="77">
        <f t="shared" si="5"/>
        <v>1644.9499999999998</v>
      </c>
      <c r="O41" s="77">
        <f t="shared" si="5"/>
        <v>17.828500000000002</v>
      </c>
      <c r="P41" s="77">
        <f t="shared" si="5"/>
        <v>0</v>
      </c>
      <c r="Q41" s="77">
        <f t="shared" si="10"/>
        <v>391.53750000000002</v>
      </c>
      <c r="R41" s="77">
        <f t="shared" si="11"/>
        <v>0</v>
      </c>
      <c r="S41" s="77">
        <f t="shared" si="11"/>
        <v>7.584500000000001E-2</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187.14999999999998</v>
      </c>
      <c r="D42" s="77">
        <f t="shared" si="7"/>
        <v>56.415874999999993</v>
      </c>
      <c r="E42" s="77">
        <f t="shared" si="8"/>
        <v>1.6260872500000001</v>
      </c>
      <c r="F42" s="77">
        <f t="shared" si="9"/>
        <v>2.8253149</v>
      </c>
      <c r="G42" s="77">
        <f t="shared" si="5"/>
        <v>0.30338000000000004</v>
      </c>
      <c r="H42" s="77">
        <f t="shared" si="5"/>
        <v>0.49545499999999992</v>
      </c>
      <c r="I42" s="77">
        <f t="shared" si="5"/>
        <v>3.2702000000000002E-2</v>
      </c>
      <c r="J42" s="77">
        <f t="shared" si="5"/>
        <v>3.4474999999999996E-3</v>
      </c>
      <c r="K42" s="77">
        <f t="shared" si="5"/>
        <v>5.1220000000000007E-3</v>
      </c>
      <c r="L42" s="77">
        <f t="shared" si="5"/>
        <v>5.0234999999999988E-2</v>
      </c>
      <c r="M42" s="77">
        <f t="shared" si="5"/>
        <v>6.5404000000000004E-2</v>
      </c>
      <c r="N42" s="77">
        <f t="shared" si="5"/>
        <v>1644.9499999999998</v>
      </c>
      <c r="O42" s="77">
        <f t="shared" si="5"/>
        <v>17.828500000000002</v>
      </c>
      <c r="P42" s="77">
        <f t="shared" si="5"/>
        <v>0</v>
      </c>
      <c r="Q42" s="77">
        <f t="shared" si="10"/>
        <v>391.53750000000002</v>
      </c>
      <c r="R42" s="77">
        <f t="shared" si="11"/>
        <v>0</v>
      </c>
      <c r="S42" s="77">
        <f t="shared" si="11"/>
        <v>7.584500000000001E-2</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I4" sqref="I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6.7</v>
      </c>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10.201822999999997</v>
      </c>
      <c r="D18" s="16">
        <f>$D32</f>
        <v>10.201822999999997</v>
      </c>
      <c r="E18" s="16">
        <f>$D33</f>
        <v>10.201822999999997</v>
      </c>
      <c r="F18" s="16">
        <f>$D34</f>
        <v>10.201822999999997</v>
      </c>
      <c r="G18" s="16">
        <f>$D35</f>
        <v>10.201822999999997</v>
      </c>
      <c r="H18" s="16">
        <f>$D36</f>
        <v>10.201822999999997</v>
      </c>
      <c r="I18" s="16">
        <f>$D37</f>
        <v>10.201822999999997</v>
      </c>
      <c r="J18" s="16">
        <f>$D38</f>
        <v>10.201822999999997</v>
      </c>
      <c r="K18" s="16">
        <f>$D39</f>
        <v>10.201822999999997</v>
      </c>
      <c r="L18" s="16">
        <f>$D40</f>
        <v>10.201822999999997</v>
      </c>
      <c r="M18" s="16">
        <f>$D41</f>
        <v>10.201822999999997</v>
      </c>
      <c r="N18" s="16">
        <f>$D42</f>
        <v>10.201822999999997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-54.398176999999997</v>
      </c>
      <c r="D19" s="16">
        <f t="shared" ref="D19:V19" si="1">D18-D17</f>
        <v>-54.398176999999997</v>
      </c>
      <c r="E19" s="16">
        <f t="shared" si="1"/>
        <v>-54.398176999999997</v>
      </c>
      <c r="F19" s="16">
        <f t="shared" si="1"/>
        <v>-54.398176999999997</v>
      </c>
      <c r="G19" s="16">
        <f t="shared" si="1"/>
        <v>-54.398176999999997</v>
      </c>
      <c r="H19" s="16">
        <f t="shared" si="1"/>
        <v>-54.398176999999997</v>
      </c>
      <c r="I19" s="16">
        <f t="shared" si="1"/>
        <v>-54.398176999999997</v>
      </c>
      <c r="J19" s="16">
        <f t="shared" si="1"/>
        <v>-54.398176999999997</v>
      </c>
      <c r="K19" s="16">
        <f t="shared" si="1"/>
        <v>-54.398176999999997</v>
      </c>
      <c r="L19" s="16">
        <f t="shared" si="1"/>
        <v>-54.398176999999997</v>
      </c>
      <c r="M19" s="16">
        <f t="shared" si="1"/>
        <v>-54.398176999999997</v>
      </c>
      <c r="N19" s="16">
        <f t="shared" si="1"/>
        <v>-54.398176999999997</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1.5987337499999998</v>
      </c>
      <c r="D22" s="16">
        <f>$E32</f>
        <v>1.5987337499999998</v>
      </c>
      <c r="E22" s="16">
        <f>$E33</f>
        <v>1.5987337499999998</v>
      </c>
      <c r="F22" s="16">
        <f>$E34</f>
        <v>1.5987337499999998</v>
      </c>
      <c r="G22" s="16">
        <f>$E35</f>
        <v>1.5987337499999998</v>
      </c>
      <c r="H22" s="16">
        <f>$E36</f>
        <v>1.5987337499999998</v>
      </c>
      <c r="I22" s="16">
        <f>$E37</f>
        <v>1.5987337499999998</v>
      </c>
      <c r="J22" s="16">
        <f>$E38</f>
        <v>1.5987337499999998</v>
      </c>
      <c r="K22" s="16">
        <f>$E39</f>
        <v>1.5987337499999998</v>
      </c>
      <c r="L22" s="16">
        <f>$E40</f>
        <v>1.5987337499999998</v>
      </c>
      <c r="M22" s="16">
        <f>$E41</f>
        <v>1.5987337499999998</v>
      </c>
      <c r="N22" s="16">
        <f>$E42</f>
        <v>1.5987337499999998</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-226.40126624999999</v>
      </c>
      <c r="D23" s="16">
        <f t="shared" ref="D23:V23" si="3">D22-D21</f>
        <v>-226.40126624999999</v>
      </c>
      <c r="E23" s="16">
        <f t="shared" si="3"/>
        <v>-226.40126624999999</v>
      </c>
      <c r="F23" s="16">
        <f t="shared" si="3"/>
        <v>-226.40126624999999</v>
      </c>
      <c r="G23" s="16">
        <f t="shared" si="3"/>
        <v>-226.40126624999999</v>
      </c>
      <c r="H23" s="16">
        <f t="shared" si="3"/>
        <v>-226.40126624999999</v>
      </c>
      <c r="I23" s="16">
        <f t="shared" si="3"/>
        <v>-226.40126624999999</v>
      </c>
      <c r="J23" s="16">
        <f t="shared" si="3"/>
        <v>-226.40126624999999</v>
      </c>
      <c r="K23" s="16">
        <f t="shared" si="3"/>
        <v>-226.40126624999999</v>
      </c>
      <c r="L23" s="16">
        <f t="shared" si="3"/>
        <v>-226.40126624999999</v>
      </c>
      <c r="M23" s="16">
        <f t="shared" si="3"/>
        <v>-226.40126624999999</v>
      </c>
      <c r="N23" s="16">
        <f t="shared" si="3"/>
        <v>-226.40126624999999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6.1</v>
      </c>
      <c r="C28" s="15">
        <v>0.72</v>
      </c>
      <c r="D28" s="15">
        <v>2.92E-2</v>
      </c>
      <c r="E28" s="15">
        <v>8.6999999999999994E-3</v>
      </c>
      <c r="F28" s="15">
        <v>475</v>
      </c>
      <c r="G28" s="15">
        <v>38.6</v>
      </c>
      <c r="H28" s="15">
        <v>381</v>
      </c>
      <c r="I28" s="15">
        <v>39.5</v>
      </c>
      <c r="J28" s="15">
        <v>1.48</v>
      </c>
      <c r="K28" s="23">
        <v>0.33</v>
      </c>
      <c r="L28" s="15">
        <v>18</v>
      </c>
      <c r="M28" s="15">
        <v>16.7</v>
      </c>
      <c r="N28" s="15">
        <v>4370</v>
      </c>
      <c r="O28" s="15">
        <v>465000</v>
      </c>
      <c r="P28" s="15"/>
      <c r="Q28" s="15">
        <v>2400</v>
      </c>
      <c r="R28" s="15"/>
      <c r="S28" s="15">
        <v>0</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109.79999999999998</v>
      </c>
      <c r="D31" s="77">
        <f>(IF(D$27="%w/w SAR",((D$28*10)*$B31),IF(D$27="%w/w DM",(((D$28*10)*($B$28/100))*$B31),IF(D$27="kg/t SAR",(D$28*$B31),IF(D$27="kg/t DM",((D$28*($B$28/100))*$B31),IF(D$27="mg/kg SAR",((D$28*0.001)*$B31),IF(D$27="mg/kg DM",(((D$28*0.001)*($B$28/100))*$B31),"0")))))))*2.291</f>
        <v>10.201822999999997</v>
      </c>
      <c r="E31" s="77">
        <f>(IF(E$27="%w/w SAR",((E$28*10)*$B31),IF(E$27="%w/w DM",(((E$28*10)*($B$28/100))*$B31),IF(E$27="kg/t SAR",(E$28*$B31),IF(E$27="kg/t DM",((E$28*($B$28/100))*$B31),IF(E$27="mg/kg SAR",((E$28*0.001)*$B31),IF(E$27="mg/kg DM",(((E$28*0.001)*($B$28/100))*$B31),"0")))))))*1.205</f>
        <v>1.5987337499999998</v>
      </c>
      <c r="F31" s="77">
        <f>(IF(F$27="%w/w SAR",((F$28*10)*$B31),IF(F$27="%w/w DM",(((F$28*10)*($B$28/100))*$B31),IF(F$27="kg/t SAR",(F$28*$B31),IF(F$27="kg/t DM",((F$28*($B$28/100))*$B31),IF(F$27="mg/kg SAR",((F$28*0.001)*$B31),IF(F$27="mg/kg DM",(((F$28*0.001)*($B$28/100))*$B31),"0")))))))*1.658</f>
        <v>12.010137500000001</v>
      </c>
      <c r="G31" s="77">
        <f t="shared" ref="G31:P46" si="5">IF(G$27="%w/w SAR",((G$28*10)*$B31),IF(G$27="%w/w DM",(((G$28*10)*($B$28/100))*$B31),IF(G$27="kg/t SAR",(G$28*$B31),IF(G$27="kg/t DM",((G$28*($B$28/100))*$B31),IF(G$27="mg/kg SAR",((G$28*0.001)*$B31),IF(G$27="mg/kg DM",(((G$28*0.001)*($B$28/100))*$B31),0))))))</f>
        <v>0.58865000000000001</v>
      </c>
      <c r="H31" s="77">
        <f t="shared" si="5"/>
        <v>5.8102499999999999</v>
      </c>
      <c r="I31" s="77">
        <f t="shared" si="5"/>
        <v>0.60237499999999999</v>
      </c>
      <c r="J31" s="77">
        <f t="shared" si="5"/>
        <v>2.257E-2</v>
      </c>
      <c r="K31" s="77">
        <f t="shared" si="5"/>
        <v>5.0324999999999996E-3</v>
      </c>
      <c r="L31" s="77">
        <f t="shared" si="5"/>
        <v>0.27450000000000002</v>
      </c>
      <c r="M31" s="77">
        <f t="shared" si="5"/>
        <v>0.25467499999999998</v>
      </c>
      <c r="N31" s="77">
        <f t="shared" si="5"/>
        <v>66.642499999999998</v>
      </c>
      <c r="O31" s="77">
        <f t="shared" si="5"/>
        <v>7091.25</v>
      </c>
      <c r="P31" s="77">
        <f t="shared" si="5"/>
        <v>0</v>
      </c>
      <c r="Q31" s="77">
        <f>(IF(Q$27="%w/w SAR",((Q$28*10)*$B31),IF(Q$27="%w/w DM",(((Q$28*10)*($B$28/100))*$B31),IF(Q$27="kg/t SAR",(Q$28*$B31),IF(Q$27="kg/t DM",((Q$28*($B$28/100))*$B31),IF(Q$27="mg/kg SAR",((Q$28*0.001)*$B31),IF(Q$27="mg/kg DM",(((Q$28*0.001)*($B$28/100))*$B31),0)))))))*2.5</f>
        <v>91.5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109.79999999999998</v>
      </c>
      <c r="D32" s="77">
        <f t="shared" ref="D32:D50" si="7">(IF(D$27="%w/w SAR",((D$28*10)*$B32),IF(D$27="%w/w DM",(((D$28*10)*($B$28/100))*$B32),IF(D$27="kg/t SAR",(D$28*$B32),IF(D$27="kg/t DM",((D$28*($B$28/100))*$B32),IF(D$27="mg/kg SAR",((D$28*0.001)*$B32),IF(D$27="mg/kg DM",(((D$28*0.001)*($B$28/100))*$B32),"0")))))))*2.291</f>
        <v>10.201822999999997</v>
      </c>
      <c r="E32" s="77">
        <f t="shared" ref="E32:E50" si="8">(IF(E$27="%w/w SAR",((E$28*10)*$B32),IF(E$27="%w/w DM",(((E$28*10)*($B$28/100))*$B32),IF(E$27="kg/t SAR",(E$28*$B32),IF(E$27="kg/t DM",((E$28*($B$28/100))*$B32),IF(E$27="mg/kg SAR",((E$28*0.001)*$B32),IF(E$27="mg/kg DM",(((E$28*0.001)*($B$28/100))*$B32),"0")))))))*1.205</f>
        <v>1.5987337499999998</v>
      </c>
      <c r="F32" s="77">
        <f t="shared" ref="F32:F50" si="9">(IF(F$27="%w/w SAR",((F$28*10)*$B32),IF(F$27="%w/w DM",(((F$28*10)*($B$28/100))*$B32),IF(F$27="kg/t SAR",(F$28*$B32),IF(F$27="kg/t DM",((F$28*($B$28/100))*$B32),IF(F$27="mg/kg SAR",((F$28*0.001)*$B32),IF(F$27="mg/kg DM",(((F$28*0.001)*($B$28/100))*$B32),"0")))))))*1.658</f>
        <v>12.010137500000001</v>
      </c>
      <c r="G32" s="77">
        <f t="shared" si="5"/>
        <v>0.58865000000000001</v>
      </c>
      <c r="H32" s="77">
        <f t="shared" si="5"/>
        <v>5.8102499999999999</v>
      </c>
      <c r="I32" s="77">
        <f t="shared" si="5"/>
        <v>0.60237499999999999</v>
      </c>
      <c r="J32" s="77">
        <f t="shared" si="5"/>
        <v>2.257E-2</v>
      </c>
      <c r="K32" s="77">
        <f t="shared" si="5"/>
        <v>5.0324999999999996E-3</v>
      </c>
      <c r="L32" s="77">
        <f t="shared" si="5"/>
        <v>0.27450000000000002</v>
      </c>
      <c r="M32" s="77">
        <f t="shared" si="5"/>
        <v>0.25467499999999998</v>
      </c>
      <c r="N32" s="77">
        <f t="shared" si="5"/>
        <v>66.642499999999998</v>
      </c>
      <c r="O32" s="77">
        <f t="shared" si="5"/>
        <v>7091.25</v>
      </c>
      <c r="P32" s="77">
        <f t="shared" si="5"/>
        <v>0</v>
      </c>
      <c r="Q32" s="77">
        <f t="shared" ref="Q32:Q50" si="10">(IF(Q$27="%w/w SAR",((Q$28*10)*$B32),IF(Q$27="%w/w DM",(((Q$28*10)*($B$28/100))*$B32),IF(Q$27="kg/t SAR",(Q$28*$B32),IF(Q$27="kg/t DM",((Q$28*($B$28/100))*$B32),IF(Q$27="mg/kg SAR",((Q$28*0.001)*$B32),IF(Q$27="mg/kg DM",(((Q$28*0.001)*($B$28/100))*$B32),0)))))))*2.5</f>
        <v>91.5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109.79999999999998</v>
      </c>
      <c r="D33" s="77">
        <f t="shared" si="7"/>
        <v>10.201822999999997</v>
      </c>
      <c r="E33" s="77">
        <f t="shared" si="8"/>
        <v>1.5987337499999998</v>
      </c>
      <c r="F33" s="77">
        <f t="shared" si="9"/>
        <v>12.010137500000001</v>
      </c>
      <c r="G33" s="77">
        <f t="shared" si="5"/>
        <v>0.58865000000000001</v>
      </c>
      <c r="H33" s="77">
        <f t="shared" si="5"/>
        <v>5.8102499999999999</v>
      </c>
      <c r="I33" s="77">
        <f t="shared" si="5"/>
        <v>0.60237499999999999</v>
      </c>
      <c r="J33" s="77">
        <f t="shared" si="5"/>
        <v>2.257E-2</v>
      </c>
      <c r="K33" s="77">
        <f t="shared" si="5"/>
        <v>5.0324999999999996E-3</v>
      </c>
      <c r="L33" s="77">
        <f t="shared" si="5"/>
        <v>0.27450000000000002</v>
      </c>
      <c r="M33" s="77">
        <f t="shared" si="5"/>
        <v>0.25467499999999998</v>
      </c>
      <c r="N33" s="77">
        <f t="shared" si="5"/>
        <v>66.642499999999998</v>
      </c>
      <c r="O33" s="77">
        <f t="shared" si="5"/>
        <v>7091.25</v>
      </c>
      <c r="P33" s="77">
        <f t="shared" si="5"/>
        <v>0</v>
      </c>
      <c r="Q33" s="77">
        <f t="shared" si="10"/>
        <v>91.5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109.79999999999998</v>
      </c>
      <c r="D34" s="77">
        <f t="shared" si="7"/>
        <v>10.201822999999997</v>
      </c>
      <c r="E34" s="77">
        <f t="shared" si="8"/>
        <v>1.5987337499999998</v>
      </c>
      <c r="F34" s="77">
        <f t="shared" si="9"/>
        <v>12.010137500000001</v>
      </c>
      <c r="G34" s="77">
        <f t="shared" si="5"/>
        <v>0.58865000000000001</v>
      </c>
      <c r="H34" s="77">
        <f t="shared" si="5"/>
        <v>5.8102499999999999</v>
      </c>
      <c r="I34" s="77">
        <f t="shared" si="5"/>
        <v>0.60237499999999999</v>
      </c>
      <c r="J34" s="77">
        <f t="shared" si="5"/>
        <v>2.257E-2</v>
      </c>
      <c r="K34" s="77">
        <f t="shared" si="5"/>
        <v>5.0324999999999996E-3</v>
      </c>
      <c r="L34" s="77">
        <f t="shared" si="5"/>
        <v>0.27450000000000002</v>
      </c>
      <c r="M34" s="77">
        <f t="shared" si="5"/>
        <v>0.25467499999999998</v>
      </c>
      <c r="N34" s="77">
        <f t="shared" si="5"/>
        <v>66.642499999999998</v>
      </c>
      <c r="O34" s="77">
        <f t="shared" si="5"/>
        <v>7091.25</v>
      </c>
      <c r="P34" s="77">
        <f t="shared" si="5"/>
        <v>0</v>
      </c>
      <c r="Q34" s="77">
        <f t="shared" si="10"/>
        <v>91.5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109.79999999999998</v>
      </c>
      <c r="D35" s="77">
        <f t="shared" si="7"/>
        <v>10.201822999999997</v>
      </c>
      <c r="E35" s="77">
        <f t="shared" si="8"/>
        <v>1.5987337499999998</v>
      </c>
      <c r="F35" s="77">
        <f t="shared" si="9"/>
        <v>12.010137500000001</v>
      </c>
      <c r="G35" s="77">
        <f t="shared" si="5"/>
        <v>0.58865000000000001</v>
      </c>
      <c r="H35" s="77">
        <f t="shared" si="5"/>
        <v>5.8102499999999999</v>
      </c>
      <c r="I35" s="77">
        <f t="shared" si="5"/>
        <v>0.60237499999999999</v>
      </c>
      <c r="J35" s="77">
        <f t="shared" si="5"/>
        <v>2.257E-2</v>
      </c>
      <c r="K35" s="77">
        <f t="shared" si="5"/>
        <v>5.0324999999999996E-3</v>
      </c>
      <c r="L35" s="77">
        <f t="shared" si="5"/>
        <v>0.27450000000000002</v>
      </c>
      <c r="M35" s="77">
        <f t="shared" si="5"/>
        <v>0.25467499999999998</v>
      </c>
      <c r="N35" s="77">
        <f t="shared" si="5"/>
        <v>66.642499999999998</v>
      </c>
      <c r="O35" s="77">
        <f t="shared" si="5"/>
        <v>7091.25</v>
      </c>
      <c r="P35" s="77">
        <f t="shared" si="5"/>
        <v>0</v>
      </c>
      <c r="Q35" s="77">
        <f t="shared" si="10"/>
        <v>91.5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109.79999999999998</v>
      </c>
      <c r="D36" s="77">
        <f t="shared" si="7"/>
        <v>10.201822999999997</v>
      </c>
      <c r="E36" s="77">
        <f t="shared" si="8"/>
        <v>1.5987337499999998</v>
      </c>
      <c r="F36" s="77">
        <f t="shared" si="9"/>
        <v>12.010137500000001</v>
      </c>
      <c r="G36" s="77">
        <f t="shared" si="5"/>
        <v>0.58865000000000001</v>
      </c>
      <c r="H36" s="77">
        <f t="shared" si="5"/>
        <v>5.8102499999999999</v>
      </c>
      <c r="I36" s="77">
        <f t="shared" si="5"/>
        <v>0.60237499999999999</v>
      </c>
      <c r="J36" s="77">
        <f t="shared" si="5"/>
        <v>2.257E-2</v>
      </c>
      <c r="K36" s="77">
        <f t="shared" si="5"/>
        <v>5.0324999999999996E-3</v>
      </c>
      <c r="L36" s="77">
        <f t="shared" si="5"/>
        <v>0.27450000000000002</v>
      </c>
      <c r="M36" s="77">
        <f t="shared" si="5"/>
        <v>0.25467499999999998</v>
      </c>
      <c r="N36" s="77">
        <f t="shared" si="5"/>
        <v>66.642499999999998</v>
      </c>
      <c r="O36" s="77">
        <f t="shared" si="5"/>
        <v>7091.25</v>
      </c>
      <c r="P36" s="77">
        <f t="shared" si="5"/>
        <v>0</v>
      </c>
      <c r="Q36" s="77">
        <f t="shared" si="10"/>
        <v>91.5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109.79999999999998</v>
      </c>
      <c r="D37" s="77">
        <f t="shared" si="7"/>
        <v>10.201822999999997</v>
      </c>
      <c r="E37" s="77">
        <f t="shared" si="8"/>
        <v>1.5987337499999998</v>
      </c>
      <c r="F37" s="77">
        <f t="shared" si="9"/>
        <v>12.010137500000001</v>
      </c>
      <c r="G37" s="77">
        <f t="shared" si="5"/>
        <v>0.58865000000000001</v>
      </c>
      <c r="H37" s="77">
        <f t="shared" si="5"/>
        <v>5.8102499999999999</v>
      </c>
      <c r="I37" s="77">
        <f t="shared" si="5"/>
        <v>0.60237499999999999</v>
      </c>
      <c r="J37" s="77">
        <f t="shared" si="5"/>
        <v>2.257E-2</v>
      </c>
      <c r="K37" s="77">
        <f t="shared" si="5"/>
        <v>5.0324999999999996E-3</v>
      </c>
      <c r="L37" s="77">
        <f t="shared" si="5"/>
        <v>0.27450000000000002</v>
      </c>
      <c r="M37" s="77">
        <f t="shared" si="5"/>
        <v>0.25467499999999998</v>
      </c>
      <c r="N37" s="77">
        <f t="shared" si="5"/>
        <v>66.642499999999998</v>
      </c>
      <c r="O37" s="77">
        <f t="shared" si="5"/>
        <v>7091.25</v>
      </c>
      <c r="P37" s="77">
        <f t="shared" si="5"/>
        <v>0</v>
      </c>
      <c r="Q37" s="77">
        <f t="shared" si="10"/>
        <v>91.5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109.79999999999998</v>
      </c>
      <c r="D38" s="77">
        <f t="shared" si="7"/>
        <v>10.201822999999997</v>
      </c>
      <c r="E38" s="77">
        <f t="shared" si="8"/>
        <v>1.5987337499999998</v>
      </c>
      <c r="F38" s="77">
        <f t="shared" si="9"/>
        <v>12.010137500000001</v>
      </c>
      <c r="G38" s="77">
        <f t="shared" si="5"/>
        <v>0.58865000000000001</v>
      </c>
      <c r="H38" s="77">
        <f t="shared" si="5"/>
        <v>5.8102499999999999</v>
      </c>
      <c r="I38" s="77">
        <f t="shared" si="5"/>
        <v>0.60237499999999999</v>
      </c>
      <c r="J38" s="77">
        <f t="shared" si="5"/>
        <v>2.257E-2</v>
      </c>
      <c r="K38" s="77">
        <f t="shared" si="5"/>
        <v>5.0324999999999996E-3</v>
      </c>
      <c r="L38" s="77">
        <f t="shared" si="5"/>
        <v>0.27450000000000002</v>
      </c>
      <c r="M38" s="77">
        <f t="shared" si="5"/>
        <v>0.25467499999999998</v>
      </c>
      <c r="N38" s="77">
        <f t="shared" si="5"/>
        <v>66.642499999999998</v>
      </c>
      <c r="O38" s="77">
        <f t="shared" si="5"/>
        <v>7091.25</v>
      </c>
      <c r="P38" s="77">
        <f t="shared" si="5"/>
        <v>0</v>
      </c>
      <c r="Q38" s="77">
        <f t="shared" si="10"/>
        <v>91.5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12</v>
      </c>
      <c r="B39" s="15">
        <v>250</v>
      </c>
      <c r="C39" s="77">
        <f t="shared" si="6"/>
        <v>109.79999999999998</v>
      </c>
      <c r="D39" s="77">
        <f t="shared" si="7"/>
        <v>10.201822999999997</v>
      </c>
      <c r="E39" s="77">
        <f t="shared" si="8"/>
        <v>1.5987337499999998</v>
      </c>
      <c r="F39" s="77">
        <f t="shared" si="9"/>
        <v>12.010137500000001</v>
      </c>
      <c r="G39" s="77">
        <f t="shared" si="5"/>
        <v>0.58865000000000001</v>
      </c>
      <c r="H39" s="77">
        <f t="shared" si="5"/>
        <v>5.8102499999999999</v>
      </c>
      <c r="I39" s="77">
        <f t="shared" si="5"/>
        <v>0.60237499999999999</v>
      </c>
      <c r="J39" s="77">
        <f t="shared" si="5"/>
        <v>2.257E-2</v>
      </c>
      <c r="K39" s="77">
        <f t="shared" si="5"/>
        <v>5.0324999999999996E-3</v>
      </c>
      <c r="L39" s="77">
        <f t="shared" si="5"/>
        <v>0.27450000000000002</v>
      </c>
      <c r="M39" s="77">
        <f t="shared" si="5"/>
        <v>0.25467499999999998</v>
      </c>
      <c r="N39" s="77">
        <f t="shared" si="5"/>
        <v>66.642499999999998</v>
      </c>
      <c r="O39" s="77">
        <f t="shared" si="5"/>
        <v>7091.25</v>
      </c>
      <c r="P39" s="77">
        <f t="shared" si="5"/>
        <v>0</v>
      </c>
      <c r="Q39" s="77">
        <f t="shared" si="10"/>
        <v>91.5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20</v>
      </c>
      <c r="B40" s="15">
        <v>250</v>
      </c>
      <c r="C40" s="77">
        <f t="shared" si="6"/>
        <v>109.79999999999998</v>
      </c>
      <c r="D40" s="77">
        <f t="shared" si="7"/>
        <v>10.201822999999997</v>
      </c>
      <c r="E40" s="77">
        <f t="shared" si="8"/>
        <v>1.5987337499999998</v>
      </c>
      <c r="F40" s="77">
        <f t="shared" si="9"/>
        <v>12.010137500000001</v>
      </c>
      <c r="G40" s="77">
        <f t="shared" si="5"/>
        <v>0.58865000000000001</v>
      </c>
      <c r="H40" s="77">
        <f t="shared" si="5"/>
        <v>5.8102499999999999</v>
      </c>
      <c r="I40" s="77">
        <f t="shared" si="5"/>
        <v>0.60237499999999999</v>
      </c>
      <c r="J40" s="77">
        <f t="shared" si="5"/>
        <v>2.257E-2</v>
      </c>
      <c r="K40" s="77">
        <f t="shared" si="5"/>
        <v>5.0324999999999996E-3</v>
      </c>
      <c r="L40" s="77">
        <f t="shared" si="5"/>
        <v>0.27450000000000002</v>
      </c>
      <c r="M40" s="77">
        <f t="shared" si="5"/>
        <v>0.25467499999999998</v>
      </c>
      <c r="N40" s="77">
        <f t="shared" si="5"/>
        <v>66.642499999999998</v>
      </c>
      <c r="O40" s="77">
        <f t="shared" si="5"/>
        <v>7091.25</v>
      </c>
      <c r="P40" s="77">
        <f t="shared" si="5"/>
        <v>0</v>
      </c>
      <c r="Q40" s="77">
        <f t="shared" si="10"/>
        <v>91.5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21</v>
      </c>
      <c r="B41" s="15">
        <v>250</v>
      </c>
      <c r="C41" s="77">
        <f t="shared" si="6"/>
        <v>109.79999999999998</v>
      </c>
      <c r="D41" s="77">
        <f t="shared" si="7"/>
        <v>10.201822999999997</v>
      </c>
      <c r="E41" s="77">
        <f t="shared" si="8"/>
        <v>1.5987337499999998</v>
      </c>
      <c r="F41" s="77">
        <f t="shared" si="9"/>
        <v>12.010137500000001</v>
      </c>
      <c r="G41" s="77">
        <f t="shared" si="5"/>
        <v>0.58865000000000001</v>
      </c>
      <c r="H41" s="77">
        <f t="shared" si="5"/>
        <v>5.8102499999999999</v>
      </c>
      <c r="I41" s="77">
        <f t="shared" si="5"/>
        <v>0.60237499999999999</v>
      </c>
      <c r="J41" s="77">
        <f t="shared" si="5"/>
        <v>2.257E-2</v>
      </c>
      <c r="K41" s="77">
        <f t="shared" si="5"/>
        <v>5.0324999999999996E-3</v>
      </c>
      <c r="L41" s="77">
        <f t="shared" si="5"/>
        <v>0.27450000000000002</v>
      </c>
      <c r="M41" s="77">
        <f t="shared" si="5"/>
        <v>0.25467499999999998</v>
      </c>
      <c r="N41" s="77">
        <f t="shared" si="5"/>
        <v>66.642499999999998</v>
      </c>
      <c r="O41" s="77">
        <f t="shared" si="5"/>
        <v>7091.25</v>
      </c>
      <c r="P41" s="77">
        <f t="shared" si="5"/>
        <v>0</v>
      </c>
      <c r="Q41" s="77">
        <f t="shared" si="10"/>
        <v>91.5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22</v>
      </c>
      <c r="B42" s="15">
        <v>250</v>
      </c>
      <c r="C42" s="77">
        <f t="shared" si="6"/>
        <v>109.79999999999998</v>
      </c>
      <c r="D42" s="77">
        <f t="shared" si="7"/>
        <v>10.201822999999997</v>
      </c>
      <c r="E42" s="77">
        <f t="shared" si="8"/>
        <v>1.5987337499999998</v>
      </c>
      <c r="F42" s="77">
        <f t="shared" si="9"/>
        <v>12.010137500000001</v>
      </c>
      <c r="G42" s="77">
        <f t="shared" si="5"/>
        <v>0.58865000000000001</v>
      </c>
      <c r="H42" s="77">
        <f t="shared" si="5"/>
        <v>5.8102499999999999</v>
      </c>
      <c r="I42" s="77">
        <f t="shared" si="5"/>
        <v>0.60237499999999999</v>
      </c>
      <c r="J42" s="77">
        <f t="shared" si="5"/>
        <v>2.257E-2</v>
      </c>
      <c r="K42" s="77">
        <f t="shared" si="5"/>
        <v>5.0324999999999996E-3</v>
      </c>
      <c r="L42" s="77">
        <f t="shared" si="5"/>
        <v>0.27450000000000002</v>
      </c>
      <c r="M42" s="77">
        <f t="shared" si="5"/>
        <v>0.25467499999999998</v>
      </c>
      <c r="N42" s="77">
        <f t="shared" si="5"/>
        <v>66.642499999999998</v>
      </c>
      <c r="O42" s="77">
        <f t="shared" si="5"/>
        <v>7091.25</v>
      </c>
      <c r="P42" s="77">
        <f t="shared" si="5"/>
        <v>0</v>
      </c>
      <c r="Q42" s="77">
        <f t="shared" si="10"/>
        <v>91.5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9" sqref="G4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6.3</v>
      </c>
      <c r="J1" s="119" t="s">
        <v>153</v>
      </c>
      <c r="K1" s="119"/>
      <c r="L1" s="97">
        <v>275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c r="J2" s="119" t="s">
        <v>158</v>
      </c>
      <c r="K2" s="119"/>
      <c r="L2" s="97">
        <v>0.66100000000000003</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f>(L1/(L2*10000))*100</f>
        <v>4.1603630862329801</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64.797296892000006</v>
      </c>
      <c r="D18" s="16">
        <f>$D32</f>
        <v>64.797296892000006</v>
      </c>
      <c r="E18" s="16">
        <f>$D33</f>
        <v>64.797296892000006</v>
      </c>
      <c r="F18" s="16">
        <f>$D34</f>
        <v>64.797296892000006</v>
      </c>
      <c r="G18" s="16">
        <f>$D35</f>
        <v>64.797296892000006</v>
      </c>
      <c r="H18" s="16">
        <f>$D36</f>
        <v>64.797296892000006</v>
      </c>
      <c r="I18" s="16">
        <f>$D37</f>
        <v>64.797296892000006</v>
      </c>
      <c r="J18" s="16">
        <f>$D38</f>
        <v>64.797296892000006</v>
      </c>
      <c r="K18" s="16">
        <f>$D39</f>
        <v>64.797296892000006</v>
      </c>
      <c r="L18" s="16">
        <f>$D40</f>
        <v>64.797296892000006</v>
      </c>
      <c r="M18" s="16">
        <f>$D41</f>
        <v>64.797296892000006</v>
      </c>
      <c r="N18" s="16">
        <f>$D42</f>
        <v>64.797296892000006</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0.19729689200001133</v>
      </c>
      <c r="D19" s="16">
        <f t="shared" ref="D19:V19" si="1">D18-D17</f>
        <v>0.19729689200001133</v>
      </c>
      <c r="E19" s="16">
        <f t="shared" si="1"/>
        <v>0.19729689200001133</v>
      </c>
      <c r="F19" s="16">
        <f t="shared" si="1"/>
        <v>0.19729689200001133</v>
      </c>
      <c r="G19" s="16">
        <f t="shared" si="1"/>
        <v>0.19729689200001133</v>
      </c>
      <c r="H19" s="16">
        <f t="shared" si="1"/>
        <v>0.19729689200001133</v>
      </c>
      <c r="I19" s="16">
        <f t="shared" si="1"/>
        <v>0.19729689200001133</v>
      </c>
      <c r="J19" s="16">
        <f t="shared" si="1"/>
        <v>0.19729689200001133</v>
      </c>
      <c r="K19" s="16">
        <f t="shared" si="1"/>
        <v>0.19729689200001133</v>
      </c>
      <c r="L19" s="16">
        <f t="shared" si="1"/>
        <v>0.19729689200001133</v>
      </c>
      <c r="M19" s="16">
        <f t="shared" si="1"/>
        <v>0.19729689200001133</v>
      </c>
      <c r="N19" s="16">
        <f t="shared" si="1"/>
        <v>0.19729689200001133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0.76223431799999997</v>
      </c>
      <c r="D22" s="16">
        <f>$E32</f>
        <v>0.76223431799999997</v>
      </c>
      <c r="E22" s="16">
        <f>$E33</f>
        <v>0.76223431799999997</v>
      </c>
      <c r="F22" s="16">
        <f>$E34</f>
        <v>0.76223431799999997</v>
      </c>
      <c r="G22" s="16">
        <f>$E35</f>
        <v>0.76223431799999997</v>
      </c>
      <c r="H22" s="16">
        <f>$E36</f>
        <v>0.76223431799999997</v>
      </c>
      <c r="I22" s="16">
        <f>$E37</f>
        <v>0.76223431799999997</v>
      </c>
      <c r="J22" s="16">
        <f>$E38</f>
        <v>0.76223431799999997</v>
      </c>
      <c r="K22" s="16">
        <f>$E39</f>
        <v>0.76223431799999997</v>
      </c>
      <c r="L22" s="16">
        <f>$E40</f>
        <v>0.76223431799999997</v>
      </c>
      <c r="M22" s="16">
        <f>$E41</f>
        <v>0.76223431799999997</v>
      </c>
      <c r="N22" s="16">
        <f>$E42</f>
        <v>0.76223431799999997</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-227.237765682</v>
      </c>
      <c r="D23" s="16">
        <f t="shared" ref="D23:V23" si="3">D22-D21</f>
        <v>-227.237765682</v>
      </c>
      <c r="E23" s="16">
        <f t="shared" si="3"/>
        <v>-227.237765682</v>
      </c>
      <c r="F23" s="16">
        <f t="shared" si="3"/>
        <v>-227.237765682</v>
      </c>
      <c r="G23" s="16">
        <f t="shared" si="3"/>
        <v>-227.237765682</v>
      </c>
      <c r="H23" s="16">
        <f t="shared" si="3"/>
        <v>-227.237765682</v>
      </c>
      <c r="I23" s="16">
        <f t="shared" si="3"/>
        <v>-227.237765682</v>
      </c>
      <c r="J23" s="16">
        <f t="shared" si="3"/>
        <v>-227.237765682</v>
      </c>
      <c r="K23" s="16">
        <f t="shared" si="3"/>
        <v>-227.237765682</v>
      </c>
      <c r="L23" s="16">
        <f t="shared" si="3"/>
        <v>-227.237765682</v>
      </c>
      <c r="M23" s="16">
        <f t="shared" si="3"/>
        <v>-227.237765682</v>
      </c>
      <c r="N23" s="16">
        <f t="shared" si="3"/>
        <v>-227.237765682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8.76</v>
      </c>
      <c r="C28" s="15">
        <v>0.66100000000000003</v>
      </c>
      <c r="D28" s="15">
        <v>0.38900000000000001</v>
      </c>
      <c r="E28" s="15">
        <v>8.6999999999999994E-3</v>
      </c>
      <c r="F28" s="15">
        <v>125</v>
      </c>
      <c r="G28" s="15">
        <v>1.34</v>
      </c>
      <c r="H28" s="15">
        <v>84.6</v>
      </c>
      <c r="I28" s="15">
        <v>26.9</v>
      </c>
      <c r="J28" s="15">
        <v>0.11</v>
      </c>
      <c r="K28" s="23">
        <v>0.24</v>
      </c>
      <c r="L28" s="15">
        <v>0.99</v>
      </c>
      <c r="M28" s="15">
        <v>11.8</v>
      </c>
      <c r="N28" s="15">
        <v>2730</v>
      </c>
      <c r="O28" s="15">
        <v>525000</v>
      </c>
      <c r="P28" s="15"/>
      <c r="Q28" s="15">
        <v>13500</v>
      </c>
      <c r="R28" s="15"/>
      <c r="S28" s="15">
        <v>7</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83</v>
      </c>
      <c r="C31" s="77">
        <f>IF(C$27="%w/w SAR",((C$28*10)*$B31),IF(C$27="%w/w DM",(((C$28*10)*($B$28/100))*$B31),IF(C$27="kg/t SAR",(C$28*$B31),IF(C$27="kg/t DM",((C$28*($B$28/100))*$B31),IF(C$27="mg/kg SAR",((C$28*0.001)*$B31),IF(C$27="mg/kg DM",(((C$28*0.001)*($B$28/100))*$B31),0))))))</f>
        <v>48.059987999999997</v>
      </c>
      <c r="D31" s="77">
        <f>(IF(D$27="%w/w SAR",((D$28*10)*$B31),IF(D$27="%w/w DM",(((D$28*10)*($B$28/100))*$B31),IF(D$27="kg/t SAR",(D$28*$B31),IF(D$27="kg/t DM",((D$28*($B$28/100))*$B31),IF(D$27="mg/kg SAR",((D$28*0.001)*$B31),IF(D$27="mg/kg DM",(((D$28*0.001)*($B$28/100))*$B31),"0")))))))*2.291</f>
        <v>64.797296892000006</v>
      </c>
      <c r="E31" s="77">
        <f>(IF(E$27="%w/w SAR",((E$28*10)*$B31),IF(E$27="%w/w DM",(((E$28*10)*($B$28/100))*$B31),IF(E$27="kg/t SAR",(E$28*$B31),IF(E$27="kg/t DM",((E$28*($B$28/100))*$B31),IF(E$27="mg/kg SAR",((E$28*0.001)*$B31),IF(E$27="mg/kg DM",(((E$28*0.001)*($B$28/100))*$B31),"0")))))))*1.205</f>
        <v>0.76223431799999997</v>
      </c>
      <c r="F31" s="77">
        <f>(IF(F$27="%w/w SAR",((F$28*10)*$B31),IF(F$27="%w/w DM",(((F$28*10)*($B$28/100))*$B31),IF(F$27="kg/t SAR",(F$28*$B31),IF(F$27="kg/t DM",((F$28*($B$28/100))*$B31),IF(F$27="mg/kg SAR",((F$28*0.001)*$B31),IF(F$27="mg/kg DM",(((F$28*0.001)*($B$28/100))*$B31),"0")))))))*1.658</f>
        <v>1.5068732999999999</v>
      </c>
      <c r="G31" s="77">
        <f t="shared" ref="G31:P46" si="5">IF(G$27="%w/w SAR",((G$28*10)*$B31),IF(G$27="%w/w DM",(((G$28*10)*($B$28/100))*$B31),IF(G$27="kg/t SAR",(G$28*$B31),IF(G$27="kg/t DM",((G$28*($B$28/100))*$B31),IF(G$27="mg/kg SAR",((G$28*0.001)*$B31),IF(G$27="mg/kg DM",(((G$28*0.001)*($B$28/100))*$B31),0))))))</f>
        <v>9.7428719999999996E-3</v>
      </c>
      <c r="H31" s="77">
        <f t="shared" si="5"/>
        <v>0.61510967999999999</v>
      </c>
      <c r="I31" s="77">
        <f t="shared" si="5"/>
        <v>0.19558452000000001</v>
      </c>
      <c r="J31" s="77">
        <f t="shared" si="5"/>
        <v>7.9978800000000006E-4</v>
      </c>
      <c r="K31" s="77">
        <f t="shared" si="5"/>
        <v>1.7449920000000001E-3</v>
      </c>
      <c r="L31" s="77">
        <f t="shared" si="5"/>
        <v>7.1980919999999997E-3</v>
      </c>
      <c r="M31" s="77">
        <f t="shared" si="5"/>
        <v>8.5795440000000014E-2</v>
      </c>
      <c r="N31" s="77">
        <f t="shared" si="5"/>
        <v>19.849284000000001</v>
      </c>
      <c r="O31" s="77">
        <f t="shared" si="5"/>
        <v>3817.17</v>
      </c>
      <c r="P31" s="77">
        <f t="shared" si="5"/>
        <v>0</v>
      </c>
      <c r="Q31" s="77">
        <f>(IF(Q$27="%w/w SAR",((Q$28*10)*$B31),IF(Q$27="%w/w DM",(((Q$28*10)*($B$28/100))*$B31),IF(Q$27="kg/t SAR",(Q$28*$B31),IF(Q$27="kg/t DM",((Q$28*($B$28/100))*$B31),IF(Q$27="mg/kg SAR",((Q$28*0.001)*$B31),IF(Q$27="mg/kg DM",(((Q$28*0.001)*($B$28/100))*$B31),0)))))))*2.5</f>
        <v>245.38949999999997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5.0895599999999992E-2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83</v>
      </c>
      <c r="C32" s="77">
        <f t="shared" ref="C32:C50" si="6">IF(C$27="%w/w SAR",((C$28*10)*$B32),IF(C$27="%w/w DM",(((C$28*10)*($B$28/100))*$B32),IF(C$27="kg/t SAR",(C$28*$B32),IF(C$27="kg/t DM",((C$28*($B$28/100))*$B32),IF(C$27="mg/kg SAR",((C$28*0.001)*$B32),IF(C$27="mg/kg DM",(((C$28*0.001)*($B$28/100))*$B32),0))))))</f>
        <v>48.059987999999997</v>
      </c>
      <c r="D32" s="77">
        <f t="shared" ref="D32:D50" si="7">(IF(D$27="%w/w SAR",((D$28*10)*$B32),IF(D$27="%w/w DM",(((D$28*10)*($B$28/100))*$B32),IF(D$27="kg/t SAR",(D$28*$B32),IF(D$27="kg/t DM",((D$28*($B$28/100))*$B32),IF(D$27="mg/kg SAR",((D$28*0.001)*$B32),IF(D$27="mg/kg DM",(((D$28*0.001)*($B$28/100))*$B32),"0")))))))*2.291</f>
        <v>64.797296892000006</v>
      </c>
      <c r="E32" s="77">
        <f t="shared" ref="E32:E50" si="8">(IF(E$27="%w/w SAR",((E$28*10)*$B32),IF(E$27="%w/w DM",(((E$28*10)*($B$28/100))*$B32),IF(E$27="kg/t SAR",(E$28*$B32),IF(E$27="kg/t DM",((E$28*($B$28/100))*$B32),IF(E$27="mg/kg SAR",((E$28*0.001)*$B32),IF(E$27="mg/kg DM",(((E$28*0.001)*($B$28/100))*$B32),"0")))))))*1.205</f>
        <v>0.76223431799999997</v>
      </c>
      <c r="F32" s="77">
        <f t="shared" ref="F32:F50" si="9">(IF(F$27="%w/w SAR",((F$28*10)*$B32),IF(F$27="%w/w DM",(((F$28*10)*($B$28/100))*$B32),IF(F$27="kg/t SAR",(F$28*$B32),IF(F$27="kg/t DM",((F$28*($B$28/100))*$B32),IF(F$27="mg/kg SAR",((F$28*0.001)*$B32),IF(F$27="mg/kg DM",(((F$28*0.001)*($B$28/100))*$B32),"0")))))))*1.658</f>
        <v>1.5068732999999999</v>
      </c>
      <c r="G32" s="77">
        <f t="shared" si="5"/>
        <v>9.7428719999999996E-3</v>
      </c>
      <c r="H32" s="77">
        <f t="shared" si="5"/>
        <v>0.61510967999999999</v>
      </c>
      <c r="I32" s="77">
        <f t="shared" si="5"/>
        <v>0.19558452000000001</v>
      </c>
      <c r="J32" s="77">
        <f t="shared" si="5"/>
        <v>7.9978800000000006E-4</v>
      </c>
      <c r="K32" s="77">
        <f t="shared" si="5"/>
        <v>1.7449920000000001E-3</v>
      </c>
      <c r="L32" s="77">
        <f t="shared" si="5"/>
        <v>7.1980919999999997E-3</v>
      </c>
      <c r="M32" s="77">
        <f t="shared" si="5"/>
        <v>8.5795440000000014E-2</v>
      </c>
      <c r="N32" s="77">
        <f t="shared" si="5"/>
        <v>19.849284000000001</v>
      </c>
      <c r="O32" s="77">
        <f t="shared" si="5"/>
        <v>3817.17</v>
      </c>
      <c r="P32" s="77">
        <f t="shared" si="5"/>
        <v>0</v>
      </c>
      <c r="Q32" s="77">
        <f t="shared" ref="Q32:Q50" si="10">(IF(Q$27="%w/w SAR",((Q$28*10)*$B32),IF(Q$27="%w/w DM",(((Q$28*10)*($B$28/100))*$B32),IF(Q$27="kg/t SAR",(Q$28*$B32),IF(Q$27="kg/t DM",((Q$28*($B$28/100))*$B32),IF(Q$27="mg/kg SAR",((Q$28*0.001)*$B32),IF(Q$27="mg/kg DM",(((Q$28*0.001)*($B$28/100))*$B32),0)))))))*2.5</f>
        <v>245.38949999999997</v>
      </c>
      <c r="R32" s="77">
        <f t="shared" ref="R32:U50" si="11">IF(R$27="%w/w SAR",((R$28*10)*$B32),IF(R$27="%w/w DM",(((R$28*10)*($B$28/100))*$B32),IF(R$27="kg/t SAR",(R$28*$B32),IF(R$27="kg/t DM",((R$28*($B$28/100))*$B32),IF(R$27="mg/kg SAR",((R$28*0.001)*$B32),IF(R$27="mg/kg DM",(((R$28*0.001)*($B$28/100))*$B32),0))))))</f>
        <v>0</v>
      </c>
      <c r="S32" s="77">
        <f t="shared" si="11"/>
        <v>5.0895599999999992E-2</v>
      </c>
      <c r="T32" s="77">
        <f t="shared" si="11"/>
        <v>0</v>
      </c>
      <c r="U32" s="77">
        <f t="shared" si="11"/>
        <v>0</v>
      </c>
      <c r="AB32" s="59"/>
      <c r="AC32" s="59"/>
      <c r="AD32" s="59"/>
      <c r="AE32" s="59"/>
      <c r="AF32" s="59"/>
      <c r="AG32" s="59"/>
      <c r="AH32" s="59"/>
      <c r="AI32" s="59"/>
    </row>
    <row r="33" spans="1:35" s="72" customFormat="1" x14ac:dyDescent="0.25">
      <c r="A33" s="13">
        <f>E8</f>
        <v>3</v>
      </c>
      <c r="B33" s="15">
        <v>83</v>
      </c>
      <c r="C33" s="77">
        <f t="shared" si="6"/>
        <v>48.059987999999997</v>
      </c>
      <c r="D33" s="77">
        <f t="shared" si="7"/>
        <v>64.797296892000006</v>
      </c>
      <c r="E33" s="77">
        <f t="shared" si="8"/>
        <v>0.76223431799999997</v>
      </c>
      <c r="F33" s="77">
        <f t="shared" si="9"/>
        <v>1.5068732999999999</v>
      </c>
      <c r="G33" s="77">
        <f t="shared" si="5"/>
        <v>9.7428719999999996E-3</v>
      </c>
      <c r="H33" s="77">
        <f t="shared" si="5"/>
        <v>0.61510967999999999</v>
      </c>
      <c r="I33" s="77">
        <f t="shared" si="5"/>
        <v>0.19558452000000001</v>
      </c>
      <c r="J33" s="77">
        <f t="shared" si="5"/>
        <v>7.9978800000000006E-4</v>
      </c>
      <c r="K33" s="77">
        <f t="shared" si="5"/>
        <v>1.7449920000000001E-3</v>
      </c>
      <c r="L33" s="77">
        <f t="shared" si="5"/>
        <v>7.1980919999999997E-3</v>
      </c>
      <c r="M33" s="77">
        <f t="shared" si="5"/>
        <v>8.5795440000000014E-2</v>
      </c>
      <c r="N33" s="77">
        <f t="shared" si="5"/>
        <v>19.849284000000001</v>
      </c>
      <c r="O33" s="77">
        <f t="shared" si="5"/>
        <v>3817.17</v>
      </c>
      <c r="P33" s="77">
        <f t="shared" si="5"/>
        <v>0</v>
      </c>
      <c r="Q33" s="77">
        <f t="shared" si="10"/>
        <v>245.38949999999997</v>
      </c>
      <c r="R33" s="77">
        <f t="shared" si="11"/>
        <v>0</v>
      </c>
      <c r="S33" s="77">
        <f t="shared" si="11"/>
        <v>5.0895599999999992E-2</v>
      </c>
      <c r="T33" s="77">
        <f t="shared" si="11"/>
        <v>0</v>
      </c>
      <c r="U33" s="77">
        <f t="shared" si="11"/>
        <v>0</v>
      </c>
      <c r="AB33" s="59"/>
      <c r="AC33" s="59"/>
      <c r="AD33" s="59"/>
      <c r="AE33" s="59"/>
      <c r="AF33" s="59"/>
      <c r="AG33" s="59"/>
      <c r="AH33" s="59"/>
      <c r="AI33" s="59"/>
    </row>
    <row r="34" spans="1:35" s="72" customFormat="1" x14ac:dyDescent="0.25">
      <c r="A34" s="13">
        <f>F8</f>
        <v>4</v>
      </c>
      <c r="B34" s="15">
        <v>83</v>
      </c>
      <c r="C34" s="77">
        <f t="shared" si="6"/>
        <v>48.059987999999997</v>
      </c>
      <c r="D34" s="77">
        <f t="shared" si="7"/>
        <v>64.797296892000006</v>
      </c>
      <c r="E34" s="77">
        <f t="shared" si="8"/>
        <v>0.76223431799999997</v>
      </c>
      <c r="F34" s="77">
        <f t="shared" si="9"/>
        <v>1.5068732999999999</v>
      </c>
      <c r="G34" s="77">
        <f t="shared" si="5"/>
        <v>9.7428719999999996E-3</v>
      </c>
      <c r="H34" s="77">
        <f t="shared" si="5"/>
        <v>0.61510967999999999</v>
      </c>
      <c r="I34" s="77">
        <f t="shared" si="5"/>
        <v>0.19558452000000001</v>
      </c>
      <c r="J34" s="77">
        <f t="shared" si="5"/>
        <v>7.9978800000000006E-4</v>
      </c>
      <c r="K34" s="77">
        <f t="shared" si="5"/>
        <v>1.7449920000000001E-3</v>
      </c>
      <c r="L34" s="77">
        <f t="shared" si="5"/>
        <v>7.1980919999999997E-3</v>
      </c>
      <c r="M34" s="77">
        <f t="shared" si="5"/>
        <v>8.5795440000000014E-2</v>
      </c>
      <c r="N34" s="77">
        <f t="shared" si="5"/>
        <v>19.849284000000001</v>
      </c>
      <c r="O34" s="77">
        <f t="shared" si="5"/>
        <v>3817.17</v>
      </c>
      <c r="P34" s="77">
        <f t="shared" si="5"/>
        <v>0</v>
      </c>
      <c r="Q34" s="77">
        <f t="shared" si="10"/>
        <v>245.38949999999997</v>
      </c>
      <c r="R34" s="77">
        <f t="shared" si="11"/>
        <v>0</v>
      </c>
      <c r="S34" s="77">
        <f t="shared" si="11"/>
        <v>5.0895599999999992E-2</v>
      </c>
      <c r="T34" s="77">
        <f t="shared" si="11"/>
        <v>0</v>
      </c>
      <c r="U34" s="77">
        <f t="shared" si="11"/>
        <v>0</v>
      </c>
      <c r="AB34" s="59"/>
      <c r="AC34" s="59"/>
      <c r="AD34" s="59"/>
      <c r="AE34" s="59"/>
      <c r="AF34" s="59"/>
      <c r="AG34" s="59"/>
      <c r="AH34" s="59"/>
      <c r="AI34" s="59"/>
    </row>
    <row r="35" spans="1:35" s="72" customFormat="1" x14ac:dyDescent="0.25">
      <c r="A35" s="13">
        <f>G8</f>
        <v>5</v>
      </c>
      <c r="B35" s="15">
        <v>83</v>
      </c>
      <c r="C35" s="77">
        <f t="shared" si="6"/>
        <v>48.059987999999997</v>
      </c>
      <c r="D35" s="77">
        <f t="shared" si="7"/>
        <v>64.797296892000006</v>
      </c>
      <c r="E35" s="77">
        <f t="shared" si="8"/>
        <v>0.76223431799999997</v>
      </c>
      <c r="F35" s="77">
        <f t="shared" si="9"/>
        <v>1.5068732999999999</v>
      </c>
      <c r="G35" s="77">
        <f t="shared" si="5"/>
        <v>9.7428719999999996E-3</v>
      </c>
      <c r="H35" s="77">
        <f t="shared" si="5"/>
        <v>0.61510967999999999</v>
      </c>
      <c r="I35" s="77">
        <f t="shared" si="5"/>
        <v>0.19558452000000001</v>
      </c>
      <c r="J35" s="77">
        <f t="shared" si="5"/>
        <v>7.9978800000000006E-4</v>
      </c>
      <c r="K35" s="77">
        <f t="shared" si="5"/>
        <v>1.7449920000000001E-3</v>
      </c>
      <c r="L35" s="77">
        <f t="shared" si="5"/>
        <v>7.1980919999999997E-3</v>
      </c>
      <c r="M35" s="77">
        <f t="shared" si="5"/>
        <v>8.5795440000000014E-2</v>
      </c>
      <c r="N35" s="77">
        <f t="shared" si="5"/>
        <v>19.849284000000001</v>
      </c>
      <c r="O35" s="77">
        <f t="shared" si="5"/>
        <v>3817.17</v>
      </c>
      <c r="P35" s="77">
        <f t="shared" si="5"/>
        <v>0</v>
      </c>
      <c r="Q35" s="77">
        <f t="shared" si="10"/>
        <v>245.38949999999997</v>
      </c>
      <c r="R35" s="77">
        <f t="shared" si="11"/>
        <v>0</v>
      </c>
      <c r="S35" s="77">
        <f t="shared" si="11"/>
        <v>5.0895599999999992E-2</v>
      </c>
      <c r="T35" s="77">
        <f t="shared" si="11"/>
        <v>0</v>
      </c>
      <c r="U35" s="77">
        <f t="shared" si="11"/>
        <v>0</v>
      </c>
      <c r="AB35" s="59"/>
      <c r="AC35" s="59"/>
      <c r="AD35" s="59"/>
      <c r="AE35" s="59"/>
      <c r="AF35" s="59"/>
      <c r="AG35" s="59"/>
      <c r="AH35" s="59"/>
      <c r="AI35" s="59"/>
    </row>
    <row r="36" spans="1:35" s="72" customFormat="1" x14ac:dyDescent="0.25">
      <c r="A36" s="13">
        <f>H8</f>
        <v>6</v>
      </c>
      <c r="B36" s="15">
        <v>83</v>
      </c>
      <c r="C36" s="77">
        <f t="shared" si="6"/>
        <v>48.059987999999997</v>
      </c>
      <c r="D36" s="77">
        <f t="shared" si="7"/>
        <v>64.797296892000006</v>
      </c>
      <c r="E36" s="77">
        <f t="shared" si="8"/>
        <v>0.76223431799999997</v>
      </c>
      <c r="F36" s="77">
        <f t="shared" si="9"/>
        <v>1.5068732999999999</v>
      </c>
      <c r="G36" s="77">
        <f t="shared" si="5"/>
        <v>9.7428719999999996E-3</v>
      </c>
      <c r="H36" s="77">
        <f t="shared" si="5"/>
        <v>0.61510967999999999</v>
      </c>
      <c r="I36" s="77">
        <f t="shared" si="5"/>
        <v>0.19558452000000001</v>
      </c>
      <c r="J36" s="77">
        <f t="shared" si="5"/>
        <v>7.9978800000000006E-4</v>
      </c>
      <c r="K36" s="77">
        <f t="shared" si="5"/>
        <v>1.7449920000000001E-3</v>
      </c>
      <c r="L36" s="77">
        <f t="shared" si="5"/>
        <v>7.1980919999999997E-3</v>
      </c>
      <c r="M36" s="77">
        <f t="shared" si="5"/>
        <v>8.5795440000000014E-2</v>
      </c>
      <c r="N36" s="77">
        <f t="shared" si="5"/>
        <v>19.849284000000001</v>
      </c>
      <c r="O36" s="77">
        <f t="shared" si="5"/>
        <v>3817.17</v>
      </c>
      <c r="P36" s="77">
        <f t="shared" si="5"/>
        <v>0</v>
      </c>
      <c r="Q36" s="77">
        <f t="shared" si="10"/>
        <v>245.38949999999997</v>
      </c>
      <c r="R36" s="77">
        <f t="shared" si="11"/>
        <v>0</v>
      </c>
      <c r="S36" s="77">
        <f t="shared" si="11"/>
        <v>5.0895599999999992E-2</v>
      </c>
      <c r="T36" s="77">
        <f t="shared" si="11"/>
        <v>0</v>
      </c>
      <c r="U36" s="77">
        <f t="shared" si="11"/>
        <v>0</v>
      </c>
      <c r="AB36" s="59"/>
      <c r="AC36" s="59"/>
      <c r="AD36" s="59"/>
      <c r="AE36" s="59"/>
      <c r="AF36" s="59"/>
      <c r="AG36" s="59"/>
      <c r="AH36" s="59"/>
      <c r="AI36" s="59"/>
    </row>
    <row r="37" spans="1:35" s="72" customFormat="1" x14ac:dyDescent="0.25">
      <c r="A37" s="13">
        <f>I8</f>
        <v>7</v>
      </c>
      <c r="B37" s="15">
        <v>83</v>
      </c>
      <c r="C37" s="77">
        <f t="shared" si="6"/>
        <v>48.059987999999997</v>
      </c>
      <c r="D37" s="77">
        <f t="shared" si="7"/>
        <v>64.797296892000006</v>
      </c>
      <c r="E37" s="77">
        <f t="shared" si="8"/>
        <v>0.76223431799999997</v>
      </c>
      <c r="F37" s="77">
        <f t="shared" si="9"/>
        <v>1.5068732999999999</v>
      </c>
      <c r="G37" s="77">
        <f t="shared" si="5"/>
        <v>9.7428719999999996E-3</v>
      </c>
      <c r="H37" s="77">
        <f t="shared" si="5"/>
        <v>0.61510967999999999</v>
      </c>
      <c r="I37" s="77">
        <f t="shared" si="5"/>
        <v>0.19558452000000001</v>
      </c>
      <c r="J37" s="77">
        <f t="shared" si="5"/>
        <v>7.9978800000000006E-4</v>
      </c>
      <c r="K37" s="77">
        <f t="shared" si="5"/>
        <v>1.7449920000000001E-3</v>
      </c>
      <c r="L37" s="77">
        <f t="shared" si="5"/>
        <v>7.1980919999999997E-3</v>
      </c>
      <c r="M37" s="77">
        <f t="shared" si="5"/>
        <v>8.5795440000000014E-2</v>
      </c>
      <c r="N37" s="77">
        <f t="shared" si="5"/>
        <v>19.849284000000001</v>
      </c>
      <c r="O37" s="77">
        <f t="shared" si="5"/>
        <v>3817.17</v>
      </c>
      <c r="P37" s="77">
        <f t="shared" si="5"/>
        <v>0</v>
      </c>
      <c r="Q37" s="77">
        <f t="shared" si="10"/>
        <v>245.38949999999997</v>
      </c>
      <c r="R37" s="77">
        <f t="shared" si="11"/>
        <v>0</v>
      </c>
      <c r="S37" s="77">
        <f t="shared" si="11"/>
        <v>5.0895599999999992E-2</v>
      </c>
      <c r="T37" s="77">
        <f t="shared" si="11"/>
        <v>0</v>
      </c>
      <c r="U37" s="77">
        <f t="shared" si="11"/>
        <v>0</v>
      </c>
      <c r="AB37" s="59"/>
      <c r="AC37" s="59"/>
      <c r="AD37" s="59"/>
      <c r="AE37" s="59"/>
      <c r="AF37" s="59"/>
      <c r="AG37" s="59"/>
      <c r="AH37" s="59"/>
      <c r="AI37" s="59"/>
    </row>
    <row r="38" spans="1:35" s="72" customFormat="1" x14ac:dyDescent="0.25">
      <c r="A38" s="13">
        <f>J8</f>
        <v>8</v>
      </c>
      <c r="B38" s="15">
        <v>83</v>
      </c>
      <c r="C38" s="77">
        <f t="shared" si="6"/>
        <v>48.059987999999997</v>
      </c>
      <c r="D38" s="77">
        <f t="shared" si="7"/>
        <v>64.797296892000006</v>
      </c>
      <c r="E38" s="77">
        <f t="shared" si="8"/>
        <v>0.76223431799999997</v>
      </c>
      <c r="F38" s="77">
        <f t="shared" si="9"/>
        <v>1.5068732999999999</v>
      </c>
      <c r="G38" s="77">
        <f t="shared" si="5"/>
        <v>9.7428719999999996E-3</v>
      </c>
      <c r="H38" s="77">
        <f t="shared" si="5"/>
        <v>0.61510967999999999</v>
      </c>
      <c r="I38" s="77">
        <f t="shared" si="5"/>
        <v>0.19558452000000001</v>
      </c>
      <c r="J38" s="77">
        <f t="shared" si="5"/>
        <v>7.9978800000000006E-4</v>
      </c>
      <c r="K38" s="77">
        <f t="shared" si="5"/>
        <v>1.7449920000000001E-3</v>
      </c>
      <c r="L38" s="77">
        <f t="shared" si="5"/>
        <v>7.1980919999999997E-3</v>
      </c>
      <c r="M38" s="77">
        <f t="shared" si="5"/>
        <v>8.5795440000000014E-2</v>
      </c>
      <c r="N38" s="77">
        <f t="shared" si="5"/>
        <v>19.849284000000001</v>
      </c>
      <c r="O38" s="77">
        <f t="shared" si="5"/>
        <v>3817.17</v>
      </c>
      <c r="P38" s="77">
        <f t="shared" si="5"/>
        <v>0</v>
      </c>
      <c r="Q38" s="77">
        <f t="shared" si="10"/>
        <v>245.38949999999997</v>
      </c>
      <c r="R38" s="77">
        <f t="shared" si="11"/>
        <v>0</v>
      </c>
      <c r="S38" s="77">
        <f t="shared" si="11"/>
        <v>5.0895599999999992E-2</v>
      </c>
      <c r="T38" s="77">
        <f t="shared" si="11"/>
        <v>0</v>
      </c>
      <c r="U38" s="77">
        <f t="shared" si="11"/>
        <v>0</v>
      </c>
      <c r="AB38" s="59"/>
      <c r="AC38" s="59"/>
      <c r="AD38" s="59"/>
      <c r="AE38" s="59"/>
      <c r="AF38" s="59"/>
      <c r="AG38" s="59"/>
      <c r="AH38" s="59"/>
      <c r="AI38" s="59"/>
    </row>
    <row r="39" spans="1:35" s="72" customFormat="1" x14ac:dyDescent="0.25">
      <c r="A39" s="13">
        <f>K8</f>
        <v>12</v>
      </c>
      <c r="B39" s="15">
        <v>83</v>
      </c>
      <c r="C39" s="77">
        <f t="shared" si="6"/>
        <v>48.059987999999997</v>
      </c>
      <c r="D39" s="77">
        <f t="shared" si="7"/>
        <v>64.797296892000006</v>
      </c>
      <c r="E39" s="77">
        <f t="shared" si="8"/>
        <v>0.76223431799999997</v>
      </c>
      <c r="F39" s="77">
        <f t="shared" si="9"/>
        <v>1.5068732999999999</v>
      </c>
      <c r="G39" s="77">
        <f t="shared" si="5"/>
        <v>9.7428719999999996E-3</v>
      </c>
      <c r="H39" s="77">
        <f t="shared" si="5"/>
        <v>0.61510967999999999</v>
      </c>
      <c r="I39" s="77">
        <f t="shared" si="5"/>
        <v>0.19558452000000001</v>
      </c>
      <c r="J39" s="77">
        <f t="shared" si="5"/>
        <v>7.9978800000000006E-4</v>
      </c>
      <c r="K39" s="77">
        <f t="shared" si="5"/>
        <v>1.7449920000000001E-3</v>
      </c>
      <c r="L39" s="77">
        <f t="shared" si="5"/>
        <v>7.1980919999999997E-3</v>
      </c>
      <c r="M39" s="77">
        <f t="shared" si="5"/>
        <v>8.5795440000000014E-2</v>
      </c>
      <c r="N39" s="77">
        <f t="shared" si="5"/>
        <v>19.849284000000001</v>
      </c>
      <c r="O39" s="77">
        <f t="shared" si="5"/>
        <v>3817.17</v>
      </c>
      <c r="P39" s="77">
        <f t="shared" si="5"/>
        <v>0</v>
      </c>
      <c r="Q39" s="77">
        <f t="shared" si="10"/>
        <v>245.38949999999997</v>
      </c>
      <c r="R39" s="77">
        <f t="shared" si="11"/>
        <v>0</v>
      </c>
      <c r="S39" s="77">
        <f t="shared" si="11"/>
        <v>5.0895599999999992E-2</v>
      </c>
      <c r="T39" s="77">
        <f t="shared" si="11"/>
        <v>0</v>
      </c>
      <c r="U39" s="77">
        <f t="shared" si="11"/>
        <v>0</v>
      </c>
      <c r="AB39" s="59"/>
      <c r="AC39" s="59"/>
      <c r="AD39" s="59"/>
      <c r="AE39" s="59"/>
      <c r="AF39" s="59"/>
      <c r="AG39" s="59"/>
      <c r="AH39" s="59"/>
      <c r="AI39" s="59"/>
    </row>
    <row r="40" spans="1:35" s="72" customFormat="1" x14ac:dyDescent="0.25">
      <c r="A40" s="13">
        <f>L8</f>
        <v>20</v>
      </c>
      <c r="B40" s="15">
        <v>83</v>
      </c>
      <c r="C40" s="77">
        <f t="shared" si="6"/>
        <v>48.059987999999997</v>
      </c>
      <c r="D40" s="77">
        <f t="shared" si="7"/>
        <v>64.797296892000006</v>
      </c>
      <c r="E40" s="77">
        <f t="shared" si="8"/>
        <v>0.76223431799999997</v>
      </c>
      <c r="F40" s="77">
        <f t="shared" si="9"/>
        <v>1.5068732999999999</v>
      </c>
      <c r="G40" s="77">
        <f t="shared" si="5"/>
        <v>9.7428719999999996E-3</v>
      </c>
      <c r="H40" s="77">
        <f t="shared" si="5"/>
        <v>0.61510967999999999</v>
      </c>
      <c r="I40" s="77">
        <f t="shared" si="5"/>
        <v>0.19558452000000001</v>
      </c>
      <c r="J40" s="77">
        <f t="shared" si="5"/>
        <v>7.9978800000000006E-4</v>
      </c>
      <c r="K40" s="77">
        <f t="shared" si="5"/>
        <v>1.7449920000000001E-3</v>
      </c>
      <c r="L40" s="77">
        <f t="shared" si="5"/>
        <v>7.1980919999999997E-3</v>
      </c>
      <c r="M40" s="77">
        <f t="shared" si="5"/>
        <v>8.5795440000000014E-2</v>
      </c>
      <c r="N40" s="77">
        <f t="shared" si="5"/>
        <v>19.849284000000001</v>
      </c>
      <c r="O40" s="77">
        <f t="shared" si="5"/>
        <v>3817.17</v>
      </c>
      <c r="P40" s="77">
        <f t="shared" si="5"/>
        <v>0</v>
      </c>
      <c r="Q40" s="77">
        <f t="shared" si="10"/>
        <v>245.38949999999997</v>
      </c>
      <c r="R40" s="77">
        <f t="shared" si="11"/>
        <v>0</v>
      </c>
      <c r="S40" s="77">
        <f t="shared" si="11"/>
        <v>5.0895599999999992E-2</v>
      </c>
      <c r="T40" s="77">
        <f t="shared" si="11"/>
        <v>0</v>
      </c>
      <c r="U40" s="77">
        <f t="shared" si="11"/>
        <v>0</v>
      </c>
      <c r="AB40" s="59"/>
      <c r="AC40" s="59"/>
      <c r="AD40" s="59"/>
      <c r="AE40" s="59"/>
      <c r="AF40" s="59"/>
      <c r="AG40" s="59"/>
      <c r="AH40" s="59"/>
      <c r="AI40" s="59"/>
    </row>
    <row r="41" spans="1:35" s="72" customFormat="1" x14ac:dyDescent="0.25">
      <c r="A41" s="13">
        <f>M8</f>
        <v>21</v>
      </c>
      <c r="B41" s="15">
        <v>83</v>
      </c>
      <c r="C41" s="77">
        <f t="shared" si="6"/>
        <v>48.059987999999997</v>
      </c>
      <c r="D41" s="77">
        <f t="shared" si="7"/>
        <v>64.797296892000006</v>
      </c>
      <c r="E41" s="77">
        <f t="shared" si="8"/>
        <v>0.76223431799999997</v>
      </c>
      <c r="F41" s="77">
        <f t="shared" si="9"/>
        <v>1.5068732999999999</v>
      </c>
      <c r="G41" s="77">
        <f t="shared" si="5"/>
        <v>9.7428719999999996E-3</v>
      </c>
      <c r="H41" s="77">
        <f t="shared" si="5"/>
        <v>0.61510967999999999</v>
      </c>
      <c r="I41" s="77">
        <f t="shared" si="5"/>
        <v>0.19558452000000001</v>
      </c>
      <c r="J41" s="77">
        <f t="shared" si="5"/>
        <v>7.9978800000000006E-4</v>
      </c>
      <c r="K41" s="77">
        <f t="shared" si="5"/>
        <v>1.7449920000000001E-3</v>
      </c>
      <c r="L41" s="77">
        <f t="shared" si="5"/>
        <v>7.1980919999999997E-3</v>
      </c>
      <c r="M41" s="77">
        <f t="shared" si="5"/>
        <v>8.5795440000000014E-2</v>
      </c>
      <c r="N41" s="77">
        <f t="shared" si="5"/>
        <v>19.849284000000001</v>
      </c>
      <c r="O41" s="77">
        <f t="shared" si="5"/>
        <v>3817.17</v>
      </c>
      <c r="P41" s="77">
        <f t="shared" si="5"/>
        <v>0</v>
      </c>
      <c r="Q41" s="77">
        <f t="shared" si="10"/>
        <v>245.38949999999997</v>
      </c>
      <c r="R41" s="77">
        <f t="shared" si="11"/>
        <v>0</v>
      </c>
      <c r="S41" s="77">
        <f t="shared" si="11"/>
        <v>5.0895599999999992E-2</v>
      </c>
      <c r="T41" s="77">
        <f t="shared" si="11"/>
        <v>0</v>
      </c>
      <c r="U41" s="77">
        <f t="shared" si="11"/>
        <v>0</v>
      </c>
      <c r="AB41" s="59"/>
      <c r="AC41" s="59"/>
      <c r="AD41" s="59"/>
      <c r="AE41" s="59"/>
      <c r="AF41" s="59"/>
      <c r="AG41" s="59"/>
      <c r="AH41" s="59"/>
      <c r="AI41" s="59"/>
    </row>
    <row r="42" spans="1:35" s="72" customFormat="1" x14ac:dyDescent="0.25">
      <c r="A42" s="13">
        <f>N8</f>
        <v>22</v>
      </c>
      <c r="B42" s="15">
        <v>83</v>
      </c>
      <c r="C42" s="77">
        <f t="shared" si="6"/>
        <v>48.059987999999997</v>
      </c>
      <c r="D42" s="77">
        <f t="shared" si="7"/>
        <v>64.797296892000006</v>
      </c>
      <c r="E42" s="77">
        <f t="shared" si="8"/>
        <v>0.76223431799999997</v>
      </c>
      <c r="F42" s="77">
        <f t="shared" si="9"/>
        <v>1.5068732999999999</v>
      </c>
      <c r="G42" s="77">
        <f t="shared" si="5"/>
        <v>9.7428719999999996E-3</v>
      </c>
      <c r="H42" s="77">
        <f t="shared" si="5"/>
        <v>0.61510967999999999</v>
      </c>
      <c r="I42" s="77">
        <f t="shared" si="5"/>
        <v>0.19558452000000001</v>
      </c>
      <c r="J42" s="77">
        <f t="shared" si="5"/>
        <v>7.9978800000000006E-4</v>
      </c>
      <c r="K42" s="77">
        <f t="shared" si="5"/>
        <v>1.7449920000000001E-3</v>
      </c>
      <c r="L42" s="77">
        <f t="shared" si="5"/>
        <v>7.1980919999999997E-3</v>
      </c>
      <c r="M42" s="77">
        <f t="shared" si="5"/>
        <v>8.5795440000000014E-2</v>
      </c>
      <c r="N42" s="77">
        <f t="shared" si="5"/>
        <v>19.849284000000001</v>
      </c>
      <c r="O42" s="77">
        <f t="shared" si="5"/>
        <v>3817.17</v>
      </c>
      <c r="P42" s="77">
        <f t="shared" si="5"/>
        <v>0</v>
      </c>
      <c r="Q42" s="77">
        <f t="shared" si="10"/>
        <v>245.38949999999997</v>
      </c>
      <c r="R42" s="77">
        <f t="shared" si="11"/>
        <v>0</v>
      </c>
      <c r="S42" s="77">
        <f t="shared" si="11"/>
        <v>5.0895599999999992E-2</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83</v>
      </c>
      <c r="C62" s="77">
        <f>B32</f>
        <v>83</v>
      </c>
      <c r="D62" s="77">
        <f>B33</f>
        <v>83</v>
      </c>
      <c r="E62" s="77">
        <f>B34</f>
        <v>83</v>
      </c>
      <c r="F62" s="77">
        <f>B35</f>
        <v>83</v>
      </c>
      <c r="G62" s="77">
        <f>B36</f>
        <v>83</v>
      </c>
      <c r="H62" s="77">
        <f>B37</f>
        <v>83</v>
      </c>
      <c r="I62" s="77">
        <f>B38</f>
        <v>83</v>
      </c>
      <c r="J62" s="77">
        <f>B39</f>
        <v>83</v>
      </c>
      <c r="K62" s="77">
        <f>B40</f>
        <v>83</v>
      </c>
      <c r="L62" s="77">
        <f>B41</f>
        <v>83</v>
      </c>
      <c r="M62" s="77">
        <f>B42</f>
        <v>83</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-3.6000000000000032</v>
      </c>
      <c r="C65" s="77">
        <f t="shared" ref="C65:U65" si="18">C63-C64</f>
        <v>-3</v>
      </c>
      <c r="D65" s="77">
        <f t="shared" si="18"/>
        <v>3.5999999999999979</v>
      </c>
      <c r="E65" s="77">
        <f t="shared" si="18"/>
        <v>1.2000000000000011</v>
      </c>
      <c r="F65" s="77">
        <f t="shared" si="18"/>
        <v>0.59999999999999787</v>
      </c>
      <c r="G65" s="77">
        <f t="shared" si="18"/>
        <v>-0.6000000000000032</v>
      </c>
      <c r="H65" s="77">
        <f t="shared" si="18"/>
        <v>0</v>
      </c>
      <c r="I65" s="77">
        <f t="shared" si="18"/>
        <v>0</v>
      </c>
      <c r="J65" s="77">
        <f t="shared" si="18"/>
        <v>-0.6000000000000032</v>
      </c>
      <c r="K65" s="77">
        <f t="shared" si="18"/>
        <v>-0.6000000000000032</v>
      </c>
      <c r="L65" s="77">
        <f t="shared" si="18"/>
        <v>0</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D37" sqref="D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'Field data and Waste 1'!C1:D1</f>
        <v>PAN-018100</v>
      </c>
      <c r="D1" s="141"/>
      <c r="E1" s="93" t="s">
        <v>45</v>
      </c>
      <c r="F1" s="39">
        <f>'Field data and Waste 1'!F1</f>
        <v>34.799999999999997</v>
      </c>
      <c r="G1" s="120" t="s">
        <v>43</v>
      </c>
      <c r="H1" s="121"/>
      <c r="I1" s="118">
        <v>3.85</v>
      </c>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'Field data and Waste 1'!C2:D2</f>
        <v>EPR-GP3792SK</v>
      </c>
      <c r="D2" s="143"/>
      <c r="E2" s="93" t="s">
        <v>109</v>
      </c>
      <c r="F2" s="96" t="s">
        <v>164</v>
      </c>
      <c r="G2" s="138" t="s">
        <v>110</v>
      </c>
      <c r="H2" s="139"/>
      <c r="I2" s="118">
        <v>187</v>
      </c>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'Field data and Waste 1'!C3:D3</f>
        <v>Byproduct Recovery limited</v>
      </c>
      <c r="D3" s="143"/>
      <c r="E3" s="93" t="s">
        <v>108</v>
      </c>
      <c r="F3" s="31" t="s">
        <v>77</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'Field data and Waste 1'!C4:D4</f>
        <v>Blaenycoed Farm, Ysbyty Ifan, Betwsycoed, LL24 0NY</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12</v>
      </c>
      <c r="L8" s="60">
        <f>'Field data and Waste 1'!L8</f>
        <v>20</v>
      </c>
      <c r="M8" s="60">
        <f>'Field data and Waste 1'!M8</f>
        <v>21</v>
      </c>
      <c r="N8" s="60">
        <f>'Field data and Waste 1'!N8</f>
        <v>22</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5.6</v>
      </c>
      <c r="D10" s="60">
        <f>'Field data and Waste 1'!D10</f>
        <v>5.7</v>
      </c>
      <c r="E10" s="60">
        <f>'Field data and Waste 1'!E10</f>
        <v>6.8</v>
      </c>
      <c r="F10" s="60">
        <f>'Field data and Waste 1'!F10</f>
        <v>6.4</v>
      </c>
      <c r="G10" s="60">
        <f>'Field data and Waste 1'!G10</f>
        <v>6.3</v>
      </c>
      <c r="H10" s="60">
        <f>'Field data and Waste 1'!H10</f>
        <v>6.1</v>
      </c>
      <c r="I10" s="60">
        <f>'Field data and Waste 1'!I10</f>
        <v>6.2</v>
      </c>
      <c r="J10" s="60">
        <f>'Field data and Waste 1'!J10</f>
        <v>6.2</v>
      </c>
      <c r="K10" s="60">
        <f>'Field data and Waste 1'!K10</f>
        <v>6.1</v>
      </c>
      <c r="L10" s="60">
        <f>'Field data and Waste 1'!L10</f>
        <v>6.1</v>
      </c>
      <c r="M10" s="60">
        <f>'Field data and Waste 1'!M10</f>
        <v>6.2</v>
      </c>
      <c r="N10" s="60">
        <f>'Field data and Waste 1'!N10</f>
        <v>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2</v>
      </c>
      <c r="D11" s="60">
        <f>'Field data and Waste 1'!D11</f>
        <v>3</v>
      </c>
      <c r="E11" s="60">
        <f>'Field data and Waste 1'!E11</f>
        <v>1</v>
      </c>
      <c r="F11" s="60">
        <f>'Field data and Waste 1'!F11</f>
        <v>3</v>
      </c>
      <c r="G11" s="60">
        <f>'Field data and Waste 1'!G11</f>
        <v>2</v>
      </c>
      <c r="H11" s="60">
        <f>'Field data and Waste 1'!H11</f>
        <v>2</v>
      </c>
      <c r="I11" s="60">
        <f>'Field data and Waste 1'!I11</f>
        <v>1</v>
      </c>
      <c r="J11" s="60">
        <f>'Field data and Waste 1'!J11</f>
        <v>1</v>
      </c>
      <c r="K11" s="60">
        <f>'Field data and Waste 1'!K11</f>
        <v>1</v>
      </c>
      <c r="L11" s="60">
        <f>'Field data and Waste 1'!L11</f>
        <v>2</v>
      </c>
      <c r="M11" s="60">
        <f>'Field data and Waste 1'!M11</f>
        <v>1</v>
      </c>
      <c r="N11" s="60">
        <f>'Field data and Waste 1'!N11</f>
        <v>1</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2</v>
      </c>
      <c r="D12" s="60">
        <f>'Field data and Waste 1'!D12</f>
        <v>2</v>
      </c>
      <c r="E12" s="60">
        <f>'Field data and Waste 1'!E12</f>
        <v>1</v>
      </c>
      <c r="F12" s="60">
        <f>'Field data and Waste 1'!F12</f>
        <v>2</v>
      </c>
      <c r="G12" s="60">
        <f>'Field data and Waste 1'!G12</f>
        <v>2</v>
      </c>
      <c r="H12" s="60">
        <f>'Field data and Waste 1'!H12</f>
        <v>2</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37.801499999999997</v>
      </c>
      <c r="D18" s="16">
        <f>$D32</f>
        <v>37.801499999999997</v>
      </c>
      <c r="E18" s="16">
        <f>$D33</f>
        <v>37.801499999999997</v>
      </c>
      <c r="F18" s="16">
        <f>$D34</f>
        <v>37.801499999999997</v>
      </c>
      <c r="G18" s="16">
        <f>$D35</f>
        <v>37.801499999999997</v>
      </c>
      <c r="H18" s="16">
        <f>$D36</f>
        <v>37.801499999999997</v>
      </c>
      <c r="I18" s="16">
        <f>$D37</f>
        <v>37.801499999999997</v>
      </c>
      <c r="J18" s="16">
        <f>$D38</f>
        <v>37.801499999999997</v>
      </c>
      <c r="K18" s="16">
        <f>$D39</f>
        <v>37.801499999999997</v>
      </c>
      <c r="L18" s="16">
        <f>$D40</f>
        <v>37.801499999999997</v>
      </c>
      <c r="M18" s="16">
        <f>$D41</f>
        <v>37.801499999999997</v>
      </c>
      <c r="N18" s="16">
        <f>$D42</f>
        <v>37.801499999999997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-26.798499999999997</v>
      </c>
      <c r="D19" s="16">
        <f t="shared" ref="D19:V19" si="1">D18-D17</f>
        <v>-26.798499999999997</v>
      </c>
      <c r="E19" s="16">
        <f t="shared" si="1"/>
        <v>-26.798499999999997</v>
      </c>
      <c r="F19" s="16">
        <f t="shared" si="1"/>
        <v>-26.798499999999997</v>
      </c>
      <c r="G19" s="16">
        <f t="shared" si="1"/>
        <v>-26.798499999999997</v>
      </c>
      <c r="H19" s="16">
        <f t="shared" si="1"/>
        <v>-26.798499999999997</v>
      </c>
      <c r="I19" s="16">
        <f t="shared" si="1"/>
        <v>-26.798499999999997</v>
      </c>
      <c r="J19" s="16">
        <f t="shared" si="1"/>
        <v>-26.798499999999997</v>
      </c>
      <c r="K19" s="16">
        <f t="shared" si="1"/>
        <v>-26.798499999999997</v>
      </c>
      <c r="L19" s="16">
        <f t="shared" si="1"/>
        <v>-26.798499999999997</v>
      </c>
      <c r="M19" s="16">
        <f t="shared" si="1"/>
        <v>-26.798499999999997</v>
      </c>
      <c r="N19" s="16">
        <f t="shared" si="1"/>
        <v>-26.798499999999997</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8.7362500000000001</v>
      </c>
      <c r="D22" s="16">
        <f>$E32</f>
        <v>8.7362500000000001</v>
      </c>
      <c r="E22" s="16">
        <f>$E33</f>
        <v>8.7362500000000001</v>
      </c>
      <c r="F22" s="16">
        <f>$E34</f>
        <v>8.7362500000000001</v>
      </c>
      <c r="G22" s="16">
        <f>$E35</f>
        <v>8.7362500000000001</v>
      </c>
      <c r="H22" s="16">
        <f>$E36</f>
        <v>8.7362500000000001</v>
      </c>
      <c r="I22" s="16">
        <f>$E37</f>
        <v>8.7362500000000001</v>
      </c>
      <c r="J22" s="16">
        <f>$E38</f>
        <v>8.7362500000000001</v>
      </c>
      <c r="K22" s="16">
        <f>$E39</f>
        <v>8.7362500000000001</v>
      </c>
      <c r="L22" s="16">
        <f>$E40</f>
        <v>8.7362500000000001</v>
      </c>
      <c r="M22" s="16">
        <f>$E41</f>
        <v>8.7362500000000001</v>
      </c>
      <c r="N22" s="16">
        <f>$E42</f>
        <v>8.7362500000000001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-219.26374999999999</v>
      </c>
      <c r="D23" s="16">
        <f t="shared" ref="D23:V23" si="3">D22-D21</f>
        <v>-219.26374999999999</v>
      </c>
      <c r="E23" s="16">
        <f t="shared" si="3"/>
        <v>-219.26374999999999</v>
      </c>
      <c r="F23" s="16">
        <f t="shared" si="3"/>
        <v>-219.26374999999999</v>
      </c>
      <c r="G23" s="16">
        <f t="shared" si="3"/>
        <v>-219.26374999999999</v>
      </c>
      <c r="H23" s="16">
        <f t="shared" si="3"/>
        <v>-219.26374999999999</v>
      </c>
      <c r="I23" s="16">
        <f t="shared" si="3"/>
        <v>-219.26374999999999</v>
      </c>
      <c r="J23" s="16">
        <f t="shared" si="3"/>
        <v>-219.26374999999999</v>
      </c>
      <c r="K23" s="16">
        <f t="shared" si="3"/>
        <v>-219.26374999999999</v>
      </c>
      <c r="L23" s="16">
        <f t="shared" si="3"/>
        <v>-219.26374999999999</v>
      </c>
      <c r="M23" s="16">
        <f t="shared" si="3"/>
        <v>-219.26374999999999</v>
      </c>
      <c r="N23" s="16">
        <f t="shared" si="3"/>
        <v>-219.26374999999999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5.96</v>
      </c>
      <c r="C28" s="15">
        <v>0.04</v>
      </c>
      <c r="D28" s="15">
        <v>66</v>
      </c>
      <c r="E28" s="15">
        <v>29</v>
      </c>
      <c r="F28" s="15">
        <v>10</v>
      </c>
      <c r="G28" s="15">
        <v>0.74</v>
      </c>
      <c r="H28" s="15">
        <v>11.7</v>
      </c>
      <c r="I28" s="15">
        <v>0.93</v>
      </c>
      <c r="J28" s="15">
        <v>0.06</v>
      </c>
      <c r="K28" s="23">
        <v>0.05</v>
      </c>
      <c r="L28" s="15">
        <v>2.2999999999999998</v>
      </c>
      <c r="M28" s="15">
        <v>1.88</v>
      </c>
      <c r="N28" s="15">
        <v>135</v>
      </c>
      <c r="O28" s="15">
        <v>24616</v>
      </c>
      <c r="P28" s="15">
        <v>10</v>
      </c>
      <c r="Q28" s="15">
        <v>375</v>
      </c>
      <c r="R28" s="15">
        <v>0.17</v>
      </c>
      <c r="S28" s="15">
        <v>1.72</v>
      </c>
      <c r="T28" s="15">
        <v>0.08</v>
      </c>
      <c r="U28" s="15">
        <v>10</v>
      </c>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100</v>
      </c>
      <c r="D31" s="77">
        <f>(IF(D$27="%w/w SAR",((D$28*10)*$B31),IF(D$27="%w/w DM",(((D$28*10)*($B$28/100))*$B31),IF(D$27="kg/t SAR",(D$28*$B31),IF(D$27="kg/t DM",((D$28*($B$28/100))*$B31),IF(D$27="mg/kg SAR",((D$28*0.001)*$B31),IF(D$27="mg/kg DM",(((D$28*0.001)*($B$28/100))*$B31),"0")))))))*2.291</f>
        <v>37.801499999999997</v>
      </c>
      <c r="E31" s="77">
        <f>(IF(E$27="%w/w SAR",((E$28*10)*$B31),IF(E$27="%w/w DM",(((E$28*10)*($B$28/100))*$B31),IF(E$27="kg/t SAR",(E$28*$B31),IF(E$27="kg/t DM",((E$28*($B$28/100))*$B31),IF(E$27="mg/kg SAR",((E$28*0.001)*$B31),IF(E$27="mg/kg DM",(((E$28*0.001)*($B$28/100))*$B31),"0")))))))*1.205</f>
        <v>8.7362500000000001</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0.185</v>
      </c>
      <c r="H31" s="77">
        <f t="shared" si="5"/>
        <v>2.9250000000000003</v>
      </c>
      <c r="I31" s="77">
        <f t="shared" si="5"/>
        <v>0.23250000000000001</v>
      </c>
      <c r="J31" s="77">
        <f t="shared" si="5"/>
        <v>1.5000000000000001E-2</v>
      </c>
      <c r="K31" s="77">
        <f t="shared" si="5"/>
        <v>1.2500000000000001E-2</v>
      </c>
      <c r="L31" s="77">
        <f t="shared" si="5"/>
        <v>0.57499999999999996</v>
      </c>
      <c r="M31" s="77">
        <f t="shared" si="5"/>
        <v>0.47</v>
      </c>
      <c r="N31" s="77">
        <f t="shared" si="5"/>
        <v>33.75</v>
      </c>
      <c r="O31" s="77">
        <f t="shared" si="5"/>
        <v>6154</v>
      </c>
      <c r="P31" s="77">
        <f t="shared" si="5"/>
        <v>2.5</v>
      </c>
      <c r="Q31" s="77">
        <f>(IF(Q$27="%w/w SAR",((Q$28*10)*$B31),IF(Q$27="%w/w DM",(((Q$28*10)*($B$28/100))*$B31),IF(Q$27="kg/t SAR",(Q$28*$B31),IF(Q$27="kg/t DM",((Q$28*($B$28/100))*$B31),IF(Q$27="mg/kg SAR",((Q$28*0.001)*$B31),IF(Q$27="mg/kg DM",(((Q$28*0.001)*($B$28/100))*$B31),0)))))))*2.5</f>
        <v>234.375</v>
      </c>
      <c r="R31" s="77">
        <f>IF(R$27="%w/w SAR",((R$28*10)*$B31),IF(R$27="%w/w DM",(((R$28*10)*($B$28/100))*$B31),IF(R$27="kg/t SAR",(R$28*$B31),IF(R$27="kg/t DM",((R$28*($B$28/100))*$B31),IF(R$27="mg/kg SAR",((R$28*0.001)*$B31),IF(R$27="mg/kg DM",(((R$28*0.001)*($B$28/100))*$B31),0))))))</f>
        <v>4.2500000000000003E-2</v>
      </c>
      <c r="S31" s="77">
        <f>IF(S$27="%w/w SAR",((S$28*10)*$B31),IF(S$27="%w/w DM",(((S$28*10)*($B$28/100))*$B31),IF(S$27="kg/t SAR",(S$28*$B31),IF(S$27="kg/t DM",((S$28*($B$28/100))*$B31),IF(S$27="mg/kg SAR",((S$28*0.001)*$B31),IF(S$27="mg/kg DM",(((S$28*0.001)*($B$28/100))*$B31),0))))))</f>
        <v>0.43</v>
      </c>
      <c r="T31" s="77">
        <f>IF(T$27="%w/w SAR",((T$28*10)*$B31),IF(T$27="%w/w DM",(((T$28*10)*($B$28/100))*$B31),IF(T$27="kg/t SAR",(T$28*$B31),IF(T$27="kg/t DM",((T$28*($B$28/100))*$B31),IF(T$27="mg/kg SAR",((T$28*0.001)*$B31),IF(T$27="mg/kg DM",(((T$28*0.001)*($B$28/100))*$B31),0))))))</f>
        <v>0.02</v>
      </c>
      <c r="U31" s="77">
        <f>IF(U$27="%w/w SAR",((U$28*10)*$B31),IF(U$27="%w/w DM",(((U$28*10)*($B$28/100))*$B31),IF(U$27="kg/t SAR",(U$28*$B31),IF(U$27="kg/t DM",((U$28*($B$28/100))*$B31),IF(U$27="mg/kg SAR",((U$28*0.001)*$B31),IF(U$27="mg/kg DM",(((U$28*0.001)*($B$28/100))*$B31),0))))))</f>
        <v>2.5</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37.801499999999997</v>
      </c>
      <c r="E32" s="77">
        <f t="shared" ref="E32:E50" si="8">(IF(E$27="%w/w SAR",((E$28*10)*$B32),IF(E$27="%w/w DM",(((E$28*10)*($B$28/100))*$B32),IF(E$27="kg/t SAR",(E$28*$B32),IF(E$27="kg/t DM",((E$28*($B$28/100))*$B32),IF(E$27="mg/kg SAR",((E$28*0.001)*$B32),IF(E$27="mg/kg DM",(((E$28*0.001)*($B$28/100))*$B32),"0")))))))*1.205</f>
        <v>8.7362500000000001</v>
      </c>
      <c r="F32" s="77">
        <f t="shared" ref="F32:F50" si="9">(IF(F$27="%w/w SAR",((F$28*10)*$B32),IF(F$27="%w/w DM",(((F$28*10)*($B$28/100))*$B32),IF(F$27="kg/t SAR",(F$28*$B32),IF(F$27="kg/t DM",((F$28*($B$28/100))*$B32),IF(F$27="mg/kg SAR",((F$28*0.001)*$B32),IF(F$27="mg/kg DM",(((F$28*0.001)*($B$28/100))*$B32),"0")))))))*1.658</f>
        <v>4.1449999999999996</v>
      </c>
      <c r="G32" s="77">
        <f t="shared" si="5"/>
        <v>0.185</v>
      </c>
      <c r="H32" s="77">
        <f t="shared" si="5"/>
        <v>2.9250000000000003</v>
      </c>
      <c r="I32" s="77">
        <f t="shared" si="5"/>
        <v>0.23250000000000001</v>
      </c>
      <c r="J32" s="77">
        <f t="shared" si="5"/>
        <v>1.5000000000000001E-2</v>
      </c>
      <c r="K32" s="77">
        <f t="shared" si="5"/>
        <v>1.2500000000000001E-2</v>
      </c>
      <c r="L32" s="77">
        <f t="shared" si="5"/>
        <v>0.57499999999999996</v>
      </c>
      <c r="M32" s="77">
        <f t="shared" si="5"/>
        <v>0.47</v>
      </c>
      <c r="N32" s="77">
        <f t="shared" si="5"/>
        <v>33.75</v>
      </c>
      <c r="O32" s="77">
        <f t="shared" si="5"/>
        <v>6154</v>
      </c>
      <c r="P32" s="77">
        <f t="shared" si="5"/>
        <v>2.5</v>
      </c>
      <c r="Q32" s="77">
        <f t="shared" ref="Q32:Q50" si="10">(IF(Q$27="%w/w SAR",((Q$28*10)*$B32),IF(Q$27="%w/w DM",(((Q$28*10)*($B$28/100))*$B32),IF(Q$27="kg/t SAR",(Q$28*$B32),IF(Q$27="kg/t DM",((Q$28*($B$28/100))*$B32),IF(Q$27="mg/kg SAR",((Q$28*0.001)*$B32),IF(Q$27="mg/kg DM",(((Q$28*0.001)*($B$28/100))*$B32),0)))))))*2.5</f>
        <v>234.375</v>
      </c>
      <c r="R32" s="77">
        <f t="shared" ref="R32:U50" si="11">IF(R$27="%w/w SAR",((R$28*10)*$B32),IF(R$27="%w/w DM",(((R$28*10)*($B$28/100))*$B32),IF(R$27="kg/t SAR",(R$28*$B32),IF(R$27="kg/t DM",((R$28*($B$28/100))*$B32),IF(R$27="mg/kg SAR",((R$28*0.001)*$B32),IF(R$27="mg/kg DM",(((R$28*0.001)*($B$28/100))*$B32),0))))))</f>
        <v>4.2500000000000003E-2</v>
      </c>
      <c r="S32" s="77">
        <f t="shared" si="11"/>
        <v>0.43</v>
      </c>
      <c r="T32" s="77">
        <f t="shared" si="11"/>
        <v>0.02</v>
      </c>
      <c r="U32" s="77">
        <f t="shared" si="11"/>
        <v>2.5</v>
      </c>
      <c r="AB32" s="59"/>
      <c r="AC32" s="59"/>
      <c r="AD32" s="59"/>
      <c r="AE32" s="59"/>
      <c r="AF32" s="59"/>
      <c r="AG32" s="59"/>
      <c r="AH32" s="59"/>
      <c r="AI32" s="59"/>
    </row>
    <row r="33" spans="1:35" s="72" customFormat="1" x14ac:dyDescent="0.25">
      <c r="A33" s="13">
        <f>E8</f>
        <v>3</v>
      </c>
      <c r="B33" s="15">
        <v>250</v>
      </c>
      <c r="C33" s="77">
        <f t="shared" si="6"/>
        <v>100</v>
      </c>
      <c r="D33" s="77">
        <f t="shared" si="7"/>
        <v>37.801499999999997</v>
      </c>
      <c r="E33" s="77">
        <f t="shared" si="8"/>
        <v>8.7362500000000001</v>
      </c>
      <c r="F33" s="77">
        <f t="shared" si="9"/>
        <v>4.1449999999999996</v>
      </c>
      <c r="G33" s="77">
        <f t="shared" si="5"/>
        <v>0.185</v>
      </c>
      <c r="H33" s="77">
        <f t="shared" si="5"/>
        <v>2.9250000000000003</v>
      </c>
      <c r="I33" s="77">
        <f t="shared" si="5"/>
        <v>0.23250000000000001</v>
      </c>
      <c r="J33" s="77">
        <f t="shared" si="5"/>
        <v>1.5000000000000001E-2</v>
      </c>
      <c r="K33" s="77">
        <f t="shared" si="5"/>
        <v>1.2500000000000001E-2</v>
      </c>
      <c r="L33" s="77">
        <f t="shared" si="5"/>
        <v>0.57499999999999996</v>
      </c>
      <c r="M33" s="77">
        <f t="shared" si="5"/>
        <v>0.47</v>
      </c>
      <c r="N33" s="77">
        <f t="shared" si="5"/>
        <v>33.75</v>
      </c>
      <c r="O33" s="77">
        <f t="shared" si="5"/>
        <v>6154</v>
      </c>
      <c r="P33" s="77">
        <f t="shared" si="5"/>
        <v>2.5</v>
      </c>
      <c r="Q33" s="77">
        <f t="shared" si="10"/>
        <v>234.375</v>
      </c>
      <c r="R33" s="77">
        <f t="shared" si="11"/>
        <v>4.2500000000000003E-2</v>
      </c>
      <c r="S33" s="77">
        <f t="shared" si="11"/>
        <v>0.43</v>
      </c>
      <c r="T33" s="77">
        <f t="shared" si="11"/>
        <v>0.02</v>
      </c>
      <c r="U33" s="77">
        <f t="shared" si="11"/>
        <v>2.5</v>
      </c>
      <c r="AB33" s="59"/>
      <c r="AC33" s="59"/>
      <c r="AD33" s="59"/>
      <c r="AE33" s="59"/>
      <c r="AF33" s="59"/>
      <c r="AG33" s="59"/>
      <c r="AH33" s="59"/>
      <c r="AI33" s="59"/>
    </row>
    <row r="34" spans="1:35" s="72" customFormat="1" x14ac:dyDescent="0.25">
      <c r="A34" s="13">
        <f>F8</f>
        <v>4</v>
      </c>
      <c r="B34" s="15">
        <v>250</v>
      </c>
      <c r="C34" s="77">
        <f t="shared" si="6"/>
        <v>100</v>
      </c>
      <c r="D34" s="77">
        <f t="shared" si="7"/>
        <v>37.801499999999997</v>
      </c>
      <c r="E34" s="77">
        <f t="shared" si="8"/>
        <v>8.7362500000000001</v>
      </c>
      <c r="F34" s="77">
        <f t="shared" si="9"/>
        <v>4.1449999999999996</v>
      </c>
      <c r="G34" s="77">
        <f t="shared" si="5"/>
        <v>0.185</v>
      </c>
      <c r="H34" s="77">
        <f t="shared" si="5"/>
        <v>2.9250000000000003</v>
      </c>
      <c r="I34" s="77">
        <f t="shared" si="5"/>
        <v>0.23250000000000001</v>
      </c>
      <c r="J34" s="77">
        <f t="shared" si="5"/>
        <v>1.5000000000000001E-2</v>
      </c>
      <c r="K34" s="77">
        <f t="shared" si="5"/>
        <v>1.2500000000000001E-2</v>
      </c>
      <c r="L34" s="77">
        <f t="shared" si="5"/>
        <v>0.57499999999999996</v>
      </c>
      <c r="M34" s="77">
        <f t="shared" si="5"/>
        <v>0.47</v>
      </c>
      <c r="N34" s="77">
        <f t="shared" si="5"/>
        <v>33.75</v>
      </c>
      <c r="O34" s="77">
        <f t="shared" si="5"/>
        <v>6154</v>
      </c>
      <c r="P34" s="77">
        <f t="shared" si="5"/>
        <v>2.5</v>
      </c>
      <c r="Q34" s="77">
        <f t="shared" si="10"/>
        <v>234.375</v>
      </c>
      <c r="R34" s="77">
        <f t="shared" si="11"/>
        <v>4.2500000000000003E-2</v>
      </c>
      <c r="S34" s="77">
        <f t="shared" si="11"/>
        <v>0.43</v>
      </c>
      <c r="T34" s="77">
        <f t="shared" si="11"/>
        <v>0.02</v>
      </c>
      <c r="U34" s="77">
        <f t="shared" si="11"/>
        <v>2.5</v>
      </c>
      <c r="AB34" s="59"/>
      <c r="AC34" s="59"/>
      <c r="AD34" s="59"/>
      <c r="AE34" s="59"/>
      <c r="AF34" s="59"/>
      <c r="AG34" s="59"/>
      <c r="AH34" s="59"/>
      <c r="AI34" s="59"/>
    </row>
    <row r="35" spans="1:35" s="72" customFormat="1" x14ac:dyDescent="0.25">
      <c r="A35" s="13">
        <f>G8</f>
        <v>5</v>
      </c>
      <c r="B35" s="15">
        <v>250</v>
      </c>
      <c r="C35" s="77">
        <f t="shared" si="6"/>
        <v>100</v>
      </c>
      <c r="D35" s="77">
        <f t="shared" si="7"/>
        <v>37.801499999999997</v>
      </c>
      <c r="E35" s="77">
        <f t="shared" si="8"/>
        <v>8.7362500000000001</v>
      </c>
      <c r="F35" s="77">
        <f t="shared" si="9"/>
        <v>4.1449999999999996</v>
      </c>
      <c r="G35" s="77">
        <f t="shared" si="5"/>
        <v>0.185</v>
      </c>
      <c r="H35" s="77">
        <f t="shared" si="5"/>
        <v>2.9250000000000003</v>
      </c>
      <c r="I35" s="77">
        <f t="shared" si="5"/>
        <v>0.23250000000000001</v>
      </c>
      <c r="J35" s="77">
        <f t="shared" si="5"/>
        <v>1.5000000000000001E-2</v>
      </c>
      <c r="K35" s="77">
        <f t="shared" si="5"/>
        <v>1.2500000000000001E-2</v>
      </c>
      <c r="L35" s="77">
        <f t="shared" si="5"/>
        <v>0.57499999999999996</v>
      </c>
      <c r="M35" s="77">
        <f t="shared" si="5"/>
        <v>0.47</v>
      </c>
      <c r="N35" s="77">
        <f t="shared" si="5"/>
        <v>33.75</v>
      </c>
      <c r="O35" s="77">
        <f t="shared" si="5"/>
        <v>6154</v>
      </c>
      <c r="P35" s="77">
        <f t="shared" si="5"/>
        <v>2.5</v>
      </c>
      <c r="Q35" s="77">
        <f t="shared" si="10"/>
        <v>234.375</v>
      </c>
      <c r="R35" s="77">
        <f t="shared" si="11"/>
        <v>4.2500000000000003E-2</v>
      </c>
      <c r="S35" s="77">
        <f t="shared" si="11"/>
        <v>0.43</v>
      </c>
      <c r="T35" s="77">
        <f t="shared" si="11"/>
        <v>0.02</v>
      </c>
      <c r="U35" s="77">
        <f t="shared" si="11"/>
        <v>2.5</v>
      </c>
      <c r="AB35" s="59"/>
      <c r="AC35" s="59"/>
      <c r="AD35" s="59"/>
      <c r="AE35" s="59"/>
      <c r="AF35" s="59"/>
      <c r="AG35" s="59"/>
      <c r="AH35" s="59"/>
      <c r="AI35" s="59"/>
    </row>
    <row r="36" spans="1:35" s="72" customFormat="1" x14ac:dyDescent="0.25">
      <c r="A36" s="13">
        <f>H8</f>
        <v>6</v>
      </c>
      <c r="B36" s="15">
        <v>250</v>
      </c>
      <c r="C36" s="77">
        <f t="shared" si="6"/>
        <v>100</v>
      </c>
      <c r="D36" s="77">
        <f t="shared" si="7"/>
        <v>37.801499999999997</v>
      </c>
      <c r="E36" s="77">
        <f t="shared" si="8"/>
        <v>8.7362500000000001</v>
      </c>
      <c r="F36" s="77">
        <f t="shared" si="9"/>
        <v>4.1449999999999996</v>
      </c>
      <c r="G36" s="77">
        <f t="shared" si="5"/>
        <v>0.185</v>
      </c>
      <c r="H36" s="77">
        <f t="shared" si="5"/>
        <v>2.9250000000000003</v>
      </c>
      <c r="I36" s="77">
        <f t="shared" si="5"/>
        <v>0.23250000000000001</v>
      </c>
      <c r="J36" s="77">
        <f t="shared" si="5"/>
        <v>1.5000000000000001E-2</v>
      </c>
      <c r="K36" s="77">
        <f t="shared" si="5"/>
        <v>1.2500000000000001E-2</v>
      </c>
      <c r="L36" s="77">
        <f t="shared" si="5"/>
        <v>0.57499999999999996</v>
      </c>
      <c r="M36" s="77">
        <f t="shared" si="5"/>
        <v>0.47</v>
      </c>
      <c r="N36" s="77">
        <f t="shared" si="5"/>
        <v>33.75</v>
      </c>
      <c r="O36" s="77">
        <f t="shared" si="5"/>
        <v>6154</v>
      </c>
      <c r="P36" s="77">
        <f t="shared" si="5"/>
        <v>2.5</v>
      </c>
      <c r="Q36" s="77">
        <f t="shared" si="10"/>
        <v>234.375</v>
      </c>
      <c r="R36" s="77">
        <f t="shared" si="11"/>
        <v>4.2500000000000003E-2</v>
      </c>
      <c r="S36" s="77">
        <f t="shared" si="11"/>
        <v>0.43</v>
      </c>
      <c r="T36" s="77">
        <f t="shared" si="11"/>
        <v>0.02</v>
      </c>
      <c r="U36" s="77">
        <f t="shared" si="11"/>
        <v>2.5</v>
      </c>
      <c r="AB36" s="59"/>
      <c r="AC36" s="59"/>
      <c r="AD36" s="59"/>
      <c r="AE36" s="59"/>
      <c r="AF36" s="59"/>
      <c r="AG36" s="59"/>
      <c r="AH36" s="59"/>
      <c r="AI36" s="59"/>
    </row>
    <row r="37" spans="1:35" s="72" customFormat="1" x14ac:dyDescent="0.25">
      <c r="A37" s="13">
        <f>I8</f>
        <v>7</v>
      </c>
      <c r="B37" s="15">
        <v>250</v>
      </c>
      <c r="C37" s="77">
        <f t="shared" si="6"/>
        <v>100</v>
      </c>
      <c r="D37" s="77">
        <f t="shared" si="7"/>
        <v>37.801499999999997</v>
      </c>
      <c r="E37" s="77">
        <f t="shared" si="8"/>
        <v>8.7362500000000001</v>
      </c>
      <c r="F37" s="77">
        <f t="shared" si="9"/>
        <v>4.1449999999999996</v>
      </c>
      <c r="G37" s="77">
        <f t="shared" si="5"/>
        <v>0.185</v>
      </c>
      <c r="H37" s="77">
        <f t="shared" si="5"/>
        <v>2.9250000000000003</v>
      </c>
      <c r="I37" s="77">
        <f t="shared" si="5"/>
        <v>0.23250000000000001</v>
      </c>
      <c r="J37" s="77">
        <f t="shared" si="5"/>
        <v>1.5000000000000001E-2</v>
      </c>
      <c r="K37" s="77">
        <f t="shared" si="5"/>
        <v>1.2500000000000001E-2</v>
      </c>
      <c r="L37" s="77">
        <f t="shared" si="5"/>
        <v>0.57499999999999996</v>
      </c>
      <c r="M37" s="77">
        <f t="shared" si="5"/>
        <v>0.47</v>
      </c>
      <c r="N37" s="77">
        <f t="shared" si="5"/>
        <v>33.75</v>
      </c>
      <c r="O37" s="77">
        <f t="shared" si="5"/>
        <v>6154</v>
      </c>
      <c r="P37" s="77">
        <f t="shared" si="5"/>
        <v>2.5</v>
      </c>
      <c r="Q37" s="77">
        <f t="shared" si="10"/>
        <v>234.375</v>
      </c>
      <c r="R37" s="77">
        <f t="shared" si="11"/>
        <v>4.2500000000000003E-2</v>
      </c>
      <c r="S37" s="77">
        <f t="shared" si="11"/>
        <v>0.43</v>
      </c>
      <c r="T37" s="77">
        <f t="shared" si="11"/>
        <v>0.02</v>
      </c>
      <c r="U37" s="77">
        <f t="shared" si="11"/>
        <v>2.5</v>
      </c>
      <c r="AB37" s="59"/>
      <c r="AC37" s="59"/>
      <c r="AD37" s="59"/>
      <c r="AE37" s="59"/>
      <c r="AF37" s="59"/>
      <c r="AG37" s="59"/>
      <c r="AH37" s="59"/>
      <c r="AI37" s="59"/>
    </row>
    <row r="38" spans="1:35" s="72" customFormat="1" x14ac:dyDescent="0.25">
      <c r="A38" s="13">
        <f>J8</f>
        <v>8</v>
      </c>
      <c r="B38" s="15">
        <v>250</v>
      </c>
      <c r="C38" s="77">
        <f t="shared" si="6"/>
        <v>100</v>
      </c>
      <c r="D38" s="77">
        <f t="shared" si="7"/>
        <v>37.801499999999997</v>
      </c>
      <c r="E38" s="77">
        <f t="shared" si="8"/>
        <v>8.7362500000000001</v>
      </c>
      <c r="F38" s="77">
        <f t="shared" si="9"/>
        <v>4.1449999999999996</v>
      </c>
      <c r="G38" s="77">
        <f t="shared" si="5"/>
        <v>0.185</v>
      </c>
      <c r="H38" s="77">
        <f t="shared" si="5"/>
        <v>2.9250000000000003</v>
      </c>
      <c r="I38" s="77">
        <f t="shared" si="5"/>
        <v>0.23250000000000001</v>
      </c>
      <c r="J38" s="77">
        <f t="shared" si="5"/>
        <v>1.5000000000000001E-2</v>
      </c>
      <c r="K38" s="77">
        <f t="shared" si="5"/>
        <v>1.2500000000000001E-2</v>
      </c>
      <c r="L38" s="77">
        <f t="shared" si="5"/>
        <v>0.57499999999999996</v>
      </c>
      <c r="M38" s="77">
        <f t="shared" si="5"/>
        <v>0.47</v>
      </c>
      <c r="N38" s="77">
        <f t="shared" si="5"/>
        <v>33.75</v>
      </c>
      <c r="O38" s="77">
        <f t="shared" si="5"/>
        <v>6154</v>
      </c>
      <c r="P38" s="77">
        <f t="shared" si="5"/>
        <v>2.5</v>
      </c>
      <c r="Q38" s="77">
        <f t="shared" si="10"/>
        <v>234.375</v>
      </c>
      <c r="R38" s="77">
        <f t="shared" si="11"/>
        <v>4.2500000000000003E-2</v>
      </c>
      <c r="S38" s="77">
        <f t="shared" si="11"/>
        <v>0.43</v>
      </c>
      <c r="T38" s="77">
        <f t="shared" si="11"/>
        <v>0.02</v>
      </c>
      <c r="U38" s="77">
        <f t="shared" si="11"/>
        <v>2.5</v>
      </c>
      <c r="AB38" s="59"/>
      <c r="AC38" s="59"/>
      <c r="AD38" s="59"/>
      <c r="AE38" s="59"/>
      <c r="AF38" s="59"/>
      <c r="AG38" s="59"/>
      <c r="AH38" s="59"/>
      <c r="AI38" s="59"/>
    </row>
    <row r="39" spans="1:35" s="72" customFormat="1" x14ac:dyDescent="0.25">
      <c r="A39" s="13">
        <f>K8</f>
        <v>12</v>
      </c>
      <c r="B39" s="15">
        <v>250</v>
      </c>
      <c r="C39" s="77">
        <f t="shared" si="6"/>
        <v>100</v>
      </c>
      <c r="D39" s="77">
        <f t="shared" si="7"/>
        <v>37.801499999999997</v>
      </c>
      <c r="E39" s="77">
        <f t="shared" si="8"/>
        <v>8.7362500000000001</v>
      </c>
      <c r="F39" s="77">
        <f t="shared" si="9"/>
        <v>4.1449999999999996</v>
      </c>
      <c r="G39" s="77">
        <f t="shared" si="5"/>
        <v>0.185</v>
      </c>
      <c r="H39" s="77">
        <f t="shared" si="5"/>
        <v>2.9250000000000003</v>
      </c>
      <c r="I39" s="77">
        <f t="shared" si="5"/>
        <v>0.23250000000000001</v>
      </c>
      <c r="J39" s="77">
        <f t="shared" si="5"/>
        <v>1.5000000000000001E-2</v>
      </c>
      <c r="K39" s="77">
        <f t="shared" si="5"/>
        <v>1.2500000000000001E-2</v>
      </c>
      <c r="L39" s="77">
        <f t="shared" si="5"/>
        <v>0.57499999999999996</v>
      </c>
      <c r="M39" s="77">
        <f t="shared" si="5"/>
        <v>0.47</v>
      </c>
      <c r="N39" s="77">
        <f t="shared" si="5"/>
        <v>33.75</v>
      </c>
      <c r="O39" s="77">
        <f t="shared" si="5"/>
        <v>6154</v>
      </c>
      <c r="P39" s="77">
        <f t="shared" si="5"/>
        <v>2.5</v>
      </c>
      <c r="Q39" s="77">
        <f t="shared" si="10"/>
        <v>234.375</v>
      </c>
      <c r="R39" s="77">
        <f t="shared" si="11"/>
        <v>4.2500000000000003E-2</v>
      </c>
      <c r="S39" s="77">
        <f t="shared" si="11"/>
        <v>0.43</v>
      </c>
      <c r="T39" s="77">
        <f t="shared" si="11"/>
        <v>0.02</v>
      </c>
      <c r="U39" s="77">
        <f t="shared" si="11"/>
        <v>2.5</v>
      </c>
      <c r="AB39" s="59"/>
      <c r="AC39" s="59"/>
      <c r="AD39" s="59"/>
      <c r="AE39" s="59"/>
      <c r="AF39" s="59"/>
      <c r="AG39" s="59"/>
      <c r="AH39" s="59"/>
      <c r="AI39" s="59"/>
    </row>
    <row r="40" spans="1:35" s="72" customFormat="1" x14ac:dyDescent="0.25">
      <c r="A40" s="13">
        <f>L8</f>
        <v>20</v>
      </c>
      <c r="B40" s="15">
        <v>250</v>
      </c>
      <c r="C40" s="77">
        <f t="shared" si="6"/>
        <v>100</v>
      </c>
      <c r="D40" s="77">
        <f t="shared" si="7"/>
        <v>37.801499999999997</v>
      </c>
      <c r="E40" s="77">
        <f t="shared" si="8"/>
        <v>8.7362500000000001</v>
      </c>
      <c r="F40" s="77">
        <f t="shared" si="9"/>
        <v>4.1449999999999996</v>
      </c>
      <c r="G40" s="77">
        <f t="shared" si="5"/>
        <v>0.185</v>
      </c>
      <c r="H40" s="77">
        <f t="shared" si="5"/>
        <v>2.9250000000000003</v>
      </c>
      <c r="I40" s="77">
        <f t="shared" si="5"/>
        <v>0.23250000000000001</v>
      </c>
      <c r="J40" s="77">
        <f t="shared" si="5"/>
        <v>1.5000000000000001E-2</v>
      </c>
      <c r="K40" s="77">
        <f t="shared" si="5"/>
        <v>1.2500000000000001E-2</v>
      </c>
      <c r="L40" s="77">
        <f t="shared" si="5"/>
        <v>0.57499999999999996</v>
      </c>
      <c r="M40" s="77">
        <f t="shared" si="5"/>
        <v>0.47</v>
      </c>
      <c r="N40" s="77">
        <f t="shared" si="5"/>
        <v>33.75</v>
      </c>
      <c r="O40" s="77">
        <f t="shared" si="5"/>
        <v>6154</v>
      </c>
      <c r="P40" s="77">
        <f t="shared" si="5"/>
        <v>2.5</v>
      </c>
      <c r="Q40" s="77">
        <f t="shared" si="10"/>
        <v>234.375</v>
      </c>
      <c r="R40" s="77">
        <f t="shared" si="11"/>
        <v>4.2500000000000003E-2</v>
      </c>
      <c r="S40" s="77">
        <f t="shared" si="11"/>
        <v>0.43</v>
      </c>
      <c r="T40" s="77">
        <f t="shared" si="11"/>
        <v>0.02</v>
      </c>
      <c r="U40" s="77">
        <f t="shared" si="11"/>
        <v>2.5</v>
      </c>
      <c r="AB40" s="59"/>
      <c r="AC40" s="59"/>
      <c r="AD40" s="59"/>
      <c r="AE40" s="59"/>
      <c r="AF40" s="59"/>
      <c r="AG40" s="59"/>
      <c r="AH40" s="59"/>
      <c r="AI40" s="59"/>
    </row>
    <row r="41" spans="1:35" s="72" customFormat="1" x14ac:dyDescent="0.25">
      <c r="A41" s="13">
        <f>M8</f>
        <v>21</v>
      </c>
      <c r="B41" s="15">
        <v>250</v>
      </c>
      <c r="C41" s="77">
        <f t="shared" si="6"/>
        <v>100</v>
      </c>
      <c r="D41" s="77">
        <f t="shared" si="7"/>
        <v>37.801499999999997</v>
      </c>
      <c r="E41" s="77">
        <f t="shared" si="8"/>
        <v>8.7362500000000001</v>
      </c>
      <c r="F41" s="77">
        <f t="shared" si="9"/>
        <v>4.1449999999999996</v>
      </c>
      <c r="G41" s="77">
        <f t="shared" si="5"/>
        <v>0.185</v>
      </c>
      <c r="H41" s="77">
        <f t="shared" si="5"/>
        <v>2.9250000000000003</v>
      </c>
      <c r="I41" s="77">
        <f t="shared" si="5"/>
        <v>0.23250000000000001</v>
      </c>
      <c r="J41" s="77">
        <f t="shared" si="5"/>
        <v>1.5000000000000001E-2</v>
      </c>
      <c r="K41" s="77">
        <f t="shared" si="5"/>
        <v>1.2500000000000001E-2</v>
      </c>
      <c r="L41" s="77">
        <f t="shared" si="5"/>
        <v>0.57499999999999996</v>
      </c>
      <c r="M41" s="77">
        <f t="shared" si="5"/>
        <v>0.47</v>
      </c>
      <c r="N41" s="77">
        <f t="shared" si="5"/>
        <v>33.75</v>
      </c>
      <c r="O41" s="77">
        <f t="shared" si="5"/>
        <v>6154</v>
      </c>
      <c r="P41" s="77">
        <f t="shared" si="5"/>
        <v>2.5</v>
      </c>
      <c r="Q41" s="77">
        <f t="shared" si="10"/>
        <v>234.375</v>
      </c>
      <c r="R41" s="77">
        <f t="shared" si="11"/>
        <v>4.2500000000000003E-2</v>
      </c>
      <c r="S41" s="77">
        <f t="shared" si="11"/>
        <v>0.43</v>
      </c>
      <c r="T41" s="77">
        <f t="shared" si="11"/>
        <v>0.02</v>
      </c>
      <c r="U41" s="77">
        <f t="shared" si="11"/>
        <v>2.5</v>
      </c>
      <c r="AB41" s="59"/>
      <c r="AC41" s="59"/>
      <c r="AD41" s="59"/>
      <c r="AE41" s="59"/>
      <c r="AF41" s="59"/>
      <c r="AG41" s="59"/>
      <c r="AH41" s="59"/>
      <c r="AI41" s="59"/>
    </row>
    <row r="42" spans="1:35" s="72" customFormat="1" x14ac:dyDescent="0.25">
      <c r="A42" s="13">
        <f>N8</f>
        <v>22</v>
      </c>
      <c r="B42" s="15">
        <v>250</v>
      </c>
      <c r="C42" s="77">
        <f t="shared" si="6"/>
        <v>100</v>
      </c>
      <c r="D42" s="77">
        <f t="shared" si="7"/>
        <v>37.801499999999997</v>
      </c>
      <c r="E42" s="77">
        <f t="shared" si="8"/>
        <v>8.7362500000000001</v>
      </c>
      <c r="F42" s="77">
        <f t="shared" si="9"/>
        <v>4.1449999999999996</v>
      </c>
      <c r="G42" s="77">
        <f t="shared" si="5"/>
        <v>0.185</v>
      </c>
      <c r="H42" s="77">
        <f t="shared" si="5"/>
        <v>2.9250000000000003</v>
      </c>
      <c r="I42" s="77">
        <f t="shared" si="5"/>
        <v>0.23250000000000001</v>
      </c>
      <c r="J42" s="77">
        <f t="shared" si="5"/>
        <v>1.5000000000000001E-2</v>
      </c>
      <c r="K42" s="77">
        <f t="shared" si="5"/>
        <v>1.2500000000000001E-2</v>
      </c>
      <c r="L42" s="77">
        <f t="shared" si="5"/>
        <v>0.57499999999999996</v>
      </c>
      <c r="M42" s="77">
        <f t="shared" si="5"/>
        <v>0.47</v>
      </c>
      <c r="N42" s="77">
        <f t="shared" si="5"/>
        <v>33.75</v>
      </c>
      <c r="O42" s="77">
        <f t="shared" si="5"/>
        <v>6154</v>
      </c>
      <c r="P42" s="77">
        <f t="shared" si="5"/>
        <v>2.5</v>
      </c>
      <c r="Q42" s="77">
        <f t="shared" si="10"/>
        <v>234.375</v>
      </c>
      <c r="R42" s="77">
        <f t="shared" si="11"/>
        <v>4.2500000000000003E-2</v>
      </c>
      <c r="S42" s="77">
        <f t="shared" si="11"/>
        <v>0.43</v>
      </c>
      <c r="T42" s="77">
        <f t="shared" si="11"/>
        <v>0.02</v>
      </c>
      <c r="U42" s="77">
        <f t="shared" si="11"/>
        <v>2.5</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v>5.96</v>
      </c>
      <c r="C55" s="116">
        <v>1</v>
      </c>
      <c r="D55" s="117">
        <f>(B55/100)*C55</f>
        <v>5.96E-2</v>
      </c>
      <c r="E55" s="117">
        <f>G55</f>
        <v>0.1192</v>
      </c>
      <c r="F55" s="116">
        <v>2</v>
      </c>
      <c r="G55" s="117">
        <f>(B55/100)*F55</f>
        <v>0.1192</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12</v>
      </c>
      <c r="K57" s="8">
        <f t="shared" si="13"/>
        <v>20</v>
      </c>
      <c r="L57" s="8">
        <f t="shared" si="13"/>
        <v>21</v>
      </c>
      <c r="M57" s="8">
        <f t="shared" si="13"/>
        <v>22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5.6</v>
      </c>
      <c r="C60" s="76">
        <f t="shared" ref="C60:U60" si="14">D10</f>
        <v>5.7</v>
      </c>
      <c r="D60" s="76">
        <f t="shared" si="14"/>
        <v>6.8</v>
      </c>
      <c r="E60" s="76">
        <f t="shared" si="14"/>
        <v>6.4</v>
      </c>
      <c r="F60" s="76">
        <f t="shared" si="14"/>
        <v>6.3</v>
      </c>
      <c r="G60" s="76">
        <f t="shared" si="14"/>
        <v>6.1</v>
      </c>
      <c r="H60" s="76">
        <f t="shared" si="14"/>
        <v>6.2</v>
      </c>
      <c r="I60" s="76">
        <f t="shared" si="14"/>
        <v>6.2</v>
      </c>
      <c r="J60" s="76">
        <f t="shared" si="14"/>
        <v>6.1</v>
      </c>
      <c r="K60" s="76">
        <f t="shared" si="14"/>
        <v>6.1</v>
      </c>
      <c r="L60" s="76">
        <f t="shared" si="14"/>
        <v>6.2</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0.29799999999999999</v>
      </c>
      <c r="C63" s="77">
        <f t="shared" ref="C63:U63" si="16">$E55*(C62/100)</f>
        <v>0.29799999999999999</v>
      </c>
      <c r="D63" s="77">
        <f t="shared" si="16"/>
        <v>0.29799999999999999</v>
      </c>
      <c r="E63" s="77">
        <f t="shared" si="16"/>
        <v>0.29799999999999999</v>
      </c>
      <c r="F63" s="77">
        <f>$E55*(F62/100)</f>
        <v>0.29799999999999999</v>
      </c>
      <c r="G63" s="77">
        <f t="shared" si="16"/>
        <v>0.29799999999999999</v>
      </c>
      <c r="H63" s="77">
        <f t="shared" si="16"/>
        <v>0.29799999999999999</v>
      </c>
      <c r="I63" s="77">
        <f t="shared" si="16"/>
        <v>0.29799999999999999</v>
      </c>
      <c r="J63" s="77">
        <f t="shared" si="16"/>
        <v>0.29799999999999999</v>
      </c>
      <c r="K63" s="77">
        <f t="shared" si="16"/>
        <v>0.29799999999999999</v>
      </c>
      <c r="L63" s="77">
        <f t="shared" si="16"/>
        <v>0.29799999999999999</v>
      </c>
      <c r="M63" s="77">
        <f t="shared" si="16"/>
        <v>0.29799999999999999</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3.6000000000000032</v>
      </c>
      <c r="C64" s="77">
        <f t="shared" ref="C64:U64" si="17">(C59-C60)*C61</f>
        <v>3</v>
      </c>
      <c r="D64" s="77">
        <f t="shared" si="17"/>
        <v>-3.5999999999999979</v>
      </c>
      <c r="E64" s="77">
        <f t="shared" si="17"/>
        <v>-1.2000000000000011</v>
      </c>
      <c r="F64" s="77">
        <f t="shared" si="17"/>
        <v>-0.59999999999999787</v>
      </c>
      <c r="G64" s="77">
        <f t="shared" si="17"/>
        <v>0.6000000000000032</v>
      </c>
      <c r="H64" s="77">
        <f t="shared" si="17"/>
        <v>0</v>
      </c>
      <c r="I64" s="77">
        <f t="shared" si="17"/>
        <v>0</v>
      </c>
      <c r="J64" s="77">
        <f t="shared" si="17"/>
        <v>0.6000000000000032</v>
      </c>
      <c r="K64" s="77">
        <f t="shared" si="17"/>
        <v>0.6000000000000032</v>
      </c>
      <c r="L64" s="77">
        <f t="shared" si="17"/>
        <v>0</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-3.3020000000000032</v>
      </c>
      <c r="C65" s="77">
        <f t="shared" ref="C65:U65" si="18">C63-C64</f>
        <v>-2.702</v>
      </c>
      <c r="D65" s="77">
        <f t="shared" si="18"/>
        <v>3.8979999999999979</v>
      </c>
      <c r="E65" s="77">
        <f t="shared" si="18"/>
        <v>1.4980000000000011</v>
      </c>
      <c r="F65" s="77">
        <f t="shared" si="18"/>
        <v>0.89799999999999791</v>
      </c>
      <c r="G65" s="77">
        <f t="shared" si="18"/>
        <v>-0.30200000000000321</v>
      </c>
      <c r="H65" s="77">
        <f t="shared" si="18"/>
        <v>0.29799999999999999</v>
      </c>
      <c r="I65" s="77">
        <f t="shared" si="18"/>
        <v>0.29799999999999999</v>
      </c>
      <c r="J65" s="77">
        <f t="shared" si="18"/>
        <v>-0.30200000000000321</v>
      </c>
      <c r="K65" s="77">
        <f t="shared" si="18"/>
        <v>-0.30200000000000321</v>
      </c>
      <c r="L65" s="77">
        <f t="shared" si="18"/>
        <v>0.29799999999999999</v>
      </c>
      <c r="M65" s="77">
        <f t="shared" si="18"/>
        <v>-0.90200000000000102</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str">
        <f t="shared" si="19"/>
        <v>OVER</v>
      </c>
      <c r="J66" s="78" t="str">
        <f t="shared" si="19"/>
        <v>UNDER</v>
      </c>
      <c r="K66" s="78" t="str">
        <f t="shared" si="19"/>
        <v>UNDER</v>
      </c>
      <c r="L66" s="78" t="str">
        <f t="shared" si="19"/>
        <v>OVER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250</v>
      </c>
      <c r="C3" s="33">
        <f>'Field data and Waste 1'!C31</f>
        <v>67.554999999999993</v>
      </c>
      <c r="D3" s="33">
        <f>'Field data and Waste 1'!D31</f>
        <v>54.037816999999997</v>
      </c>
      <c r="E3" s="33">
        <f>'Field data and Waste 1'!E31</f>
        <v>1.20036075</v>
      </c>
      <c r="F3" s="33">
        <f>'Field data and Waste 1'!F31</f>
        <v>5.2775798000000007</v>
      </c>
      <c r="G3" s="33">
        <f>'Field data and Waste 1'!G31</f>
        <v>0.18434500000000004</v>
      </c>
      <c r="H3" s="33">
        <f>'Field data and Waste 1'!H31</f>
        <v>1.3740000000000001</v>
      </c>
      <c r="I3" s="33">
        <f>'Field data and Waste 1'!I31</f>
        <v>0.25533499999999998</v>
      </c>
      <c r="J3" s="33">
        <f>'Field data and Waste 1'!J31</f>
        <v>2.4045E-3</v>
      </c>
      <c r="K3" s="33">
        <f>'Field data and Waste 1'!K31</f>
        <v>5.1525E-3</v>
      </c>
      <c r="L3" s="33">
        <f>'Field data and Waste 1'!L31</f>
        <v>0.16831499999999999</v>
      </c>
      <c r="M3" s="33">
        <f>'Field data and Waste 1'!M31</f>
        <v>0.129385</v>
      </c>
      <c r="N3" s="33">
        <f>'Field data and Waste 1'!N31</f>
        <v>33.891999999999996</v>
      </c>
      <c r="O3" s="33">
        <f>'Field data and Waste 1'!O31</f>
        <v>5747.9000000000005</v>
      </c>
      <c r="P3" s="33">
        <f>'Field data and Waste 1'!P31</f>
        <v>0</v>
      </c>
      <c r="Q3" s="33">
        <f>'Field data and Waste 1'!Q31</f>
        <v>337.77500000000003</v>
      </c>
      <c r="R3" s="33">
        <f>'Field data and Waste 1'!R31</f>
        <v>0</v>
      </c>
      <c r="S3" s="33">
        <f>'Field data and Waste 1'!S31</f>
        <v>0.14541500000000002</v>
      </c>
      <c r="T3" s="33">
        <f>'Field data and Waste 1'!T31</f>
        <v>0</v>
      </c>
      <c r="U3" s="33">
        <f>'Field data and Waste 1'!U31</f>
        <v>0</v>
      </c>
    </row>
    <row r="4" spans="1:21" x14ac:dyDescent="0.2">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250</v>
      </c>
      <c r="C10" s="33">
        <f>'Waste 8'!C31</f>
        <v>109.79999999999998</v>
      </c>
      <c r="D10" s="33">
        <f>'Waste 8'!D31</f>
        <v>10.201822999999997</v>
      </c>
      <c r="E10" s="33">
        <f>'Waste 8'!E31</f>
        <v>1.5987337499999998</v>
      </c>
      <c r="F10" s="33">
        <f>'Waste 8'!F31</f>
        <v>12.010137500000001</v>
      </c>
      <c r="G10" s="33">
        <f>'Waste 8'!G31</f>
        <v>0.58865000000000001</v>
      </c>
      <c r="H10" s="33">
        <f>'Waste 8'!H31</f>
        <v>5.8102499999999999</v>
      </c>
      <c r="I10" s="33">
        <f>'Waste 8'!I31</f>
        <v>0.60237499999999999</v>
      </c>
      <c r="J10" s="33">
        <f>'Waste 8'!J31</f>
        <v>2.257E-2</v>
      </c>
      <c r="K10" s="33">
        <f>'Waste 8'!K31</f>
        <v>5.0324999999999996E-3</v>
      </c>
      <c r="L10" s="33">
        <f>'Waste 8'!L31</f>
        <v>0.27450000000000002</v>
      </c>
      <c r="M10" s="33">
        <f>'Waste 8'!M31</f>
        <v>0.25467499999999998</v>
      </c>
      <c r="N10" s="33">
        <f>'Waste 8'!N31</f>
        <v>66.642499999999998</v>
      </c>
      <c r="O10" s="33">
        <f>'Waste 8'!O31</f>
        <v>7091.25</v>
      </c>
      <c r="P10" s="33">
        <f>'Waste 8'!P31</f>
        <v>0</v>
      </c>
      <c r="Q10" s="33">
        <f>'Waste 8'!Q31</f>
        <v>91.5</v>
      </c>
      <c r="R10" s="33">
        <f>'Waste 8'!R31</f>
        <v>0</v>
      </c>
      <c r="S10" s="33">
        <f>'Waste 8'!S31</f>
        <v>0</v>
      </c>
      <c r="T10" s="33">
        <f>'Waste 8'!T31</f>
        <v>0</v>
      </c>
      <c r="U10" s="33">
        <f>'Waste 8'!U31</f>
        <v>0</v>
      </c>
    </row>
    <row r="11" spans="1:21" x14ac:dyDescent="0.2">
      <c r="A11" s="36">
        <v>9</v>
      </c>
      <c r="B11" s="33">
        <f>'Waste 9'!B31</f>
        <v>83</v>
      </c>
      <c r="C11" s="33">
        <f>'Waste 9'!C31</f>
        <v>48.059987999999997</v>
      </c>
      <c r="D11" s="33">
        <f>'Waste 9'!D31</f>
        <v>64.797296892000006</v>
      </c>
      <c r="E11" s="33">
        <f>'Waste 9'!E31</f>
        <v>0.76223431799999997</v>
      </c>
      <c r="F11" s="33">
        <f>'Waste 9'!F31</f>
        <v>1.5068732999999999</v>
      </c>
      <c r="G11" s="33">
        <f>'Waste 9'!G31</f>
        <v>9.7428719999999996E-3</v>
      </c>
      <c r="H11" s="33">
        <f>'Waste 9'!H31</f>
        <v>0.61510967999999999</v>
      </c>
      <c r="I11" s="33">
        <f>'Waste 9'!I31</f>
        <v>0.19558452000000001</v>
      </c>
      <c r="J11" s="33">
        <f>'Waste 9'!J31</f>
        <v>7.9978800000000006E-4</v>
      </c>
      <c r="K11" s="33">
        <f>'Waste 9'!K31</f>
        <v>1.7449920000000001E-3</v>
      </c>
      <c r="L11" s="33">
        <f>'Waste 9'!L31</f>
        <v>7.1980919999999997E-3</v>
      </c>
      <c r="M11" s="33">
        <f>'Waste 9'!M31</f>
        <v>8.5795440000000014E-2</v>
      </c>
      <c r="N11" s="33">
        <f>'Waste 9'!N31</f>
        <v>19.849284000000001</v>
      </c>
      <c r="O11" s="33">
        <f>'Waste 9'!O31</f>
        <v>3817.17</v>
      </c>
      <c r="P11" s="33">
        <f>'Waste 9'!P31</f>
        <v>0</v>
      </c>
      <c r="Q11" s="33">
        <f>'Waste 9'!Q31</f>
        <v>245.38949999999997</v>
      </c>
      <c r="R11" s="33">
        <f>'Waste 9'!R31</f>
        <v>0</v>
      </c>
      <c r="S11" s="33">
        <f>'Waste 9'!S31</f>
        <v>5.0895599999999992E-2</v>
      </c>
      <c r="T11" s="33">
        <f>'Waste 9'!T31</f>
        <v>0</v>
      </c>
      <c r="U11" s="33">
        <f>'Waste 9'!U31</f>
        <v>0</v>
      </c>
    </row>
    <row r="12" spans="1:21" x14ac:dyDescent="0.2">
      <c r="A12" s="36">
        <v>10</v>
      </c>
      <c r="B12" s="33">
        <f>'Waste 10'!B31</f>
        <v>250</v>
      </c>
      <c r="C12" s="33">
        <f>'Waste 10'!C31</f>
        <v>100</v>
      </c>
      <c r="D12" s="33">
        <f>'Waste 10'!D31</f>
        <v>37.801499999999997</v>
      </c>
      <c r="E12" s="33">
        <f>'Waste 10'!E31</f>
        <v>8.7362500000000001</v>
      </c>
      <c r="F12" s="33">
        <f>'Waste 10'!F31</f>
        <v>4.1449999999999996</v>
      </c>
      <c r="G12" s="33">
        <f>'Waste 10'!G31</f>
        <v>0.185</v>
      </c>
      <c r="H12" s="33">
        <f>'Waste 10'!H31</f>
        <v>2.9250000000000003</v>
      </c>
      <c r="I12" s="33">
        <f>'Waste 10'!I31</f>
        <v>0.23250000000000001</v>
      </c>
      <c r="J12" s="33">
        <f>'Waste 10'!J31</f>
        <v>1.5000000000000001E-2</v>
      </c>
      <c r="K12" s="33">
        <f>'Waste 10'!K31</f>
        <v>1.2500000000000001E-2</v>
      </c>
      <c r="L12" s="33">
        <f>'Waste 10'!L31</f>
        <v>0.57499999999999996</v>
      </c>
      <c r="M12" s="33">
        <f>'Waste 10'!M31</f>
        <v>0.47</v>
      </c>
      <c r="N12" s="33">
        <f>'Waste 10'!N31</f>
        <v>33.75</v>
      </c>
      <c r="O12" s="33">
        <f>'Waste 10'!O31</f>
        <v>6154</v>
      </c>
      <c r="P12" s="33">
        <f>'Waste 10'!P31</f>
        <v>2.5</v>
      </c>
      <c r="Q12" s="33">
        <f>'Waste 10'!Q31</f>
        <v>234.375</v>
      </c>
      <c r="R12" s="33">
        <f>'Waste 10'!R31</f>
        <v>4.2500000000000003E-2</v>
      </c>
      <c r="S12" s="33">
        <f>'Waste 10'!S31</f>
        <v>0.43</v>
      </c>
      <c r="T12" s="33">
        <f>'Waste 10'!T31</f>
        <v>0.02</v>
      </c>
      <c r="U12" s="33">
        <f>'Waste 10'!U31</f>
        <v>2.5</v>
      </c>
    </row>
    <row r="13" spans="1:21" s="82" customFormat="1" ht="15.75" x14ac:dyDescent="0.25">
      <c r="A13" s="80" t="s">
        <v>85</v>
      </c>
      <c r="B13" s="81">
        <f>SUM(B3:B12)</f>
        <v>833</v>
      </c>
      <c r="C13" s="81">
        <f t="shared" ref="C13:U13" si="0">SUM(C3:C12)</f>
        <v>325.41498799999999</v>
      </c>
      <c r="D13" s="81">
        <f t="shared" si="0"/>
        <v>166.838436892</v>
      </c>
      <c r="E13" s="81">
        <f t="shared" si="0"/>
        <v>12.297578818</v>
      </c>
      <c r="F13" s="81">
        <f t="shared" si="0"/>
        <v>22.939590599999999</v>
      </c>
      <c r="G13" s="81">
        <f t="shared" si="0"/>
        <v>0.96773787200000005</v>
      </c>
      <c r="H13" s="81">
        <f t="shared" si="0"/>
        <v>10.724359680000001</v>
      </c>
      <c r="I13" s="81">
        <f t="shared" si="0"/>
        <v>1.2857945199999998</v>
      </c>
      <c r="J13" s="81">
        <f t="shared" si="0"/>
        <v>4.0774287999999999E-2</v>
      </c>
      <c r="K13" s="81">
        <f t="shared" si="0"/>
        <v>2.4429992000000001E-2</v>
      </c>
      <c r="L13" s="81">
        <f t="shared" si="0"/>
        <v>1.025013092</v>
      </c>
      <c r="M13" s="81">
        <f t="shared" si="0"/>
        <v>0.93985543999999988</v>
      </c>
      <c r="N13" s="81">
        <f t="shared" si="0"/>
        <v>154.13378399999999</v>
      </c>
      <c r="O13" s="81">
        <f t="shared" si="0"/>
        <v>22810.32</v>
      </c>
      <c r="P13" s="81">
        <f t="shared" si="0"/>
        <v>2.5</v>
      </c>
      <c r="Q13" s="81">
        <f t="shared" si="0"/>
        <v>909.03949999999998</v>
      </c>
      <c r="R13" s="81">
        <f t="shared" si="0"/>
        <v>4.2500000000000003E-2</v>
      </c>
      <c r="S13" s="81">
        <f t="shared" si="0"/>
        <v>0.62631060000000005</v>
      </c>
      <c r="T13" s="81">
        <f t="shared" si="0"/>
        <v>0.02</v>
      </c>
      <c r="U13" s="81">
        <f t="shared" si="0"/>
        <v>2.5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c r="C3" s="33">
        <f>'Field data and Waste 1'!B31</f>
        <v>250</v>
      </c>
      <c r="D3" s="33">
        <f>'Field data and Waste 1'!C31</f>
        <v>67.554999999999993</v>
      </c>
      <c r="E3" s="33">
        <f>'Field data and Waste 1'!D31</f>
        <v>54.037816999999997</v>
      </c>
      <c r="F3" s="33">
        <f>'Field data and Waste 1'!E31</f>
        <v>1.20036075</v>
      </c>
      <c r="G3" s="33">
        <f>'Field data and Waste 1'!F31</f>
        <v>5.2775798000000007</v>
      </c>
      <c r="H3" s="33">
        <f>'Field data and Waste 1'!G31</f>
        <v>0.18434500000000004</v>
      </c>
      <c r="I3" s="33">
        <f>'Field data and Waste 1'!H31</f>
        <v>1.3740000000000001</v>
      </c>
      <c r="J3" s="33">
        <f>'Field data and Waste 1'!I31</f>
        <v>0.25533499999999998</v>
      </c>
      <c r="K3" s="33">
        <f>'Field data and Waste 1'!J31</f>
        <v>2.4045E-3</v>
      </c>
      <c r="L3" s="33">
        <f>'Field data and Waste 1'!K31</f>
        <v>5.1525E-3</v>
      </c>
      <c r="M3" s="33">
        <f>'Field data and Waste 1'!L31</f>
        <v>0.16831499999999999</v>
      </c>
      <c r="N3" s="33">
        <f>'Field data and Waste 1'!M31</f>
        <v>0.129385</v>
      </c>
      <c r="O3" s="33">
        <f>'Field data and Waste 1'!N31</f>
        <v>33.891999999999996</v>
      </c>
      <c r="P3" s="33">
        <f>'Field data and Waste 1'!O31</f>
        <v>5747.9000000000005</v>
      </c>
      <c r="Q3" s="33">
        <f>'Field data and Waste 1'!P31</f>
        <v>0</v>
      </c>
      <c r="R3" s="33">
        <f>'Field data and Waste 1'!Q31</f>
        <v>337.77500000000003</v>
      </c>
      <c r="S3" s="33">
        <f>'Field data and Waste 1'!R31</f>
        <v>0</v>
      </c>
      <c r="T3" s="33">
        <f>'Field data and Waste 1'!S31</f>
        <v>0.14541500000000002</v>
      </c>
      <c r="U3" s="33">
        <f>'Field data and Waste 1'!T31</f>
        <v>0</v>
      </c>
      <c r="V3" s="33">
        <f>'Field data and Waste 1'!U31</f>
        <v>0</v>
      </c>
    </row>
    <row r="4" spans="1:22" x14ac:dyDescent="0.2">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250</v>
      </c>
      <c r="D10" s="33">
        <f>'Waste 8'!C31</f>
        <v>109.79999999999998</v>
      </c>
      <c r="E10" s="33">
        <f>'Waste 8'!D31</f>
        <v>10.201822999999997</v>
      </c>
      <c r="F10" s="33">
        <f>'Waste 8'!E31</f>
        <v>1.5987337499999998</v>
      </c>
      <c r="G10" s="33">
        <f>'Waste 8'!F31</f>
        <v>12.010137500000001</v>
      </c>
      <c r="H10" s="33">
        <f>'Waste 8'!G31</f>
        <v>0.58865000000000001</v>
      </c>
      <c r="I10" s="33">
        <f>'Waste 8'!H31</f>
        <v>5.8102499999999999</v>
      </c>
      <c r="J10" s="33">
        <f>'Waste 8'!I31</f>
        <v>0.60237499999999999</v>
      </c>
      <c r="K10" s="33">
        <f>'Waste 8'!J31</f>
        <v>2.257E-2</v>
      </c>
      <c r="L10" s="33">
        <f>'Waste 8'!K31</f>
        <v>5.0324999999999996E-3</v>
      </c>
      <c r="M10" s="33">
        <f>'Waste 8'!L31</f>
        <v>0.27450000000000002</v>
      </c>
      <c r="N10" s="33">
        <f>'Waste 8'!M31</f>
        <v>0.25467499999999998</v>
      </c>
      <c r="O10" s="33">
        <f>'Waste 8'!N31</f>
        <v>66.642499999999998</v>
      </c>
      <c r="P10" s="33">
        <f>'Waste 8'!O31</f>
        <v>7091.25</v>
      </c>
      <c r="Q10" s="33">
        <f>'Waste 8'!P31</f>
        <v>0</v>
      </c>
      <c r="R10" s="33">
        <f>'Waste 8'!Q31</f>
        <v>91.5</v>
      </c>
      <c r="S10" s="33">
        <f>'Waste 8'!R31</f>
        <v>0</v>
      </c>
      <c r="T10" s="33">
        <f>'Waste 8'!S31</f>
        <v>0</v>
      </c>
      <c r="U10" s="33">
        <f>'Waste 8'!T31</f>
        <v>0</v>
      </c>
      <c r="V10" s="33">
        <f>'Waste 8'!U31</f>
        <v>0</v>
      </c>
    </row>
    <row r="11" spans="1:22" x14ac:dyDescent="0.2">
      <c r="A11" s="36">
        <v>9</v>
      </c>
      <c r="B11" s="91"/>
      <c r="C11" s="33">
        <f>'Waste 9'!B31</f>
        <v>83</v>
      </c>
      <c r="D11" s="33">
        <f>'Waste 9'!C31</f>
        <v>48.059987999999997</v>
      </c>
      <c r="E11" s="33">
        <f>'Waste 9'!D31</f>
        <v>64.797296892000006</v>
      </c>
      <c r="F11" s="33">
        <f>'Waste 9'!E31</f>
        <v>0.76223431799999997</v>
      </c>
      <c r="G11" s="33">
        <f>'Waste 9'!F31</f>
        <v>1.5068732999999999</v>
      </c>
      <c r="H11" s="33">
        <f>'Waste 9'!G31</f>
        <v>9.7428719999999996E-3</v>
      </c>
      <c r="I11" s="33">
        <f>'Waste 9'!H31</f>
        <v>0.61510967999999999</v>
      </c>
      <c r="J11" s="33">
        <f>'Waste 9'!I31</f>
        <v>0.19558452000000001</v>
      </c>
      <c r="K11" s="33">
        <f>'Waste 9'!J31</f>
        <v>7.9978800000000006E-4</v>
      </c>
      <c r="L11" s="33">
        <f>'Waste 9'!K31</f>
        <v>1.7449920000000001E-3</v>
      </c>
      <c r="M11" s="33">
        <f>'Waste 9'!L31</f>
        <v>7.1980919999999997E-3</v>
      </c>
      <c r="N11" s="33">
        <f>'Waste 9'!M31</f>
        <v>8.5795440000000014E-2</v>
      </c>
      <c r="O11" s="33">
        <f>'Waste 9'!N31</f>
        <v>19.849284000000001</v>
      </c>
      <c r="P11" s="33">
        <f>'Waste 9'!O31</f>
        <v>3817.17</v>
      </c>
      <c r="Q11" s="33">
        <f>'Waste 9'!P31</f>
        <v>0</v>
      </c>
      <c r="R11" s="33">
        <f>'Waste 9'!Q31</f>
        <v>245.38949999999997</v>
      </c>
      <c r="S11" s="33">
        <f>'Waste 9'!R31</f>
        <v>0</v>
      </c>
      <c r="T11" s="33">
        <f>'Waste 9'!S31</f>
        <v>5.0895599999999992E-2</v>
      </c>
      <c r="U11" s="33">
        <f>'Waste 9'!T31</f>
        <v>0</v>
      </c>
      <c r="V11" s="33">
        <f>'Waste 9'!U31</f>
        <v>0</v>
      </c>
    </row>
    <row r="12" spans="1:22" x14ac:dyDescent="0.2">
      <c r="A12" s="36">
        <v>10</v>
      </c>
      <c r="B12" s="91"/>
      <c r="C12" s="33">
        <f>'Waste 10'!B31</f>
        <v>250</v>
      </c>
      <c r="D12" s="33">
        <f>'Waste 10'!C31</f>
        <v>100</v>
      </c>
      <c r="E12" s="33">
        <f>'Waste 10'!D31</f>
        <v>37.801499999999997</v>
      </c>
      <c r="F12" s="33">
        <f>'Waste 10'!E31</f>
        <v>8.7362500000000001</v>
      </c>
      <c r="G12" s="33">
        <f>'Waste 10'!F31</f>
        <v>4.1449999999999996</v>
      </c>
      <c r="H12" s="33">
        <f>'Waste 10'!G31</f>
        <v>0.185</v>
      </c>
      <c r="I12" s="33">
        <f>'Waste 10'!H31</f>
        <v>2.9250000000000003</v>
      </c>
      <c r="J12" s="33">
        <f>'Waste 10'!I31</f>
        <v>0.23250000000000001</v>
      </c>
      <c r="K12" s="33">
        <f>'Waste 10'!J31</f>
        <v>1.5000000000000001E-2</v>
      </c>
      <c r="L12" s="33">
        <f>'Waste 10'!K31</f>
        <v>1.2500000000000001E-2</v>
      </c>
      <c r="M12" s="33">
        <f>'Waste 10'!L31</f>
        <v>0.57499999999999996</v>
      </c>
      <c r="N12" s="33">
        <f>'Waste 10'!M31</f>
        <v>0.47</v>
      </c>
      <c r="O12" s="33">
        <f>'Waste 10'!N31</f>
        <v>33.75</v>
      </c>
      <c r="P12" s="33">
        <f>'Waste 10'!O31</f>
        <v>6154</v>
      </c>
      <c r="Q12" s="33">
        <f>'Waste 10'!P31</f>
        <v>2.5</v>
      </c>
      <c r="R12" s="33">
        <f>'Waste 10'!Q31</f>
        <v>234.375</v>
      </c>
      <c r="S12" s="33">
        <f>'Waste 10'!R31</f>
        <v>4.2500000000000003E-2</v>
      </c>
      <c r="T12" s="33">
        <f>'Waste 10'!S31</f>
        <v>0.43</v>
      </c>
      <c r="U12" s="33">
        <f>'Waste 10'!T31</f>
        <v>0.02</v>
      </c>
      <c r="V12" s="33">
        <f>'Waste 10'!U31</f>
        <v>2.5</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83</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REGU-415-1629891</_dlc_DocId>
    <_dlc_DocIdUrl xmlns="9be56660-2c31-41ef-bc00-23e72f632f2a">
      <Url>https://cyfoethnaturiolcymru.sharepoint.com/teams/Regulatory/Permitting/_layouts/15/DocIdRedir.aspx?ID=REGU-415-1629891</Url>
      <Description>REGU-415-1629891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2022-07-26T23:00:00+00:00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3EC2A51-72E3-4DBF-816C-DE1EBEBFCD18}"/>
</file>

<file path=customXml/itemProps2.xml><?xml version="1.0" encoding="utf-8"?>
<ds:datastoreItem xmlns:ds="http://schemas.openxmlformats.org/officeDocument/2006/customXml" ds:itemID="{B0E12D0F-614B-4A47-94AA-978BED1D193D}"/>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2022-07-27T09:56:07Z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7db1a9b4-de32-4b31-ab97-260e80655ff7</vt:lpwstr>
  </property>
  <property fmtid="{D5CDD505-2E9C-101B-9397-08002B2CF9AE}" pid="4" name="Order">
    <vt:r8>162989100</vt:r8>
  </property>
</Properties>
</file>