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https://cyfoethnaturiolcymru.sharepoint.com/teams/Regulatory/wip/WIP Regulated Industry Permitting Team LTD/1 MCP_SG/Aneurin Bevan Health Board/PAN-012070/"/>
    </mc:Choice>
  </mc:AlternateContent>
  <xr:revisionPtr revIDLastSave="0" documentId="13_ncr:1_{0547AEAA-2705-4A0F-A265-0AB0E7D08333}" xr6:coauthVersionLast="45" xr6:coauthVersionMax="45" xr10:uidLastSave="{00000000-0000-0000-0000-000000000000}"/>
  <workbookProtection workbookAlgorithmName="SHA-512" workbookHashValue="k4lUQcKfIGcxZaw+zLdqW8xIlFCMQZ1fyFhwBOJBThLfbn1psWpTyQx8jOlG2sQRhK4xOWTjTmOMuNxDUZ3E4g==" workbookSaltValue="UJEfVvf0tl5rIAACP7nuUA==" workbookSpinCount="100000" lockStructure="1"/>
  <bookViews>
    <workbookView xWindow="-110" yWindow="-110" windowWidth="19420" windowHeight="10420" tabRatio="741" activeTab="1" xr2:uid="{00000000-000D-0000-FFFF-FFFF00000000}"/>
  </bookViews>
  <sheets>
    <sheet name="README" sheetId="1" r:id="rId1"/>
    <sheet name="User_Interface" sheetId="2" r:id="rId2"/>
    <sheet name="InputOutput calculations" sheetId="6" state="veryHidden" r:id="rId3"/>
    <sheet name="CHP lookup matrix" sheetId="3" state="veryHidden" r:id="rId4"/>
    <sheet name="Peaking Lookup matrix" sheetId="4" state="veryHidden" r:id="rId5"/>
    <sheet name="Backup lookup matrix" sheetId="5" state="veryHidden" r:id="rId6"/>
    <sheet name="Help" sheetId="7" r:id="rId7"/>
  </sheets>
  <definedNames>
    <definedName name="_xlnm._FilterDatabase" localSheetId="5" hidden="1">'Backup lookup matrix'!$A$1:$I$355</definedName>
    <definedName name="BackNO2">'Backup lookup matrix'!$A$1:$I$361</definedName>
    <definedName name="BackNOX">'Backup lookup matrix'!$L$1:$T$121</definedName>
    <definedName name="BuildingHelp">Help!$A$3</definedName>
    <definedName name="CHP190NO2">'CHP lookup matrix'!$U$1:$AB$190</definedName>
    <definedName name="CHP190NOX">'CHP lookup matrix'!$AE$1:$AL$64</definedName>
    <definedName name="CHP35NO2">'CHP lookup matrix'!$AO$1:$AV$190</definedName>
    <definedName name="CHP35NOX">'CHP lookup matrix'!$AY$1:$BF$64</definedName>
    <definedName name="CHPNO2">'CHP lookup matrix'!$A$1:$H$190</definedName>
    <definedName name="CHPNOX">'CHP lookup matrix'!$K$1:$R$64</definedName>
    <definedName name="ExposureHelp">Help!$A$106</definedName>
    <definedName name="Peak190NO2">'Peaking Lookup matrix'!$W$1:$AE$253</definedName>
    <definedName name="Peak190NOX">'Peaking Lookup matrix'!$AH$1:$AP$85</definedName>
    <definedName name="PeakNO2">'Peaking Lookup matrix'!$A$1:$I$253</definedName>
    <definedName name="PeakNOX">'Peaking Lookup matrix'!$L$1:$T$85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 i="6" l="1"/>
  <c r="B4" i="6" l="1"/>
  <c r="B7" i="6" s="1"/>
  <c r="G37" i="6" s="1"/>
  <c r="D52" i="7" l="1"/>
  <c r="E52" i="7"/>
  <c r="E53" i="7" s="1"/>
  <c r="E54" i="7" s="1"/>
  <c r="D53" i="7"/>
  <c r="D54" i="7" s="1"/>
  <c r="D56" i="7"/>
  <c r="E56" i="7"/>
  <c r="E90" i="7"/>
  <c r="D90" i="7"/>
  <c r="E86" i="7"/>
  <c r="E87" i="7" s="1"/>
  <c r="E88" i="7" s="1"/>
  <c r="D86" i="7"/>
  <c r="D87" i="7" s="1"/>
  <c r="D88" i="7" s="1"/>
  <c r="E17" i="7" l="1"/>
  <c r="D17" i="7"/>
  <c r="E13" i="7" l="1"/>
  <c r="E14" i="7" s="1"/>
  <c r="E15" i="7" s="1"/>
  <c r="D13" i="7"/>
  <c r="D14" i="7" s="1"/>
  <c r="D15" i="7" s="1"/>
  <c r="B50" i="6" l="1"/>
  <c r="AM2" i="3" l="1"/>
  <c r="B32" i="6"/>
  <c r="B9" i="6" l="1"/>
  <c r="C4" i="2" l="1"/>
  <c r="B21" i="6"/>
  <c r="B16" i="6"/>
  <c r="B15" i="6"/>
  <c r="D28" i="2"/>
  <c r="D35" i="2" s="1"/>
  <c r="B8" i="6"/>
  <c r="C38" i="6"/>
  <c r="D38" i="6" s="1"/>
  <c r="B20" i="6"/>
  <c r="B18" i="6"/>
  <c r="B19" i="6"/>
  <c r="B12" i="6"/>
  <c r="B14" i="6"/>
  <c r="B2" i="6"/>
  <c r="B5" i="6" l="1"/>
  <c r="E37" i="6"/>
  <c r="F37" i="6" s="1"/>
  <c r="B41" i="6"/>
  <c r="G41" i="6" s="1"/>
  <c r="G42" i="6" s="1"/>
  <c r="G43" i="6" s="1"/>
  <c r="B10" i="6"/>
  <c r="B26" i="6"/>
  <c r="B27" i="6" s="1"/>
  <c r="B28" i="6" s="1"/>
  <c r="B30" i="6" s="1"/>
  <c r="D52" i="2" s="1"/>
  <c r="B24" i="6"/>
  <c r="B33" i="6" s="1"/>
  <c r="B39" i="6"/>
  <c r="C39" i="6" s="1"/>
  <c r="D39" i="6" s="1"/>
  <c r="B6" i="6" l="1"/>
  <c r="B37" i="6" s="1"/>
  <c r="C41" i="6"/>
  <c r="D41" i="6" s="1"/>
  <c r="D42" i="6" s="1"/>
  <c r="D43" i="6" s="1"/>
  <c r="B42" i="6"/>
  <c r="B43" i="6" s="1"/>
  <c r="E41" i="6"/>
  <c r="E42" i="6" s="1"/>
  <c r="E43" i="6" s="1"/>
  <c r="F41" i="6"/>
  <c r="F42" i="6" s="1"/>
  <c r="F43" i="6" s="1"/>
  <c r="E39" i="6"/>
  <c r="E40" i="6" s="1"/>
  <c r="E47" i="6" s="1" a="1"/>
  <c r="E47" i="6" s="1"/>
  <c r="G39" i="6"/>
  <c r="B40" i="6"/>
  <c r="E38" i="6"/>
  <c r="G38" i="6"/>
  <c r="C37" i="6" l="1"/>
  <c r="D37" i="6" s="1"/>
  <c r="B47" i="6" a="1"/>
  <c r="B47" i="6" s="1"/>
  <c r="C42" i="6"/>
  <c r="C43" i="6" s="1"/>
  <c r="G40" i="6"/>
  <c r="G48" i="6" s="1" a="1"/>
  <c r="G48" i="6" s="1"/>
  <c r="F39" i="6"/>
  <c r="C40" i="6"/>
  <c r="B46" i="6" a="1"/>
  <c r="B46" i="6" s="1"/>
  <c r="B48" i="6" a="1"/>
  <c r="B48" i="6" s="1"/>
  <c r="F38" i="6"/>
  <c r="E46" i="6" a="1"/>
  <c r="E46" i="6" s="1"/>
  <c r="E48" i="6" a="1"/>
  <c r="E48" i="6" s="1"/>
  <c r="F40" i="6"/>
  <c r="G47" i="6" l="1" a="1"/>
  <c r="G47" i="6" s="1"/>
  <c r="G46" i="6" a="1"/>
  <c r="G46" i="6" s="1"/>
  <c r="F47" i="6" a="1"/>
  <c r="F47" i="6" s="1"/>
  <c r="C47" i="6" a="1"/>
  <c r="C47" i="6" s="1"/>
  <c r="D40" i="6"/>
  <c r="C48" i="6" a="1"/>
  <c r="C48" i="6" s="1"/>
  <c r="C46" i="6" a="1"/>
  <c r="C46" i="6" s="1"/>
  <c r="F46" i="6" a="1"/>
  <c r="F46" i="6" s="1"/>
  <c r="F48" i="6" a="1"/>
  <c r="F48" i="6" s="1"/>
  <c r="B53" i="6" l="1"/>
  <c r="D92" i="2" s="1"/>
  <c r="D48" i="6" a="1"/>
  <c r="D48" i="6" s="1"/>
  <c r="D47" i="6" a="1"/>
  <c r="D47" i="6" s="1"/>
  <c r="B52" i="6" s="1"/>
  <c r="D90" i="2" s="1"/>
  <c r="D46" i="6" a="1"/>
  <c r="D46" i="6" s="1"/>
  <c r="B51" i="6" s="1"/>
  <c r="D89" i="2" s="1"/>
  <c r="D94" i="2" l="1"/>
</calcChain>
</file>

<file path=xl/sharedStrings.xml><?xml version="1.0" encoding="utf-8"?>
<sst xmlns="http://schemas.openxmlformats.org/spreadsheetml/2006/main" count="2748" uniqueCount="303">
  <si>
    <t>Source group</t>
  </si>
  <si>
    <t>Capacity</t>
  </si>
  <si>
    <t>Stack height</t>
  </si>
  <si>
    <t>Clearance</t>
  </si>
  <si>
    <t>Background</t>
  </si>
  <si>
    <t>Acceptable PC</t>
  </si>
  <si>
    <t>Unique NO2 PC</t>
  </si>
  <si>
    <t>NO2 Screening distance</t>
  </si>
  <si>
    <t>Unique NOX PC</t>
  </si>
  <si>
    <t>NOX Screening distance</t>
  </si>
  <si>
    <t>CHP1</t>
  </si>
  <si>
    <t>N/A</t>
  </si>
  <si>
    <t>CHP2</t>
  </si>
  <si>
    <t>CHP3</t>
  </si>
  <si>
    <t>CHP4</t>
  </si>
  <si>
    <t>CHP5</t>
  </si>
  <si>
    <t>CHP6</t>
  </si>
  <si>
    <t>CHP7</t>
  </si>
  <si>
    <t>CHP8</t>
  </si>
  <si>
    <t>CHP9</t>
  </si>
  <si>
    <t>CHP10</t>
  </si>
  <si>
    <t>CHP11</t>
  </si>
  <si>
    <t>CHP12</t>
  </si>
  <si>
    <t>CHP13</t>
  </si>
  <si>
    <t>CHP14</t>
  </si>
  <si>
    <t>CHP15</t>
  </si>
  <si>
    <t>CHP16</t>
  </si>
  <si>
    <t>CHP17</t>
  </si>
  <si>
    <t>CHP18</t>
  </si>
  <si>
    <t>CHP19</t>
  </si>
  <si>
    <t>CHP20</t>
  </si>
  <si>
    <t>CHP21</t>
  </si>
  <si>
    <t>CHP22</t>
  </si>
  <si>
    <t>CHP23</t>
  </si>
  <si>
    <t>CHP24</t>
  </si>
  <si>
    <t>CHP25</t>
  </si>
  <si>
    <t>CHP26</t>
  </si>
  <si>
    <t>CHP27</t>
  </si>
  <si>
    <t>CHP28</t>
  </si>
  <si>
    <t>CHP29</t>
  </si>
  <si>
    <t>CHP30</t>
  </si>
  <si>
    <t>CHP31</t>
  </si>
  <si>
    <t>CHP32</t>
  </si>
  <si>
    <t>CHP33</t>
  </si>
  <si>
    <t>CHP34</t>
  </si>
  <si>
    <t>CHP35</t>
  </si>
  <si>
    <t>Operational hours</t>
  </si>
  <si>
    <t>Peak1</t>
  </si>
  <si>
    <t>Peak2</t>
  </si>
  <si>
    <t>Peak3</t>
  </si>
  <si>
    <t>Peak4</t>
  </si>
  <si>
    <t>Peak5</t>
  </si>
  <si>
    <t>Peak6</t>
  </si>
  <si>
    <t>Peak7</t>
  </si>
  <si>
    <t>Peak8</t>
  </si>
  <si>
    <t>Peak9</t>
  </si>
  <si>
    <t>Peak10</t>
  </si>
  <si>
    <t>Peak11</t>
  </si>
  <si>
    <t>Peak12</t>
  </si>
  <si>
    <t>Peak13</t>
  </si>
  <si>
    <t>Peak14</t>
  </si>
  <si>
    <t>Peak15</t>
  </si>
  <si>
    <t>Peak16</t>
  </si>
  <si>
    <t>Peak17</t>
  </si>
  <si>
    <t>Peak18</t>
  </si>
  <si>
    <t>Peak19</t>
  </si>
  <si>
    <t>Peak20</t>
  </si>
  <si>
    <t>Peak21</t>
  </si>
  <si>
    <t>Back1</t>
  </si>
  <si>
    <t>Back2</t>
  </si>
  <si>
    <t>Back3</t>
  </si>
  <si>
    <t>Back4</t>
  </si>
  <si>
    <t>Back5</t>
  </si>
  <si>
    <t>Back6</t>
  </si>
  <si>
    <t>Back7</t>
  </si>
  <si>
    <t>Back8</t>
  </si>
  <si>
    <t>Back9</t>
  </si>
  <si>
    <t>Back10</t>
  </si>
  <si>
    <t>Back11</t>
  </si>
  <si>
    <t>Back12</t>
  </si>
  <si>
    <t>Back13</t>
  </si>
  <si>
    <t>Back14</t>
  </si>
  <si>
    <t>Back15</t>
  </si>
  <si>
    <t>Back16</t>
  </si>
  <si>
    <t>Back17</t>
  </si>
  <si>
    <t>Back18</t>
  </si>
  <si>
    <t>Back19</t>
  </si>
  <si>
    <t>Back20</t>
  </si>
  <si>
    <t>Back21</t>
  </si>
  <si>
    <t>m</t>
  </si>
  <si>
    <t>Height of tallest building within 5L</t>
  </si>
  <si>
    <t>CHP</t>
  </si>
  <si>
    <t>MW</t>
  </si>
  <si>
    <t>hours</t>
  </si>
  <si>
    <t>Rural</t>
  </si>
  <si>
    <t>Suburban</t>
  </si>
  <si>
    <t>Industrial</t>
  </si>
  <si>
    <t>STEP 4: RECEPTORS</t>
  </si>
  <si>
    <t>STEP 2: RELEASE INFORMATION</t>
  </si>
  <si>
    <t>Distance to nearest SAC, SPA, Ramsar site or SSSI</t>
  </si>
  <si>
    <t>STEP 5: ENVIRONMENTAL RISK</t>
  </si>
  <si>
    <t>User input data</t>
  </si>
  <si>
    <t>Type</t>
  </si>
  <si>
    <t>Building height</t>
  </si>
  <si>
    <t>Building width</t>
  </si>
  <si>
    <t>Building length</t>
  </si>
  <si>
    <t>Actual clearance</t>
  </si>
  <si>
    <t>Building calcualtions</t>
  </si>
  <si>
    <t>WB</t>
  </si>
  <si>
    <t>LB</t>
  </si>
  <si>
    <t>A</t>
  </si>
  <si>
    <t>B</t>
  </si>
  <si>
    <t>LR</t>
  </si>
  <si>
    <t>Max cavity length</t>
  </si>
  <si>
    <t>Catagrosed tool data</t>
  </si>
  <si>
    <t>Screening distances</t>
  </si>
  <si>
    <t>Operating hours</t>
  </si>
  <si>
    <t>hours per year</t>
  </si>
  <si>
    <t>Site setting</t>
  </si>
  <si>
    <t>AQMA</t>
  </si>
  <si>
    <t>No</t>
  </si>
  <si>
    <t>Yes</t>
  </si>
  <si>
    <t>Busy Road</t>
  </si>
  <si>
    <t>HH screening distance</t>
  </si>
  <si>
    <t>Habitats screening distance</t>
  </si>
  <si>
    <t>Final HH screening distance</t>
  </si>
  <si>
    <t>Final habitats screening distance</t>
  </si>
  <si>
    <t>Type list</t>
  </si>
  <si>
    <t>Yes/No</t>
  </si>
  <si>
    <t>Background list</t>
  </si>
  <si>
    <t>Urban</t>
  </si>
  <si>
    <t>Air Quality Modelling and Assessment Unit (AQMAU)</t>
  </si>
  <si>
    <t>OVERVIEW:</t>
  </si>
  <si>
    <t xml:space="preserve">Redistribution of this tool and use in source and binary forms, with or without modification, are permitted provided that the following conditions are met: </t>
  </si>
  <si>
    <t>1. Redistributions of source code must retain the above copyright notice, this list of conditions and the following disclaimer.</t>
  </si>
  <si>
    <t>2. Redistributions in binary form must reproduce the above copyright notice, this list of conditions and the following disclaimer in the documentation and/or other materials provided with the distribution.</t>
  </si>
  <si>
    <t>DISCLAIMER:</t>
  </si>
  <si>
    <t>THIS SOFTWARE IS PROVIDED BY THE ENVIRONMENT AGENCY, AND CONTRIBUTORS "AS IS" AND ANY EXPRESS OR IMPLIED WARRANTIES, INCLUDING, BUT NOT LIMITED TO, THE IMPLIED WARRANTIES OF MERCHANTABILITY AND FITNESS FOR A PARTICULAR PURPOSE ARE DISCLAIMED. IN NO EVENT SHALL THE ENVIRONMENT AGENCY OR CONTRIBUTORS BE LIABLE FOR ANY DIRECT, INDIRECT, INCIDENTAL, SPECIAL, EXEMPLARY, OR CONSEQUENTIAL DAMAGES (INCLUDING, BUT NOT LIMITED TO, PROCUREMENT OF SUBSTITUTE GOODS OR SERVICES; LOSS OF USE, DATA, OR PROFITS; OR BUSINESS INTERRUPTION) HOWEVER CAUSED AND ON ANY THEORY OF LIABILITY, WHETHER IN CONTRACT, STRICT LIABILITY, OR TORT (INCLUDING NEGLIGENCE OR OTHERWISE) ARISING IN ANY WAY OUT OF THE USE OF THIS SOFTWARE, EVEN IF ADVISED OF THE POSSIBILITY OF SUCH DAMAGE.</t>
  </si>
  <si>
    <t>LICENCE:</t>
  </si>
  <si>
    <t>Open Government Licence for public sector information</t>
  </si>
  <si>
    <t>http://www.nationalarchives.gov.uk/doc/open-government-licence/version/3/</t>
  </si>
  <si>
    <t>Specified Generator Tranche B Screening Tool</t>
  </si>
  <si>
    <t>COPYRIGHT © 2018 ENVIRONMENT AGENCY ALL RIGHTS RESERVED</t>
  </si>
  <si>
    <t>SPECIFIED GENERATOR TRANCHE B SCREENING TOOL</t>
  </si>
  <si>
    <t>The SAC, SPA, Ramsar site or SSSI screening distance is:</t>
  </si>
  <si>
    <r>
      <t>mg/Nm</t>
    </r>
    <r>
      <rPr>
        <b/>
        <vertAlign val="superscript"/>
        <sz val="11"/>
        <color theme="1"/>
        <rFont val="Calibri"/>
        <family val="2"/>
        <scheme val="minor"/>
      </rPr>
      <t>3</t>
    </r>
  </si>
  <si>
    <t>CHP-95</t>
  </si>
  <si>
    <t>CHP-190</t>
  </si>
  <si>
    <t>Peaking-95</t>
  </si>
  <si>
    <t>Peaking-190</t>
  </si>
  <si>
    <t xml:space="preserve">Clearance </t>
  </si>
  <si>
    <t>Rolling average</t>
  </si>
  <si>
    <t>Existing/New</t>
  </si>
  <si>
    <t>Existing</t>
  </si>
  <si>
    <t>New</t>
  </si>
  <si>
    <t>ELV</t>
  </si>
  <si>
    <t>mg/Nm3</t>
  </si>
  <si>
    <t>CHP36</t>
  </si>
  <si>
    <t>CHP37</t>
  </si>
  <si>
    <t>CHP38</t>
  </si>
  <si>
    <t>CHP39</t>
  </si>
  <si>
    <t>CHP40</t>
  </si>
  <si>
    <t>CHP41</t>
  </si>
  <si>
    <t>CHP42</t>
  </si>
  <si>
    <t>CHP43</t>
  </si>
  <si>
    <t>CHP44</t>
  </si>
  <si>
    <t>CHP45</t>
  </si>
  <si>
    <t>CHP46</t>
  </si>
  <si>
    <t>CHP47</t>
  </si>
  <si>
    <t>CHP48</t>
  </si>
  <si>
    <t>CHP49</t>
  </si>
  <si>
    <t>Maximum downwash cavity length</t>
  </si>
  <si>
    <t>Peaking</t>
  </si>
  <si>
    <t>Applicant name</t>
  </si>
  <si>
    <t>Screening result:</t>
  </si>
  <si>
    <t>USER NOTES:
Please enter the name that will appear on the environmental permit.</t>
  </si>
  <si>
    <t>Balancing</t>
  </si>
  <si>
    <r>
      <t xml:space="preserve">If 'Peaking' or 'Balancing', is rolling average flexibility required?
</t>
    </r>
    <r>
      <rPr>
        <sz val="11"/>
        <color theme="1"/>
        <rFont val="Calibri"/>
        <family val="2"/>
        <scheme val="minor"/>
      </rPr>
      <t>(Select yes or no)</t>
    </r>
  </si>
  <si>
    <r>
      <t xml:space="preserve">Is there one or more buildings within 5L and with heights more than 40% of the stack height?
</t>
    </r>
    <r>
      <rPr>
        <sz val="11"/>
        <color theme="1"/>
        <rFont val="Calibri"/>
        <family val="2"/>
        <scheme val="minor"/>
      </rPr>
      <t>(Select yes or no)</t>
    </r>
  </si>
  <si>
    <r>
      <rPr>
        <b/>
        <sz val="11"/>
        <color theme="1"/>
        <rFont val="Calibri"/>
        <family val="2"/>
      </rPr>
      <t>µ</t>
    </r>
    <r>
      <rPr>
        <b/>
        <sz val="12.65"/>
        <color theme="1"/>
        <rFont val="Calibri"/>
        <family val="2"/>
      </rPr>
      <t>g/m</t>
    </r>
    <r>
      <rPr>
        <b/>
        <vertAlign val="superscript"/>
        <sz val="12.65"/>
        <color theme="1"/>
        <rFont val="Calibri"/>
        <family val="2"/>
      </rPr>
      <t>3</t>
    </r>
  </si>
  <si>
    <t>Tool background</t>
  </si>
  <si>
    <t>CHP50</t>
  </si>
  <si>
    <t>CHP51</t>
  </si>
  <si>
    <t>CHP52</t>
  </si>
  <si>
    <t>CHP53</t>
  </si>
  <si>
    <t>CHP54</t>
  </si>
  <si>
    <t>CHP55</t>
  </si>
  <si>
    <t>CHP56</t>
  </si>
  <si>
    <t>CHP57</t>
  </si>
  <si>
    <t>CHP58</t>
  </si>
  <si>
    <t>CHP59</t>
  </si>
  <si>
    <t>CHP60</t>
  </si>
  <si>
    <t>CHP61</t>
  </si>
  <si>
    <t>CHP62</t>
  </si>
  <si>
    <t>CHP63</t>
  </si>
  <si>
    <t>CHP-35</t>
  </si>
  <si>
    <t>Other</t>
  </si>
  <si>
    <r>
      <t xml:space="preserve">Do the generators have secondary abatement fitted?
</t>
    </r>
    <r>
      <rPr>
        <sz val="11"/>
        <color theme="1"/>
        <rFont val="Calibri"/>
        <family val="2"/>
        <scheme val="minor"/>
      </rPr>
      <t>(Select yes or no)</t>
    </r>
  </si>
  <si>
    <t>USER NOTES:
Select yes, if secondary abatement is used to reduce emissions from generators on the specified generator site.
Select no, if no secondary abatement is fitted.</t>
  </si>
  <si>
    <t>STEP1: GENERAL SITE INFORMATION</t>
  </si>
  <si>
    <t>STEP 3: STUDY AREA SETTING AND BACKGROUND CONCENTRATIONS</t>
  </si>
  <si>
    <r>
      <t>Baseline background NO</t>
    </r>
    <r>
      <rPr>
        <b/>
        <vertAlign val="subscript"/>
        <sz val="11"/>
        <color theme="1"/>
        <rFont val="Calibri"/>
        <family val="2"/>
        <scheme val="minor"/>
      </rPr>
      <t>2</t>
    </r>
    <r>
      <rPr>
        <b/>
        <sz val="11"/>
        <color theme="1"/>
        <rFont val="Calibri"/>
        <family val="2"/>
        <scheme val="minor"/>
      </rPr>
      <t xml:space="preserve"> concentration</t>
    </r>
  </si>
  <si>
    <t>App baseline background</t>
  </si>
  <si>
    <t>Final baseline background</t>
  </si>
  <si>
    <t>Roadside background</t>
  </si>
  <si>
    <t>HH screening distance-roadside</t>
  </si>
  <si>
    <t>Final HH screening distance-roadside</t>
  </si>
  <si>
    <t>Secondary abatement</t>
  </si>
  <si>
    <t>Non-roadside human health screening distance is:</t>
  </si>
  <si>
    <t>Roadside human health screening distance is:</t>
  </si>
  <si>
    <t>Is downwash an issue?</t>
  </si>
  <si>
    <t>Receptors within cavity?</t>
  </si>
  <si>
    <t>USER NOTES:
The stack height is the height of the top of the stack above ground level of the release point. If there are multiple generator stacks then the lowest stack should be entered.</t>
  </si>
  <si>
    <r>
      <t xml:space="preserve">Are there any receptors within the downwash cavity length from the nearest edge/side of the building?
</t>
    </r>
    <r>
      <rPr>
        <sz val="11"/>
        <color theme="1"/>
        <rFont val="Calibri"/>
        <family val="2"/>
        <scheme val="minor"/>
      </rPr>
      <t>(Select yes or no)</t>
    </r>
  </si>
  <si>
    <r>
      <t xml:space="preserve">Sensitive receptors near an A road or motorway network?
</t>
    </r>
    <r>
      <rPr>
        <sz val="11"/>
        <color theme="1"/>
        <rFont val="Calibri"/>
        <family val="2"/>
        <scheme val="minor"/>
      </rPr>
      <t>(Select yes or no)</t>
    </r>
  </si>
  <si>
    <r>
      <t>Sensitive receptors within an AQMA declared for NO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(Select yes or no)</t>
    </r>
  </si>
  <si>
    <t>Roadside public exposure</t>
  </si>
  <si>
    <t>MCPDHelp@environment-agency.gov.uk</t>
  </si>
  <si>
    <t>CHP opertional hour scaled capacity</t>
  </si>
  <si>
    <t>Temporary fix for no opertional hour look-up tables for CHPs.</t>
  </si>
  <si>
    <t>Operational hours per year</t>
  </si>
  <si>
    <r>
      <t xml:space="preserve">Length </t>
    </r>
    <r>
      <rPr>
        <sz val="11"/>
        <color theme="1"/>
        <rFont val="Calibri"/>
        <family val="2"/>
        <scheme val="minor"/>
      </rPr>
      <t>(or length of combined block for multiple buildings)</t>
    </r>
  </si>
  <si>
    <r>
      <t xml:space="preserve">Width </t>
    </r>
    <r>
      <rPr>
        <sz val="11"/>
        <color theme="1"/>
        <rFont val="Calibri"/>
        <family val="2"/>
        <scheme val="minor"/>
      </rPr>
      <t>(or width of combined block for multiple buildings)</t>
    </r>
  </si>
  <si>
    <t>Specified generators aggregated rated thermal input</t>
  </si>
  <si>
    <t>USER NOTES:
Enter the number of operational hours per year.
Select yes, if rolling average flexibility is required for the peaking or balancing plant. These are: rolling averages over a period of 3 years for new plant operating no more than 500 hours per year; and 5 years for existing plant operating no more than 500 hours per year or plant operating between 501 and 1500 hours per year.
Otherwise select no.</t>
  </si>
  <si>
    <t>USER NOTES:
There are very high uncertainties when predicting impacts in the cavity region of buildings that cause downwash.
Select yes, if there are any sensitive receptors within the calculated downwash cavity length from any side or corner of the inputted building.
Otherwise, select no.</t>
  </si>
  <si>
    <t>Are there any human health receptors where there is roadside public exposure?</t>
  </si>
  <si>
    <t>USER NOTES:
Enter height of tallest building that can affect dispersion.
Enter the  length and width of the building or the combined block building.
If there are no buildings that could affect dispersion then leave blank.</t>
  </si>
  <si>
    <t>Example 1</t>
  </si>
  <si>
    <t>Building A</t>
  </si>
  <si>
    <t>Building B</t>
  </si>
  <si>
    <t>Building height/stack height</t>
  </si>
  <si>
    <t>Height (m)</t>
  </si>
  <si>
    <t>Length (m)</t>
  </si>
  <si>
    <t>Width (m)</t>
  </si>
  <si>
    <t>Max projected width (m)</t>
  </si>
  <si>
    <t>L (m)</t>
  </si>
  <si>
    <t>5L (m)</t>
  </si>
  <si>
    <t>Distance from stack (m)</t>
  </si>
  <si>
    <t>Example 2</t>
  </si>
  <si>
    <t>Combined simplified block building</t>
  </si>
  <si>
    <t>Example 3</t>
  </si>
  <si>
    <t>BUILDINGS THAT COULD AFFECT DISPERSION</t>
  </si>
  <si>
    <t>The stack is located on Building A and the building height is more than 40% of the stack height. Building A will affect dispersion from the stack.
Building B is within 5L, however its height is less than 40% of the stack height. Building B will not affect dispersion from the stack and can be ignored.
Building A dimensions need to be used for screening.</t>
  </si>
  <si>
    <r>
      <t xml:space="preserve">All buildings that could affect dispersion need to be considered during screening. This includes the building on which the stack is located.
Buildings that could affect dispersion from a stack are any building that is both:
</t>
    </r>
    <r>
      <rPr>
        <sz val="11"/>
        <color theme="1"/>
        <rFont val="Calibri"/>
        <family val="2"/>
      </rPr>
      <t>• w</t>
    </r>
    <r>
      <rPr>
        <sz val="11"/>
        <color theme="1"/>
        <rFont val="Calibri"/>
        <family val="2"/>
        <scheme val="minor"/>
      </rPr>
      <t xml:space="preserve">ithin 5L of the stack
</t>
    </r>
    <r>
      <rPr>
        <sz val="11"/>
        <color theme="1"/>
        <rFont val="Calibri"/>
        <family val="2"/>
      </rPr>
      <t xml:space="preserve">• </t>
    </r>
    <r>
      <rPr>
        <sz val="11"/>
        <color theme="1"/>
        <rFont val="Calibri"/>
        <family val="2"/>
        <scheme val="minor"/>
      </rPr>
      <t xml:space="preserve">has a height more than 40% of the stack height
For each building 'L' is the lowest of either:
</t>
    </r>
    <r>
      <rPr>
        <sz val="11"/>
        <color theme="1"/>
        <rFont val="Calibri"/>
        <family val="2"/>
      </rPr>
      <t>• the height of the building</t>
    </r>
    <r>
      <rPr>
        <sz val="11"/>
        <color theme="1"/>
        <rFont val="Calibri"/>
        <family val="2"/>
        <scheme val="minor"/>
      </rPr>
      <t xml:space="preserve">
</t>
    </r>
    <r>
      <rPr>
        <sz val="11"/>
        <color theme="1"/>
        <rFont val="Calibri"/>
        <family val="2"/>
      </rPr>
      <t>• the maximum projected width, which is the greatest width between 2 points (for example opposing corners of a roof)
Where there are multiple buildings that could affect dispersion, they should be combined into a simplified block. The height of the simplified block should be set to the tallest building.</t>
    </r>
  </si>
  <si>
    <t>The stack is located on Building A and the building height is more than 40% of the stack height. Building A will affect dispersion from the stack.
Building B is beyond 5L, despite its height being more than 40% of the stack height. Building B will not affect dispersion from the stack and can be ignored.
Building A dimensions need to be used for screening.</t>
  </si>
  <si>
    <r>
      <rPr>
        <sz val="9"/>
        <rFont val="Calibri"/>
        <family val="2"/>
        <scheme val="minor"/>
      </rPr>
      <t xml:space="preserve">USER NOTES:
If yes, all </t>
    </r>
    <r>
      <rPr>
        <u/>
        <sz val="9"/>
        <color rgb="FF0000FF"/>
        <rFont val="Calibri"/>
        <family val="2"/>
        <scheme val="minor"/>
      </rPr>
      <t>buildings that could affect dispersion</t>
    </r>
    <r>
      <rPr>
        <sz val="9"/>
        <rFont val="Calibri"/>
        <family val="2"/>
        <scheme val="minor"/>
      </rPr>
      <t xml:space="preserve"> must be combined into a single effective combined block. Buildings that can affect dispersion must be both:
• Within 5L of the stack, where L is the lowest of either the height of the building, or the maximum projected width (for example, the opposing corners of a roof). Typically, L will be the building height unless the building is a tower.
• Have a height that is more than 40% of the stack height.
Select no, only if there are no buildings that satisfy the above criteria.</t>
    </r>
  </si>
  <si>
    <t>RELEVANT PUBLIC EXPOSURE</t>
  </si>
  <si>
    <t>Annual mean exposure</t>
  </si>
  <si>
    <t>Hourly mean exposure</t>
  </si>
  <si>
    <t>Roadside locations</t>
  </si>
  <si>
    <t>The stack is located on Building A and the building height is more than 40% of the stack height. Building A will affect dispersion from the stack.
Building B is within 5L and has height more than 40% of the stack height. Building B will also affect dispersion from the stack.
Building A and B need to be combined into a simplified block with a height equal to Building B, since this is the tallest of the two buildings that affect dispersion from the stack.</t>
  </si>
  <si>
    <t>Fuel</t>
  </si>
  <si>
    <t>Natural gas</t>
  </si>
  <si>
    <t>Diesel (ultra low sulphur)</t>
  </si>
  <si>
    <t>2.5 factor based on (unabated emission at 1850 mg/Nm3 for 10 minutes and 190 mg/Nm3 for 50 minutes)</t>
  </si>
  <si>
    <t>Back22</t>
  </si>
  <si>
    <t>Back23</t>
  </si>
  <si>
    <t>Back24</t>
  </si>
  <si>
    <t>Balancing capacity</t>
  </si>
  <si>
    <t>Further information is provided in Environment Agency guidance:</t>
  </si>
  <si>
    <t>To discuss any site or application please contact:</t>
  </si>
  <si>
    <t>Specified generator: comply with permit conditions (https://www.gov.uk/guidance/specified-generator-comply-with-permit-conditions)</t>
  </si>
  <si>
    <t>Specified generator: apply for an environmental permit (https://www.gov.uk/guidance/specified-generator-apply-for-an-environmental-permit)</t>
  </si>
  <si>
    <t>USER NOTES:
Natural gas - Can be used for screening of all usage types (CHP, Peaking and Balancing).
Diesel (ultra low sulphur) - Can be used for screening for balancing operations only (between 51 and 500 hours per year).</t>
  </si>
  <si>
    <t>Example locations of annual mean public exposure include, but are not limited to: residential properties, schools, hospitals and cares homes.</t>
  </si>
  <si>
    <t xml:space="preserve">Example locations of hourly mean public exposure include, but are not limited to: residential properties, schools, hospitals, cares homes, busy shopping streets, bus stations and railway stations that are not fully enclosed, and car parks where the public are reasonably expected to spend an hour or more. </t>
  </si>
  <si>
    <t>This tool is for screening simple bespoke low risk Tranche B specified generators which cannot meet the available standard rules permits.
You need to populate and run the tool. The run tool must be submitted with your simple bespoke application.
To use the tool the specified generator needs to:</t>
  </si>
  <si>
    <t>USER NOTES:
CHP - Combined heat and power plant typically used to provide mid-merit or base load electricity and therefore assumed to operate up to 8760 hours per year.
Peaking - Peaking plants are used to provide power during grid peak demand periods and are assumed to operate between 501 and 1500 hours per year.
Balancing - Balancing plants are considered to operate between 51 and 500 hours per year and are typically used to provide balancing power reserve to the grid.</t>
  </si>
  <si>
    <r>
      <t xml:space="preserve">Is it a mixed Tranche A and B specified generator site?
</t>
    </r>
    <r>
      <rPr>
        <sz val="11"/>
        <color theme="1"/>
        <rFont val="Calibri"/>
        <family val="2"/>
        <scheme val="minor"/>
      </rPr>
      <t>(Select yes or no)</t>
    </r>
  </si>
  <si>
    <t>USER NOTES:
Select yes, if there are any Tranche A generators on the specified generator site. If there are, then all Tranche A generators must comply with the Tranche B generator requirements.
Select no, if there are no Tranche A generators on the specified generator site.</t>
  </si>
  <si>
    <r>
      <t xml:space="preserve">Specified generator usage type category
</t>
    </r>
    <r>
      <rPr>
        <sz val="11"/>
        <color theme="1"/>
        <rFont val="Calibri"/>
        <family val="2"/>
        <scheme val="minor"/>
      </rPr>
      <t>(Select the cell and choose from the drop-down list)</t>
    </r>
  </si>
  <si>
    <r>
      <t xml:space="preserve">Fuel
</t>
    </r>
    <r>
      <rPr>
        <sz val="11"/>
        <color theme="1"/>
        <rFont val="Calibri"/>
        <family val="2"/>
        <scheme val="minor"/>
      </rPr>
      <t>(Select the cell and choose from the drop-down list)</t>
    </r>
  </si>
  <si>
    <r>
      <rPr>
        <b/>
        <sz val="11"/>
        <color theme="1"/>
        <rFont val="Calibri"/>
        <family val="2"/>
        <scheme val="minor"/>
      </rPr>
      <t>Existing or new medium combustion plant generators?</t>
    </r>
    <r>
      <rPr>
        <sz val="11"/>
        <color theme="1"/>
        <rFont val="Calibri"/>
        <family val="2"/>
        <scheme val="minor"/>
      </rPr>
      <t xml:space="preserve">
(Select the cell and choose from the drop-down list)</t>
    </r>
  </si>
  <si>
    <r>
      <t xml:space="preserve">Sensitive receptor setting
</t>
    </r>
    <r>
      <rPr>
        <sz val="11"/>
        <color theme="1"/>
        <rFont val="Calibri"/>
        <family val="2"/>
        <scheme val="minor"/>
      </rPr>
      <t>(Select the cell and choose from the drop-down list)</t>
    </r>
  </si>
  <si>
    <t>Distance to nearest non-roadside human health receptor</t>
  </si>
  <si>
    <t>Distance to nearest roadside human health receptor</t>
  </si>
  <si>
    <t xml:space="preserve">USER NOTES:
This is the total aggregated thermal input of all generators on the specified generator site. It should include Tranche A and B generators for mixed sites.
CHPs - Screening distances for up to 25MWth aggregated plant have been calculated.
Peaking and balancing plant - Screening distances for up to 50MWth aggregated plant have been calculated.
</t>
  </si>
  <si>
    <r>
      <t>USER NOTES:
Generators with rated thermal input greater than 1 MW and less than 50 MW are medium combustion plant. Those that operate more than 500 hours per year will be required to comply with MCPD ELVs, those that operate up to 500 hours must comply with the SG ELV.
Existing  - MCPs operating before 20 December 2018 and more than 500 hours (MCPD ELV 190mg/Nm</t>
    </r>
    <r>
      <rPr>
        <vertAlign val="superscript"/>
        <sz val="9"/>
        <color theme="1"/>
        <rFont val="Calibri"/>
        <family val="2"/>
        <scheme val="minor"/>
      </rPr>
      <t>3</t>
    </r>
    <r>
      <rPr>
        <sz val="9"/>
        <color theme="1"/>
        <rFont val="Calibri"/>
        <family val="2"/>
        <scheme val="minor"/>
      </rPr>
      <t>).
New  - MCPs operating after 20 December 2018 and more than 500 hours (MCPD ELV 95mg/Nm</t>
    </r>
    <r>
      <rPr>
        <vertAlign val="superscript"/>
        <sz val="9"/>
        <color theme="1"/>
        <rFont val="Calibri"/>
        <family val="2"/>
        <scheme val="minor"/>
      </rPr>
      <t>3</t>
    </r>
    <r>
      <rPr>
        <sz val="9"/>
        <color theme="1"/>
        <rFont val="Calibri"/>
        <family val="2"/>
        <scheme val="minor"/>
      </rPr>
      <t>).
Other - MCPs  operating up to 500 hours per year, or generators with individual rated thermal inputs less than 1 MW (SG ELV 190mg/Nm</t>
    </r>
    <r>
      <rPr>
        <vertAlign val="superscript"/>
        <sz val="9"/>
        <color theme="1"/>
        <rFont val="Calibri"/>
        <family val="2"/>
        <scheme val="minor"/>
      </rPr>
      <t>3</t>
    </r>
    <r>
      <rPr>
        <sz val="9"/>
        <color theme="1"/>
        <rFont val="Calibri"/>
        <family val="2"/>
        <scheme val="minor"/>
      </rPr>
      <t>).</t>
    </r>
  </si>
  <si>
    <r>
      <t>USER NOTES:
Enter the emission concentration that all the generators on the site can achieve.
If it is a mixed Tranche A and B site, it should be no more than the specified generator ELV of 190mg/Nm</t>
    </r>
    <r>
      <rPr>
        <vertAlign val="superscript"/>
        <sz val="9"/>
        <color theme="1"/>
        <rFont val="Calibri"/>
        <family val="2"/>
        <scheme val="minor"/>
      </rPr>
      <t>3</t>
    </r>
    <r>
      <rPr>
        <sz val="9"/>
        <color theme="1"/>
        <rFont val="Calibri"/>
        <family val="2"/>
        <scheme val="minor"/>
      </rPr>
      <t>.
A lower emission limit value can be set and screened against if it can be achieved.
The lowest emission limit value possible is 35mg/Nm</t>
    </r>
    <r>
      <rPr>
        <vertAlign val="superscript"/>
        <sz val="9"/>
        <color theme="1"/>
        <rFont val="Calibri"/>
        <family val="2"/>
        <scheme val="minor"/>
      </rPr>
      <t>3</t>
    </r>
    <r>
      <rPr>
        <sz val="9"/>
        <color theme="1"/>
        <rFont val="Calibri"/>
        <family val="2"/>
        <scheme val="minor"/>
      </rPr>
      <t>, which can be achieved when secondary abatement is fitted.
If left blank the screening emission limit value will be set automatically.</t>
    </r>
  </si>
  <si>
    <r>
      <t>Emission Limit Value (273K, dry and 15% 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(Automatically selected)</t>
    </r>
  </si>
  <si>
    <t>USER NOTES:
The study area should be defined based on a 1km buffer zone around the site.
Rural - Rural settings are locations in the open countryside, agricultural areas, villages and small towns.
Suburban - Suburban settings are mixed-use or residential areas on the outskirts of a city or large town.
Industrial - Industrial settings are locations where industry is the main land use and makes a contribution to the pollution burden.
Urban - Urban settings are considered to be locations in the main areas of a city or large town.</t>
  </si>
  <si>
    <r>
      <t>USER NOTES:
Receptors near roads have elevated background NO</t>
    </r>
    <r>
      <rPr>
        <vertAlign val="subscript"/>
        <sz val="9"/>
        <color theme="1"/>
        <rFont val="Calibri"/>
        <family val="2"/>
        <scheme val="minor"/>
      </rPr>
      <t>2</t>
    </r>
    <r>
      <rPr>
        <sz val="9"/>
        <color theme="1"/>
        <rFont val="Calibri"/>
        <family val="2"/>
        <scheme val="minor"/>
      </rPr>
      <t xml:space="preserve"> concentrations.
Select yes, if there is an A road (main road) or motorway within 50m of receptors in the study area.
Otherwise, select no.</t>
    </r>
  </si>
  <si>
    <r>
      <t xml:space="preserve">USER NOTES:
Enter the shortest distance from any generator stack to the nearest receptor where there is </t>
    </r>
    <r>
      <rPr>
        <u/>
        <sz val="9"/>
        <color rgb="FF0000FF"/>
        <rFont val="Calibri"/>
        <family val="2"/>
        <scheme val="minor"/>
      </rPr>
      <t>relevant public exposure</t>
    </r>
    <r>
      <rPr>
        <sz val="9"/>
        <rFont val="Calibri"/>
        <family val="2"/>
        <scheme val="minor"/>
      </rPr>
      <t xml:space="preserve">.
Non-roadside receptors are those where there is public exposure beyond 15m of any road or street.
Roadside receptors are those where there is public exposure within 15m of a busy road or junction (10,000 vehicles/day or more), or a congested narrow streets (5,000 vehicles/day. Higher backgrounds are automatically assumed for these receptors.
Select yes, if there if there is relevant public exposure within 15m of a busy road and enter the distance to the nearest roadside receptor.
Otherwise, select no and enter no distance.
</t>
    </r>
  </si>
  <si>
    <t>Are there any SACs, SPAs, Ramsar sites within 5km or SSSIs within 2km?</t>
  </si>
  <si>
    <r>
      <t>Attainable emission concentration  (273K, dry and 15% O</t>
    </r>
    <r>
      <rPr>
        <b/>
        <vertAlign val="subscript"/>
        <sz val="11"/>
        <color theme="1"/>
        <rFont val="Calibri"/>
        <family val="2"/>
        <scheme val="minor"/>
      </rPr>
      <t>2</t>
    </r>
    <r>
      <rPr>
        <b/>
        <sz val="11"/>
        <color theme="1"/>
        <rFont val="Calibri"/>
        <family val="2"/>
        <scheme val="minor"/>
      </rPr>
      <t>)</t>
    </r>
  </si>
  <si>
    <r>
      <t>Screening Emission Limit Value (273K, dry and 15% 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(Automatically selected)</t>
    </r>
  </si>
  <si>
    <r>
      <rPr>
        <sz val="9"/>
        <rFont val="Calibri"/>
        <family val="2"/>
        <scheme val="minor"/>
      </rPr>
      <t>USER NOTES:
If there are receptors within an Air Quality Management Area (AQMA), then there is likely to be little or no headroom. Find current AQMAs on Defra's UK Air website:</t>
    </r>
    <r>
      <rPr>
        <sz val="11"/>
        <color theme="10"/>
        <rFont val="Calibri"/>
        <family val="2"/>
        <scheme val="minor"/>
      </rPr>
      <t xml:space="preserve"> </t>
    </r>
    <r>
      <rPr>
        <u/>
        <sz val="9"/>
        <color theme="10"/>
        <rFont val="Calibri"/>
        <family val="2"/>
        <scheme val="minor"/>
      </rPr>
      <t>https://uk-air.defra.gov.uk/aqma/maps</t>
    </r>
    <r>
      <rPr>
        <u/>
        <sz val="11"/>
        <color theme="10"/>
        <rFont val="Calibri"/>
        <family val="2"/>
        <scheme val="minor"/>
      </rPr>
      <t xml:space="preserve">
</t>
    </r>
    <r>
      <rPr>
        <sz val="9"/>
        <rFont val="Calibri"/>
        <family val="2"/>
        <scheme val="minor"/>
      </rPr>
      <t>Select yes, if the receptor is within an AQMA declared for nitrogen dioxide (NO</t>
    </r>
    <r>
      <rPr>
        <vertAlign val="subscript"/>
        <sz val="9"/>
        <rFont val="Calibri"/>
        <family val="2"/>
        <scheme val="minor"/>
      </rPr>
      <t>2</t>
    </r>
    <r>
      <rPr>
        <sz val="9"/>
        <rFont val="Calibri"/>
        <family val="2"/>
        <scheme val="minor"/>
      </rPr>
      <t>).
Otherwise select no.</t>
    </r>
  </si>
  <si>
    <t>USER NOTES:
Enter the assumed baseline background concentration for the study area.
The local authority can give baseline background concentrations for the study area from their local air quality management responsibilities.
The baseline background should not be a roadside or kerbside concentration.</t>
  </si>
  <si>
    <r>
      <rPr>
        <sz val="9"/>
        <rFont val="Calibri"/>
        <family val="2"/>
        <scheme val="minor"/>
      </rPr>
      <t>USER NOTES:
Select yes, if there is a SAC (Special Area of Conservation), SPA (Special Protection Area) or Ramsar site within 5km, or SSSI (Site of Special Scientific Interest) within 2km.
If yes, enter the distance in meters from any generator stack to the nearest habitat site.
Otherwise, select no and enter no distance.
Find sites on Defra's Magic Map:</t>
    </r>
    <r>
      <rPr>
        <sz val="11"/>
        <color theme="10"/>
        <rFont val="Calibri"/>
        <family val="2"/>
        <scheme val="minor"/>
      </rPr>
      <t xml:space="preserve"> </t>
    </r>
    <r>
      <rPr>
        <u/>
        <sz val="9"/>
        <color theme="10"/>
        <rFont val="Calibri"/>
        <family val="2"/>
        <scheme val="minor"/>
      </rPr>
      <t>http://magic.defra.gov.uk/MagicMap.aspx</t>
    </r>
  </si>
  <si>
    <t>Screens in based on the 'Balancing' diesel generators aggregated thermal input being more than 20MW. Complex bespoke application required.</t>
  </si>
  <si>
    <t>A 20m stack is located on a 17m building (Building A).  There is another 19m high building nearby, 14m from the stack (Building B).</t>
  </si>
  <si>
    <t>A 20m stack is located on a 17m building (Building A). There is another 7m high building nearby, 14m from the stack (Building B).</t>
  </si>
  <si>
    <t>Figure 1 - Building A and B affect dispersion from 20m stack (edited screenshot from BREEZE Downwash Analyst)</t>
  </si>
  <si>
    <t>Figure 2 - Building B too low to affect dispersion from 20m stack (edited screenshot from BREEZE Downwash Analyst)</t>
  </si>
  <si>
    <t>A 20m stack is located on a 17m building (Building A). There is another 19m high building nearby, 99m from the stack (Building B).</t>
  </si>
  <si>
    <t>Figure 3 - Building B too far away to affect dispersion from 20m stack (edited screenshot from BREEZE Downwash Analyst)</t>
  </si>
  <si>
    <r>
      <t>Sensitive human health receptors are located where there is relevant public exposure. Relevant public exposure are locations where members of the public have access, are regularly present and can be exposed for a significant portion of the averaging time of the standard.
The nitrogen dioxide standards are 40</t>
    </r>
    <r>
      <rPr>
        <sz val="11"/>
        <color theme="1"/>
        <rFont val="Calibri"/>
        <family val="2"/>
      </rPr>
      <t>µg/m</t>
    </r>
    <r>
      <rPr>
        <vertAlign val="superscript"/>
        <sz val="11"/>
        <color theme="1"/>
        <rFont val="Calibri"/>
        <family val="2"/>
      </rPr>
      <t>3</t>
    </r>
    <r>
      <rPr>
        <sz val="11"/>
        <color theme="1"/>
        <rFont val="Calibri"/>
        <family val="2"/>
      </rPr>
      <t xml:space="preserve"> as an annual mean, and 200µg/m</t>
    </r>
    <r>
      <rPr>
        <vertAlign val="superscript"/>
        <sz val="11"/>
        <color theme="1"/>
        <rFont val="Calibri"/>
        <family val="2"/>
      </rPr>
      <t>3</t>
    </r>
    <r>
      <rPr>
        <sz val="11"/>
        <color theme="1"/>
        <rFont val="Calibri"/>
        <family val="2"/>
      </rPr>
      <t xml:space="preserve"> as an hourly mean, not to be exceeded more than 18 times (hours) per calendar year. These standards do not apply where health and safety at work provisions exist and where members of the public do not have access.</t>
    </r>
    <r>
      <rPr>
        <sz val="11"/>
        <color theme="1"/>
        <rFont val="Calibri"/>
        <family val="2"/>
        <scheme val="minor"/>
      </rPr>
      <t xml:space="preserve">
</t>
    </r>
  </si>
  <si>
    <r>
      <t xml:space="preserve">Public exposure can occur at roadside and non-roadside locations. At roadside locations road traffic sources lead increased backgrounds compared to the baseline backgrounds away from busy roads. Examples of roadside locations and public exposure within 15m of the road include:
</t>
    </r>
    <r>
      <rPr>
        <sz val="11"/>
        <color theme="1"/>
        <rFont val="Calibri"/>
        <family val="2"/>
      </rPr>
      <t>•</t>
    </r>
    <r>
      <rPr>
        <sz val="12.1"/>
        <color theme="1"/>
        <rFont val="Calibri"/>
        <family val="2"/>
      </rPr>
      <t xml:space="preserve"> </t>
    </r>
    <r>
      <rPr>
        <sz val="11"/>
        <color theme="1"/>
        <rFont val="Calibri"/>
        <family val="2"/>
      </rPr>
      <t>Narrow congested streets with residential properties close to the kerbs (5,000 vehicles/day)
• Busy streets where people may spend 1 hour or more close to traffic (10,000 vehicles/day)
• Junctions (10,000 vehicles/day)
• Bus and coach stations, not fully enclosed (2,500 movements/day)</t>
    </r>
    <r>
      <rPr>
        <sz val="11"/>
        <color theme="1"/>
        <rFont val="Calibri"/>
        <family val="2"/>
        <scheme val="minor"/>
      </rPr>
      <t xml:space="preserve">
Traffic flow data should be available for the major road networks in urban areas from the relevant local authority, as this data is needed to conduct their Local Air Quality Management Assessments.</t>
    </r>
  </si>
  <si>
    <t>• be a Tranche B specified generator site, or a mixed Tranche A and B specified generator site where all Tranche A generators comply with the Tranche B requirements
• be a single or group of new or existing engines that can achieve the Medium Combustion Plant Directive and/or specified generator emission limit values
• have vertical stacks that are unimpeded by cowls or caps
• be fuelled on natural gas, that is, there are insignificant emissions of sulphur dioxide and particulates
• or, be fuelled on ultra low sulphur diesel with secondary abatement (SCR), used for balancing (no more than 500 hours), and aggregated to no more than 20MWth</t>
  </si>
  <si>
    <t>Version 2.3</t>
  </si>
  <si>
    <t>VERSION DATE: August 2020</t>
  </si>
  <si>
    <t>Aneurin Bevan University Health 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</si>
</sst>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Arial"/>
      <family val="2"/>
    </font>
    <font>
      <sz val="11"/>
      <color theme="1"/>
      <name val="Arial"/>
      <family val="2"/>
    </font>
    <font>
      <b/>
      <sz val="11"/>
      <color theme="1"/>
      <name val="Arial"/>
      <family val="2"/>
    </font>
    <font>
      <u/>
      <sz val="11"/>
      <color theme="10"/>
      <name val="Calibri"/>
      <family val="2"/>
      <scheme val="minor"/>
    </font>
    <font>
      <u/>
      <sz val="11"/>
      <color theme="10"/>
      <name val="Arial"/>
      <family val="2"/>
    </font>
    <font>
      <b/>
      <sz val="16"/>
      <color theme="0"/>
      <name val="Arial"/>
      <family val="2"/>
    </font>
    <font>
      <b/>
      <sz val="16"/>
      <color rgb="FF366092"/>
      <name val="Arial"/>
      <family val="2"/>
    </font>
    <font>
      <sz val="11"/>
      <name val="Arial"/>
      <family val="2"/>
    </font>
    <font>
      <sz val="11"/>
      <color theme="0"/>
      <name val="Arial"/>
      <family val="2"/>
    </font>
    <font>
      <b/>
      <sz val="12"/>
      <color rgb="FF366092"/>
      <name val="Arial"/>
      <family val="2"/>
    </font>
    <font>
      <sz val="9"/>
      <color theme="1"/>
      <name val="Calibri"/>
      <family val="2"/>
      <scheme val="minor"/>
    </font>
    <font>
      <sz val="9"/>
      <name val="Calibri"/>
      <family val="2"/>
      <scheme val="minor"/>
    </font>
    <font>
      <u/>
      <sz val="9"/>
      <color theme="10"/>
      <name val="Calibri"/>
      <family val="2"/>
      <scheme val="minor"/>
    </font>
    <font>
      <b/>
      <vertAlign val="superscript"/>
      <sz val="11"/>
      <color theme="1"/>
      <name val="Calibri"/>
      <family val="2"/>
      <scheme val="minor"/>
    </font>
    <font>
      <vertAlign val="superscript"/>
      <sz val="9"/>
      <color theme="1"/>
      <name val="Calibri"/>
      <family val="2"/>
      <scheme val="minor"/>
    </font>
    <font>
      <sz val="10"/>
      <color theme="1"/>
      <name val="Arial"/>
      <family val="2"/>
    </font>
    <font>
      <vertAlign val="subscript"/>
      <sz val="9"/>
      <name val="Calibri"/>
      <family val="2"/>
      <scheme val="minor"/>
    </font>
    <font>
      <vertAlign val="subscript"/>
      <sz val="9"/>
      <color theme="1"/>
      <name val="Calibri"/>
      <family val="2"/>
      <scheme val="minor"/>
    </font>
    <font>
      <sz val="11"/>
      <color rgb="FFFF0000"/>
      <name val="Arial"/>
      <family val="2"/>
    </font>
    <font>
      <sz val="10"/>
      <color theme="1"/>
      <name val="Calibri"/>
      <family val="2"/>
      <scheme val="minor"/>
    </font>
    <font>
      <b/>
      <vertAlign val="subscript"/>
      <sz val="11"/>
      <color theme="1"/>
      <name val="Calibri"/>
      <family val="2"/>
      <scheme val="minor"/>
    </font>
    <font>
      <b/>
      <sz val="11"/>
      <name val="Calibri"/>
      <family val="2"/>
      <scheme val="minor"/>
    </font>
    <font>
      <sz val="11"/>
      <name val="Calibri"/>
      <family val="2"/>
      <scheme val="minor"/>
    </font>
    <font>
      <b/>
      <sz val="11"/>
      <name val="Arial"/>
      <family val="2"/>
    </font>
    <font>
      <b/>
      <sz val="11"/>
      <color theme="1"/>
      <name val="Calibri"/>
      <family val="2"/>
    </font>
    <font>
      <b/>
      <sz val="12.65"/>
      <color theme="1"/>
      <name val="Calibri"/>
      <family val="2"/>
    </font>
    <font>
      <b/>
      <vertAlign val="superscript"/>
      <sz val="12.65"/>
      <color theme="1"/>
      <name val="Calibri"/>
      <family val="2"/>
    </font>
    <font>
      <sz val="11"/>
      <color theme="10"/>
      <name val="Calibri"/>
      <family val="2"/>
      <scheme val="minor"/>
    </font>
    <font>
      <sz val="11"/>
      <color theme="1"/>
      <name val="Calibri"/>
      <family val="2"/>
    </font>
    <font>
      <sz val="11"/>
      <color theme="3"/>
      <name val="Calibri"/>
      <family val="2"/>
      <scheme val="minor"/>
    </font>
    <font>
      <u/>
      <sz val="9"/>
      <color rgb="FF0000FF"/>
      <name val="Calibri"/>
      <family val="2"/>
      <scheme val="minor"/>
    </font>
    <font>
      <sz val="12.1"/>
      <color theme="1"/>
      <name val="Calibri"/>
      <family val="2"/>
    </font>
    <font>
      <vertAlign val="superscript"/>
      <sz val="11"/>
      <color theme="1"/>
      <name val="Calibri"/>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366092"/>
        <bgColor indexed="64"/>
      </patternFill>
    </fill>
    <fill>
      <patternFill patternType="solid">
        <fgColor rgb="FFCCECFF"/>
        <bgColor indexed="64"/>
      </patternFill>
    </fill>
    <fill>
      <patternFill patternType="solid">
        <fgColor rgb="FFCCFFCC"/>
        <bgColor indexed="64"/>
      </patternFill>
    </fill>
    <fill>
      <patternFill patternType="solid">
        <fgColor theme="9" tint="0.79998168889431442"/>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theme="0"/>
      </top>
      <bottom/>
      <diagonal/>
    </border>
    <border>
      <left/>
      <right/>
      <top style="medium">
        <color theme="0"/>
      </top>
      <bottom/>
      <diagonal/>
    </border>
    <border>
      <left/>
      <right style="medium">
        <color indexed="64"/>
      </right>
      <top style="medium">
        <color theme="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7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1" fillId="0" borderId="0" applyNumberFormat="0" applyFill="0" applyBorder="0" applyAlignment="0" applyProtection="0"/>
    <xf numFmtId="9" fontId="1" fillId="0" borderId="0" applyFont="0" applyFill="0" applyBorder="0" applyAlignment="0" applyProtection="0"/>
  </cellStyleXfs>
  <cellXfs count="147">
    <xf numFmtId="0" fontId="0" fillId="0" borderId="0" xfId="0"/>
    <xf numFmtId="0" fontId="16" fillId="0" borderId="0" xfId="0" applyFont="1"/>
    <xf numFmtId="0" fontId="19" fillId="33" borderId="0" xfId="0" applyFont="1" applyFill="1" applyAlignment="1">
      <alignment vertical="center"/>
    </xf>
    <xf numFmtId="0" fontId="19" fillId="33" borderId="0" xfId="0" applyFont="1" applyFill="1" applyAlignment="1">
      <alignment vertical="center" wrapText="1"/>
    </xf>
    <xf numFmtId="0" fontId="19" fillId="33" borderId="10" xfId="0" applyFont="1" applyFill="1" applyBorder="1" applyAlignment="1">
      <alignment vertical="center"/>
    </xf>
    <xf numFmtId="0" fontId="19" fillId="33" borderId="11" xfId="0" applyFont="1" applyFill="1" applyBorder="1" applyAlignment="1">
      <alignment vertical="center" wrapText="1"/>
    </xf>
    <xf numFmtId="0" fontId="19" fillId="33" borderId="12" xfId="0" applyFont="1" applyFill="1" applyBorder="1" applyAlignment="1">
      <alignment vertical="center"/>
    </xf>
    <xf numFmtId="0" fontId="19" fillId="33" borderId="13" xfId="0" applyFont="1" applyFill="1" applyBorder="1" applyAlignment="1">
      <alignment vertical="center"/>
    </xf>
    <xf numFmtId="0" fontId="20" fillId="33" borderId="0" xfId="0" applyFont="1" applyFill="1" applyBorder="1" applyAlignment="1">
      <alignment vertical="center" wrapText="1"/>
    </xf>
    <xf numFmtId="0" fontId="19" fillId="33" borderId="14" xfId="0" applyFont="1" applyFill="1" applyBorder="1" applyAlignment="1">
      <alignment vertical="center"/>
    </xf>
    <xf numFmtId="0" fontId="19" fillId="33" borderId="0" xfId="0" applyFont="1" applyFill="1" applyBorder="1" applyAlignment="1">
      <alignment vertical="center" wrapText="1"/>
    </xf>
    <xf numFmtId="0" fontId="22" fillId="33" borderId="0" xfId="72" applyFont="1" applyFill="1" applyBorder="1" applyAlignment="1">
      <alignment vertical="center" wrapText="1"/>
    </xf>
    <xf numFmtId="0" fontId="19" fillId="33" borderId="15" xfId="0" applyFont="1" applyFill="1" applyBorder="1" applyAlignment="1">
      <alignment vertical="center"/>
    </xf>
    <xf numFmtId="0" fontId="19" fillId="33" borderId="16" xfId="0" applyFont="1" applyFill="1" applyBorder="1" applyAlignment="1">
      <alignment vertical="center" wrapText="1"/>
    </xf>
    <xf numFmtId="0" fontId="19" fillId="33" borderId="17" xfId="0" applyFont="1" applyFill="1" applyBorder="1" applyAlignment="1">
      <alignment vertical="center"/>
    </xf>
    <xf numFmtId="0" fontId="19" fillId="34" borderId="10" xfId="0" applyFont="1" applyFill="1" applyBorder="1" applyAlignment="1">
      <alignment vertical="center"/>
    </xf>
    <xf numFmtId="0" fontId="23" fillId="34" borderId="11" xfId="0" applyFont="1" applyFill="1" applyBorder="1" applyAlignment="1">
      <alignment vertical="center"/>
    </xf>
    <xf numFmtId="0" fontId="19" fillId="34" borderId="11" xfId="0" applyFont="1" applyFill="1" applyBorder="1" applyAlignment="1">
      <alignment vertical="center"/>
    </xf>
    <xf numFmtId="0" fontId="25" fillId="33" borderId="16" xfId="0" applyFont="1" applyFill="1" applyBorder="1" applyAlignment="1">
      <alignment vertical="center"/>
    </xf>
    <xf numFmtId="0" fontId="19" fillId="33" borderId="16" xfId="0" applyFont="1" applyFill="1" applyBorder="1" applyAlignment="1">
      <alignment vertical="center"/>
    </xf>
    <xf numFmtId="0" fontId="27" fillId="33" borderId="0" xfId="0" applyFont="1" applyFill="1" applyAlignment="1">
      <alignment vertical="center"/>
    </xf>
    <xf numFmtId="0" fontId="0" fillId="33" borderId="0" xfId="0" applyFill="1"/>
    <xf numFmtId="0" fontId="0" fillId="33" borderId="0" xfId="0" applyFill="1" applyAlignment="1">
      <alignment horizontal="center" vertical="center"/>
    </xf>
    <xf numFmtId="0" fontId="19" fillId="34" borderId="12" xfId="0" applyFont="1" applyFill="1" applyBorder="1" applyAlignment="1">
      <alignment vertical="center"/>
    </xf>
    <xf numFmtId="0" fontId="26" fillId="33" borderId="17" xfId="0" applyFont="1" applyFill="1" applyBorder="1" applyAlignment="1">
      <alignment vertical="center"/>
    </xf>
    <xf numFmtId="0" fontId="16" fillId="33" borderId="21" xfId="0" applyFont="1" applyFill="1" applyBorder="1" applyAlignment="1">
      <alignment vertical="center"/>
    </xf>
    <xf numFmtId="0" fontId="16" fillId="33" borderId="22" xfId="0" applyFont="1" applyFill="1" applyBorder="1"/>
    <xf numFmtId="0" fontId="16" fillId="33" borderId="21" xfId="0" applyFont="1" applyFill="1" applyBorder="1" applyAlignment="1">
      <alignment vertical="top" wrapText="1"/>
    </xf>
    <xf numFmtId="0" fontId="16" fillId="33" borderId="21" xfId="0" applyFont="1" applyFill="1" applyBorder="1"/>
    <xf numFmtId="0" fontId="0" fillId="33" borderId="0" xfId="0" applyFill="1" applyAlignment="1">
      <alignment vertical="center"/>
    </xf>
    <xf numFmtId="0" fontId="19" fillId="35" borderId="18" xfId="0" applyFont="1" applyFill="1" applyBorder="1" applyAlignment="1">
      <alignment vertical="center"/>
    </xf>
    <xf numFmtId="0" fontId="24" fillId="35" borderId="19" xfId="0" applyFont="1" applyFill="1" applyBorder="1" applyAlignment="1">
      <alignment vertical="center"/>
    </xf>
    <xf numFmtId="0" fontId="19" fillId="35" borderId="19" xfId="0" applyFont="1" applyFill="1" applyBorder="1" applyAlignment="1">
      <alignment vertical="center"/>
    </xf>
    <xf numFmtId="0" fontId="19" fillId="35" borderId="20" xfId="0" applyFont="1" applyFill="1" applyBorder="1" applyAlignment="1">
      <alignment vertical="center"/>
    </xf>
    <xf numFmtId="0" fontId="0" fillId="35" borderId="10" xfId="0" applyFill="1" applyBorder="1"/>
    <xf numFmtId="0" fontId="0" fillId="35" borderId="11" xfId="0" applyFill="1" applyBorder="1"/>
    <xf numFmtId="0" fontId="0" fillId="35" borderId="11" xfId="0" applyFill="1" applyBorder="1" applyAlignment="1">
      <alignment horizontal="center" vertical="center"/>
    </xf>
    <xf numFmtId="0" fontId="0" fillId="35" borderId="12" xfId="0" applyFill="1" applyBorder="1"/>
    <xf numFmtId="0" fontId="0" fillId="35" borderId="0" xfId="0" applyFill="1" applyBorder="1"/>
    <xf numFmtId="0" fontId="0" fillId="35" borderId="14" xfId="0" applyFill="1" applyBorder="1"/>
    <xf numFmtId="0" fontId="0" fillId="35" borderId="13" xfId="0" applyFill="1" applyBorder="1"/>
    <xf numFmtId="0" fontId="0" fillId="35" borderId="15" xfId="0" applyFill="1" applyBorder="1"/>
    <xf numFmtId="0" fontId="0" fillId="35" borderId="0" xfId="0" applyFill="1" applyBorder="1" applyAlignment="1">
      <alignment horizontal="center" vertical="center"/>
    </xf>
    <xf numFmtId="0" fontId="0" fillId="35" borderId="0" xfId="0" applyFill="1" applyBorder="1" applyAlignment="1">
      <alignment vertical="center"/>
    </xf>
    <xf numFmtId="0" fontId="0" fillId="35" borderId="16" xfId="0" applyFill="1" applyBorder="1"/>
    <xf numFmtId="0" fontId="0" fillId="35" borderId="16" xfId="0" applyFill="1" applyBorder="1" applyAlignment="1">
      <alignment horizontal="center" vertical="center"/>
    </xf>
    <xf numFmtId="0" fontId="0" fillId="35" borderId="17" xfId="0" applyFill="1" applyBorder="1"/>
    <xf numFmtId="0" fontId="0" fillId="35" borderId="16" xfId="0" applyFill="1" applyBorder="1" applyAlignment="1">
      <alignment wrapText="1"/>
    </xf>
    <xf numFmtId="0" fontId="28" fillId="35" borderId="16" xfId="0" applyFont="1" applyFill="1" applyBorder="1" applyAlignment="1">
      <alignment vertical="top" wrapText="1"/>
    </xf>
    <xf numFmtId="0" fontId="28" fillId="35" borderId="0" xfId="0" applyFont="1" applyFill="1" applyBorder="1" applyAlignment="1">
      <alignment vertical="top" wrapText="1"/>
    </xf>
    <xf numFmtId="0" fontId="0" fillId="35" borderId="0" xfId="0" applyFill="1" applyBorder="1" applyAlignment="1">
      <alignment wrapText="1"/>
    </xf>
    <xf numFmtId="0" fontId="33" fillId="0" borderId="0" xfId="41" applyFont="1" applyAlignment="1">
      <alignment wrapText="1"/>
    </xf>
    <xf numFmtId="0" fontId="33" fillId="0" borderId="0" xfId="41" applyFont="1"/>
    <xf numFmtId="0" fontId="33" fillId="0" borderId="0" xfId="0" applyFont="1" applyAlignment="1">
      <alignment wrapText="1"/>
    </xf>
    <xf numFmtId="0" fontId="33" fillId="0" borderId="0" xfId="0" applyFont="1"/>
    <xf numFmtId="0" fontId="33" fillId="0" borderId="0" xfId="41" applyFont="1" applyFill="1" applyAlignment="1">
      <alignment wrapText="1"/>
    </xf>
    <xf numFmtId="0" fontId="0" fillId="35" borderId="0" xfId="0" applyFill="1" applyBorder="1" applyAlignment="1">
      <alignment vertical="top" wrapText="1"/>
    </xf>
    <xf numFmtId="0" fontId="16" fillId="33" borderId="0" xfId="0" applyFont="1" applyFill="1" applyAlignment="1">
      <alignment vertical="top"/>
    </xf>
    <xf numFmtId="0" fontId="0" fillId="33" borderId="0" xfId="0" applyFill="1" applyAlignment="1">
      <alignment vertical="top"/>
    </xf>
    <xf numFmtId="0" fontId="0" fillId="35" borderId="0" xfId="0" applyFill="1"/>
    <xf numFmtId="0" fontId="0" fillId="35" borderId="0" xfId="0" applyFill="1" applyAlignment="1">
      <alignment horizontal="center" vertical="center"/>
    </xf>
    <xf numFmtId="0" fontId="16" fillId="35" borderId="0" xfId="0" applyFont="1" applyFill="1" applyBorder="1"/>
    <xf numFmtId="0" fontId="28" fillId="35" borderId="28" xfId="0" applyFont="1" applyFill="1" applyBorder="1" applyAlignment="1">
      <alignment vertical="top" wrapText="1"/>
    </xf>
    <xf numFmtId="0" fontId="16" fillId="35" borderId="0" xfId="0" applyFont="1" applyFill="1" applyBorder="1" applyAlignment="1">
      <alignment vertical="top" wrapText="1"/>
    </xf>
    <xf numFmtId="0" fontId="0" fillId="35" borderId="0" xfId="0" applyFill="1" applyBorder="1" applyAlignment="1"/>
    <xf numFmtId="0" fontId="36" fillId="33" borderId="0" xfId="0" applyFont="1" applyFill="1" applyBorder="1" applyAlignment="1">
      <alignment vertical="center" wrapText="1"/>
    </xf>
    <xf numFmtId="0" fontId="37" fillId="0" borderId="0" xfId="0" applyFont="1" applyAlignment="1">
      <alignment wrapText="1"/>
    </xf>
    <xf numFmtId="0" fontId="37" fillId="0" borderId="0" xfId="0" applyFont="1"/>
    <xf numFmtId="0" fontId="16" fillId="35" borderId="0" xfId="0" applyFont="1" applyFill="1" applyBorder="1" applyAlignment="1">
      <alignment vertical="center"/>
    </xf>
    <xf numFmtId="0" fontId="0" fillId="35" borderId="0" xfId="0" applyFill="1" applyBorder="1" applyAlignment="1">
      <alignment horizontal="left" vertical="center" wrapText="1"/>
    </xf>
    <xf numFmtId="0" fontId="39" fillId="35" borderId="29" xfId="0" applyFont="1" applyFill="1" applyBorder="1"/>
    <xf numFmtId="0" fontId="0" fillId="37" borderId="21" xfId="0" applyFill="1" applyBorder="1" applyAlignment="1" applyProtection="1">
      <alignment horizontal="center" vertical="center"/>
      <protection hidden="1"/>
    </xf>
    <xf numFmtId="0" fontId="0" fillId="36" borderId="21" xfId="0" applyFill="1" applyBorder="1" applyAlignment="1" applyProtection="1">
      <alignment horizontal="center" vertical="center"/>
      <protection locked="0"/>
    </xf>
    <xf numFmtId="0" fontId="0" fillId="36" borderId="22" xfId="0" applyFill="1" applyBorder="1" applyAlignment="1" applyProtection="1">
      <alignment horizontal="center" vertical="center"/>
      <protection locked="0"/>
    </xf>
    <xf numFmtId="0" fontId="41" fillId="33" borderId="0" xfId="0" applyFont="1" applyFill="1" applyBorder="1" applyAlignment="1">
      <alignment vertical="center" wrapText="1"/>
    </xf>
    <xf numFmtId="0" fontId="25" fillId="33" borderId="0" xfId="0" applyFont="1" applyFill="1" applyBorder="1" applyAlignment="1">
      <alignment vertical="center" wrapText="1"/>
    </xf>
    <xf numFmtId="0" fontId="21" fillId="35" borderId="0" xfId="72" applyFill="1" applyBorder="1" applyAlignment="1">
      <alignment vertical="top" wrapText="1"/>
    </xf>
    <xf numFmtId="0" fontId="42" fillId="33" borderId="21" xfId="0" applyFont="1" applyFill="1" applyBorder="1"/>
    <xf numFmtId="164" fontId="0" fillId="36" borderId="21" xfId="0" applyNumberFormat="1" applyFill="1" applyBorder="1" applyAlignment="1" applyProtection="1">
      <alignment horizontal="center" vertical="center"/>
      <protection locked="0"/>
    </xf>
    <xf numFmtId="2" fontId="0" fillId="0" borderId="0" xfId="0" applyNumberFormat="1"/>
    <xf numFmtId="0" fontId="0" fillId="36" borderId="21" xfId="0" applyFill="1" applyBorder="1" applyAlignment="1" applyProtection="1">
      <alignment horizontal="center" vertical="center"/>
      <protection locked="0"/>
    </xf>
    <xf numFmtId="0" fontId="28" fillId="35" borderId="27" xfId="0" applyFont="1" applyFill="1" applyBorder="1" applyAlignment="1">
      <alignment vertical="top" wrapText="1"/>
    </xf>
    <xf numFmtId="0" fontId="0" fillId="35" borderId="29" xfId="0" applyFill="1" applyBorder="1" applyAlignment="1"/>
    <xf numFmtId="0" fontId="16" fillId="33" borderId="21" xfId="0" applyFont="1" applyFill="1" applyBorder="1" applyAlignment="1">
      <alignment vertical="top"/>
    </xf>
    <xf numFmtId="0" fontId="0" fillId="0" borderId="21" xfId="0" applyFill="1" applyBorder="1" applyAlignment="1">
      <alignment vertical="top" wrapText="1"/>
    </xf>
    <xf numFmtId="0" fontId="0" fillId="33" borderId="0" xfId="0" applyFill="1" applyAlignment="1">
      <alignment horizontal="left" vertical="top" wrapText="1"/>
    </xf>
    <xf numFmtId="0" fontId="0" fillId="33" borderId="10" xfId="0" applyFill="1" applyBorder="1"/>
    <xf numFmtId="0" fontId="0" fillId="33" borderId="11" xfId="0" applyFill="1" applyBorder="1" applyAlignment="1">
      <alignment horizontal="left" vertical="top" wrapText="1"/>
    </xf>
    <xf numFmtId="0" fontId="0" fillId="33" borderId="11" xfId="0" applyFill="1" applyBorder="1"/>
    <xf numFmtId="0" fontId="0" fillId="33" borderId="12" xfId="0" applyFill="1" applyBorder="1"/>
    <xf numFmtId="0" fontId="0" fillId="33" borderId="13" xfId="0" applyFill="1" applyBorder="1"/>
    <xf numFmtId="0" fontId="0" fillId="33" borderId="0" xfId="0" applyFill="1" applyBorder="1" applyAlignment="1">
      <alignment horizontal="left" vertical="top" wrapText="1"/>
    </xf>
    <xf numFmtId="0" fontId="0" fillId="33" borderId="0" xfId="0" applyFill="1" applyBorder="1"/>
    <xf numFmtId="0" fontId="0" fillId="33" borderId="14" xfId="0" applyFill="1" applyBorder="1"/>
    <xf numFmtId="0" fontId="16" fillId="33" borderId="0" xfId="0" quotePrefix="1" applyFont="1" applyFill="1" applyBorder="1" applyAlignment="1">
      <alignment horizontal="left" vertical="top" wrapText="1"/>
    </xf>
    <xf numFmtId="0" fontId="0" fillId="33" borderId="15" xfId="0" applyFill="1" applyBorder="1"/>
    <xf numFmtId="0" fontId="0" fillId="33" borderId="16" xfId="0" applyFill="1" applyBorder="1" applyAlignment="1">
      <alignment horizontal="left" vertical="top" wrapText="1"/>
    </xf>
    <xf numFmtId="0" fontId="0" fillId="33" borderId="16" xfId="0" applyFill="1" applyBorder="1"/>
    <xf numFmtId="0" fontId="0" fillId="33" borderId="17" xfId="0" applyFill="1" applyBorder="1"/>
    <xf numFmtId="0" fontId="0" fillId="33" borderId="0" xfId="0" applyFill="1" applyBorder="1" applyAlignment="1">
      <alignment horizontal="left" vertical="top" wrapText="1"/>
    </xf>
    <xf numFmtId="0" fontId="0" fillId="33" borderId="21" xfId="0" applyFill="1" applyBorder="1"/>
    <xf numFmtId="164" fontId="0" fillId="33" borderId="21" xfId="0" applyNumberFormat="1" applyFill="1" applyBorder="1"/>
    <xf numFmtId="9" fontId="0" fillId="33" borderId="21" xfId="73" applyFont="1" applyFill="1" applyBorder="1"/>
    <xf numFmtId="0" fontId="0" fillId="33" borderId="21" xfId="0" applyFill="1" applyBorder="1" applyAlignment="1">
      <alignment horizontal="left" vertical="top" wrapText="1"/>
    </xf>
    <xf numFmtId="0" fontId="16" fillId="33" borderId="0" xfId="0" applyFont="1" applyFill="1" applyBorder="1" applyAlignment="1">
      <alignment horizontal="left" vertical="top" wrapText="1"/>
    </xf>
    <xf numFmtId="164" fontId="0" fillId="0" borderId="0" xfId="0" applyNumberFormat="1"/>
    <xf numFmtId="0" fontId="0" fillId="33" borderId="0" xfId="0" applyFill="1"/>
    <xf numFmtId="0" fontId="0" fillId="33" borderId="0" xfId="0" applyFill="1"/>
    <xf numFmtId="0" fontId="16" fillId="33" borderId="0" xfId="0" applyFont="1" applyFill="1"/>
    <xf numFmtId="0" fontId="40" fillId="0" borderId="0" xfId="0" applyFont="1"/>
    <xf numFmtId="0" fontId="0" fillId="36" borderId="21" xfId="0" applyFill="1" applyBorder="1" applyAlignment="1" applyProtection="1">
      <alignment horizontal="center" vertical="center"/>
      <protection locked="0"/>
    </xf>
    <xf numFmtId="0" fontId="0" fillId="36" borderId="21" xfId="0" applyFill="1" applyBorder="1" applyAlignment="1" applyProtection="1">
      <protection locked="0"/>
    </xf>
    <xf numFmtId="0" fontId="28" fillId="33" borderId="21" xfId="0" applyFont="1" applyFill="1" applyBorder="1" applyAlignment="1">
      <alignment vertical="top" wrapText="1"/>
    </xf>
    <xf numFmtId="0" fontId="28" fillId="0" borderId="22" xfId="0" applyFont="1" applyFill="1" applyBorder="1" applyAlignment="1">
      <alignment vertical="top" wrapText="1"/>
    </xf>
    <xf numFmtId="0" fontId="28" fillId="0" borderId="24" xfId="0" applyFont="1" applyBorder="1" applyAlignment="1">
      <alignment vertical="top" wrapText="1"/>
    </xf>
    <xf numFmtId="0" fontId="0" fillId="0" borderId="23" xfId="0" applyBorder="1" applyAlignment="1"/>
    <xf numFmtId="0" fontId="28" fillId="33" borderId="22" xfId="0" applyFont="1" applyFill="1" applyBorder="1" applyAlignment="1">
      <alignment vertical="top" wrapText="1"/>
    </xf>
    <xf numFmtId="0" fontId="28" fillId="33" borderId="23" xfId="0" applyFont="1" applyFill="1" applyBorder="1" applyAlignment="1">
      <alignment vertical="top" wrapText="1"/>
    </xf>
    <xf numFmtId="0" fontId="0" fillId="36" borderId="25" xfId="0" applyFill="1" applyBorder="1" applyAlignment="1" applyProtection="1">
      <alignment horizontal="center" vertical="center" wrapText="1"/>
      <protection locked="0"/>
    </xf>
    <xf numFmtId="0" fontId="0" fillId="36" borderId="26" xfId="0" applyFill="1" applyBorder="1" applyAlignment="1" applyProtection="1">
      <alignment horizontal="center" vertical="center" wrapText="1"/>
      <protection locked="0"/>
    </xf>
    <xf numFmtId="0" fontId="0" fillId="37" borderId="25" xfId="0" applyFill="1" applyBorder="1" applyAlignment="1" applyProtection="1">
      <alignment horizontal="left" vertical="center" wrapText="1"/>
      <protection hidden="1"/>
    </xf>
    <xf numFmtId="0" fontId="0" fillId="37" borderId="27" xfId="0" applyFill="1" applyBorder="1" applyAlignment="1" applyProtection="1">
      <alignment horizontal="left" vertical="center" wrapText="1"/>
      <protection hidden="1"/>
    </xf>
    <xf numFmtId="0" fontId="0" fillId="37" borderId="26" xfId="0" applyFill="1" applyBorder="1" applyAlignment="1" applyProtection="1">
      <alignment horizontal="left" vertical="center" wrapText="1"/>
      <protection hidden="1"/>
    </xf>
    <xf numFmtId="0" fontId="0" fillId="36" borderId="25" xfId="0" applyFill="1" applyBorder="1" applyAlignment="1" applyProtection="1">
      <alignment horizontal="center" vertical="center"/>
      <protection locked="0"/>
    </xf>
    <xf numFmtId="0" fontId="0" fillId="36" borderId="26" xfId="0" applyFill="1" applyBorder="1" applyAlignment="1" applyProtection="1">
      <protection locked="0"/>
    </xf>
    <xf numFmtId="0" fontId="40" fillId="35" borderId="29" xfId="0" applyFont="1" applyFill="1" applyBorder="1" applyAlignment="1">
      <alignment horizontal="center" vertical="center"/>
    </xf>
    <xf numFmtId="0" fontId="40" fillId="35" borderId="29" xfId="0" applyFont="1" applyFill="1" applyBorder="1" applyAlignment="1"/>
    <xf numFmtId="0" fontId="28" fillId="33" borderId="21" xfId="0" applyFont="1" applyFill="1" applyBorder="1" applyAlignment="1">
      <alignment vertical="top"/>
    </xf>
    <xf numFmtId="0" fontId="30" fillId="33" borderId="21" xfId="72" applyFont="1" applyFill="1" applyBorder="1" applyAlignment="1">
      <alignment vertical="top" wrapText="1"/>
    </xf>
    <xf numFmtId="0" fontId="21" fillId="33" borderId="21" xfId="72" applyFill="1" applyBorder="1" applyAlignment="1">
      <alignment vertical="top" wrapText="1"/>
    </xf>
    <xf numFmtId="0" fontId="0" fillId="36" borderId="21" xfId="0" applyFill="1" applyBorder="1" applyAlignment="1" applyProtection="1">
      <alignment vertical="center"/>
      <protection locked="0"/>
    </xf>
    <xf numFmtId="0" fontId="0" fillId="33" borderId="23" xfId="0" applyFill="1" applyBorder="1" applyAlignment="1">
      <alignment vertical="top" wrapText="1"/>
    </xf>
    <xf numFmtId="0" fontId="0" fillId="33" borderId="24" xfId="0" applyFill="1" applyBorder="1" applyAlignment="1">
      <alignment vertical="top" wrapText="1"/>
    </xf>
    <xf numFmtId="0" fontId="0" fillId="0" borderId="24" xfId="0" applyBorder="1" applyAlignment="1">
      <alignment vertical="top" wrapText="1"/>
    </xf>
    <xf numFmtId="0" fontId="0" fillId="0" borderId="23" xfId="0" applyBorder="1" applyAlignment="1">
      <alignment vertical="top" wrapText="1"/>
    </xf>
    <xf numFmtId="0" fontId="28" fillId="0" borderId="23" xfId="0" applyFont="1" applyBorder="1" applyAlignment="1">
      <alignment vertical="top" wrapText="1"/>
    </xf>
    <xf numFmtId="0" fontId="28" fillId="33" borderId="24" xfId="0" applyFont="1" applyFill="1" applyBorder="1" applyAlignment="1">
      <alignment vertical="top" wrapText="1"/>
    </xf>
    <xf numFmtId="0" fontId="21" fillId="33" borderId="22" xfId="72" applyFill="1" applyBorder="1" applyAlignment="1">
      <alignment vertical="top" wrapText="1"/>
    </xf>
    <xf numFmtId="0" fontId="21" fillId="33" borderId="24" xfId="72" applyFill="1" applyBorder="1" applyAlignment="1">
      <alignment vertical="top" wrapText="1"/>
    </xf>
    <xf numFmtId="0" fontId="21" fillId="0" borderId="23" xfId="72" applyBorder="1" applyAlignment="1">
      <alignment vertical="top" wrapText="1"/>
    </xf>
    <xf numFmtId="0" fontId="29" fillId="33" borderId="21" xfId="72" applyFont="1" applyFill="1" applyBorder="1" applyAlignment="1">
      <alignment vertical="top" wrapText="1"/>
    </xf>
    <xf numFmtId="0" fontId="0" fillId="33" borderId="0" xfId="0" applyFill="1" applyBorder="1" applyAlignment="1">
      <alignment horizontal="left" vertical="top" wrapText="1"/>
    </xf>
    <xf numFmtId="0" fontId="0" fillId="33" borderId="0" xfId="0" applyFill="1"/>
    <xf numFmtId="0" fontId="47" fillId="33" borderId="0" xfId="0" applyFont="1" applyFill="1" applyBorder="1" applyAlignment="1">
      <alignment horizontal="left" vertical="top" wrapText="1"/>
    </xf>
    <xf numFmtId="0" fontId="0" fillId="33" borderId="10" xfId="0" applyFill="1" applyBorder="1"/>
    <xf numFmtId="0" fontId="0" fillId="33" borderId="13" xfId="0" applyFill="1" applyBorder="1"/>
    <xf numFmtId="0" fontId="0" fillId="33" borderId="15" xfId="0" applyFill="1" applyBorder="1"/>
  </cellXfs>
  <cellStyles count="74">
    <cellStyle name="20% - Accent1" xfId="18" builtinId="30" customBuiltin="1"/>
    <cellStyle name="20% - Accent1 2" xfId="46" xr:uid="{00000000-0005-0000-0000-000001000000}"/>
    <cellStyle name="20% - Accent1 3" xfId="60" xr:uid="{00000000-0005-0000-0000-000002000000}"/>
    <cellStyle name="20% - Accent2" xfId="22" builtinId="34" customBuiltin="1"/>
    <cellStyle name="20% - Accent2 2" xfId="48" xr:uid="{00000000-0005-0000-0000-000004000000}"/>
    <cellStyle name="20% - Accent2 3" xfId="62" xr:uid="{00000000-0005-0000-0000-000005000000}"/>
    <cellStyle name="20% - Accent3" xfId="26" builtinId="38" customBuiltin="1"/>
    <cellStyle name="20% - Accent3 2" xfId="50" xr:uid="{00000000-0005-0000-0000-000007000000}"/>
    <cellStyle name="20% - Accent3 3" xfId="64" xr:uid="{00000000-0005-0000-0000-000008000000}"/>
    <cellStyle name="20% - Accent4" xfId="30" builtinId="42" customBuiltin="1"/>
    <cellStyle name="20% - Accent4 2" xfId="52" xr:uid="{00000000-0005-0000-0000-00000A000000}"/>
    <cellStyle name="20% - Accent4 3" xfId="66" xr:uid="{00000000-0005-0000-0000-00000B000000}"/>
    <cellStyle name="20% - Accent5" xfId="34" builtinId="46" customBuiltin="1"/>
    <cellStyle name="20% - Accent5 2" xfId="54" xr:uid="{00000000-0005-0000-0000-00000D000000}"/>
    <cellStyle name="20% - Accent5 3" xfId="68" xr:uid="{00000000-0005-0000-0000-00000E000000}"/>
    <cellStyle name="20% - Accent6" xfId="38" builtinId="50" customBuiltin="1"/>
    <cellStyle name="20% - Accent6 2" xfId="56" xr:uid="{00000000-0005-0000-0000-000010000000}"/>
    <cellStyle name="20% - Accent6 3" xfId="70" xr:uid="{00000000-0005-0000-0000-000011000000}"/>
    <cellStyle name="40% - Accent1" xfId="19" builtinId="31" customBuiltin="1"/>
    <cellStyle name="40% - Accent1 2" xfId="47" xr:uid="{00000000-0005-0000-0000-000013000000}"/>
    <cellStyle name="40% - Accent1 3" xfId="61" xr:uid="{00000000-0005-0000-0000-000014000000}"/>
    <cellStyle name="40% - Accent2" xfId="23" builtinId="35" customBuiltin="1"/>
    <cellStyle name="40% - Accent2 2" xfId="49" xr:uid="{00000000-0005-0000-0000-000016000000}"/>
    <cellStyle name="40% - Accent2 3" xfId="63" xr:uid="{00000000-0005-0000-0000-000017000000}"/>
    <cellStyle name="40% - Accent3" xfId="27" builtinId="39" customBuiltin="1"/>
    <cellStyle name="40% - Accent3 2" xfId="51" xr:uid="{00000000-0005-0000-0000-000019000000}"/>
    <cellStyle name="40% - Accent3 3" xfId="65" xr:uid="{00000000-0005-0000-0000-00001A000000}"/>
    <cellStyle name="40% - Accent4" xfId="31" builtinId="43" customBuiltin="1"/>
    <cellStyle name="40% - Accent4 2" xfId="53" xr:uid="{00000000-0005-0000-0000-00001C000000}"/>
    <cellStyle name="40% - Accent4 3" xfId="67" xr:uid="{00000000-0005-0000-0000-00001D000000}"/>
    <cellStyle name="40% - Accent5" xfId="35" builtinId="47" customBuiltin="1"/>
    <cellStyle name="40% - Accent5 2" xfId="55" xr:uid="{00000000-0005-0000-0000-00001F000000}"/>
    <cellStyle name="40% - Accent5 3" xfId="69" xr:uid="{00000000-0005-0000-0000-000020000000}"/>
    <cellStyle name="40% - Accent6" xfId="39" builtinId="51" customBuiltin="1"/>
    <cellStyle name="40% - Accent6 2" xfId="57" xr:uid="{00000000-0005-0000-0000-000022000000}"/>
    <cellStyle name="40% - Accent6 3" xfId="71" xr:uid="{00000000-0005-0000-0000-000023000000}"/>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72" builtinId="8"/>
    <cellStyle name="Input" xfId="9" builtinId="20" customBuiltin="1"/>
    <cellStyle name="Linked Cell" xfId="12" builtinId="24" customBuiltin="1"/>
    <cellStyle name="Neutral" xfId="8" builtinId="28" customBuiltin="1"/>
    <cellStyle name="Normal" xfId="0" builtinId="0"/>
    <cellStyle name="Normal 2" xfId="42" xr:uid="{00000000-0005-0000-0000-00003E000000}"/>
    <cellStyle name="Normal 3" xfId="44" xr:uid="{00000000-0005-0000-0000-00003F000000}"/>
    <cellStyle name="Normal 4" xfId="58" xr:uid="{00000000-0005-0000-0000-000040000000}"/>
    <cellStyle name="Normal 5" xfId="41" xr:uid="{00000000-0005-0000-0000-000041000000}"/>
    <cellStyle name="Note 2" xfId="43" xr:uid="{00000000-0005-0000-0000-000042000000}"/>
    <cellStyle name="Note 3" xfId="45" xr:uid="{00000000-0005-0000-0000-000043000000}"/>
    <cellStyle name="Note 4" xfId="59" xr:uid="{00000000-0005-0000-0000-000044000000}"/>
    <cellStyle name="Output" xfId="10" builtinId="21" customBuiltin="1"/>
    <cellStyle name="Percent" xfId="73" builtinId="5"/>
    <cellStyle name="Title" xfId="1" builtinId="15" customBuiltin="1"/>
    <cellStyle name="Total" xfId="16" builtinId="25" customBuiltin="1"/>
    <cellStyle name="Warning Text" xfId="14" builtinId="11" customBuiltin="1"/>
  </cellStyles>
  <dxfs count="0"/>
  <tableStyles count="0" defaultTableStyle="TableStyleMedium2" defaultPivotStyle="PivotStyleLight16"/>
  <colors>
    <mruColors>
      <color rgb="FF0000FF"/>
      <color rgb="FF366092"/>
      <color rgb="FFCCECFF"/>
      <color rgb="FFCCFFCC"/>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5600700</xdr:colOff>
      <xdr:row>2</xdr:row>
      <xdr:rowOff>0</xdr:rowOff>
    </xdr:from>
    <xdr:to>
      <xdr:col>2</xdr:col>
      <xdr:colOff>5604954</xdr:colOff>
      <xdr:row>6</xdr:row>
      <xdr:rowOff>28679</xdr:rowOff>
    </xdr:to>
    <xdr:pic>
      <xdr:nvPicPr>
        <xdr:cNvPr id="2" name="Picture 1" descr="EA_logo_Blue.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bwMode="auto">
        <a:xfrm>
          <a:off x="6096000" y="514350"/>
          <a:ext cx="3661854" cy="1019279"/>
        </a:xfrm>
        <a:prstGeom prst="rect">
          <a:avLst/>
        </a:prstGeom>
        <a:noFill/>
        <a:ln w="1905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1780761</xdr:colOff>
      <xdr:row>1</xdr:row>
      <xdr:rowOff>1243</xdr:rowOff>
    </xdr:from>
    <xdr:to>
      <xdr:col>8</xdr:col>
      <xdr:colOff>3484</xdr:colOff>
      <xdr:row>4</xdr:row>
      <xdr:rowOff>105</xdr:rowOff>
    </xdr:to>
    <xdr:pic>
      <xdr:nvPicPr>
        <xdr:cNvPr id="2" name="Picture 1" descr="EA_logo_Blue.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a:stretch>
          <a:fillRect/>
        </a:stretch>
      </xdr:blipFill>
      <xdr:spPr bwMode="auto">
        <a:xfrm>
          <a:off x="6915978" y="200026"/>
          <a:ext cx="2728462" cy="711166"/>
        </a:xfrm>
        <a:prstGeom prst="rect">
          <a:avLst/>
        </a:prstGeom>
        <a:noFill/>
        <a:ln w="19050">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2</xdr:col>
          <xdr:colOff>12700</xdr:colOff>
          <xdr:row>85</xdr:row>
          <xdr:rowOff>31750</xdr:rowOff>
        </xdr:from>
        <xdr:to>
          <xdr:col>3</xdr:col>
          <xdr:colOff>539750</xdr:colOff>
          <xdr:row>87</xdr:row>
          <xdr:rowOff>44450</xdr:rowOff>
        </xdr:to>
        <xdr:sp macro="" textlink="">
          <xdr:nvSpPr>
            <xdr:cNvPr id="2050" name="CommandButton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184150</xdr:colOff>
          <xdr:row>85</xdr:row>
          <xdr:rowOff>31750</xdr:rowOff>
        </xdr:from>
        <xdr:to>
          <xdr:col>6</xdr:col>
          <xdr:colOff>4229100</xdr:colOff>
          <xdr:row>87</xdr:row>
          <xdr:rowOff>44450</xdr:rowOff>
        </xdr:to>
        <xdr:sp macro="" textlink="">
          <xdr:nvSpPr>
            <xdr:cNvPr id="2052" name="CommandButton2"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xdr:col>
      <xdr:colOff>0</xdr:colOff>
      <xdr:row>17</xdr:row>
      <xdr:rowOff>190498</xdr:rowOff>
    </xdr:from>
    <xdr:to>
      <xdr:col>5</xdr:col>
      <xdr:colOff>3647594</xdr:colOff>
      <xdr:row>34</xdr:row>
      <xdr:rowOff>189255</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219200" y="6286498"/>
          <a:ext cx="6762270" cy="3237257"/>
        </a:xfrm>
        <a:prstGeom prst="rect">
          <a:avLst/>
        </a:prstGeom>
        <a:ln>
          <a:solidFill>
            <a:schemeClr val="tx2"/>
          </a:solidFill>
        </a:ln>
      </xdr:spPr>
    </xdr:pic>
    <xdr:clientData/>
  </xdr:twoCellAnchor>
  <xdr:twoCellAnchor editAs="oneCell">
    <xdr:from>
      <xdr:col>2</xdr:col>
      <xdr:colOff>0</xdr:colOff>
      <xdr:row>56</xdr:row>
      <xdr:rowOff>190499</xdr:rowOff>
    </xdr:from>
    <xdr:to>
      <xdr:col>5</xdr:col>
      <xdr:colOff>3552824</xdr:colOff>
      <xdr:row>73</xdr:row>
      <xdr:rowOff>172260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a:stretch>
          <a:fillRect/>
        </a:stretch>
      </xdr:blipFill>
      <xdr:spPr>
        <a:xfrm>
          <a:off x="1219200" y="14935199"/>
          <a:ext cx="6667500" cy="3220261"/>
        </a:xfrm>
        <a:prstGeom prst="rect">
          <a:avLst/>
        </a:prstGeom>
        <a:ln>
          <a:solidFill>
            <a:schemeClr val="tx2"/>
          </a:solidFill>
        </a:ln>
      </xdr:spPr>
    </xdr:pic>
    <xdr:clientData/>
  </xdr:twoCellAnchor>
  <xdr:twoCellAnchor editAs="oneCell">
    <xdr:from>
      <xdr:col>2</xdr:col>
      <xdr:colOff>1</xdr:colOff>
      <xdr:row>91</xdr:row>
      <xdr:rowOff>1</xdr:rowOff>
    </xdr:from>
    <xdr:to>
      <xdr:col>5</xdr:col>
      <xdr:colOff>3333749</xdr:colOff>
      <xdr:row>99</xdr:row>
      <xdr:rowOff>184147</xdr:rowOff>
    </xdr:to>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a:stretch>
          <a:fillRect/>
        </a:stretch>
      </xdr:blipFill>
      <xdr:spPr>
        <a:xfrm>
          <a:off x="1219201" y="22574251"/>
          <a:ext cx="6448424" cy="1708146"/>
        </a:xfrm>
        <a:prstGeom prst="rect">
          <a:avLst/>
        </a:prstGeom>
        <a:ln>
          <a:solidFill>
            <a:schemeClr val="tx2"/>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specified-generator-comply-with-permit-conditions" TargetMode="External"/><Relationship Id="rId2" Type="http://schemas.openxmlformats.org/officeDocument/2006/relationships/hyperlink" Target="mailto:MCPDHelp@environment-agency.gov.uk" TargetMode="External"/><Relationship Id="rId1" Type="http://schemas.openxmlformats.org/officeDocument/2006/relationships/hyperlink" Target="http://www.nationalarchives.gov.uk/doc/open-government-licence/version/3/"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gov.uk/guidance/specified-generator-apply-for-an-environmental-permit"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hyperlink" Target="http://magic.defra.gov.uk/MagicMap.aspx" TargetMode="External"/><Relationship Id="rId7" Type="http://schemas.openxmlformats.org/officeDocument/2006/relationships/control" Target="../activeX/activeX1.xml"/><Relationship Id="rId2" Type="http://schemas.openxmlformats.org/officeDocument/2006/relationships/hyperlink" Target="http://magic.defra.gov.uk/MagicMap.aspx" TargetMode="External"/><Relationship Id="rId1" Type="http://schemas.openxmlformats.org/officeDocument/2006/relationships/hyperlink" Target="https://uk-air.defra.gov.uk/aqma/maps" TargetMode="External"/><Relationship Id="rId6" Type="http://schemas.openxmlformats.org/officeDocument/2006/relationships/vmlDrawing" Target="../drawings/vmlDrawing1.vml"/><Relationship Id="rId5" Type="http://schemas.openxmlformats.org/officeDocument/2006/relationships/drawing" Target="../drawings/drawing2.xml"/><Relationship Id="rId10" Type="http://schemas.openxmlformats.org/officeDocument/2006/relationships/image" Target="../media/image3.emf"/><Relationship Id="rId4" Type="http://schemas.openxmlformats.org/officeDocument/2006/relationships/printerSettings" Target="../printerSettings/printerSettings2.bin"/><Relationship Id="rId9"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D32"/>
  <sheetViews>
    <sheetView topLeftCell="A7" workbookViewId="0"/>
  </sheetViews>
  <sheetFormatPr defaultColWidth="9.1796875" defaultRowHeight="20.25" customHeight="1" x14ac:dyDescent="0.35"/>
  <cols>
    <col min="1" max="2" width="3.7265625" style="2" customWidth="1"/>
    <col min="3" max="3" width="139" style="3" bestFit="1" customWidth="1"/>
    <col min="4" max="5" width="3.7265625" style="2" customWidth="1"/>
    <col min="6" max="16384" width="9.1796875" style="2"/>
  </cols>
  <sheetData>
    <row r="1" spans="2:4" ht="14.5" thickBot="1" x14ac:dyDescent="0.4"/>
    <row r="2" spans="2:4" ht="14" x14ac:dyDescent="0.35">
      <c r="B2" s="4"/>
      <c r="C2" s="5"/>
      <c r="D2" s="6"/>
    </row>
    <row r="3" spans="2:4" ht="14" x14ac:dyDescent="0.35">
      <c r="B3" s="7"/>
      <c r="C3" s="8" t="s">
        <v>301</v>
      </c>
      <c r="D3" s="9"/>
    </row>
    <row r="4" spans="2:4" ht="14" x14ac:dyDescent="0.35">
      <c r="B4" s="7"/>
      <c r="C4" s="10" t="s">
        <v>131</v>
      </c>
      <c r="D4" s="9"/>
    </row>
    <row r="5" spans="2:4" ht="14" x14ac:dyDescent="0.35">
      <c r="B5" s="7"/>
      <c r="C5" s="10" t="s">
        <v>141</v>
      </c>
      <c r="D5" s="9"/>
    </row>
    <row r="6" spans="2:4" ht="14" x14ac:dyDescent="0.35">
      <c r="B6" s="7"/>
      <c r="C6" s="10" t="s">
        <v>300</v>
      </c>
      <c r="D6" s="9"/>
    </row>
    <row r="7" spans="2:4" ht="14" x14ac:dyDescent="0.35">
      <c r="B7" s="7"/>
      <c r="C7" s="8"/>
      <c r="D7" s="9"/>
    </row>
    <row r="8" spans="2:4" ht="14" x14ac:dyDescent="0.35">
      <c r="B8" s="7"/>
      <c r="C8" s="2"/>
      <c r="D8" s="9"/>
    </row>
    <row r="9" spans="2:4" ht="14" x14ac:dyDescent="0.35">
      <c r="B9" s="7"/>
      <c r="C9" s="74" t="s">
        <v>132</v>
      </c>
      <c r="D9" s="9"/>
    </row>
    <row r="10" spans="2:4" ht="42" x14ac:dyDescent="0.35">
      <c r="B10" s="7"/>
      <c r="C10" s="75" t="s">
        <v>267</v>
      </c>
      <c r="D10" s="9"/>
    </row>
    <row r="11" spans="2:4" ht="98" x14ac:dyDescent="0.35">
      <c r="B11" s="7"/>
      <c r="C11" s="75" t="s">
        <v>299</v>
      </c>
      <c r="D11" s="9"/>
    </row>
    <row r="12" spans="2:4" ht="14" x14ac:dyDescent="0.35">
      <c r="B12" s="7"/>
      <c r="C12" s="75"/>
      <c r="D12" s="9"/>
    </row>
    <row r="13" spans="2:4" ht="14" x14ac:dyDescent="0.35">
      <c r="B13" s="7"/>
      <c r="C13" s="75" t="s">
        <v>260</v>
      </c>
      <c r="D13" s="9"/>
    </row>
    <row r="14" spans="2:4" ht="14" x14ac:dyDescent="0.35">
      <c r="B14" s="7"/>
      <c r="C14" s="11" t="s">
        <v>262</v>
      </c>
      <c r="D14" s="9"/>
    </row>
    <row r="15" spans="2:4" ht="14" x14ac:dyDescent="0.35">
      <c r="B15" s="7"/>
      <c r="C15" s="11" t="s">
        <v>263</v>
      </c>
      <c r="D15" s="9"/>
    </row>
    <row r="16" spans="2:4" ht="14" x14ac:dyDescent="0.35">
      <c r="B16" s="7"/>
      <c r="C16" s="75"/>
      <c r="D16" s="9"/>
    </row>
    <row r="17" spans="2:4" ht="14" x14ac:dyDescent="0.35">
      <c r="B17" s="7"/>
      <c r="C17" s="75" t="s">
        <v>261</v>
      </c>
      <c r="D17" s="9"/>
    </row>
    <row r="18" spans="2:4" ht="14" x14ac:dyDescent="0.35">
      <c r="B18" s="7"/>
      <c r="C18" s="11" t="s">
        <v>217</v>
      </c>
      <c r="D18" s="9"/>
    </row>
    <row r="19" spans="2:4" ht="14" x14ac:dyDescent="0.35">
      <c r="B19" s="7"/>
      <c r="C19" s="65"/>
      <c r="D19" s="9"/>
    </row>
    <row r="20" spans="2:4" ht="14" x14ac:dyDescent="0.35">
      <c r="B20" s="7"/>
      <c r="C20" s="10"/>
      <c r="D20" s="9"/>
    </row>
    <row r="21" spans="2:4" ht="14" x14ac:dyDescent="0.35">
      <c r="B21" s="7"/>
      <c r="C21" s="8" t="s">
        <v>142</v>
      </c>
      <c r="D21" s="9"/>
    </row>
    <row r="22" spans="2:4" ht="14" x14ac:dyDescent="0.35">
      <c r="B22" s="7"/>
      <c r="C22" s="10" t="s">
        <v>133</v>
      </c>
      <c r="D22" s="9"/>
    </row>
    <row r="23" spans="2:4" ht="14" x14ac:dyDescent="0.35">
      <c r="B23" s="7"/>
      <c r="C23" s="10" t="s">
        <v>134</v>
      </c>
      <c r="D23" s="9"/>
    </row>
    <row r="24" spans="2:4" ht="28" x14ac:dyDescent="0.35">
      <c r="B24" s="7"/>
      <c r="C24" s="10" t="s">
        <v>135</v>
      </c>
      <c r="D24" s="9"/>
    </row>
    <row r="25" spans="2:4" ht="14" x14ac:dyDescent="0.35">
      <c r="B25" s="7"/>
      <c r="C25" s="10"/>
      <c r="D25" s="9"/>
    </row>
    <row r="26" spans="2:4" ht="14" x14ac:dyDescent="0.35">
      <c r="B26" s="7"/>
      <c r="C26" s="8" t="s">
        <v>136</v>
      </c>
      <c r="D26" s="9"/>
    </row>
    <row r="27" spans="2:4" ht="98" x14ac:dyDescent="0.35">
      <c r="B27" s="7"/>
      <c r="C27" s="10" t="s">
        <v>137</v>
      </c>
      <c r="D27" s="9"/>
    </row>
    <row r="28" spans="2:4" ht="14" x14ac:dyDescent="0.35">
      <c r="B28" s="7"/>
      <c r="C28" s="10"/>
      <c r="D28" s="9"/>
    </row>
    <row r="29" spans="2:4" ht="14" x14ac:dyDescent="0.35">
      <c r="B29" s="7"/>
      <c r="C29" s="8" t="s">
        <v>138</v>
      </c>
      <c r="D29" s="9"/>
    </row>
    <row r="30" spans="2:4" ht="14" x14ac:dyDescent="0.35">
      <c r="B30" s="7"/>
      <c r="C30" s="10" t="s">
        <v>139</v>
      </c>
      <c r="D30" s="9"/>
    </row>
    <row r="31" spans="2:4" ht="14" x14ac:dyDescent="0.35">
      <c r="B31" s="7"/>
      <c r="C31" s="11" t="s">
        <v>140</v>
      </c>
      <c r="D31" s="9"/>
    </row>
    <row r="32" spans="2:4" ht="14.5" thickBot="1" x14ac:dyDescent="0.4">
      <c r="B32" s="12"/>
      <c r="C32" s="13"/>
      <c r="D32" s="14"/>
    </row>
  </sheetData>
  <sheetProtection algorithmName="SHA-512" hashValue="n/pBwjO3YZp/o+pa5IJOLydhmEHctlVCi6D/cgGGTVVy1n7tjEsyL5oaaLN8dbcp8neFdvJ9pNc8umSgjzB82Q==" saltValue="o7XT8fEESvAbNu9tDO46NQ==" spinCount="100000" sheet="1" objects="1" scenarios="1"/>
  <hyperlinks>
    <hyperlink ref="C31" r:id="rId1" xr:uid="{00000000-0004-0000-0000-000000000000}"/>
    <hyperlink ref="C18" r:id="rId2" xr:uid="{00000000-0004-0000-0000-000001000000}"/>
    <hyperlink ref="C14" r:id="rId3" xr:uid="{00000000-0004-0000-0000-000002000000}"/>
    <hyperlink ref="C15" r:id="rId4" xr:uid="{00000000-0004-0000-0000-000003000000}"/>
  </hyperlinks>
  <pageMargins left="0.7" right="0.7" top="0.75" bottom="0.75" header="0.3" footer="0.3"/>
  <pageSetup paperSize="9" orientation="portrait" horizontalDpi="300" verticalDpi="300" r:id="rId5"/>
  <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AD101"/>
  <sheetViews>
    <sheetView tabSelected="1" topLeftCell="A78" zoomScale="70" zoomScaleNormal="70" workbookViewId="0">
      <selection activeCell="N15" sqref="N15"/>
    </sheetView>
  </sheetViews>
  <sheetFormatPr defaultColWidth="9.1796875" defaultRowHeight="14.5" x14ac:dyDescent="0.35"/>
  <cols>
    <col min="1" max="1" width="4" style="21" customWidth="1"/>
    <col min="2" max="2" width="4.26953125" style="21" customWidth="1"/>
    <col min="3" max="3" width="54.26953125" style="21" customWidth="1"/>
    <col min="4" max="4" width="9.1796875" style="22"/>
    <col min="5" max="5" width="9.1796875" style="21"/>
    <col min="6" max="6" width="4" style="21" customWidth="1"/>
    <col min="7" max="7" width="63.54296875" style="21" customWidth="1"/>
    <col min="8" max="8" width="4" style="21" customWidth="1"/>
    <col min="9" max="25" width="9.1796875" style="21"/>
    <col min="26" max="29" width="9.1796875" style="21" hidden="1" customWidth="1"/>
    <col min="30" max="30" width="0" style="21" hidden="1" customWidth="1"/>
    <col min="31" max="16384" width="9.1796875" style="21"/>
  </cols>
  <sheetData>
    <row r="1" spans="2:30" ht="15" thickBot="1" x14ac:dyDescent="0.4"/>
    <row r="2" spans="2:30" ht="20.5" thickBot="1" x14ac:dyDescent="0.4">
      <c r="B2" s="15"/>
      <c r="C2" s="16" t="s">
        <v>131</v>
      </c>
      <c r="D2" s="17"/>
      <c r="E2" s="17"/>
      <c r="F2" s="17"/>
      <c r="G2" s="17"/>
      <c r="H2" s="23"/>
    </row>
    <row r="3" spans="2:30" ht="20" x14ac:dyDescent="0.35">
      <c r="B3" s="30"/>
      <c r="C3" s="31" t="s">
        <v>143</v>
      </c>
      <c r="D3" s="32"/>
      <c r="E3" s="32"/>
      <c r="F3" s="32"/>
      <c r="G3" s="32"/>
      <c r="H3" s="33"/>
    </row>
    <row r="4" spans="2:30" ht="15" thickBot="1" x14ac:dyDescent="0.4">
      <c r="B4" s="12"/>
      <c r="C4" s="18" t="str">
        <f>README!C6</f>
        <v>Version 2.3</v>
      </c>
      <c r="D4" s="19"/>
      <c r="E4" s="19"/>
      <c r="F4" s="19"/>
      <c r="G4" s="19"/>
      <c r="H4" s="24"/>
    </row>
    <row r="6" spans="2:30" ht="16" thickBot="1" x14ac:dyDescent="0.4">
      <c r="C6" s="20" t="s">
        <v>199</v>
      </c>
    </row>
    <row r="7" spans="2:30" x14ac:dyDescent="0.35">
      <c r="B7" s="34"/>
      <c r="C7" s="35"/>
      <c r="D7" s="36"/>
      <c r="E7" s="35"/>
      <c r="F7" s="35"/>
      <c r="G7" s="35"/>
      <c r="H7" s="37"/>
      <c r="Z7" s="57" t="s">
        <v>127</v>
      </c>
      <c r="AA7" s="57" t="s">
        <v>128</v>
      </c>
      <c r="AB7" s="57" t="s">
        <v>152</v>
      </c>
      <c r="AC7" s="57" t="s">
        <v>129</v>
      </c>
      <c r="AD7" s="108" t="s">
        <v>252</v>
      </c>
    </row>
    <row r="8" spans="2:30" x14ac:dyDescent="0.35">
      <c r="B8" s="40"/>
      <c r="C8" s="83" t="s">
        <v>173</v>
      </c>
      <c r="D8" s="123" t="s">
        <v>302</v>
      </c>
      <c r="E8" s="124"/>
      <c r="F8" s="38"/>
      <c r="G8" s="116" t="s">
        <v>175</v>
      </c>
      <c r="H8" s="39"/>
      <c r="Z8" s="58" t="s">
        <v>91</v>
      </c>
      <c r="AA8" s="58" t="s">
        <v>121</v>
      </c>
      <c r="AB8" s="58" t="s">
        <v>153</v>
      </c>
      <c r="AC8" s="58" t="s">
        <v>94</v>
      </c>
      <c r="AD8" s="21" t="s">
        <v>253</v>
      </c>
    </row>
    <row r="9" spans="2:30" x14ac:dyDescent="0.35">
      <c r="B9" s="40"/>
      <c r="C9" s="70"/>
      <c r="D9" s="125"/>
      <c r="E9" s="126"/>
      <c r="F9" s="38"/>
      <c r="G9" s="117"/>
      <c r="H9" s="39"/>
      <c r="Z9" s="58" t="s">
        <v>172</v>
      </c>
      <c r="AA9" s="58" t="s">
        <v>120</v>
      </c>
      <c r="AB9" s="58" t="s">
        <v>154</v>
      </c>
      <c r="AC9" s="58" t="s">
        <v>95</v>
      </c>
      <c r="AD9" s="21" t="s">
        <v>254</v>
      </c>
    </row>
    <row r="10" spans="2:30" x14ac:dyDescent="0.35">
      <c r="B10" s="40"/>
      <c r="C10" s="38"/>
      <c r="D10" s="42"/>
      <c r="E10" s="38"/>
      <c r="F10" s="38"/>
      <c r="G10" s="38"/>
      <c r="H10" s="39"/>
      <c r="Z10" s="58" t="s">
        <v>176</v>
      </c>
      <c r="AA10" s="58"/>
      <c r="AB10" s="58" t="s">
        <v>196</v>
      </c>
      <c r="AC10" s="58" t="s">
        <v>96</v>
      </c>
    </row>
    <row r="11" spans="2:30" ht="29" x14ac:dyDescent="0.35">
      <c r="B11" s="40"/>
      <c r="C11" s="27" t="s">
        <v>271</v>
      </c>
      <c r="D11" s="110" t="s">
        <v>91</v>
      </c>
      <c r="E11" s="130"/>
      <c r="F11" s="43"/>
      <c r="G11" s="116" t="s">
        <v>268</v>
      </c>
      <c r="H11" s="39"/>
      <c r="Z11" s="58"/>
      <c r="AA11" s="58"/>
      <c r="AB11" s="58"/>
      <c r="AC11" s="58" t="s">
        <v>130</v>
      </c>
    </row>
    <row r="12" spans="2:30" ht="54.75" customHeight="1" x14ac:dyDescent="0.35">
      <c r="B12" s="40"/>
      <c r="C12" s="43"/>
      <c r="D12" s="42"/>
      <c r="E12" s="43"/>
      <c r="F12" s="43"/>
      <c r="G12" s="117"/>
      <c r="H12" s="39"/>
    </row>
    <row r="13" spans="2:30" s="106" customFormat="1" ht="15" customHeight="1" x14ac:dyDescent="0.35">
      <c r="B13" s="40"/>
      <c r="C13" s="43"/>
      <c r="D13" s="42"/>
      <c r="E13" s="43"/>
      <c r="F13" s="43"/>
      <c r="G13" s="81"/>
      <c r="H13" s="39"/>
    </row>
    <row r="14" spans="2:30" s="106" customFormat="1" ht="30" customHeight="1" x14ac:dyDescent="0.35">
      <c r="B14" s="40"/>
      <c r="C14" s="27" t="s">
        <v>272</v>
      </c>
      <c r="D14" s="118" t="s">
        <v>253</v>
      </c>
      <c r="E14" s="119"/>
      <c r="F14" s="43"/>
      <c r="G14" s="116" t="s">
        <v>264</v>
      </c>
      <c r="H14" s="39"/>
    </row>
    <row r="15" spans="2:30" s="106" customFormat="1" ht="21" customHeight="1" x14ac:dyDescent="0.35">
      <c r="B15" s="40"/>
      <c r="C15" s="43"/>
      <c r="D15" s="42"/>
      <c r="E15" s="43"/>
      <c r="F15" s="43"/>
      <c r="G15" s="117"/>
      <c r="H15" s="39"/>
    </row>
    <row r="16" spans="2:30" ht="15" customHeight="1" x14ac:dyDescent="0.35">
      <c r="B16" s="40"/>
      <c r="C16" s="43"/>
      <c r="D16" s="42"/>
      <c r="E16" s="43"/>
      <c r="F16" s="43"/>
      <c r="G16" s="81"/>
      <c r="H16" s="39"/>
    </row>
    <row r="17" spans="2:8" ht="29" x14ac:dyDescent="0.35">
      <c r="B17" s="40"/>
      <c r="C17" s="27" t="s">
        <v>269</v>
      </c>
      <c r="D17" s="110" t="s">
        <v>121</v>
      </c>
      <c r="E17" s="111"/>
      <c r="F17" s="38"/>
      <c r="G17" s="112" t="s">
        <v>270</v>
      </c>
      <c r="H17" s="39"/>
    </row>
    <row r="18" spans="2:8" ht="35.25" customHeight="1" x14ac:dyDescent="0.35">
      <c r="B18" s="40"/>
      <c r="C18" s="38"/>
      <c r="D18" s="42"/>
      <c r="E18" s="38"/>
      <c r="F18" s="38"/>
      <c r="G18" s="112"/>
      <c r="H18" s="39"/>
    </row>
    <row r="19" spans="2:8" x14ac:dyDescent="0.35">
      <c r="B19" s="40"/>
      <c r="C19" s="38"/>
      <c r="D19" s="42"/>
      <c r="E19" s="38"/>
      <c r="F19" s="38"/>
      <c r="G19" s="38"/>
      <c r="H19" s="39"/>
    </row>
    <row r="20" spans="2:8" x14ac:dyDescent="0.35">
      <c r="B20" s="40"/>
      <c r="C20" s="83" t="s">
        <v>223</v>
      </c>
      <c r="D20" s="80">
        <v>7.5140000000000002</v>
      </c>
      <c r="E20" s="25" t="s">
        <v>92</v>
      </c>
      <c r="F20" s="38"/>
      <c r="G20" s="116" t="s">
        <v>277</v>
      </c>
      <c r="H20" s="39"/>
    </row>
    <row r="21" spans="2:8" ht="60" customHeight="1" x14ac:dyDescent="0.35">
      <c r="B21" s="40"/>
      <c r="C21" s="43"/>
      <c r="D21" s="42"/>
      <c r="E21" s="43"/>
      <c r="F21" s="38"/>
      <c r="G21" s="131"/>
      <c r="H21" s="39"/>
    </row>
    <row r="22" spans="2:8" x14ac:dyDescent="0.35">
      <c r="B22" s="40"/>
      <c r="C22" s="38"/>
      <c r="D22" s="42"/>
      <c r="E22" s="38"/>
      <c r="F22" s="38"/>
      <c r="G22" s="38"/>
      <c r="H22" s="39"/>
    </row>
    <row r="23" spans="2:8" x14ac:dyDescent="0.35">
      <c r="B23" s="40"/>
      <c r="C23" s="83" t="s">
        <v>220</v>
      </c>
      <c r="D23" s="73">
        <v>8760</v>
      </c>
      <c r="E23" s="26" t="s">
        <v>93</v>
      </c>
      <c r="F23" s="38"/>
      <c r="G23" s="116" t="s">
        <v>224</v>
      </c>
      <c r="H23" s="39"/>
    </row>
    <row r="24" spans="2:8" ht="29" x14ac:dyDescent="0.35">
      <c r="B24" s="40"/>
      <c r="C24" s="27" t="s">
        <v>177</v>
      </c>
      <c r="D24" s="110" t="s">
        <v>120</v>
      </c>
      <c r="E24" s="111"/>
      <c r="F24" s="38"/>
      <c r="G24" s="132"/>
      <c r="H24" s="39"/>
    </row>
    <row r="25" spans="2:8" ht="24.75" customHeight="1" x14ac:dyDescent="0.35">
      <c r="B25" s="40"/>
      <c r="C25" s="38"/>
      <c r="D25" s="42"/>
      <c r="E25" s="38"/>
      <c r="F25" s="38"/>
      <c r="G25" s="131"/>
      <c r="H25" s="39"/>
    </row>
    <row r="26" spans="2:8" ht="15" customHeight="1" x14ac:dyDescent="0.35">
      <c r="B26" s="40"/>
      <c r="C26" s="38"/>
      <c r="D26" s="42"/>
      <c r="E26" s="38"/>
      <c r="F26" s="38"/>
      <c r="G26" s="56"/>
      <c r="H26" s="39"/>
    </row>
    <row r="27" spans="2:8" ht="29" x14ac:dyDescent="0.35">
      <c r="B27" s="40"/>
      <c r="C27" s="84" t="s">
        <v>273</v>
      </c>
      <c r="D27" s="110" t="s">
        <v>154</v>
      </c>
      <c r="E27" s="110"/>
      <c r="F27" s="38"/>
      <c r="G27" s="113" t="s">
        <v>278</v>
      </c>
      <c r="H27" s="39"/>
    </row>
    <row r="28" spans="2:8" ht="34.5" customHeight="1" x14ac:dyDescent="0.35">
      <c r="B28" s="40"/>
      <c r="C28" s="27" t="s">
        <v>280</v>
      </c>
      <c r="D28" s="71">
        <f>IF(AND(D23&gt;500,D27="New"),95,190)</f>
        <v>95</v>
      </c>
      <c r="E28" s="25" t="s">
        <v>145</v>
      </c>
      <c r="F28" s="38"/>
      <c r="G28" s="114"/>
      <c r="H28" s="39"/>
    </row>
    <row r="29" spans="2:8" ht="76.5" customHeight="1" x14ac:dyDescent="0.35">
      <c r="B29" s="40"/>
      <c r="C29" s="38"/>
      <c r="D29" s="42"/>
      <c r="E29" s="38"/>
      <c r="F29" s="38"/>
      <c r="G29" s="115"/>
      <c r="H29" s="39"/>
    </row>
    <row r="30" spans="2:8" ht="15" customHeight="1" x14ac:dyDescent="0.35">
      <c r="B30" s="40"/>
      <c r="C30" s="38"/>
      <c r="D30" s="42"/>
      <c r="E30" s="38"/>
      <c r="F30" s="38"/>
      <c r="G30" s="82"/>
      <c r="H30" s="39"/>
    </row>
    <row r="31" spans="2:8" ht="32.25" customHeight="1" x14ac:dyDescent="0.35">
      <c r="B31" s="40"/>
      <c r="C31" s="27" t="s">
        <v>197</v>
      </c>
      <c r="D31" s="110" t="s">
        <v>120</v>
      </c>
      <c r="E31" s="111"/>
      <c r="F31" s="38"/>
      <c r="G31" s="112" t="s">
        <v>198</v>
      </c>
      <c r="H31" s="39"/>
    </row>
    <row r="32" spans="2:8" ht="17.25" customHeight="1" x14ac:dyDescent="0.35">
      <c r="B32" s="40"/>
      <c r="C32" s="38"/>
      <c r="D32" s="42"/>
      <c r="E32" s="38"/>
      <c r="F32" s="38"/>
      <c r="G32" s="127"/>
      <c r="H32" s="39"/>
    </row>
    <row r="33" spans="2:8" x14ac:dyDescent="0.35">
      <c r="B33" s="40"/>
      <c r="C33" s="38"/>
      <c r="D33" s="42"/>
      <c r="E33" s="38"/>
      <c r="F33" s="38"/>
      <c r="G33" s="38"/>
      <c r="H33" s="39"/>
    </row>
    <row r="34" spans="2:8" ht="16.5" x14ac:dyDescent="0.35">
      <c r="B34" s="40"/>
      <c r="C34" s="27" t="s">
        <v>285</v>
      </c>
      <c r="D34" s="80">
        <v>95</v>
      </c>
      <c r="E34" s="25" t="s">
        <v>145</v>
      </c>
      <c r="F34" s="38"/>
      <c r="G34" s="116" t="s">
        <v>279</v>
      </c>
      <c r="H34" s="39"/>
    </row>
    <row r="35" spans="2:8" ht="31" x14ac:dyDescent="0.35">
      <c r="B35" s="40"/>
      <c r="C35" s="27" t="s">
        <v>286</v>
      </c>
      <c r="D35" s="71">
        <f>IF(OR(D34=0),D28,IF(AND(D34&lt;=35,D31="Yes"),35,IF(D34&lt;=95,95,IF(D34&lt;=190,190))))</f>
        <v>95</v>
      </c>
      <c r="E35" s="25" t="s">
        <v>145</v>
      </c>
      <c r="F35" s="38"/>
      <c r="G35" s="136"/>
      <c r="H35" s="39"/>
    </row>
    <row r="36" spans="2:8" ht="50.25" customHeight="1" x14ac:dyDescent="0.35">
      <c r="B36" s="40"/>
      <c r="C36" s="38"/>
      <c r="D36" s="42"/>
      <c r="E36" s="38"/>
      <c r="F36" s="38"/>
      <c r="G36" s="134"/>
      <c r="H36" s="39"/>
    </row>
    <row r="37" spans="2:8" ht="15" customHeight="1" thickBot="1" x14ac:dyDescent="0.4">
      <c r="B37" s="41"/>
      <c r="C37" s="44"/>
      <c r="D37" s="45"/>
      <c r="E37" s="44"/>
      <c r="F37" s="44"/>
      <c r="G37" s="48"/>
      <c r="H37" s="46"/>
    </row>
    <row r="39" spans="2:8" ht="16" thickBot="1" x14ac:dyDescent="0.4">
      <c r="C39" s="20" t="s">
        <v>98</v>
      </c>
    </row>
    <row r="40" spans="2:8" x14ac:dyDescent="0.35">
      <c r="B40" s="34"/>
      <c r="C40" s="35"/>
      <c r="D40" s="36"/>
      <c r="E40" s="35"/>
      <c r="F40" s="35"/>
      <c r="G40" s="35"/>
      <c r="H40" s="37"/>
    </row>
    <row r="41" spans="2:8" x14ac:dyDescent="0.35">
      <c r="B41" s="40"/>
      <c r="C41" s="83" t="s">
        <v>2</v>
      </c>
      <c r="D41" s="72">
        <v>38</v>
      </c>
      <c r="E41" s="28" t="s">
        <v>89</v>
      </c>
      <c r="F41" s="38"/>
      <c r="G41" s="112" t="s">
        <v>212</v>
      </c>
      <c r="H41" s="39"/>
    </row>
    <row r="42" spans="2:8" ht="22.5" customHeight="1" x14ac:dyDescent="0.35">
      <c r="B42" s="40"/>
      <c r="C42" s="38"/>
      <c r="D42" s="42"/>
      <c r="E42" s="38"/>
      <c r="F42" s="38"/>
      <c r="G42" s="112"/>
      <c r="H42" s="39"/>
    </row>
    <row r="43" spans="2:8" x14ac:dyDescent="0.35">
      <c r="B43" s="40"/>
      <c r="C43" s="38"/>
      <c r="D43" s="42"/>
      <c r="E43" s="38"/>
      <c r="F43" s="38"/>
      <c r="G43" s="38"/>
      <c r="H43" s="39"/>
    </row>
    <row r="44" spans="2:8" ht="43.5" x14ac:dyDescent="0.35">
      <c r="B44" s="40"/>
      <c r="C44" s="27" t="s">
        <v>178</v>
      </c>
      <c r="D44" s="110" t="s">
        <v>121</v>
      </c>
      <c r="E44" s="111"/>
      <c r="F44" s="38"/>
      <c r="G44" s="128" t="s">
        <v>246</v>
      </c>
      <c r="H44" s="39"/>
    </row>
    <row r="45" spans="2:8" ht="54" customHeight="1" x14ac:dyDescent="0.35">
      <c r="B45" s="40"/>
      <c r="C45" s="38"/>
      <c r="D45" s="42"/>
      <c r="E45" s="38"/>
      <c r="F45" s="38"/>
      <c r="G45" s="129"/>
      <c r="H45" s="39"/>
    </row>
    <row r="46" spans="2:8" x14ac:dyDescent="0.35">
      <c r="B46" s="40"/>
      <c r="C46" s="38"/>
      <c r="D46" s="42"/>
      <c r="E46" s="38"/>
      <c r="F46" s="38"/>
      <c r="G46" s="38"/>
      <c r="H46" s="39"/>
    </row>
    <row r="47" spans="2:8" x14ac:dyDescent="0.35">
      <c r="B47" s="40"/>
      <c r="C47" s="83" t="s">
        <v>90</v>
      </c>
      <c r="D47" s="72">
        <v>28</v>
      </c>
      <c r="E47" s="28" t="s">
        <v>89</v>
      </c>
      <c r="F47" s="38"/>
      <c r="G47" s="116" t="s">
        <v>227</v>
      </c>
      <c r="H47" s="39"/>
    </row>
    <row r="48" spans="2:8" x14ac:dyDescent="0.35">
      <c r="B48" s="40"/>
      <c r="C48" s="83" t="s">
        <v>221</v>
      </c>
      <c r="D48" s="72">
        <v>107</v>
      </c>
      <c r="E48" s="28" t="s">
        <v>89</v>
      </c>
      <c r="F48" s="38"/>
      <c r="G48" s="133"/>
      <c r="H48" s="39"/>
    </row>
    <row r="49" spans="2:8" ht="15.75" customHeight="1" x14ac:dyDescent="0.35">
      <c r="B49" s="40"/>
      <c r="C49" s="83" t="s">
        <v>222</v>
      </c>
      <c r="D49" s="72">
        <v>185</v>
      </c>
      <c r="E49" s="28" t="s">
        <v>89</v>
      </c>
      <c r="F49" s="38"/>
      <c r="G49" s="133"/>
      <c r="H49" s="39"/>
    </row>
    <row r="50" spans="2:8" ht="8.25" customHeight="1" x14ac:dyDescent="0.35">
      <c r="B50" s="40"/>
      <c r="C50" s="61"/>
      <c r="D50" s="42"/>
      <c r="E50" s="61"/>
      <c r="F50" s="38"/>
      <c r="G50" s="134"/>
      <c r="H50" s="39"/>
    </row>
    <row r="51" spans="2:8" ht="15.75" customHeight="1" x14ac:dyDescent="0.35">
      <c r="B51" s="40"/>
      <c r="C51" s="59"/>
      <c r="D51" s="60"/>
      <c r="E51" s="59"/>
      <c r="F51" s="38"/>
      <c r="G51" s="62"/>
      <c r="H51" s="39"/>
    </row>
    <row r="52" spans="2:8" ht="15" customHeight="1" x14ac:dyDescent="0.35">
      <c r="B52" s="40"/>
      <c r="C52" s="83" t="s">
        <v>171</v>
      </c>
      <c r="D52" s="71">
        <f>ROUND('InputOutput calculations'!B30,0)</f>
        <v>107</v>
      </c>
      <c r="E52" s="28" t="s">
        <v>89</v>
      </c>
      <c r="F52" s="38"/>
      <c r="G52" s="116" t="s">
        <v>225</v>
      </c>
      <c r="H52" s="39"/>
    </row>
    <row r="53" spans="2:8" ht="43.5" x14ac:dyDescent="0.35">
      <c r="B53" s="40"/>
      <c r="C53" s="27" t="s">
        <v>213</v>
      </c>
      <c r="D53" s="110" t="s">
        <v>120</v>
      </c>
      <c r="E53" s="111"/>
      <c r="F53" s="38"/>
      <c r="G53" s="114"/>
      <c r="H53" s="39"/>
    </row>
    <row r="54" spans="2:8" x14ac:dyDescent="0.35">
      <c r="B54" s="40"/>
      <c r="C54" s="63"/>
      <c r="D54" s="42"/>
      <c r="E54" s="64"/>
      <c r="F54" s="38"/>
      <c r="G54" s="135"/>
      <c r="H54" s="39"/>
    </row>
    <row r="55" spans="2:8" ht="15" thickBot="1" x14ac:dyDescent="0.4">
      <c r="B55" s="41"/>
      <c r="C55" s="44"/>
      <c r="D55" s="45"/>
      <c r="E55" s="44"/>
      <c r="F55" s="44"/>
      <c r="G55" s="47"/>
      <c r="H55" s="46"/>
    </row>
    <row r="57" spans="2:8" ht="16" thickBot="1" x14ac:dyDescent="0.4">
      <c r="C57" s="20" t="s">
        <v>200</v>
      </c>
    </row>
    <row r="58" spans="2:8" x14ac:dyDescent="0.35">
      <c r="B58" s="34"/>
      <c r="C58" s="35"/>
      <c r="D58" s="36"/>
      <c r="E58" s="35"/>
      <c r="F58" s="35"/>
      <c r="G58" s="35"/>
      <c r="H58" s="37"/>
    </row>
    <row r="59" spans="2:8" ht="29" x14ac:dyDescent="0.35">
      <c r="B59" s="40"/>
      <c r="C59" s="27" t="s">
        <v>274</v>
      </c>
      <c r="D59" s="110" t="s">
        <v>95</v>
      </c>
      <c r="E59" s="111"/>
      <c r="F59" s="38"/>
      <c r="G59" s="112" t="s">
        <v>281</v>
      </c>
      <c r="H59" s="39"/>
    </row>
    <row r="60" spans="2:8" ht="90.75" customHeight="1" x14ac:dyDescent="0.35">
      <c r="B60" s="40"/>
      <c r="C60" s="38"/>
      <c r="D60" s="42"/>
      <c r="E60" s="38"/>
      <c r="F60" s="38"/>
      <c r="G60" s="112"/>
      <c r="H60" s="39"/>
    </row>
    <row r="61" spans="2:8" x14ac:dyDescent="0.35">
      <c r="B61" s="40"/>
      <c r="C61" s="38"/>
      <c r="D61" s="42"/>
      <c r="E61" s="38"/>
      <c r="F61" s="38"/>
      <c r="G61" s="38"/>
      <c r="H61" s="39"/>
    </row>
    <row r="62" spans="2:8" ht="29" x14ac:dyDescent="0.35">
      <c r="B62" s="40"/>
      <c r="C62" s="27" t="s">
        <v>214</v>
      </c>
      <c r="D62" s="110" t="s">
        <v>120</v>
      </c>
      <c r="E62" s="111"/>
      <c r="F62" s="38"/>
      <c r="G62" s="112" t="s">
        <v>282</v>
      </c>
      <c r="H62" s="39"/>
    </row>
    <row r="63" spans="2:8" ht="34.5" customHeight="1" x14ac:dyDescent="0.35">
      <c r="B63" s="40"/>
      <c r="C63" s="38"/>
      <c r="D63" s="42"/>
      <c r="E63" s="38"/>
      <c r="F63" s="38"/>
      <c r="G63" s="112"/>
      <c r="H63" s="39"/>
    </row>
    <row r="64" spans="2:8" x14ac:dyDescent="0.35">
      <c r="B64" s="40"/>
      <c r="C64" s="38"/>
      <c r="D64" s="42"/>
      <c r="E64" s="38"/>
      <c r="F64" s="38"/>
      <c r="G64" s="49"/>
      <c r="H64" s="39"/>
    </row>
    <row r="65" spans="2:8" ht="31" x14ac:dyDescent="0.35">
      <c r="B65" s="40"/>
      <c r="C65" s="27" t="s">
        <v>215</v>
      </c>
      <c r="D65" s="110" t="s">
        <v>120</v>
      </c>
      <c r="E65" s="111"/>
      <c r="F65" s="38"/>
      <c r="G65" s="129" t="s">
        <v>287</v>
      </c>
      <c r="H65" s="39"/>
    </row>
    <row r="66" spans="2:8" ht="51.75" customHeight="1" x14ac:dyDescent="0.35">
      <c r="B66" s="40"/>
      <c r="C66" s="38"/>
      <c r="D66" s="42"/>
      <c r="E66" s="38"/>
      <c r="F66" s="38"/>
      <c r="G66" s="129"/>
      <c r="H66" s="39"/>
    </row>
    <row r="67" spans="2:8" ht="14.25" customHeight="1" x14ac:dyDescent="0.35">
      <c r="B67" s="40"/>
      <c r="C67" s="38"/>
      <c r="D67" s="42"/>
      <c r="E67" s="38"/>
      <c r="F67" s="38"/>
      <c r="G67" s="76"/>
      <c r="H67" s="39"/>
    </row>
    <row r="68" spans="2:8" ht="18.5" x14ac:dyDescent="0.4">
      <c r="B68" s="40"/>
      <c r="C68" s="83" t="s">
        <v>201</v>
      </c>
      <c r="D68" s="78">
        <v>15.9</v>
      </c>
      <c r="E68" s="77" t="s">
        <v>179</v>
      </c>
      <c r="F68" s="38"/>
      <c r="G68" s="112" t="s">
        <v>288</v>
      </c>
      <c r="H68" s="39"/>
    </row>
    <row r="69" spans="2:8" ht="43.5" customHeight="1" x14ac:dyDescent="0.35">
      <c r="B69" s="40"/>
      <c r="C69" s="38"/>
      <c r="D69" s="42"/>
      <c r="E69" s="38"/>
      <c r="F69" s="38"/>
      <c r="G69" s="112"/>
      <c r="H69" s="39"/>
    </row>
    <row r="70" spans="2:8" ht="15" customHeight="1" thickBot="1" x14ac:dyDescent="0.4">
      <c r="B70" s="41"/>
      <c r="C70" s="44"/>
      <c r="D70" s="45"/>
      <c r="E70" s="44"/>
      <c r="F70" s="44"/>
      <c r="G70" s="48"/>
      <c r="H70" s="46"/>
    </row>
    <row r="72" spans="2:8" ht="16" thickBot="1" x14ac:dyDescent="0.4">
      <c r="C72" s="20" t="s">
        <v>97</v>
      </c>
    </row>
    <row r="73" spans="2:8" x14ac:dyDescent="0.35">
      <c r="B73" s="34"/>
      <c r="C73" s="35"/>
      <c r="D73" s="36"/>
      <c r="E73" s="35"/>
      <c r="F73" s="35"/>
      <c r="G73" s="35"/>
      <c r="H73" s="37"/>
    </row>
    <row r="74" spans="2:8" x14ac:dyDescent="0.35">
      <c r="B74" s="40"/>
      <c r="C74" s="27" t="s">
        <v>275</v>
      </c>
      <c r="D74" s="72">
        <v>50</v>
      </c>
      <c r="E74" s="25" t="s">
        <v>89</v>
      </c>
      <c r="F74" s="38"/>
      <c r="G74" s="140" t="s">
        <v>283</v>
      </c>
      <c r="H74" s="39"/>
    </row>
    <row r="75" spans="2:8" ht="29" x14ac:dyDescent="0.35">
      <c r="B75" s="40"/>
      <c r="C75" s="27" t="s">
        <v>226</v>
      </c>
      <c r="D75" s="110" t="s">
        <v>120</v>
      </c>
      <c r="E75" s="111"/>
      <c r="F75" s="38"/>
      <c r="G75" s="140"/>
      <c r="H75" s="39"/>
    </row>
    <row r="76" spans="2:8" x14ac:dyDescent="0.35">
      <c r="B76" s="40"/>
      <c r="C76" s="27" t="s">
        <v>276</v>
      </c>
      <c r="D76" s="80"/>
      <c r="E76" s="25" t="s">
        <v>89</v>
      </c>
      <c r="F76" s="38"/>
      <c r="G76" s="140"/>
      <c r="H76" s="39"/>
    </row>
    <row r="77" spans="2:8" ht="73.5" customHeight="1" x14ac:dyDescent="0.35">
      <c r="B77" s="40"/>
      <c r="C77" s="38"/>
      <c r="D77" s="42"/>
      <c r="E77" s="38"/>
      <c r="F77" s="38"/>
      <c r="G77" s="140"/>
      <c r="H77" s="39"/>
    </row>
    <row r="78" spans="2:8" x14ac:dyDescent="0.35">
      <c r="B78" s="40"/>
      <c r="C78" s="38"/>
      <c r="D78" s="42"/>
      <c r="E78" s="38"/>
      <c r="F78" s="38"/>
      <c r="G78" s="38"/>
      <c r="H78" s="39"/>
    </row>
    <row r="79" spans="2:8" ht="29" x14ac:dyDescent="0.35">
      <c r="B79" s="40"/>
      <c r="C79" s="27" t="s">
        <v>284</v>
      </c>
      <c r="D79" s="110" t="s">
        <v>121</v>
      </c>
      <c r="E79" s="111"/>
      <c r="F79" s="38"/>
      <c r="G79" s="137" t="s">
        <v>289</v>
      </c>
      <c r="H79" s="39"/>
    </row>
    <row r="80" spans="2:8" x14ac:dyDescent="0.35">
      <c r="B80" s="40"/>
      <c r="C80" s="83" t="s">
        <v>99</v>
      </c>
      <c r="D80" s="80">
        <v>4360</v>
      </c>
      <c r="E80" s="28" t="s">
        <v>89</v>
      </c>
      <c r="F80" s="38"/>
      <c r="G80" s="138"/>
      <c r="H80" s="39"/>
    </row>
    <row r="81" spans="2:8" ht="33.75" customHeight="1" x14ac:dyDescent="0.35">
      <c r="B81" s="40"/>
      <c r="C81" s="50"/>
      <c r="D81" s="42"/>
      <c r="E81" s="38"/>
      <c r="F81" s="38"/>
      <c r="G81" s="139"/>
      <c r="H81" s="39"/>
    </row>
    <row r="82" spans="2:8" ht="15" thickBot="1" x14ac:dyDescent="0.4">
      <c r="B82" s="41"/>
      <c r="C82" s="44"/>
      <c r="D82" s="45"/>
      <c r="E82" s="44"/>
      <c r="F82" s="44"/>
      <c r="G82" s="44"/>
      <c r="H82" s="46"/>
    </row>
    <row r="84" spans="2:8" ht="16" thickBot="1" x14ac:dyDescent="0.4">
      <c r="C84" s="20" t="s">
        <v>100</v>
      </c>
    </row>
    <row r="85" spans="2:8" x14ac:dyDescent="0.35">
      <c r="B85" s="34"/>
      <c r="C85" s="35"/>
      <c r="D85" s="36"/>
      <c r="E85" s="35"/>
      <c r="F85" s="35"/>
      <c r="G85" s="35"/>
      <c r="H85" s="37"/>
    </row>
    <row r="86" spans="2:8" x14ac:dyDescent="0.35">
      <c r="B86" s="40"/>
      <c r="C86" s="38"/>
      <c r="D86" s="42"/>
      <c r="E86" s="38"/>
      <c r="F86" s="38"/>
      <c r="G86" s="38"/>
      <c r="H86" s="39"/>
    </row>
    <row r="87" spans="2:8" x14ac:dyDescent="0.35">
      <c r="B87" s="40"/>
      <c r="C87" s="38"/>
      <c r="D87" s="42"/>
      <c r="E87" s="38"/>
      <c r="F87" s="38"/>
      <c r="G87" s="38"/>
      <c r="H87" s="39"/>
    </row>
    <row r="88" spans="2:8" x14ac:dyDescent="0.35">
      <c r="B88" s="40"/>
      <c r="C88" s="38"/>
      <c r="D88" s="42"/>
      <c r="E88" s="38"/>
      <c r="F88" s="38"/>
      <c r="G88" s="38"/>
      <c r="H88" s="39"/>
    </row>
    <row r="89" spans="2:8" x14ac:dyDescent="0.35">
      <c r="B89" s="40"/>
      <c r="C89" s="28" t="s">
        <v>208</v>
      </c>
      <c r="D89" s="71">
        <f>'InputOutput calculations'!B51</f>
        <v>0</v>
      </c>
      <c r="E89" s="28" t="s">
        <v>89</v>
      </c>
      <c r="F89" s="38"/>
      <c r="G89" s="38"/>
      <c r="H89" s="39"/>
    </row>
    <row r="90" spans="2:8" hidden="1" x14ac:dyDescent="0.35">
      <c r="B90" s="40"/>
      <c r="C90" s="28" t="s">
        <v>209</v>
      </c>
      <c r="D90" s="71">
        <f>'InputOutput calculations'!B52</f>
        <v>0</v>
      </c>
      <c r="E90" s="28" t="s">
        <v>89</v>
      </c>
      <c r="F90" s="38"/>
      <c r="G90" s="38"/>
      <c r="H90" s="39"/>
    </row>
    <row r="91" spans="2:8" x14ac:dyDescent="0.35">
      <c r="B91" s="40"/>
      <c r="C91" s="38"/>
      <c r="D91" s="42"/>
      <c r="E91" s="38"/>
      <c r="F91" s="38"/>
      <c r="G91" s="38"/>
      <c r="H91" s="39"/>
    </row>
    <row r="92" spans="2:8" x14ac:dyDescent="0.35">
      <c r="B92" s="40"/>
      <c r="C92" s="28" t="s">
        <v>144</v>
      </c>
      <c r="D92" s="71">
        <f>'InputOutput calculations'!B53</f>
        <v>950</v>
      </c>
      <c r="E92" s="28" t="s">
        <v>89</v>
      </c>
      <c r="F92" s="38"/>
      <c r="G92" s="38"/>
      <c r="H92" s="39"/>
    </row>
    <row r="93" spans="2:8" x14ac:dyDescent="0.35">
      <c r="B93" s="40"/>
      <c r="C93" s="38"/>
      <c r="D93" s="42"/>
      <c r="E93" s="38"/>
      <c r="F93" s="38"/>
      <c r="G93" s="38"/>
      <c r="H93" s="39"/>
    </row>
    <row r="94" spans="2:8" ht="39" customHeight="1" x14ac:dyDescent="0.35">
      <c r="B94" s="40"/>
      <c r="C94" s="25" t="s">
        <v>174</v>
      </c>
      <c r="D94" s="120" t="str">
        <f>IF('InputOutput calculations'!B33="Yes","A receptor could be within a zone of high modelling uncertanties due to building downwash. Complex bespoke application required.",IF(AND(OR(D74&lt;D89,D76&lt;D90),D79="Yes",D80&lt;D92),"Screens in for human health and habitats. Complex bespoke application required.",IF(AND(OR(D74&lt;D89,D76&lt;D90),D79="Yes",D80&gt;=D92),"Screens in for human health. Complex bespoke application required.",IF(AND(OR(D74&lt;D89,D76&lt;D90),D79="No"),"Screens in for human health. Complex bespoke application required.",IF(AND(D74&gt;=D89,D76&gt;=D90,D79="Yes",D80&lt;D92),"Screens in for habitats. Complex bespoke application required.",IF(AND(D74&gt;=D89,D76&gt;=D90,D79="Yes",D80&gt;=D92),"The air quality risk is considered to be low. Simple bespoke application can be made.",IF(AND(D74&gt;=D89,D76&gt;=D90,D79="No"),"The air quality risk is considered to be low. Simple bespoke application can be made.")))))))</f>
        <v>The air quality risk is considered to be low. Simple bespoke application can be made.</v>
      </c>
      <c r="E94" s="121"/>
      <c r="F94" s="121"/>
      <c r="G94" s="122"/>
      <c r="H94" s="39"/>
    </row>
    <row r="95" spans="2:8" ht="15" hidden="1" customHeight="1" x14ac:dyDescent="0.35">
      <c r="B95" s="40"/>
      <c r="C95" s="68"/>
      <c r="D95" s="69"/>
      <c r="E95" s="69"/>
      <c r="F95" s="69"/>
      <c r="G95" s="69"/>
      <c r="H95" s="39"/>
    </row>
    <row r="96" spans="2:8" ht="39" hidden="1" customHeight="1" x14ac:dyDescent="0.35">
      <c r="B96" s="40"/>
      <c r="C96" s="25" t="s">
        <v>174</v>
      </c>
      <c r="D96" s="120" t="s">
        <v>290</v>
      </c>
      <c r="E96" s="121"/>
      <c r="F96" s="121"/>
      <c r="G96" s="122"/>
      <c r="H96" s="39"/>
    </row>
    <row r="97" spans="2:8" ht="15" thickBot="1" x14ac:dyDescent="0.4">
      <c r="B97" s="41"/>
      <c r="C97" s="44"/>
      <c r="D97" s="45"/>
      <c r="E97" s="44"/>
      <c r="F97" s="44"/>
      <c r="G97" s="44"/>
      <c r="H97" s="46"/>
    </row>
    <row r="101" spans="2:8" x14ac:dyDescent="0.35">
      <c r="C101" s="29"/>
    </row>
  </sheetData>
  <sheetProtection algorithmName="SHA-512" hashValue="FPis6xTJngJSxdtPnG9SvZYHLvX6U3vhBEbiSzp4npEs2eyK/S5PHd72cpeR0/Ujw5ECGf/UcXAIv8AwjmE34w==" saltValue="rjnsfni0HI/mzzx5/70CPQ==" spinCount="100000" sheet="1" objects="1" scenarios="1"/>
  <mergeCells count="36">
    <mergeCell ref="D53:E53"/>
    <mergeCell ref="G47:G50"/>
    <mergeCell ref="G52:G54"/>
    <mergeCell ref="G34:G36"/>
    <mergeCell ref="G79:G81"/>
    <mergeCell ref="D62:E62"/>
    <mergeCell ref="D65:E65"/>
    <mergeCell ref="G62:G63"/>
    <mergeCell ref="G65:G66"/>
    <mergeCell ref="G74:G77"/>
    <mergeCell ref="G68:G69"/>
    <mergeCell ref="D79:E79"/>
    <mergeCell ref="D75:E75"/>
    <mergeCell ref="D96:G96"/>
    <mergeCell ref="D94:G94"/>
    <mergeCell ref="D8:E8"/>
    <mergeCell ref="D9:E9"/>
    <mergeCell ref="D59:E59"/>
    <mergeCell ref="G59:G60"/>
    <mergeCell ref="G31:G32"/>
    <mergeCell ref="G41:G42"/>
    <mergeCell ref="D44:E44"/>
    <mergeCell ref="G44:G45"/>
    <mergeCell ref="G11:G12"/>
    <mergeCell ref="D11:E11"/>
    <mergeCell ref="G20:G21"/>
    <mergeCell ref="G23:G25"/>
    <mergeCell ref="D24:E24"/>
    <mergeCell ref="D27:E27"/>
    <mergeCell ref="D17:E17"/>
    <mergeCell ref="G17:G18"/>
    <mergeCell ref="G27:G29"/>
    <mergeCell ref="D31:E31"/>
    <mergeCell ref="G8:G9"/>
    <mergeCell ref="D14:E14"/>
    <mergeCell ref="G14:G15"/>
  </mergeCells>
  <dataValidations count="22">
    <dataValidation type="list" allowBlank="1" showInputMessage="1" showErrorMessage="1" sqref="D54" xr:uid="{00000000-0002-0000-0100-000000000000}">
      <formula1>$AA$8:$AA$9</formula1>
    </dataValidation>
    <dataValidation type="list" allowBlank="1" showInputMessage="1" showErrorMessage="1" errorTitle="Existing/New MCP" error="Select the appropriate value from the drop-down list only." sqref="D27:E27" xr:uid="{00000000-0002-0000-0100-000001000000}">
      <formula1>$AB$8:$AB$10</formula1>
    </dataValidation>
    <dataValidation type="decimal" allowBlank="1" showInputMessage="1" showErrorMessage="1" errorTitle="Thermal capacity" error="The thermal capacity must be between 0.001 and 50 MW." sqref="D20" xr:uid="{00000000-0002-0000-0100-000002000000}">
      <formula1>0.01</formula1>
      <formula2>50</formula2>
    </dataValidation>
    <dataValidation type="list" allowBlank="1" showInputMessage="1" showErrorMessage="1" errorTitle="Usage type category" error="Select the most appropriate category from the drop-down list only." sqref="D11:E11" xr:uid="{00000000-0002-0000-0100-000003000000}">
      <formula1>$Z$8:$Z$10</formula1>
    </dataValidation>
    <dataValidation type="whole" allowBlank="1" showInputMessage="1" showErrorMessage="1" errorTitle="Operational hours" error="Value must be more than 50 and up to 8760." sqref="D23" xr:uid="{00000000-0002-0000-0100-000004000000}">
      <formula1>51</formula1>
      <formula2>8760</formula2>
    </dataValidation>
    <dataValidation type="list" allowBlank="1" showInputMessage="1" showErrorMessage="1" errorTitle="Rolling average" error="Select yes or no from the drop-down list only." sqref="D24:E24" xr:uid="{00000000-0002-0000-0100-000005000000}">
      <formula1>$AA$8:$AA$9</formula1>
    </dataValidation>
    <dataValidation type="decimal" operator="greaterThan" allowBlank="1" showInputMessage="1" showErrorMessage="1" errorTitle="Stack height" error="Enter an appropriate value in meters." sqref="D41" xr:uid="{00000000-0002-0000-0100-000006000000}">
      <formula1>0</formula1>
    </dataValidation>
    <dataValidation type="list" allowBlank="1" showInputMessage="1" showErrorMessage="1" errorTitle="Building" error="Select yes or no from the drop-down list only." sqref="D44:E44" xr:uid="{00000000-0002-0000-0100-000007000000}">
      <formula1>$AA$8:$AA$9</formula1>
    </dataValidation>
    <dataValidation type="decimal" operator="greaterThanOrEqual" allowBlank="1" showInputMessage="1" showErrorMessage="1" errorTitle="Building dimensions" error="Enter appropriate numbers only." sqref="D47:D49" xr:uid="{00000000-0002-0000-0100-000008000000}">
      <formula1>0</formula1>
    </dataValidation>
    <dataValidation type="list" allowBlank="1" showInputMessage="1" showErrorMessage="1" errorTitle="Cavity length" error="Select yes or no from the drop-down list only." sqref="D53:E53" xr:uid="{00000000-0002-0000-0100-000009000000}">
      <formula1>$AA$8:$AA$9</formula1>
    </dataValidation>
    <dataValidation type="list" allowBlank="1" showInputMessage="1" showErrorMessage="1" errorTitle="Receptor setting" error="Select appropriate descriptor from the drop-down list only." sqref="D59:E59" xr:uid="{00000000-0002-0000-0100-00000A000000}">
      <formula1>$AC$8:$AC$11</formula1>
    </dataValidation>
    <dataValidation type="list" allowBlank="1" showInputMessage="1" showErrorMessage="1" errorTitle="Busy roads setting" error="Select yes or no from the drop-down list only." sqref="D62:E62" xr:uid="{00000000-0002-0000-0100-00000B000000}">
      <formula1>$AA$8:$AA$9</formula1>
    </dataValidation>
    <dataValidation type="list" allowBlank="1" showInputMessage="1" showErrorMessage="1" errorTitle="AQMA setting" error="Select yes or no from the drop-down list only." sqref="D65:E65" xr:uid="{00000000-0002-0000-0100-00000C000000}">
      <formula1>$AA$8:$AA$9</formula1>
    </dataValidation>
    <dataValidation type="whole" allowBlank="1" showInputMessage="1" showErrorMessage="1" errorTitle="Habitats distance" error="Enter the distance in meters to the nearest whole number between 0 and 5000 only." sqref="D80" xr:uid="{00000000-0002-0000-0100-00000D000000}">
      <formula1>0</formula1>
      <formula2>5000</formula2>
    </dataValidation>
    <dataValidation type="decimal" allowBlank="1" showInputMessage="1" showErrorMessage="1" errorTitle="Baseline background" error="Enter an appropriate baseline background between 5 and 60 micrograms per meter cubed." sqref="D68" xr:uid="{00000000-0002-0000-0100-00000E000000}">
      <formula1>5</formula1>
      <formula2>60</formula2>
    </dataValidation>
    <dataValidation type="list" allowBlank="1" showInputMessage="1" showErrorMessage="1" errorTitle="Mixed Tranche A and B site" error="Select yes or no from the drop-down list only." sqref="D17:E17" xr:uid="{00000000-0002-0000-0100-00000F000000}">
      <formula1>$AA$8:$AA$9</formula1>
    </dataValidation>
    <dataValidation type="list" allowBlank="1" showInputMessage="1" showErrorMessage="1" errorTitle="Secondary abatement" error="Select yes or no from the drop-down list only." sqref="D31:E31" xr:uid="{00000000-0002-0000-0100-000010000000}">
      <formula1>$AA$8:$AA$9</formula1>
    </dataValidation>
    <dataValidation type="whole" allowBlank="1" showInputMessage="1" showErrorMessage="1" errorTitle="Emission concentration" error="The attainable emission concentration must be between 35 and 190 milligram per meter cubed." sqref="D34" xr:uid="{00000000-0002-0000-0100-000011000000}">
      <formula1>35</formula1>
      <formula2>190</formula2>
    </dataValidation>
    <dataValidation type="whole" allowBlank="1" showInputMessage="1" showErrorMessage="1" errorTitle="Distance" error="Enter the distance in meters to the nearest whole number between 0 and 1000 only." sqref="D74 D76" xr:uid="{00000000-0002-0000-0100-000012000000}">
      <formula1>0</formula1>
      <formula2>1000</formula2>
    </dataValidation>
    <dataValidation type="list" allowBlank="1" showInputMessage="1" showErrorMessage="1" errorTitle="Habitats" error="Select yes or no from the drop-down list only." sqref="D79:E79" xr:uid="{00000000-0002-0000-0100-000013000000}">
      <formula1>$AA$8:$AA$9</formula1>
    </dataValidation>
    <dataValidation type="list" allowBlank="1" showInputMessage="1" showErrorMessage="1" errorTitle="Roadside public exposure" error="Select yes or no from the drop-down list only." sqref="D75:E75" xr:uid="{00000000-0002-0000-0100-000014000000}">
      <formula1>$AA$8:$AA$9</formula1>
    </dataValidation>
    <dataValidation type="list" allowBlank="1" showInputMessage="1" showErrorMessage="1" errorTitle="Usage type category" error="Select the most appropriate category from the drop-down list only." sqref="D14:E14" xr:uid="{00000000-0002-0000-0100-000015000000}">
      <formula1>$AD$8:$AD$9</formula1>
    </dataValidation>
  </dataValidations>
  <hyperlinks>
    <hyperlink ref="G65:G66" r:id="rId1" display="https://uk-air.defra.gov.uk/aqma/maps" xr:uid="{00000000-0004-0000-0100-000000000000}"/>
    <hyperlink ref="G79:G81" r:id="rId2" display="http://magic.defra.gov.uk/MagicMap.aspx" xr:uid="{00000000-0004-0000-0100-000001000000}"/>
    <hyperlink ref="G80" r:id="rId3" display="http://magic.defra.gov.uk/MagicMap.aspx" xr:uid="{00000000-0004-0000-0100-000002000000}"/>
    <hyperlink ref="G44:G45" location="BuildingHelp" display="BuildingHelp" xr:uid="{00000000-0004-0000-0100-000003000000}"/>
    <hyperlink ref="G74:G77" location="ExposureHelp" display="ExposureHelp" xr:uid="{00000000-0004-0000-0100-000004000000}"/>
  </hyperlinks>
  <pageMargins left="0.7" right="0.7" top="0.75" bottom="0.75" header="0.3" footer="0.3"/>
  <pageSetup paperSize="9" orientation="portrait" horizontalDpi="300" verticalDpi="300" r:id="rId4"/>
  <drawing r:id="rId5"/>
  <legacyDrawing r:id="rId6"/>
  <controls>
    <mc:AlternateContent xmlns:mc="http://schemas.openxmlformats.org/markup-compatibility/2006">
      <mc:Choice Requires="x14">
        <control shapeId="2050" r:id="rId7" name="CommandButton1">
          <controlPr defaultSize="0" autoLine="0" r:id="rId8">
            <anchor moveWithCells="1">
              <from>
                <xdr:col>2</xdr:col>
                <xdr:colOff>12700</xdr:colOff>
                <xdr:row>85</xdr:row>
                <xdr:rowOff>31750</xdr:rowOff>
              </from>
              <to>
                <xdr:col>3</xdr:col>
                <xdr:colOff>539750</xdr:colOff>
                <xdr:row>87</xdr:row>
                <xdr:rowOff>44450</xdr:rowOff>
              </to>
            </anchor>
          </controlPr>
        </control>
      </mc:Choice>
      <mc:Fallback>
        <control shapeId="2050" r:id="rId7" name="CommandButton1"/>
      </mc:Fallback>
    </mc:AlternateContent>
    <mc:AlternateContent xmlns:mc="http://schemas.openxmlformats.org/markup-compatibility/2006">
      <mc:Choice Requires="x14">
        <control shapeId="2052" r:id="rId9" name="CommandButton2">
          <controlPr defaultSize="0" autoLine="0" r:id="rId10">
            <anchor moveWithCells="1">
              <from>
                <xdr:col>5</xdr:col>
                <xdr:colOff>184150</xdr:colOff>
                <xdr:row>85</xdr:row>
                <xdr:rowOff>31750</xdr:rowOff>
              </from>
              <to>
                <xdr:col>6</xdr:col>
                <xdr:colOff>4229100</xdr:colOff>
                <xdr:row>87</xdr:row>
                <xdr:rowOff>44450</xdr:rowOff>
              </to>
            </anchor>
          </controlPr>
        </control>
      </mc:Choice>
      <mc:Fallback>
        <control shapeId="2052" r:id="rId9" name="CommandButton2"/>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53"/>
  <sheetViews>
    <sheetView workbookViewId="0">
      <selection activeCell="G46" sqref="G46"/>
    </sheetView>
  </sheetViews>
  <sheetFormatPr defaultRowHeight="14.5" x14ac:dyDescent="0.35"/>
  <cols>
    <col min="1" max="1" width="40.453125" bestFit="1" customWidth="1"/>
    <col min="4" max="4" width="11.1796875" customWidth="1"/>
    <col min="5" max="6" width="11.7265625" bestFit="1" customWidth="1"/>
  </cols>
  <sheetData>
    <row r="1" spans="1:5" x14ac:dyDescent="0.35">
      <c r="A1" s="1" t="s">
        <v>101</v>
      </c>
    </row>
    <row r="2" spans="1:5" x14ac:dyDescent="0.35">
      <c r="A2" t="s">
        <v>102</v>
      </c>
      <c r="B2" t="str">
        <f>User_Interface!D11</f>
        <v>CHP</v>
      </c>
    </row>
    <row r="3" spans="1:5" x14ac:dyDescent="0.35">
      <c r="A3" t="s">
        <v>1</v>
      </c>
      <c r="B3" s="79">
        <f>User_Interface!D20</f>
        <v>7.5140000000000002</v>
      </c>
      <c r="C3" t="s">
        <v>92</v>
      </c>
    </row>
    <row r="4" spans="1:5" x14ac:dyDescent="0.35">
      <c r="A4" t="s">
        <v>252</v>
      </c>
      <c r="B4" s="79" t="str">
        <f>User_Interface!D14</f>
        <v>Natural gas</v>
      </c>
    </row>
    <row r="5" spans="1:5" x14ac:dyDescent="0.35">
      <c r="A5" t="s">
        <v>46</v>
      </c>
      <c r="B5">
        <f>IF(B2="CHP",User_Interface!D23,IF(AND(B2="Peaking",B8="No"),User_Interface!D23,IF(AND(B2="Peaking",B8="Yes"),User_Interface!D23*1.5,IF(AND(B2="Balancing",B8="No"),User_Interface!D23,IF(AND(B2="Balancing",B8="Yes"),User_Interface!D23*1.5)))))</f>
        <v>8760</v>
      </c>
      <c r="C5" t="s">
        <v>117</v>
      </c>
    </row>
    <row r="6" spans="1:5" x14ac:dyDescent="0.35">
      <c r="A6" t="s">
        <v>218</v>
      </c>
      <c r="B6" s="105">
        <f>ROUND(B3*B5/8760,1)</f>
        <v>7.5</v>
      </c>
      <c r="C6" t="s">
        <v>92</v>
      </c>
      <c r="D6" t="s">
        <v>219</v>
      </c>
    </row>
    <row r="7" spans="1:5" x14ac:dyDescent="0.35">
      <c r="A7" t="s">
        <v>259</v>
      </c>
      <c r="B7" s="105">
        <f>IF(B4="Natural gas",B3,IF(B4="Diesel (ultra low sulphur)",ROUND(B3*2.5,1)))</f>
        <v>7.5140000000000002</v>
      </c>
      <c r="C7" t="s">
        <v>92</v>
      </c>
      <c r="D7" t="s">
        <v>255</v>
      </c>
    </row>
    <row r="8" spans="1:5" x14ac:dyDescent="0.35">
      <c r="A8" t="s">
        <v>151</v>
      </c>
      <c r="B8" t="str">
        <f>User_Interface!D24</f>
        <v>No</v>
      </c>
      <c r="E8" s="107"/>
    </row>
    <row r="9" spans="1:5" x14ac:dyDescent="0.35">
      <c r="A9" t="s">
        <v>207</v>
      </c>
      <c r="B9" t="str">
        <f>User_Interface!D31</f>
        <v>No</v>
      </c>
    </row>
    <row r="10" spans="1:5" x14ac:dyDescent="0.35">
      <c r="A10" t="s">
        <v>155</v>
      </c>
      <c r="B10">
        <f>User_Interface!D35</f>
        <v>95</v>
      </c>
      <c r="C10" t="s">
        <v>156</v>
      </c>
    </row>
    <row r="12" spans="1:5" x14ac:dyDescent="0.35">
      <c r="A12" t="s">
        <v>2</v>
      </c>
      <c r="B12">
        <f>User_Interface!D41</f>
        <v>38</v>
      </c>
      <c r="C12" t="s">
        <v>89</v>
      </c>
    </row>
    <row r="14" spans="1:5" x14ac:dyDescent="0.35">
      <c r="A14" t="s">
        <v>103</v>
      </c>
      <c r="B14">
        <f>User_Interface!D47</f>
        <v>28</v>
      </c>
      <c r="C14" t="s">
        <v>89</v>
      </c>
    </row>
    <row r="15" spans="1:5" x14ac:dyDescent="0.35">
      <c r="A15" t="s">
        <v>105</v>
      </c>
      <c r="B15">
        <f>MAX(User_Interface!D48:D49)</f>
        <v>185</v>
      </c>
      <c r="C15" t="s">
        <v>89</v>
      </c>
    </row>
    <row r="16" spans="1:5" x14ac:dyDescent="0.35">
      <c r="A16" t="s">
        <v>104</v>
      </c>
      <c r="B16">
        <f>MIN(User_Interface!D48:D49)</f>
        <v>107</v>
      </c>
      <c r="C16" t="s">
        <v>89</v>
      </c>
    </row>
    <row r="18" spans="1:4" x14ac:dyDescent="0.35">
      <c r="A18" t="s">
        <v>118</v>
      </c>
      <c r="B18" t="str">
        <f>User_Interface!D59</f>
        <v>Suburban</v>
      </c>
    </row>
    <row r="19" spans="1:4" x14ac:dyDescent="0.35">
      <c r="A19" t="s">
        <v>122</v>
      </c>
      <c r="B19" t="str">
        <f>User_Interface!D62</f>
        <v>No</v>
      </c>
    </row>
    <row r="20" spans="1:4" x14ac:dyDescent="0.35">
      <c r="A20" t="s">
        <v>119</v>
      </c>
      <c r="B20" t="str">
        <f>User_Interface!D65</f>
        <v>No</v>
      </c>
    </row>
    <row r="21" spans="1:4" x14ac:dyDescent="0.35">
      <c r="A21" t="s">
        <v>202</v>
      </c>
      <c r="B21" s="79">
        <f>ROUND(User_Interface!D68,2)</f>
        <v>15.9</v>
      </c>
    </row>
    <row r="23" spans="1:4" x14ac:dyDescent="0.35">
      <c r="A23" s="1" t="s">
        <v>107</v>
      </c>
    </row>
    <row r="24" spans="1:4" x14ac:dyDescent="0.35">
      <c r="A24" t="s">
        <v>106</v>
      </c>
      <c r="B24">
        <f>B12-B14</f>
        <v>10</v>
      </c>
      <c r="C24" t="s">
        <v>89</v>
      </c>
    </row>
    <row r="26" spans="1:4" x14ac:dyDescent="0.35">
      <c r="A26" t="s">
        <v>108</v>
      </c>
      <c r="B26">
        <f>(B15^2+B16^2)^0.5</f>
        <v>213.71476317746513</v>
      </c>
      <c r="C26" t="s">
        <v>89</v>
      </c>
    </row>
    <row r="27" spans="1:4" x14ac:dyDescent="0.35">
      <c r="A27" t="s">
        <v>109</v>
      </c>
      <c r="B27">
        <f>B26*B16/B15/2</f>
        <v>61.803999081050733</v>
      </c>
      <c r="C27" t="s">
        <v>89</v>
      </c>
    </row>
    <row r="28" spans="1:4" x14ac:dyDescent="0.35">
      <c r="A28" t="s">
        <v>110</v>
      </c>
      <c r="B28">
        <f>1.8*(B27/B14)^(-0.3)</f>
        <v>1.4194331421280071</v>
      </c>
      <c r="C28" t="s">
        <v>89</v>
      </c>
    </row>
    <row r="29" spans="1:4" x14ac:dyDescent="0.35">
      <c r="A29" t="s">
        <v>111</v>
      </c>
      <c r="B29">
        <v>0.24</v>
      </c>
    </row>
    <row r="30" spans="1:4" x14ac:dyDescent="0.35">
      <c r="A30" t="s">
        <v>112</v>
      </c>
      <c r="B30">
        <f>(B28*B26)/(1+(0.24*B26/B14))</f>
        <v>107.1224819201019</v>
      </c>
      <c r="C30" t="s">
        <v>89</v>
      </c>
      <c r="D30" t="s">
        <v>113</v>
      </c>
    </row>
    <row r="32" spans="1:4" x14ac:dyDescent="0.35">
      <c r="A32" t="s">
        <v>211</v>
      </c>
      <c r="B32" t="str">
        <f>User_Interface!D53</f>
        <v>No</v>
      </c>
    </row>
    <row r="33" spans="1:8" x14ac:dyDescent="0.35">
      <c r="A33" t="s">
        <v>210</v>
      </c>
      <c r="B33" t="str">
        <f>IF(B32="No","No",IF(B24&gt;=7,"No",IF(AND(B12&gt;=15,B24&gt;=2),"No",IF(AND(B2="CHP",B12&gt;=20,B3&gt;=15),"No","Yes"))))</f>
        <v>No</v>
      </c>
    </row>
    <row r="35" spans="1:8" x14ac:dyDescent="0.35">
      <c r="A35" s="1" t="s">
        <v>114</v>
      </c>
    </row>
    <row r="36" spans="1:8" x14ac:dyDescent="0.35">
      <c r="A36" t="s">
        <v>102</v>
      </c>
      <c r="B36" t="s">
        <v>146</v>
      </c>
      <c r="C36" t="s">
        <v>147</v>
      </c>
      <c r="D36" t="s">
        <v>195</v>
      </c>
      <c r="E36" t="s">
        <v>148</v>
      </c>
      <c r="F36" t="s">
        <v>149</v>
      </c>
      <c r="G36" t="s">
        <v>176</v>
      </c>
    </row>
    <row r="37" spans="1:8" x14ac:dyDescent="0.35">
      <c r="A37" t="s">
        <v>1</v>
      </c>
      <c r="B37" s="105">
        <f>IF(B6&lt;=1,1,IF(B6&lt;=1.5,1.5,IF(B6&lt;=2,2,IF(B6&lt;=2.5,2.5,IF(B6&lt;=5,5,IF(B6&lt;=10,10,IF(B6&lt;=15,15,IF(B6&lt;=20,20,IF(B6&lt;=25,25,"N/A")))))))))</f>
        <v>10</v>
      </c>
      <c r="C37" s="105">
        <f t="shared" ref="C37:D41" si="0">B37</f>
        <v>10</v>
      </c>
      <c r="D37" s="105">
        <f t="shared" si="0"/>
        <v>10</v>
      </c>
      <c r="E37">
        <f>IF(B3&lt;=10,10,IF(B3&lt;=15,15,IF(B3&lt;=20,20,IF(B3&lt;=25,25,IF(B3&lt;=30,30,IF(B3&lt;=40,40,IF(B3&lt;=50,50,"N/A")))))))</f>
        <v>10</v>
      </c>
      <c r="F37">
        <f>E37</f>
        <v>10</v>
      </c>
      <c r="G37" s="109">
        <f>IF(B7&lt;=5,5,IF(B7&lt;=10,10,IF(B7&lt;=15,15,IF(B7&lt;=20,20,IF(B7&lt;=25,25,IF(B7&lt;=30,30,IF(B7&lt;=40,40,IF(B7&lt;=50,50,"N/A"))))))))</f>
        <v>10</v>
      </c>
      <c r="H37" t="s">
        <v>92</v>
      </c>
    </row>
    <row r="38" spans="1:8" x14ac:dyDescent="0.35">
      <c r="A38" t="s">
        <v>116</v>
      </c>
      <c r="B38" t="s">
        <v>11</v>
      </c>
      <c r="C38" t="str">
        <f t="shared" si="0"/>
        <v>N/A</v>
      </c>
      <c r="D38" t="str">
        <f t="shared" si="0"/>
        <v>N/A</v>
      </c>
      <c r="E38" t="str">
        <f>IF(B5&lt;500,"N/A",IF(B5&lt;=750,750,IF(B5&lt;=1000,1000,IF(B5&lt;=1500,1500,IF(B5&lt;=2250,2250,"N/A")))))</f>
        <v>N/A</v>
      </c>
      <c r="F38" t="str">
        <f>E38</f>
        <v>N/A</v>
      </c>
      <c r="G38" t="str">
        <f>IF(B5&lt;=50,"N/A",IF(B5&lt;=100,100,IF(B5&lt;=200,200,IF(B5&lt;=350,350,IF(B5&lt;=500,500,IF(B5&lt;=750,750,"N/A"))))))</f>
        <v>N/A</v>
      </c>
      <c r="H38" t="s">
        <v>93</v>
      </c>
    </row>
    <row r="39" spans="1:8" x14ac:dyDescent="0.35">
      <c r="A39" t="s">
        <v>2</v>
      </c>
      <c r="B39">
        <f>IF(B12&gt;=20,20,IF(B12&gt;=10,10,IF(B12&lt;10,5,"N/A")))</f>
        <v>20</v>
      </c>
      <c r="C39">
        <f t="shared" si="0"/>
        <v>20</v>
      </c>
      <c r="D39">
        <f t="shared" si="0"/>
        <v>20</v>
      </c>
      <c r="E39">
        <f>IF(AND(B12&gt;=10,B24&gt;=7),10,IF(AND(B12&gt;=10,B24&lt;7),6,IF(AND(B12&gt;=6,B24&gt;=3),6,IF(B12&gt;=3,3,IF(B12&lt;3,3,"N/A")))))</f>
        <v>10</v>
      </c>
      <c r="F39">
        <f>E39</f>
        <v>10</v>
      </c>
      <c r="G39">
        <f>IF(AND(B12&gt;=10,B24&gt;=7),10,IF(AND(B12&gt;=10,B24&lt;7),6,IF(AND(B12&gt;=6,B24&gt;=3),6,IF(B12&gt;=3,3,IF(B12&lt;3,3,"N/A")))))</f>
        <v>10</v>
      </c>
      <c r="H39" t="s">
        <v>89</v>
      </c>
    </row>
    <row r="40" spans="1:8" x14ac:dyDescent="0.35">
      <c r="A40" t="s">
        <v>3</v>
      </c>
      <c r="B40">
        <f>IF(B39=5,IF(B24&gt;=2.5,2.5,0),IF(B39=10,IF(B24&gt;=5,5,0),IF(B39=20,IF(B24&gt;=10,10,IF(B24&gt;=5,5,IF(B24&lt;5,0,"N/A"))))))</f>
        <v>10</v>
      </c>
      <c r="C40">
        <f t="shared" si="0"/>
        <v>10</v>
      </c>
      <c r="D40">
        <f t="shared" si="0"/>
        <v>10</v>
      </c>
      <c r="E40">
        <f>IF(E39=3,0,IF(E39=6,3,IF(E39=10,7)))</f>
        <v>7</v>
      </c>
      <c r="F40">
        <f>E40</f>
        <v>7</v>
      </c>
      <c r="G40">
        <f>IF(E39=3,0,IF(E39=6,3,IF(E39=10,7)))</f>
        <v>7</v>
      </c>
    </row>
    <row r="41" spans="1:8" x14ac:dyDescent="0.35">
      <c r="A41" t="s">
        <v>180</v>
      </c>
      <c r="B41">
        <f>IF(B18="Rural",30,IF(AND(B18="Suburban",B19="No",B20="No"),30,IF(AND(B18="Suburban",B19="Yes",B20="No"),35,IF(AND(B18="Suburban",B19="No",B20="Yes"),35,IF(AND(B18="Suburban",B19="Yes",B20="yes"),40,IF(AND(B18="Industrial",B19="No",B20="No"),30,IF(AND(B18="Industrial",B19="Yes",B20="No"),35,IF(AND(B18="Industrial",B19="No",B20="Yes"),35,IF(AND(B18="Industrial",B19="Yes",B20="yes"),40,IF(AND(B18="Urban",B19="No",B20="No"),35,IF(AND(B18="Urban",B19="Yes",B20="No"),35,IF(AND(B18="Urban",B19="No",B20="Yes"),35,IF(AND(B18="Urban",B19="Yes",B20="yes"),40)))))))))))))</f>
        <v>30</v>
      </c>
      <c r="C41">
        <f t="shared" si="0"/>
        <v>30</v>
      </c>
      <c r="D41">
        <f t="shared" si="0"/>
        <v>30</v>
      </c>
      <c r="E41">
        <f>B41</f>
        <v>30</v>
      </c>
      <c r="F41">
        <f>B41</f>
        <v>30</v>
      </c>
      <c r="G41">
        <f>B41</f>
        <v>30</v>
      </c>
    </row>
    <row r="42" spans="1:8" x14ac:dyDescent="0.35">
      <c r="A42" t="s">
        <v>203</v>
      </c>
      <c r="B42">
        <f>IF($B$21&lt;=B41,B41,IF(AND($B$21&gt;B41,$B$21&gt;=36),40,IF(AND($B$21&gt;B41,$B$21&gt;30),35)))</f>
        <v>30</v>
      </c>
      <c r="C42">
        <f t="shared" ref="C42" si="1">IF($B$21&lt;=C41,C41,IF(AND($B$21&gt;C41,$B$21&gt;=36),40,IF(AND($B$21&gt;C41,$B$21&gt;30),35)))</f>
        <v>30</v>
      </c>
      <c r="D42">
        <f t="shared" ref="D42" si="2">IF($B$21&lt;=D41,D41,IF(AND($B$21&gt;D41,$B$21&gt;=36),40,IF(AND($B$21&gt;D41,$B$21&gt;30),35)))</f>
        <v>30</v>
      </c>
      <c r="E42">
        <f>IF($B$21&lt;=E41,E41,IF(AND($B$21&gt;E41,$B$21&gt;=36),40,IF(AND($B$21&gt;E41,$B$21&gt;30),35)))</f>
        <v>30</v>
      </c>
      <c r="F42">
        <f>IF($B$21&lt;=F41,F41,IF(AND($B$21&gt;F41,$B$21&gt;=36),40,IF(AND($B$21&gt;F41,$B$21&gt;30),35)))</f>
        <v>30</v>
      </c>
      <c r="G42">
        <f>IF($B$21&lt;=G41,G41,IF(AND($B$21&gt;G41,$B$21&gt;=36),40,IF(AND($B$21&gt;G41,$B$21&gt;30),35)))</f>
        <v>30</v>
      </c>
    </row>
    <row r="43" spans="1:8" x14ac:dyDescent="0.35">
      <c r="A43" t="s">
        <v>204</v>
      </c>
      <c r="B43">
        <f>IF(B42=30,35,IF(B42=35,40,IF(B42=40,40)))</f>
        <v>35</v>
      </c>
      <c r="C43">
        <f t="shared" ref="C43:G43" si="3">IF(C42=30,35,IF(C42=35,40,IF(C42=40,40)))</f>
        <v>35</v>
      </c>
      <c r="D43">
        <f t="shared" si="3"/>
        <v>35</v>
      </c>
      <c r="E43">
        <f t="shared" si="3"/>
        <v>35</v>
      </c>
      <c r="F43">
        <f t="shared" si="3"/>
        <v>35</v>
      </c>
      <c r="G43">
        <f t="shared" si="3"/>
        <v>35</v>
      </c>
    </row>
    <row r="45" spans="1:8" x14ac:dyDescent="0.35">
      <c r="A45" s="1" t="s">
        <v>115</v>
      </c>
    </row>
    <row r="46" spans="1:8" x14ac:dyDescent="0.35">
      <c r="A46" t="s">
        <v>123</v>
      </c>
      <c r="B46">
        <f t="array" ref="B46">INDEX(CHPNO2,MATCH(1,('CHP lookup matrix'!B1:B190=B37)*('CHP lookup matrix'!C1:C190=B39)*('CHP lookup matrix'!D1:D190=B40)*('CHP lookup matrix'!E1:E190=B42),0),8)</f>
        <v>0</v>
      </c>
      <c r="C46">
        <f t="array" ref="C46">INDEX(CHP190NO2,MATCH(1,('CHP lookup matrix'!V1:V190=C37)*('CHP lookup matrix'!W1:W190=C39)*('CHP lookup matrix'!X1:X190=C40)*('CHP lookup matrix'!Y1:Y190=C42),0),8)</f>
        <v>0</v>
      </c>
      <c r="D46">
        <f t="array" ref="D46">INDEX(CHP35NO2,MATCH(1,('CHP lookup matrix'!AP1:AP190=D37)*('CHP lookup matrix'!AQ1:AQ190=D39)*('CHP lookup matrix'!AR1:AR190=D40)*('CHP lookup matrix'!AS1:AS190=D42),0),8)</f>
        <v>0</v>
      </c>
      <c r="E46" t="e">
        <f t="array" ref="E46">INDEX(PeakNO2,MATCH(1,('Peaking Lookup matrix'!B1:B253=E37)*('Peaking Lookup matrix'!C1:C253=E39)*('Peaking Lookup matrix'!D1:D253=E40)*('Peaking Lookup matrix'!E1:E253=E38)*('Peaking Lookup matrix'!F1:F253=E42),0),9)</f>
        <v>#N/A</v>
      </c>
      <c r="F46" t="e">
        <f t="array" ref="F46">INDEX(Peak190NO2,MATCH(1,('Peaking Lookup matrix'!X1:X253=F37)*('Peaking Lookup matrix'!Y1:Y253=F39)*('Peaking Lookup matrix'!Z1:Z253=F40)*('Peaking Lookup matrix'!AA1:AA253=F38)*('Peaking Lookup matrix'!AB1:AB253=F42),0),9)</f>
        <v>#N/A</v>
      </c>
      <c r="G46" t="e">
        <f t="array" ref="G46">INDEX(BackNO2,MATCH(1,('Backup lookup matrix'!B1:B361=G37)*('Backup lookup matrix'!C1:C361=G39)*('Backup lookup matrix'!D1:D361=G40)*('Backup lookup matrix'!E1:E361=G38)*('Backup lookup matrix'!F1:F361=G42),0),9)</f>
        <v>#N/A</v>
      </c>
    </row>
    <row r="47" spans="1:8" x14ac:dyDescent="0.35">
      <c r="A47" t="s">
        <v>205</v>
      </c>
      <c r="B47">
        <f t="array" ref="B47">INDEX(CHPNO2,MATCH(1,('CHP lookup matrix'!B1:B190=B37)*('CHP lookup matrix'!C1:C190=B39)*('CHP lookup matrix'!D1:D190=B40)*('CHP lookup matrix'!E1:E190=B43),0),8)</f>
        <v>0</v>
      </c>
      <c r="C47">
        <f t="array" ref="C47">INDEX(CHP190NO2,MATCH(1,('CHP lookup matrix'!V1:V190=C37)*('CHP lookup matrix'!W1:W190=C39)*('CHP lookup matrix'!X1:X190=C40)*('CHP lookup matrix'!Y1:Y190=C43),0),8)</f>
        <v>300</v>
      </c>
      <c r="D47">
        <f t="array" ref="D47">INDEX(CHP35NO2,MATCH(1,('CHP lookup matrix'!AP1:AP190=D37)*('CHP lookup matrix'!AQ1:AQ190=D39)*('CHP lookup matrix'!AR1:AR190=D40)*('CHP lookup matrix'!AS1:AS190=D43),0),8)</f>
        <v>0</v>
      </c>
      <c r="E47" t="e">
        <f t="array" ref="E47">INDEX(PeakNO2,MATCH(1,('Peaking Lookup matrix'!B1:B253=E37)*('Peaking Lookup matrix'!C1:C253=E39)*('Peaking Lookup matrix'!D1:D253=E40)*('Peaking Lookup matrix'!E1:E253=E38)*('Peaking Lookup matrix'!F1:F253=E43),0),9)</f>
        <v>#N/A</v>
      </c>
      <c r="F47" t="e">
        <f t="array" ref="F47">INDEX(Peak190NO2,MATCH(1,('Peaking Lookup matrix'!X1:X253=F37)*('Peaking Lookup matrix'!Y1:Y253=F39)*('Peaking Lookup matrix'!Z1:Z253=F40)*('Peaking Lookup matrix'!AA1:AA253=F38)*('Peaking Lookup matrix'!AB1:AB253=F43),0),9)</f>
        <v>#N/A</v>
      </c>
      <c r="G47" t="e">
        <f t="array" ref="G47">INDEX(BackNO2,MATCH(1,('Backup lookup matrix'!B1:B361=G37)*('Backup lookup matrix'!C1:C361=G39)*('Backup lookup matrix'!D1:D361=G40)*('Backup lookup matrix'!E1:E361=G38)*('Backup lookup matrix'!F1:F361=G43),0),9)</f>
        <v>#N/A</v>
      </c>
    </row>
    <row r="48" spans="1:8" x14ac:dyDescent="0.35">
      <c r="A48" t="s">
        <v>124</v>
      </c>
      <c r="B48">
        <f t="array" ref="B48">INDEX(CHPNOX,MATCH(1,('CHP lookup matrix'!L1:L64=B37)*('CHP lookup matrix'!M1:M64=B39)*('CHP lookup matrix'!N1:N64=B40),0),8)</f>
        <v>950</v>
      </c>
      <c r="C48">
        <f t="array" ref="C48">INDEX(CHP190NOX,MATCH(1,('CHP lookup matrix'!AF1:AF64=C37)*('CHP lookup matrix'!AG1:AG64=C39)*('CHP lookup matrix'!AH1:AH64=C40),0),8)</f>
        <v>1600</v>
      </c>
      <c r="D48">
        <f t="array" ref="D48">INDEX(CHP35NOX,MATCH(1,('CHP lookup matrix'!AZ1:AZ64=D37)*('CHP lookup matrix'!BA1:BA64=D39)*('CHP lookup matrix'!BB1:BB64=D40),0),8)</f>
        <v>450</v>
      </c>
      <c r="E48" t="e">
        <f t="array" ref="E48">INDEX(PeakNOX,MATCH(1,('Peaking Lookup matrix'!M1:M85=E37)*('Peaking Lookup matrix'!N1:N85=E39)*('Peaking Lookup matrix'!O1:O85=E40)*('Peaking Lookup matrix'!P1:P85=E38),0),9)</f>
        <v>#N/A</v>
      </c>
      <c r="F48" t="e">
        <f t="array" ref="F48">INDEX(Peak190NOX,MATCH(1,('Peaking Lookup matrix'!AI1:AI85=F37)*('Peaking Lookup matrix'!AJ1:AJ85=F39)*('Peaking Lookup matrix'!AK1:AK85=F40)*('Peaking Lookup matrix'!AL1:AL85=F38),0),9)</f>
        <v>#N/A</v>
      </c>
      <c r="G48" t="e">
        <f t="array" ref="G48">INDEX(BackNOX,MATCH(1,('Backup lookup matrix'!M1:M121=G37)*('Backup lookup matrix'!N1:N121=G39)*('Backup lookup matrix'!O1:O121=G40)*('Backup lookup matrix'!P1:P121=G38),0),9)</f>
        <v>#N/A</v>
      </c>
    </row>
    <row r="50" spans="1:3" x14ac:dyDescent="0.35">
      <c r="A50" t="s">
        <v>216</v>
      </c>
      <c r="B50" t="str">
        <f>User_Interface!D75</f>
        <v>No</v>
      </c>
    </row>
    <row r="51" spans="1:3" x14ac:dyDescent="0.35">
      <c r="A51" t="s">
        <v>125</v>
      </c>
      <c r="B51">
        <f>IF(AND($B$2="CHP",$B$10=95),B46,IF(AND($B$2="CHP",$B$10=190),C46,IF(AND($B$2="CHP",$B$10=35),D46,IF(AND($B$2="Peaking",$B$10=95),E46,IF(AND($B$2="Peaking",$B$10=190),F46,IF($B$2="Balancing",G46))))))</f>
        <v>0</v>
      </c>
      <c r="C51" t="s">
        <v>89</v>
      </c>
    </row>
    <row r="52" spans="1:3" x14ac:dyDescent="0.35">
      <c r="A52" t="s">
        <v>206</v>
      </c>
      <c r="B52">
        <f>IF(B50="No",0,IF(AND($B$2="CHP",$B$10=95),B47,IF(AND($B$2="CHP",$B$10=190),C47,IF(AND($B$2="CHP",$B$10=35),D47,IF(AND($B$2="Peaking",$B$10=95),E47,IF(AND($B$2="Peaking",$B$10=190),F47,IF($B$2="Balancing",G47)))))))</f>
        <v>0</v>
      </c>
      <c r="C52" t="s">
        <v>89</v>
      </c>
    </row>
    <row r="53" spans="1:3" x14ac:dyDescent="0.35">
      <c r="A53" t="s">
        <v>126</v>
      </c>
      <c r="B53">
        <f>IF(AND(B2="CHP",B10=95),B48,IF(AND(B2="CHP",B10=190),C48,IF(AND(B2="Peaking",B10=95),E48,IF(AND(B2="Peaking",B10=190),F48,IF(B2="Balancing",G48)))))</f>
        <v>950</v>
      </c>
      <c r="C53" t="s">
        <v>89</v>
      </c>
    </row>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F190"/>
  <sheetViews>
    <sheetView topLeftCell="A34" zoomScale="85" zoomScaleNormal="85" workbookViewId="0">
      <selection activeCell="AL30" sqref="AE30:AL36"/>
    </sheetView>
  </sheetViews>
  <sheetFormatPr defaultColWidth="9.1796875" defaultRowHeight="12.5" x14ac:dyDescent="0.25"/>
  <cols>
    <col min="1" max="1" width="7" style="54" bestFit="1" customWidth="1"/>
    <col min="2" max="2" width="8.26953125" style="54" bestFit="1" customWidth="1"/>
    <col min="3" max="3" width="6" style="54" bestFit="1" customWidth="1"/>
    <col min="4" max="4" width="9.1796875" style="54"/>
    <col min="5" max="5" width="10.81640625" style="54" bestFit="1" customWidth="1"/>
    <col min="6" max="6" width="10" style="54" customWidth="1"/>
    <col min="7" max="7" width="10.7265625" style="54" bestFit="1" customWidth="1"/>
    <col min="8" max="8" width="13.54296875" style="54" bestFit="1" customWidth="1"/>
    <col min="9" max="10" width="9.1796875" style="54"/>
    <col min="11" max="11" width="7" style="54" bestFit="1" customWidth="1"/>
    <col min="12" max="12" width="8.26953125" style="54" bestFit="1" customWidth="1"/>
    <col min="13" max="13" width="6" style="54" bestFit="1" customWidth="1"/>
    <col min="14" max="14" width="9.453125" style="54" bestFit="1" customWidth="1"/>
    <col min="15" max="15" width="10.81640625" style="54" bestFit="1" customWidth="1"/>
    <col min="16" max="16" width="10.453125" style="54" customWidth="1"/>
    <col min="17" max="17" width="9.26953125" style="54" bestFit="1" customWidth="1"/>
    <col min="18" max="18" width="9.453125" style="54" bestFit="1" customWidth="1"/>
    <col min="19" max="20" width="9.1796875" style="54"/>
    <col min="21" max="21" width="7" style="54" bestFit="1" customWidth="1"/>
    <col min="22" max="22" width="8.26953125" style="54" bestFit="1" customWidth="1"/>
    <col min="23" max="23" width="6" style="54" bestFit="1" customWidth="1"/>
    <col min="24" max="24" width="9.453125" style="54" bestFit="1" customWidth="1"/>
    <col min="25" max="25" width="11" style="54" customWidth="1"/>
    <col min="26" max="26" width="10.453125" style="54" bestFit="1" customWidth="1"/>
    <col min="27" max="27" width="10.7265625" style="54" bestFit="1" customWidth="1"/>
    <col min="28" max="28" width="9.453125" style="54" bestFit="1" customWidth="1"/>
    <col min="29" max="30" width="9.1796875" style="54"/>
    <col min="31" max="31" width="7" style="54" bestFit="1" customWidth="1"/>
    <col min="32" max="32" width="8.26953125" style="54" bestFit="1" customWidth="1"/>
    <col min="33" max="33" width="6" style="54" bestFit="1" customWidth="1"/>
    <col min="34" max="34" width="9.453125" style="54" bestFit="1" customWidth="1"/>
    <col min="35" max="35" width="10.81640625" style="54" bestFit="1" customWidth="1"/>
    <col min="36" max="36" width="10.453125" style="54" bestFit="1" customWidth="1"/>
    <col min="37" max="37" width="9.26953125" style="54" bestFit="1" customWidth="1"/>
    <col min="38" max="38" width="9.453125" style="54" bestFit="1" customWidth="1"/>
    <col min="39" max="40" width="9.1796875" style="54"/>
    <col min="41" max="41" width="7" style="54" bestFit="1" customWidth="1"/>
    <col min="42" max="42" width="8.26953125" style="54" bestFit="1" customWidth="1"/>
    <col min="43" max="43" width="6" style="54" bestFit="1" customWidth="1"/>
    <col min="44" max="44" width="9.453125" style="54" bestFit="1" customWidth="1"/>
    <col min="45" max="45" width="11" style="54" customWidth="1"/>
    <col min="46" max="46" width="10.453125" style="54" bestFit="1" customWidth="1"/>
    <col min="47" max="47" width="10.7265625" style="54" bestFit="1" customWidth="1"/>
    <col min="48" max="48" width="9.453125" style="54" bestFit="1" customWidth="1"/>
    <col min="49" max="50" width="9.1796875" style="54"/>
    <col min="51" max="51" width="7" style="54" bestFit="1" customWidth="1"/>
    <col min="52" max="52" width="8.26953125" style="54" bestFit="1" customWidth="1"/>
    <col min="53" max="53" width="6" style="54" bestFit="1" customWidth="1"/>
    <col min="54" max="54" width="9.453125" style="54" bestFit="1" customWidth="1"/>
    <col min="55" max="55" width="10.81640625" style="54" bestFit="1" customWidth="1"/>
    <col min="56" max="56" width="10.453125" style="54" bestFit="1" customWidth="1"/>
    <col min="57" max="57" width="9.26953125" style="54" bestFit="1" customWidth="1"/>
    <col min="58" max="58" width="9.453125" style="54" bestFit="1" customWidth="1"/>
    <col min="59" max="16384" width="9.1796875" style="54"/>
  </cols>
  <sheetData>
    <row r="1" spans="1:58" s="53" customFormat="1" ht="37.5" x14ac:dyDescent="0.25">
      <c r="A1" s="51" t="s">
        <v>0</v>
      </c>
      <c r="B1" s="51" t="s">
        <v>1</v>
      </c>
      <c r="C1" s="51" t="s">
        <v>2</v>
      </c>
      <c r="D1" s="51" t="s">
        <v>3</v>
      </c>
      <c r="E1" s="51" t="s">
        <v>4</v>
      </c>
      <c r="F1" s="51" t="s">
        <v>5</v>
      </c>
      <c r="G1" s="51" t="s">
        <v>6</v>
      </c>
      <c r="H1" s="51" t="s">
        <v>7</v>
      </c>
      <c r="I1" s="51"/>
      <c r="J1" s="51"/>
      <c r="K1" s="51" t="s">
        <v>0</v>
      </c>
      <c r="L1" s="51" t="s">
        <v>1</v>
      </c>
      <c r="M1" s="51" t="s">
        <v>2</v>
      </c>
      <c r="N1" s="51" t="s">
        <v>3</v>
      </c>
      <c r="O1" s="51" t="s">
        <v>4</v>
      </c>
      <c r="P1" s="51" t="s">
        <v>5</v>
      </c>
      <c r="Q1" s="51" t="s">
        <v>8</v>
      </c>
      <c r="R1" s="51" t="s">
        <v>9</v>
      </c>
      <c r="U1" s="53" t="s">
        <v>0</v>
      </c>
      <c r="V1" s="53" t="s">
        <v>1</v>
      </c>
      <c r="W1" s="53" t="s">
        <v>2</v>
      </c>
      <c r="X1" s="53" t="s">
        <v>3</v>
      </c>
      <c r="Y1" s="53" t="s">
        <v>4</v>
      </c>
      <c r="Z1" s="53" t="s">
        <v>5</v>
      </c>
      <c r="AA1" s="53" t="s">
        <v>6</v>
      </c>
      <c r="AB1" s="53" t="s">
        <v>7</v>
      </c>
      <c r="AE1" s="53" t="s">
        <v>0</v>
      </c>
      <c r="AF1" s="53" t="s">
        <v>1</v>
      </c>
      <c r="AG1" s="53" t="s">
        <v>2</v>
      </c>
      <c r="AH1" s="53" t="s">
        <v>3</v>
      </c>
      <c r="AI1" s="53" t="s">
        <v>4</v>
      </c>
      <c r="AJ1" s="53" t="s">
        <v>5</v>
      </c>
      <c r="AK1" s="53" t="s">
        <v>8</v>
      </c>
      <c r="AL1" s="53" t="s">
        <v>9</v>
      </c>
      <c r="AO1" s="53" t="s">
        <v>0</v>
      </c>
      <c r="AP1" s="53" t="s">
        <v>1</v>
      </c>
      <c r="AQ1" s="53" t="s">
        <v>2</v>
      </c>
      <c r="AR1" s="53" t="s">
        <v>3</v>
      </c>
      <c r="AS1" s="53" t="s">
        <v>4</v>
      </c>
      <c r="AT1" s="53" t="s">
        <v>5</v>
      </c>
      <c r="AU1" s="53" t="s">
        <v>6</v>
      </c>
      <c r="AV1" s="53" t="s">
        <v>7</v>
      </c>
      <c r="AY1" s="53" t="s">
        <v>0</v>
      </c>
      <c r="AZ1" s="53" t="s">
        <v>1</v>
      </c>
      <c r="BA1" s="53" t="s">
        <v>2</v>
      </c>
      <c r="BB1" s="53" t="s">
        <v>3</v>
      </c>
      <c r="BC1" s="53" t="s">
        <v>4</v>
      </c>
      <c r="BD1" s="53" t="s">
        <v>5</v>
      </c>
      <c r="BE1" s="53" t="s">
        <v>8</v>
      </c>
      <c r="BF1" s="53" t="s">
        <v>9</v>
      </c>
    </row>
    <row r="2" spans="1:58" x14ac:dyDescent="0.25">
      <c r="A2" s="52" t="s">
        <v>10</v>
      </c>
      <c r="B2" s="52">
        <v>5</v>
      </c>
      <c r="C2" s="52">
        <v>5</v>
      </c>
      <c r="D2" s="52">
        <v>0</v>
      </c>
      <c r="E2" s="52">
        <v>30</v>
      </c>
      <c r="F2" s="52">
        <v>6</v>
      </c>
      <c r="G2" s="52">
        <v>5.9234419999999988</v>
      </c>
      <c r="H2" s="52">
        <v>100</v>
      </c>
      <c r="J2" s="52"/>
      <c r="K2" s="52" t="s">
        <v>10</v>
      </c>
      <c r="L2" s="52">
        <v>5</v>
      </c>
      <c r="M2" s="52">
        <v>5</v>
      </c>
      <c r="N2" s="52">
        <v>0</v>
      </c>
      <c r="O2" s="52" t="s">
        <v>11</v>
      </c>
      <c r="P2" s="52">
        <v>0.45</v>
      </c>
      <c r="Q2" s="52">
        <v>0.41722700000000001</v>
      </c>
      <c r="R2" s="52">
        <v>850</v>
      </c>
      <c r="U2" s="54" t="s">
        <v>10</v>
      </c>
      <c r="V2" s="54">
        <v>5</v>
      </c>
      <c r="W2" s="54">
        <v>5</v>
      </c>
      <c r="X2" s="54">
        <v>0</v>
      </c>
      <c r="Y2" s="54">
        <v>30</v>
      </c>
      <c r="Z2" s="54">
        <v>6</v>
      </c>
      <c r="AA2" s="54">
        <v>4.7908980000000003</v>
      </c>
      <c r="AB2" s="54">
        <v>200</v>
      </c>
      <c r="AE2" s="54" t="s">
        <v>10</v>
      </c>
      <c r="AF2" s="54">
        <v>5</v>
      </c>
      <c r="AG2" s="54">
        <v>5</v>
      </c>
      <c r="AH2" s="54">
        <v>0</v>
      </c>
      <c r="AI2" s="54" t="s">
        <v>11</v>
      </c>
      <c r="AJ2" s="54">
        <v>0.45</v>
      </c>
      <c r="AK2" s="54">
        <v>0.44174999999999998</v>
      </c>
      <c r="AL2" s="54">
        <v>1300</v>
      </c>
      <c r="AM2" s="54">
        <f>MAX(AL2:AL64)</f>
        <v>3100</v>
      </c>
      <c r="AO2" s="54" t="s">
        <v>10</v>
      </c>
      <c r="AP2" s="54">
        <v>5</v>
      </c>
      <c r="AQ2" s="54">
        <v>5</v>
      </c>
      <c r="AR2" s="54">
        <v>0</v>
      </c>
      <c r="AS2" s="54">
        <v>30</v>
      </c>
      <c r="AT2" s="54">
        <v>6</v>
      </c>
      <c r="AU2" s="54">
        <v>3.9012252631578943</v>
      </c>
      <c r="AV2" s="54">
        <v>50</v>
      </c>
      <c r="AY2" s="54" t="s">
        <v>10</v>
      </c>
      <c r="AZ2" s="54">
        <v>5</v>
      </c>
      <c r="BA2" s="54">
        <v>5</v>
      </c>
      <c r="BB2" s="54">
        <v>0</v>
      </c>
      <c r="BC2" s="54" t="s">
        <v>11</v>
      </c>
      <c r="BD2" s="54">
        <v>0.45</v>
      </c>
      <c r="BE2" s="54">
        <v>0.3861163157894737</v>
      </c>
      <c r="BF2" s="54">
        <v>450</v>
      </c>
    </row>
    <row r="3" spans="1:58" x14ac:dyDescent="0.25">
      <c r="A3" s="52" t="s">
        <v>10</v>
      </c>
      <c r="B3" s="52">
        <v>5</v>
      </c>
      <c r="C3" s="52">
        <v>5</v>
      </c>
      <c r="D3" s="52">
        <v>0</v>
      </c>
      <c r="E3" s="52">
        <v>35</v>
      </c>
      <c r="F3" s="52">
        <v>3</v>
      </c>
      <c r="G3" s="52">
        <v>2.3954490000000002</v>
      </c>
      <c r="H3" s="52">
        <v>200</v>
      </c>
      <c r="I3" s="52"/>
      <c r="J3" s="52"/>
      <c r="K3" s="52" t="s">
        <v>12</v>
      </c>
      <c r="L3" s="52">
        <v>5</v>
      </c>
      <c r="M3" s="52">
        <v>5</v>
      </c>
      <c r="N3" s="52">
        <v>2.5</v>
      </c>
      <c r="O3" s="52" t="s">
        <v>11</v>
      </c>
      <c r="P3" s="52">
        <v>0.45</v>
      </c>
      <c r="Q3" s="52">
        <v>0.41933799999999999</v>
      </c>
      <c r="R3" s="52">
        <v>850</v>
      </c>
      <c r="U3" s="54" t="s">
        <v>10</v>
      </c>
      <c r="V3" s="54">
        <v>5</v>
      </c>
      <c r="W3" s="54">
        <v>5</v>
      </c>
      <c r="X3" s="54">
        <v>0</v>
      </c>
      <c r="Y3" s="54">
        <v>35</v>
      </c>
      <c r="Z3" s="54">
        <v>3</v>
      </c>
      <c r="AA3" s="54">
        <v>2.6418140000000001</v>
      </c>
      <c r="AB3" s="54">
        <v>300</v>
      </c>
      <c r="AE3" s="54" t="s">
        <v>12</v>
      </c>
      <c r="AF3" s="54">
        <v>5</v>
      </c>
      <c r="AG3" s="54">
        <v>5</v>
      </c>
      <c r="AH3" s="54">
        <v>2.5</v>
      </c>
      <c r="AI3" s="54" t="s">
        <v>11</v>
      </c>
      <c r="AJ3" s="54">
        <v>0.45</v>
      </c>
      <c r="AK3" s="54">
        <v>0.44534400000000007</v>
      </c>
      <c r="AL3" s="54">
        <v>1300</v>
      </c>
      <c r="AO3" s="54" t="s">
        <v>10</v>
      </c>
      <c r="AP3" s="54">
        <v>5</v>
      </c>
      <c r="AQ3" s="54">
        <v>5</v>
      </c>
      <c r="AR3" s="54">
        <v>0</v>
      </c>
      <c r="AS3" s="54">
        <v>35</v>
      </c>
      <c r="AT3" s="54">
        <v>3</v>
      </c>
      <c r="AU3" s="54">
        <v>2.1823207368421045</v>
      </c>
      <c r="AV3" s="54">
        <v>100</v>
      </c>
      <c r="AY3" s="54" t="s">
        <v>12</v>
      </c>
      <c r="AZ3" s="54">
        <v>5</v>
      </c>
      <c r="BA3" s="54">
        <v>5</v>
      </c>
      <c r="BB3" s="54">
        <v>2.5</v>
      </c>
      <c r="BC3" s="54" t="s">
        <v>11</v>
      </c>
      <c r="BD3" s="54">
        <v>0.45</v>
      </c>
      <c r="BE3" s="54">
        <v>0.38520263157894741</v>
      </c>
      <c r="BF3" s="54">
        <v>450</v>
      </c>
    </row>
    <row r="4" spans="1:58" x14ac:dyDescent="0.25">
      <c r="A4" s="52" t="s">
        <v>10</v>
      </c>
      <c r="B4" s="52">
        <v>5</v>
      </c>
      <c r="C4" s="52">
        <v>5</v>
      </c>
      <c r="D4" s="52">
        <v>0</v>
      </c>
      <c r="E4" s="52">
        <v>40</v>
      </c>
      <c r="F4" s="52">
        <v>1.6</v>
      </c>
      <c r="G4" s="52">
        <v>1.3209070000000001</v>
      </c>
      <c r="H4" s="52">
        <v>300</v>
      </c>
      <c r="I4" s="52"/>
      <c r="J4" s="52"/>
      <c r="K4" s="52" t="s">
        <v>13</v>
      </c>
      <c r="L4" s="52">
        <v>5</v>
      </c>
      <c r="M4" s="52">
        <v>10</v>
      </c>
      <c r="N4" s="52">
        <v>0</v>
      </c>
      <c r="O4" s="52" t="s">
        <v>11</v>
      </c>
      <c r="P4" s="52">
        <v>0.45</v>
      </c>
      <c r="Q4" s="52">
        <v>0.44250499999999998</v>
      </c>
      <c r="R4" s="52">
        <v>800</v>
      </c>
      <c r="U4" s="54" t="s">
        <v>10</v>
      </c>
      <c r="V4" s="54">
        <v>5</v>
      </c>
      <c r="W4" s="54">
        <v>5</v>
      </c>
      <c r="X4" s="54">
        <v>0</v>
      </c>
      <c r="Y4" s="54">
        <v>40</v>
      </c>
      <c r="Z4" s="54">
        <v>1.6</v>
      </c>
      <c r="AA4" s="54">
        <v>1.4672419999999999</v>
      </c>
      <c r="AB4" s="54">
        <v>450</v>
      </c>
      <c r="AE4" s="54" t="s">
        <v>13</v>
      </c>
      <c r="AF4" s="54">
        <v>5</v>
      </c>
      <c r="AG4" s="54">
        <v>10</v>
      </c>
      <c r="AH4" s="54">
        <v>0</v>
      </c>
      <c r="AI4" s="54" t="s">
        <v>11</v>
      </c>
      <c r="AJ4" s="54">
        <v>0.45</v>
      </c>
      <c r="AK4" s="54">
        <v>0.41967000000000004</v>
      </c>
      <c r="AL4" s="54">
        <v>1300</v>
      </c>
      <c r="AO4" s="54" t="s">
        <v>10</v>
      </c>
      <c r="AP4" s="54">
        <v>5</v>
      </c>
      <c r="AQ4" s="54">
        <v>5</v>
      </c>
      <c r="AR4" s="54">
        <v>0</v>
      </c>
      <c r="AS4" s="54">
        <v>40</v>
      </c>
      <c r="AT4" s="54">
        <v>1.6</v>
      </c>
      <c r="AU4" s="54">
        <v>1.3191702631578948</v>
      </c>
      <c r="AV4" s="54">
        <v>150</v>
      </c>
      <c r="AY4" s="54" t="s">
        <v>13</v>
      </c>
      <c r="AZ4" s="54">
        <v>5</v>
      </c>
      <c r="BA4" s="54">
        <v>10</v>
      </c>
      <c r="BB4" s="54">
        <v>0</v>
      </c>
      <c r="BC4" s="54" t="s">
        <v>11</v>
      </c>
      <c r="BD4" s="54">
        <v>0.45</v>
      </c>
      <c r="BE4" s="54">
        <v>0.3858621052631579</v>
      </c>
      <c r="BF4" s="54">
        <v>450</v>
      </c>
    </row>
    <row r="5" spans="1:58" x14ac:dyDescent="0.25">
      <c r="A5" s="52" t="s">
        <v>12</v>
      </c>
      <c r="B5" s="52">
        <v>5</v>
      </c>
      <c r="C5" s="52">
        <v>5</v>
      </c>
      <c r="D5" s="52">
        <v>2.5</v>
      </c>
      <c r="E5" s="52">
        <v>30</v>
      </c>
      <c r="F5" s="52">
        <v>6</v>
      </c>
      <c r="G5" s="52">
        <v>5.2729599999999994</v>
      </c>
      <c r="H5" s="52">
        <v>100</v>
      </c>
      <c r="I5" s="52"/>
      <c r="J5" s="52"/>
      <c r="K5" s="52" t="s">
        <v>14</v>
      </c>
      <c r="L5" s="52">
        <v>5</v>
      </c>
      <c r="M5" s="52">
        <v>10</v>
      </c>
      <c r="N5" s="52">
        <v>5</v>
      </c>
      <c r="O5" s="52" t="s">
        <v>11</v>
      </c>
      <c r="P5" s="52">
        <v>0.45</v>
      </c>
      <c r="Q5" s="52">
        <v>0.41428599999999999</v>
      </c>
      <c r="R5" s="52">
        <v>800</v>
      </c>
      <c r="U5" s="54" t="s">
        <v>12</v>
      </c>
      <c r="V5" s="54">
        <v>5</v>
      </c>
      <c r="W5" s="54">
        <v>5</v>
      </c>
      <c r="X5" s="54">
        <v>2.5</v>
      </c>
      <c r="Y5" s="54">
        <v>30</v>
      </c>
      <c r="Z5" s="54">
        <v>6</v>
      </c>
      <c r="AA5" s="54">
        <v>4.6495119999999996</v>
      </c>
      <c r="AB5" s="54">
        <v>200</v>
      </c>
      <c r="AE5" s="54" t="s">
        <v>14</v>
      </c>
      <c r="AF5" s="54">
        <v>5</v>
      </c>
      <c r="AG5" s="54">
        <v>10</v>
      </c>
      <c r="AH5" s="54">
        <v>5</v>
      </c>
      <c r="AI5" s="54" t="s">
        <v>11</v>
      </c>
      <c r="AJ5" s="54">
        <v>0.45</v>
      </c>
      <c r="AK5" s="54">
        <v>0.40715999999999997</v>
      </c>
      <c r="AL5" s="54">
        <v>1300</v>
      </c>
      <c r="AO5" s="54" t="s">
        <v>12</v>
      </c>
      <c r="AP5" s="54">
        <v>5</v>
      </c>
      <c r="AQ5" s="54">
        <v>5</v>
      </c>
      <c r="AR5" s="54">
        <v>2.5</v>
      </c>
      <c r="AS5" s="54">
        <v>30</v>
      </c>
      <c r="AT5" s="54">
        <v>6</v>
      </c>
      <c r="AU5" s="54">
        <v>2.8555652631578945</v>
      </c>
      <c r="AV5" s="54">
        <v>50</v>
      </c>
      <c r="AY5" s="54" t="s">
        <v>14</v>
      </c>
      <c r="AZ5" s="54">
        <v>5</v>
      </c>
      <c r="BA5" s="54">
        <v>10</v>
      </c>
      <c r="BB5" s="54">
        <v>5</v>
      </c>
      <c r="BC5" s="54" t="s">
        <v>11</v>
      </c>
      <c r="BD5" s="54">
        <v>0.45</v>
      </c>
      <c r="BE5" s="54">
        <v>0.4019105263157895</v>
      </c>
      <c r="BF5" s="54">
        <v>400</v>
      </c>
    </row>
    <row r="6" spans="1:58" x14ac:dyDescent="0.25">
      <c r="A6" s="52" t="s">
        <v>12</v>
      </c>
      <c r="B6" s="52">
        <v>5</v>
      </c>
      <c r="C6" s="52">
        <v>5</v>
      </c>
      <c r="D6" s="52">
        <v>2.5</v>
      </c>
      <c r="E6" s="52">
        <v>35</v>
      </c>
      <c r="F6" s="52">
        <v>3</v>
      </c>
      <c r="G6" s="52">
        <v>2.3247559999999998</v>
      </c>
      <c r="H6" s="52">
        <v>200</v>
      </c>
      <c r="I6" s="52"/>
      <c r="J6" s="52"/>
      <c r="K6" s="52" t="s">
        <v>15</v>
      </c>
      <c r="L6" s="52">
        <v>5</v>
      </c>
      <c r="M6" s="52">
        <v>20</v>
      </c>
      <c r="N6" s="52">
        <v>0</v>
      </c>
      <c r="O6" s="52" t="s">
        <v>11</v>
      </c>
      <c r="P6" s="52">
        <v>0.45</v>
      </c>
      <c r="Q6" s="52">
        <v>0.44538800000000001</v>
      </c>
      <c r="R6" s="52">
        <v>750</v>
      </c>
      <c r="U6" s="54" t="s">
        <v>12</v>
      </c>
      <c r="V6" s="54">
        <v>5</v>
      </c>
      <c r="W6" s="54">
        <v>5</v>
      </c>
      <c r="X6" s="54">
        <v>2.5</v>
      </c>
      <c r="Y6" s="54">
        <v>35</v>
      </c>
      <c r="Z6" s="54">
        <v>3</v>
      </c>
      <c r="AA6" s="54">
        <v>2.6154380000000002</v>
      </c>
      <c r="AB6" s="54">
        <v>300</v>
      </c>
      <c r="AE6" s="54" t="s">
        <v>15</v>
      </c>
      <c r="AF6" s="54">
        <v>5</v>
      </c>
      <c r="AG6" s="54">
        <v>20</v>
      </c>
      <c r="AH6" s="54">
        <v>0</v>
      </c>
      <c r="AI6" s="54" t="s">
        <v>11</v>
      </c>
      <c r="AJ6" s="54">
        <v>0.45</v>
      </c>
      <c r="AK6" s="54">
        <v>0.43425999999999998</v>
      </c>
      <c r="AL6" s="54">
        <v>1200</v>
      </c>
      <c r="AO6" s="54" t="s">
        <v>12</v>
      </c>
      <c r="AP6" s="54">
        <v>5</v>
      </c>
      <c r="AQ6" s="54">
        <v>5</v>
      </c>
      <c r="AR6" s="54">
        <v>2.5</v>
      </c>
      <c r="AS6" s="54">
        <v>35</v>
      </c>
      <c r="AT6" s="54">
        <v>3</v>
      </c>
      <c r="AU6" s="54">
        <v>2.8555652631578945</v>
      </c>
      <c r="AV6" s="54">
        <v>50</v>
      </c>
      <c r="AY6" s="54" t="s">
        <v>15</v>
      </c>
      <c r="AZ6" s="54">
        <v>5</v>
      </c>
      <c r="BA6" s="54">
        <v>20</v>
      </c>
      <c r="BB6" s="54">
        <v>0</v>
      </c>
      <c r="BC6" s="54" t="s">
        <v>11</v>
      </c>
      <c r="BD6" s="54">
        <v>0.45</v>
      </c>
      <c r="BE6" s="54">
        <v>0.41759052631578941</v>
      </c>
      <c r="BF6" s="54">
        <v>400</v>
      </c>
    </row>
    <row r="7" spans="1:58" x14ac:dyDescent="0.25">
      <c r="A7" s="52" t="s">
        <v>12</v>
      </c>
      <c r="B7" s="52">
        <v>5</v>
      </c>
      <c r="C7" s="52">
        <v>5</v>
      </c>
      <c r="D7" s="52">
        <v>2.5</v>
      </c>
      <c r="E7" s="52">
        <v>40</v>
      </c>
      <c r="F7" s="52">
        <v>1.6</v>
      </c>
      <c r="G7" s="52">
        <v>1.3077190000000001</v>
      </c>
      <c r="H7" s="52">
        <v>300</v>
      </c>
      <c r="I7" s="52"/>
      <c r="J7" s="52"/>
      <c r="K7" s="52" t="s">
        <v>16</v>
      </c>
      <c r="L7" s="52">
        <v>5</v>
      </c>
      <c r="M7" s="52">
        <v>20</v>
      </c>
      <c r="N7" s="52">
        <v>5</v>
      </c>
      <c r="O7" s="52" t="s">
        <v>11</v>
      </c>
      <c r="P7" s="52">
        <v>0.45</v>
      </c>
      <c r="Q7" s="52">
        <v>0.43141600000000002</v>
      </c>
      <c r="R7" s="52">
        <v>750</v>
      </c>
      <c r="U7" s="54" t="s">
        <v>12</v>
      </c>
      <c r="V7" s="54">
        <v>5</v>
      </c>
      <c r="W7" s="54">
        <v>5</v>
      </c>
      <c r="X7" s="54">
        <v>2.5</v>
      </c>
      <c r="Y7" s="54">
        <v>40</v>
      </c>
      <c r="Z7" s="54">
        <v>1.6</v>
      </c>
      <c r="AA7" s="54">
        <v>1.4637699999999998</v>
      </c>
      <c r="AB7" s="54">
        <v>450</v>
      </c>
      <c r="AE7" s="54" t="s">
        <v>16</v>
      </c>
      <c r="AF7" s="54">
        <v>5</v>
      </c>
      <c r="AG7" s="54">
        <v>20</v>
      </c>
      <c r="AH7" s="54">
        <v>5</v>
      </c>
      <c r="AI7" s="54" t="s">
        <v>11</v>
      </c>
      <c r="AJ7" s="54">
        <v>0.45</v>
      </c>
      <c r="AK7" s="54">
        <v>0.428124</v>
      </c>
      <c r="AL7" s="54">
        <v>1200</v>
      </c>
      <c r="AO7" s="54" t="s">
        <v>12</v>
      </c>
      <c r="AP7" s="54">
        <v>5</v>
      </c>
      <c r="AQ7" s="54">
        <v>5</v>
      </c>
      <c r="AR7" s="54">
        <v>2.5</v>
      </c>
      <c r="AS7" s="54">
        <v>40</v>
      </c>
      <c r="AT7" s="54">
        <v>1.6</v>
      </c>
      <c r="AU7" s="54">
        <v>1.2464491052631579</v>
      </c>
      <c r="AV7" s="54">
        <v>150</v>
      </c>
      <c r="AY7" s="54" t="s">
        <v>16</v>
      </c>
      <c r="AZ7" s="54">
        <v>5</v>
      </c>
      <c r="BA7" s="54">
        <v>20</v>
      </c>
      <c r="BB7" s="54">
        <v>5</v>
      </c>
      <c r="BC7" s="54" t="s">
        <v>11</v>
      </c>
      <c r="BD7" s="54">
        <v>0.45</v>
      </c>
      <c r="BE7" s="54">
        <v>0.38624894736842103</v>
      </c>
      <c r="BF7" s="54">
        <v>400</v>
      </c>
    </row>
    <row r="8" spans="1:58" x14ac:dyDescent="0.25">
      <c r="A8" s="52" t="s">
        <v>13</v>
      </c>
      <c r="B8" s="52">
        <v>5</v>
      </c>
      <c r="C8" s="52">
        <v>10</v>
      </c>
      <c r="D8" s="52">
        <v>0</v>
      </c>
      <c r="E8" s="52">
        <v>30</v>
      </c>
      <c r="F8" s="52">
        <v>6</v>
      </c>
      <c r="G8" s="52">
        <v>5.8450559999999996</v>
      </c>
      <c r="H8" s="52">
        <v>100</v>
      </c>
      <c r="I8" s="52"/>
      <c r="J8" s="52"/>
      <c r="K8" s="52" t="s">
        <v>17</v>
      </c>
      <c r="L8" s="52">
        <v>5</v>
      </c>
      <c r="M8" s="52">
        <v>20</v>
      </c>
      <c r="N8" s="52">
        <v>10</v>
      </c>
      <c r="O8" s="52" t="s">
        <v>11</v>
      </c>
      <c r="P8" s="52">
        <v>0.45</v>
      </c>
      <c r="Q8" s="52">
        <v>0.44858900000000002</v>
      </c>
      <c r="R8" s="52">
        <v>650</v>
      </c>
      <c r="U8" s="54" t="s">
        <v>13</v>
      </c>
      <c r="V8" s="54">
        <v>5</v>
      </c>
      <c r="W8" s="54">
        <v>10</v>
      </c>
      <c r="X8" s="54">
        <v>0</v>
      </c>
      <c r="Y8" s="54">
        <v>30</v>
      </c>
      <c r="Z8" s="54">
        <v>6</v>
      </c>
      <c r="AA8" s="54">
        <v>4.8758639999999991</v>
      </c>
      <c r="AB8" s="54">
        <v>200</v>
      </c>
      <c r="AE8" s="54" t="s">
        <v>17</v>
      </c>
      <c r="AF8" s="54">
        <v>5</v>
      </c>
      <c r="AG8" s="54">
        <v>20</v>
      </c>
      <c r="AH8" s="54">
        <v>10</v>
      </c>
      <c r="AI8" s="54" t="s">
        <v>11</v>
      </c>
      <c r="AJ8" s="54">
        <v>0.45</v>
      </c>
      <c r="AK8" s="54">
        <v>0.431556</v>
      </c>
      <c r="AL8" s="54">
        <v>1100</v>
      </c>
      <c r="AO8" s="54" t="s">
        <v>13</v>
      </c>
      <c r="AP8" s="54">
        <v>5</v>
      </c>
      <c r="AQ8" s="54">
        <v>10</v>
      </c>
      <c r="AR8" s="54">
        <v>0</v>
      </c>
      <c r="AS8" s="54">
        <v>30</v>
      </c>
      <c r="AT8" s="54">
        <v>6</v>
      </c>
      <c r="AU8" s="54">
        <v>2.6042984210526314</v>
      </c>
      <c r="AV8" s="54">
        <v>50</v>
      </c>
      <c r="AY8" s="54" t="s">
        <v>17</v>
      </c>
      <c r="AZ8" s="54">
        <v>5</v>
      </c>
      <c r="BA8" s="54">
        <v>20</v>
      </c>
      <c r="BB8" s="54">
        <v>10</v>
      </c>
      <c r="BC8" s="54" t="s">
        <v>11</v>
      </c>
      <c r="BD8" s="54">
        <v>0.45</v>
      </c>
      <c r="BE8" s="54">
        <v>0.38628210526315793</v>
      </c>
      <c r="BF8" s="54">
        <v>350</v>
      </c>
    </row>
    <row r="9" spans="1:58" x14ac:dyDescent="0.25">
      <c r="A9" s="52" t="s">
        <v>13</v>
      </c>
      <c r="B9" s="52">
        <v>5</v>
      </c>
      <c r="C9" s="52">
        <v>10</v>
      </c>
      <c r="D9" s="52">
        <v>0</v>
      </c>
      <c r="E9" s="52">
        <v>35</v>
      </c>
      <c r="F9" s="52">
        <v>3</v>
      </c>
      <c r="G9" s="52">
        <v>2.4379319999999995</v>
      </c>
      <c r="H9" s="52">
        <v>200</v>
      </c>
      <c r="I9" s="52"/>
      <c r="J9" s="52"/>
      <c r="K9" s="52" t="s">
        <v>18</v>
      </c>
      <c r="L9" s="52">
        <v>10</v>
      </c>
      <c r="M9" s="52">
        <v>5</v>
      </c>
      <c r="N9" s="52">
        <v>0</v>
      </c>
      <c r="O9" s="52" t="s">
        <v>11</v>
      </c>
      <c r="P9" s="52">
        <v>0.45</v>
      </c>
      <c r="Q9" s="52">
        <v>0.42264200000000002</v>
      </c>
      <c r="R9" s="52">
        <v>1200</v>
      </c>
      <c r="U9" s="54" t="s">
        <v>13</v>
      </c>
      <c r="V9" s="54">
        <v>5</v>
      </c>
      <c r="W9" s="54">
        <v>10</v>
      </c>
      <c r="X9" s="54">
        <v>0</v>
      </c>
      <c r="Y9" s="54">
        <v>35</v>
      </c>
      <c r="Z9" s="54">
        <v>3</v>
      </c>
      <c r="AA9" s="54">
        <v>2.666566</v>
      </c>
      <c r="AB9" s="54">
        <v>300</v>
      </c>
      <c r="AE9" s="54" t="s">
        <v>18</v>
      </c>
      <c r="AF9" s="54">
        <v>10</v>
      </c>
      <c r="AG9" s="54">
        <v>5</v>
      </c>
      <c r="AH9" s="54">
        <v>0</v>
      </c>
      <c r="AI9" s="54" t="s">
        <v>11</v>
      </c>
      <c r="AJ9" s="54">
        <v>0.45</v>
      </c>
      <c r="AK9" s="54">
        <v>0.43317599999999995</v>
      </c>
      <c r="AL9" s="54">
        <v>1900</v>
      </c>
      <c r="AO9" s="54" t="s">
        <v>13</v>
      </c>
      <c r="AP9" s="54">
        <v>5</v>
      </c>
      <c r="AQ9" s="54">
        <v>10</v>
      </c>
      <c r="AR9" s="54">
        <v>0</v>
      </c>
      <c r="AS9" s="54">
        <v>35</v>
      </c>
      <c r="AT9" s="54">
        <v>3</v>
      </c>
      <c r="AU9" s="54">
        <v>2.6042984210526314</v>
      </c>
      <c r="AV9" s="54">
        <v>50</v>
      </c>
      <c r="AY9" s="54" t="s">
        <v>18</v>
      </c>
      <c r="AZ9" s="54">
        <v>10</v>
      </c>
      <c r="BA9" s="54">
        <v>5</v>
      </c>
      <c r="BB9" s="54">
        <v>0</v>
      </c>
      <c r="BC9" s="54" t="s">
        <v>11</v>
      </c>
      <c r="BD9" s="54">
        <v>0.45</v>
      </c>
      <c r="BE9" s="54">
        <v>0.4112905263157895</v>
      </c>
      <c r="BF9" s="54">
        <v>600</v>
      </c>
    </row>
    <row r="10" spans="1:58" x14ac:dyDescent="0.25">
      <c r="A10" s="52" t="s">
        <v>13</v>
      </c>
      <c r="B10" s="52">
        <v>5</v>
      </c>
      <c r="C10" s="52">
        <v>10</v>
      </c>
      <c r="D10" s="52">
        <v>0</v>
      </c>
      <c r="E10" s="52">
        <v>40</v>
      </c>
      <c r="F10" s="52">
        <v>1.6</v>
      </c>
      <c r="G10" s="52">
        <v>1.333283</v>
      </c>
      <c r="H10" s="52">
        <v>300</v>
      </c>
      <c r="I10" s="52"/>
      <c r="J10" s="52"/>
      <c r="K10" s="52" t="s">
        <v>19</v>
      </c>
      <c r="L10" s="52">
        <v>10</v>
      </c>
      <c r="M10" s="52">
        <v>5</v>
      </c>
      <c r="N10" s="52">
        <v>2.5</v>
      </c>
      <c r="O10" s="52" t="s">
        <v>11</v>
      </c>
      <c r="P10" s="52">
        <v>0.45</v>
      </c>
      <c r="Q10" s="52">
        <v>0.42402099999999998</v>
      </c>
      <c r="R10" s="52">
        <v>1200</v>
      </c>
      <c r="U10" s="54" t="s">
        <v>13</v>
      </c>
      <c r="V10" s="54">
        <v>5</v>
      </c>
      <c r="W10" s="54">
        <v>10</v>
      </c>
      <c r="X10" s="54">
        <v>0</v>
      </c>
      <c r="Y10" s="54">
        <v>40</v>
      </c>
      <c r="Z10" s="54">
        <v>1.6</v>
      </c>
      <c r="AA10" s="54">
        <v>1.4662760000000001</v>
      </c>
      <c r="AB10" s="54">
        <v>450</v>
      </c>
      <c r="AE10" s="54" t="s">
        <v>19</v>
      </c>
      <c r="AF10" s="54">
        <v>10</v>
      </c>
      <c r="AG10" s="54">
        <v>5</v>
      </c>
      <c r="AH10" s="54">
        <v>2.5</v>
      </c>
      <c r="AI10" s="54" t="s">
        <v>11</v>
      </c>
      <c r="AJ10" s="54">
        <v>0.45</v>
      </c>
      <c r="AK10" s="54">
        <v>0.43570000000000003</v>
      </c>
      <c r="AL10" s="54">
        <v>1900</v>
      </c>
      <c r="AO10" s="54" t="s">
        <v>13</v>
      </c>
      <c r="AP10" s="54">
        <v>5</v>
      </c>
      <c r="AQ10" s="54">
        <v>10</v>
      </c>
      <c r="AR10" s="54">
        <v>0</v>
      </c>
      <c r="AS10" s="54">
        <v>40</v>
      </c>
      <c r="AT10" s="54">
        <v>1.6</v>
      </c>
      <c r="AU10" s="54">
        <v>1.3478765263157895</v>
      </c>
      <c r="AV10" s="54">
        <v>150</v>
      </c>
      <c r="AY10" s="54" t="s">
        <v>19</v>
      </c>
      <c r="AZ10" s="54">
        <v>10</v>
      </c>
      <c r="BA10" s="54">
        <v>5</v>
      </c>
      <c r="BB10" s="54">
        <v>2.5</v>
      </c>
      <c r="BC10" s="54" t="s">
        <v>11</v>
      </c>
      <c r="BD10" s="54">
        <v>0.45</v>
      </c>
      <c r="BE10" s="54">
        <v>0.41086315789473682</v>
      </c>
      <c r="BF10" s="54">
        <v>600</v>
      </c>
    </row>
    <row r="11" spans="1:58" x14ac:dyDescent="0.25">
      <c r="A11" s="52" t="s">
        <v>14</v>
      </c>
      <c r="B11" s="52">
        <v>5</v>
      </c>
      <c r="C11" s="52">
        <v>10</v>
      </c>
      <c r="D11" s="52">
        <v>5</v>
      </c>
      <c r="E11" s="52">
        <v>30</v>
      </c>
      <c r="F11" s="52">
        <v>6</v>
      </c>
      <c r="G11" s="52">
        <v>2.5791989999999996</v>
      </c>
      <c r="H11" s="52">
        <v>0</v>
      </c>
      <c r="I11" s="52"/>
      <c r="J11" s="52"/>
      <c r="K11" s="52" t="s">
        <v>20</v>
      </c>
      <c r="L11" s="52">
        <v>10</v>
      </c>
      <c r="M11" s="52">
        <v>10</v>
      </c>
      <c r="N11" s="52">
        <v>0</v>
      </c>
      <c r="O11" s="52" t="s">
        <v>11</v>
      </c>
      <c r="P11" s="52">
        <v>0.45</v>
      </c>
      <c r="Q11" s="52">
        <v>0.39688699999999999</v>
      </c>
      <c r="R11" s="52">
        <v>1200</v>
      </c>
      <c r="U11" s="54" t="s">
        <v>14</v>
      </c>
      <c r="V11" s="54">
        <v>5</v>
      </c>
      <c r="W11" s="54">
        <v>10</v>
      </c>
      <c r="X11" s="54">
        <v>5</v>
      </c>
      <c r="Y11" s="54">
        <v>30</v>
      </c>
      <c r="Z11" s="54">
        <v>6</v>
      </c>
      <c r="AA11" s="54">
        <v>5.2100859999999996</v>
      </c>
      <c r="AB11" s="54">
        <v>150</v>
      </c>
      <c r="AE11" s="54" t="s">
        <v>20</v>
      </c>
      <c r="AF11" s="54">
        <v>10</v>
      </c>
      <c r="AG11" s="54">
        <v>10</v>
      </c>
      <c r="AH11" s="54">
        <v>0</v>
      </c>
      <c r="AI11" s="54" t="s">
        <v>11</v>
      </c>
      <c r="AJ11" s="54">
        <v>0.45</v>
      </c>
      <c r="AK11" s="54">
        <v>0.43694400000000005</v>
      </c>
      <c r="AL11" s="54">
        <v>1800</v>
      </c>
      <c r="AO11" s="54" t="s">
        <v>14</v>
      </c>
      <c r="AP11" s="54">
        <v>5</v>
      </c>
      <c r="AQ11" s="54">
        <v>10</v>
      </c>
      <c r="AR11" s="54">
        <v>5</v>
      </c>
      <c r="AS11" s="54">
        <v>30</v>
      </c>
      <c r="AT11" s="54">
        <v>6</v>
      </c>
      <c r="AU11" s="54">
        <v>0.95023121052631554</v>
      </c>
      <c r="AV11" s="54">
        <v>0</v>
      </c>
      <c r="AY11" s="54" t="s">
        <v>20</v>
      </c>
      <c r="AZ11" s="54">
        <v>10</v>
      </c>
      <c r="BA11" s="54">
        <v>10</v>
      </c>
      <c r="BB11" s="54">
        <v>0</v>
      </c>
      <c r="BC11" s="54" t="s">
        <v>11</v>
      </c>
      <c r="BD11" s="54">
        <v>0.45</v>
      </c>
      <c r="BE11" s="54">
        <v>0.44816578947368418</v>
      </c>
      <c r="BF11" s="54">
        <v>550</v>
      </c>
    </row>
    <row r="12" spans="1:58" x14ac:dyDescent="0.25">
      <c r="A12" s="52" t="s">
        <v>14</v>
      </c>
      <c r="B12" s="52">
        <v>5</v>
      </c>
      <c r="C12" s="52">
        <v>10</v>
      </c>
      <c r="D12" s="52">
        <v>5</v>
      </c>
      <c r="E12" s="52">
        <v>35</v>
      </c>
      <c r="F12" s="52">
        <v>3</v>
      </c>
      <c r="G12" s="52">
        <v>2.6050429999999998</v>
      </c>
      <c r="H12" s="52">
        <v>150</v>
      </c>
      <c r="I12" s="52"/>
      <c r="J12" s="52"/>
      <c r="K12" s="52" t="s">
        <v>21</v>
      </c>
      <c r="L12" s="52">
        <v>10</v>
      </c>
      <c r="M12" s="52">
        <v>10</v>
      </c>
      <c r="N12" s="52">
        <v>5</v>
      </c>
      <c r="O12" s="52" t="s">
        <v>11</v>
      </c>
      <c r="P12" s="52">
        <v>0.45</v>
      </c>
      <c r="Q12" s="52">
        <v>0.44162200000000001</v>
      </c>
      <c r="R12" s="52">
        <v>1100</v>
      </c>
      <c r="U12" s="54" t="s">
        <v>14</v>
      </c>
      <c r="V12" s="54">
        <v>5</v>
      </c>
      <c r="W12" s="54">
        <v>10</v>
      </c>
      <c r="X12" s="54">
        <v>5</v>
      </c>
      <c r="Y12" s="54">
        <v>35</v>
      </c>
      <c r="Z12" s="54">
        <v>3</v>
      </c>
      <c r="AA12" s="54">
        <v>2.9107959999999999</v>
      </c>
      <c r="AB12" s="54">
        <v>250</v>
      </c>
      <c r="AE12" s="54" t="s">
        <v>21</v>
      </c>
      <c r="AF12" s="54">
        <v>10</v>
      </c>
      <c r="AG12" s="54">
        <v>10</v>
      </c>
      <c r="AH12" s="54">
        <v>5</v>
      </c>
      <c r="AI12" s="54" t="s">
        <v>11</v>
      </c>
      <c r="AJ12" s="54">
        <v>0.45</v>
      </c>
      <c r="AK12" s="54">
        <v>0.43687399999999993</v>
      </c>
      <c r="AL12" s="54">
        <v>1800</v>
      </c>
      <c r="AO12" s="54" t="s">
        <v>14</v>
      </c>
      <c r="AP12" s="54">
        <v>5</v>
      </c>
      <c r="AQ12" s="54">
        <v>10</v>
      </c>
      <c r="AR12" s="54">
        <v>5</v>
      </c>
      <c r="AS12" s="54">
        <v>35</v>
      </c>
      <c r="AT12" s="54">
        <v>3</v>
      </c>
      <c r="AU12" s="54">
        <v>0.95023121052631554</v>
      </c>
      <c r="AV12" s="54">
        <v>0</v>
      </c>
      <c r="AY12" s="54" t="s">
        <v>21</v>
      </c>
      <c r="AZ12" s="54">
        <v>10</v>
      </c>
      <c r="BA12" s="54">
        <v>10</v>
      </c>
      <c r="BB12" s="54">
        <v>5</v>
      </c>
      <c r="BC12" s="54" t="s">
        <v>11</v>
      </c>
      <c r="BD12" s="54">
        <v>0.45</v>
      </c>
      <c r="BE12" s="54">
        <v>0.41689789473684208</v>
      </c>
      <c r="BF12" s="54">
        <v>550</v>
      </c>
    </row>
    <row r="13" spans="1:58" x14ac:dyDescent="0.25">
      <c r="A13" s="52" t="s">
        <v>14</v>
      </c>
      <c r="B13" s="52">
        <v>5</v>
      </c>
      <c r="C13" s="52">
        <v>10</v>
      </c>
      <c r="D13" s="52">
        <v>5</v>
      </c>
      <c r="E13" s="52">
        <v>40</v>
      </c>
      <c r="F13" s="52">
        <v>1.6</v>
      </c>
      <c r="G13" s="52">
        <v>1.455398</v>
      </c>
      <c r="H13" s="52">
        <v>250</v>
      </c>
      <c r="I13" s="52"/>
      <c r="J13" s="52"/>
      <c r="K13" s="52" t="s">
        <v>22</v>
      </c>
      <c r="L13" s="52">
        <v>10</v>
      </c>
      <c r="M13" s="52">
        <v>20</v>
      </c>
      <c r="N13" s="52">
        <v>0</v>
      </c>
      <c r="O13" s="52" t="s">
        <v>11</v>
      </c>
      <c r="P13" s="52">
        <v>0.45</v>
      </c>
      <c r="Q13" s="52">
        <v>0.43744100000000002</v>
      </c>
      <c r="R13" s="52">
        <v>1100</v>
      </c>
      <c r="U13" s="54" t="s">
        <v>14</v>
      </c>
      <c r="V13" s="54">
        <v>5</v>
      </c>
      <c r="W13" s="54">
        <v>10</v>
      </c>
      <c r="X13" s="54">
        <v>5</v>
      </c>
      <c r="Y13" s="54">
        <v>40</v>
      </c>
      <c r="Z13" s="54">
        <v>1.6</v>
      </c>
      <c r="AA13" s="54">
        <v>1.5272599999999998</v>
      </c>
      <c r="AB13" s="54">
        <v>400</v>
      </c>
      <c r="AE13" s="54" t="s">
        <v>22</v>
      </c>
      <c r="AF13" s="54">
        <v>10</v>
      </c>
      <c r="AG13" s="54">
        <v>20</v>
      </c>
      <c r="AH13" s="54">
        <v>0</v>
      </c>
      <c r="AI13" s="54" t="s">
        <v>11</v>
      </c>
      <c r="AJ13" s="54">
        <v>0.45</v>
      </c>
      <c r="AK13" s="54">
        <v>0.41970000000000007</v>
      </c>
      <c r="AL13" s="54">
        <v>1800</v>
      </c>
      <c r="AO13" s="54" t="s">
        <v>14</v>
      </c>
      <c r="AP13" s="54">
        <v>5</v>
      </c>
      <c r="AQ13" s="54">
        <v>10</v>
      </c>
      <c r="AR13" s="54">
        <v>5</v>
      </c>
      <c r="AS13" s="54">
        <v>40</v>
      </c>
      <c r="AT13" s="54">
        <v>1.6</v>
      </c>
      <c r="AU13" s="54">
        <v>0.95023121052631554</v>
      </c>
      <c r="AV13" s="54">
        <v>0</v>
      </c>
      <c r="AY13" s="54" t="s">
        <v>22</v>
      </c>
      <c r="AZ13" s="54">
        <v>10</v>
      </c>
      <c r="BA13" s="54">
        <v>20</v>
      </c>
      <c r="BB13" s="54">
        <v>0</v>
      </c>
      <c r="BC13" s="54" t="s">
        <v>11</v>
      </c>
      <c r="BD13" s="54">
        <v>0.45</v>
      </c>
      <c r="BE13" s="54">
        <v>0.44673263157894744</v>
      </c>
      <c r="BF13" s="54">
        <v>550</v>
      </c>
    </row>
    <row r="14" spans="1:58" x14ac:dyDescent="0.25">
      <c r="A14" s="52" t="s">
        <v>15</v>
      </c>
      <c r="B14" s="52">
        <v>5</v>
      </c>
      <c r="C14" s="52">
        <v>20</v>
      </c>
      <c r="D14" s="52">
        <v>0</v>
      </c>
      <c r="E14" s="52">
        <v>30</v>
      </c>
      <c r="F14" s="52">
        <v>6</v>
      </c>
      <c r="G14" s="52">
        <v>4.3571569999999999</v>
      </c>
      <c r="H14" s="52">
        <v>50</v>
      </c>
      <c r="I14" s="52"/>
      <c r="J14" s="52"/>
      <c r="K14" s="52" t="s">
        <v>23</v>
      </c>
      <c r="L14" s="52">
        <v>10</v>
      </c>
      <c r="M14" s="52">
        <v>20</v>
      </c>
      <c r="N14" s="52">
        <v>5</v>
      </c>
      <c r="O14" s="52" t="s">
        <v>11</v>
      </c>
      <c r="P14" s="52">
        <v>0.45</v>
      </c>
      <c r="Q14" s="52">
        <v>0.41837099999999999</v>
      </c>
      <c r="R14" s="52">
        <v>1100</v>
      </c>
      <c r="U14" s="54" t="s">
        <v>15</v>
      </c>
      <c r="V14" s="54">
        <v>5</v>
      </c>
      <c r="W14" s="54">
        <v>20</v>
      </c>
      <c r="X14" s="54">
        <v>0</v>
      </c>
      <c r="Y14" s="54">
        <v>30</v>
      </c>
      <c r="Z14" s="54">
        <v>6</v>
      </c>
      <c r="AA14" s="54">
        <v>4.4103639999999995</v>
      </c>
      <c r="AB14" s="54">
        <v>200</v>
      </c>
      <c r="AE14" s="54" t="s">
        <v>23</v>
      </c>
      <c r="AF14" s="54">
        <v>10</v>
      </c>
      <c r="AG14" s="54">
        <v>20</v>
      </c>
      <c r="AH14" s="54">
        <v>5</v>
      </c>
      <c r="AI14" s="54" t="s">
        <v>11</v>
      </c>
      <c r="AJ14" s="54">
        <v>0.45</v>
      </c>
      <c r="AK14" s="54">
        <v>0.44197799999999998</v>
      </c>
      <c r="AL14" s="54">
        <v>1700</v>
      </c>
      <c r="AO14" s="54" t="s">
        <v>15</v>
      </c>
      <c r="AP14" s="54">
        <v>5</v>
      </c>
      <c r="AQ14" s="54">
        <v>20</v>
      </c>
      <c r="AR14" s="54">
        <v>0</v>
      </c>
      <c r="AS14" s="54">
        <v>30</v>
      </c>
      <c r="AT14" s="54">
        <v>6</v>
      </c>
      <c r="AU14" s="54">
        <v>1.6052683684210527</v>
      </c>
      <c r="AV14" s="54">
        <v>50</v>
      </c>
      <c r="AY14" s="54" t="s">
        <v>23</v>
      </c>
      <c r="AZ14" s="54">
        <v>10</v>
      </c>
      <c r="BA14" s="54">
        <v>20</v>
      </c>
      <c r="BB14" s="54">
        <v>5</v>
      </c>
      <c r="BC14" s="54" t="s">
        <v>11</v>
      </c>
      <c r="BD14" s="54">
        <v>0.45</v>
      </c>
      <c r="BE14" s="54">
        <v>0.40552842105263154</v>
      </c>
      <c r="BF14" s="54">
        <v>550</v>
      </c>
    </row>
    <row r="15" spans="1:58" x14ac:dyDescent="0.25">
      <c r="A15" s="52" t="s">
        <v>15</v>
      </c>
      <c r="B15" s="52">
        <v>5</v>
      </c>
      <c r="C15" s="52">
        <v>20</v>
      </c>
      <c r="D15" s="52">
        <v>0</v>
      </c>
      <c r="E15" s="52">
        <v>35</v>
      </c>
      <c r="F15" s="52">
        <v>3</v>
      </c>
      <c r="G15" s="52">
        <v>2.2051819999999998</v>
      </c>
      <c r="H15" s="52">
        <v>200</v>
      </c>
      <c r="I15" s="52"/>
      <c r="J15" s="52"/>
      <c r="K15" s="52" t="s">
        <v>24</v>
      </c>
      <c r="L15" s="52">
        <v>10</v>
      </c>
      <c r="M15" s="52">
        <v>20</v>
      </c>
      <c r="N15" s="52">
        <v>10</v>
      </c>
      <c r="O15" s="52" t="s">
        <v>11</v>
      </c>
      <c r="P15" s="52">
        <v>0.45</v>
      </c>
      <c r="Q15" s="52">
        <v>0.44785900000000001</v>
      </c>
      <c r="R15" s="52">
        <v>950</v>
      </c>
      <c r="U15" s="54" t="s">
        <v>15</v>
      </c>
      <c r="V15" s="54">
        <v>5</v>
      </c>
      <c r="W15" s="54">
        <v>20</v>
      </c>
      <c r="X15" s="54">
        <v>0</v>
      </c>
      <c r="Y15" s="54">
        <v>35</v>
      </c>
      <c r="Z15" s="54">
        <v>3</v>
      </c>
      <c r="AA15" s="54">
        <v>2.4380160000000002</v>
      </c>
      <c r="AB15" s="54">
        <v>300</v>
      </c>
      <c r="AE15" s="54" t="s">
        <v>24</v>
      </c>
      <c r="AF15" s="54">
        <v>10</v>
      </c>
      <c r="AG15" s="54">
        <v>20</v>
      </c>
      <c r="AH15" s="54">
        <v>10</v>
      </c>
      <c r="AI15" s="54" t="s">
        <v>11</v>
      </c>
      <c r="AJ15" s="54">
        <v>0.45</v>
      </c>
      <c r="AK15" s="54">
        <v>0.44022</v>
      </c>
      <c r="AL15" s="54">
        <v>1600</v>
      </c>
      <c r="AO15" s="54" t="s">
        <v>15</v>
      </c>
      <c r="AP15" s="54">
        <v>5</v>
      </c>
      <c r="AQ15" s="54">
        <v>20</v>
      </c>
      <c r="AR15" s="54">
        <v>0</v>
      </c>
      <c r="AS15" s="54">
        <v>35</v>
      </c>
      <c r="AT15" s="54">
        <v>3</v>
      </c>
      <c r="AU15" s="54">
        <v>1.6052683684210527</v>
      </c>
      <c r="AV15" s="54">
        <v>50</v>
      </c>
      <c r="AY15" s="54" t="s">
        <v>24</v>
      </c>
      <c r="AZ15" s="54">
        <v>10</v>
      </c>
      <c r="BA15" s="54">
        <v>20</v>
      </c>
      <c r="BB15" s="54">
        <v>10</v>
      </c>
      <c r="BC15" s="54" t="s">
        <v>11</v>
      </c>
      <c r="BD15" s="54">
        <v>0.45</v>
      </c>
      <c r="BE15" s="54">
        <v>0.44466578947368418</v>
      </c>
      <c r="BF15" s="54">
        <v>450</v>
      </c>
    </row>
    <row r="16" spans="1:58" x14ac:dyDescent="0.25">
      <c r="A16" s="52" t="s">
        <v>15</v>
      </c>
      <c r="B16" s="52">
        <v>5</v>
      </c>
      <c r="C16" s="52">
        <v>20</v>
      </c>
      <c r="D16" s="52">
        <v>0</v>
      </c>
      <c r="E16" s="52">
        <v>40</v>
      </c>
      <c r="F16" s="52">
        <v>1.6</v>
      </c>
      <c r="G16" s="52">
        <v>1.5986879999999999</v>
      </c>
      <c r="H16" s="52">
        <v>250</v>
      </c>
      <c r="I16" s="52"/>
      <c r="J16" s="52"/>
      <c r="K16" s="52" t="s">
        <v>25</v>
      </c>
      <c r="L16" s="52">
        <v>15</v>
      </c>
      <c r="M16" s="52">
        <v>5</v>
      </c>
      <c r="N16" s="52">
        <v>0</v>
      </c>
      <c r="O16" s="52" t="s">
        <v>11</v>
      </c>
      <c r="P16" s="52">
        <v>0.45</v>
      </c>
      <c r="Q16" s="52">
        <v>0.41188599999999997</v>
      </c>
      <c r="R16" s="52">
        <v>1500</v>
      </c>
      <c r="U16" s="54" t="s">
        <v>15</v>
      </c>
      <c r="V16" s="54">
        <v>5</v>
      </c>
      <c r="W16" s="54">
        <v>20</v>
      </c>
      <c r="X16" s="54">
        <v>0</v>
      </c>
      <c r="Y16" s="54">
        <v>40</v>
      </c>
      <c r="Z16" s="54">
        <v>1.6</v>
      </c>
      <c r="AA16" s="54">
        <v>1.5868439999999997</v>
      </c>
      <c r="AB16" s="54">
        <v>400</v>
      </c>
      <c r="AE16" s="54" t="s">
        <v>25</v>
      </c>
      <c r="AF16" s="54">
        <v>15</v>
      </c>
      <c r="AG16" s="54">
        <v>5</v>
      </c>
      <c r="AH16" s="54">
        <v>0</v>
      </c>
      <c r="AI16" s="54" t="s">
        <v>11</v>
      </c>
      <c r="AJ16" s="54">
        <v>0.45</v>
      </c>
      <c r="AK16" s="54" t="e">
        <v>#N/A</v>
      </c>
      <c r="AL16" s="54">
        <v>2400</v>
      </c>
      <c r="AO16" s="54" t="s">
        <v>15</v>
      </c>
      <c r="AP16" s="54">
        <v>5</v>
      </c>
      <c r="AQ16" s="54">
        <v>20</v>
      </c>
      <c r="AR16" s="54">
        <v>0</v>
      </c>
      <c r="AS16" s="54">
        <v>40</v>
      </c>
      <c r="AT16" s="54">
        <v>1.6</v>
      </c>
      <c r="AU16" s="54">
        <v>1.3645545789473683</v>
      </c>
      <c r="AV16" s="54">
        <v>100</v>
      </c>
      <c r="AY16" s="54" t="s">
        <v>25</v>
      </c>
      <c r="AZ16" s="54">
        <v>15</v>
      </c>
      <c r="BA16" s="54">
        <v>5</v>
      </c>
      <c r="BB16" s="54">
        <v>0</v>
      </c>
      <c r="BC16" s="54" t="s">
        <v>11</v>
      </c>
      <c r="BD16" s="54">
        <v>0.45</v>
      </c>
      <c r="BE16" s="54">
        <v>0.43139526315789478</v>
      </c>
      <c r="BF16" s="54">
        <v>700</v>
      </c>
    </row>
    <row r="17" spans="1:58" x14ac:dyDescent="0.25">
      <c r="A17" s="52" t="s">
        <v>16</v>
      </c>
      <c r="B17" s="52">
        <v>5</v>
      </c>
      <c r="C17" s="52">
        <v>20</v>
      </c>
      <c r="D17" s="52">
        <v>5</v>
      </c>
      <c r="E17" s="52">
        <v>30</v>
      </c>
      <c r="F17" s="52">
        <v>6</v>
      </c>
      <c r="G17" s="52">
        <v>1.0349359999999999</v>
      </c>
      <c r="H17" s="52">
        <v>0</v>
      </c>
      <c r="I17" s="52"/>
      <c r="J17" s="52"/>
      <c r="K17" s="52" t="s">
        <v>26</v>
      </c>
      <c r="L17" s="52">
        <v>15</v>
      </c>
      <c r="M17" s="52">
        <v>5</v>
      </c>
      <c r="N17" s="52">
        <v>2.5</v>
      </c>
      <c r="O17" s="52" t="s">
        <v>11</v>
      </c>
      <c r="P17" s="52">
        <v>0.45</v>
      </c>
      <c r="Q17" s="52">
        <v>0.41278700000000002</v>
      </c>
      <c r="R17" s="52">
        <v>1500</v>
      </c>
      <c r="U17" s="54" t="s">
        <v>16</v>
      </c>
      <c r="V17" s="54">
        <v>5</v>
      </c>
      <c r="W17" s="54">
        <v>20</v>
      </c>
      <c r="X17" s="54">
        <v>5</v>
      </c>
      <c r="Y17" s="54">
        <v>30</v>
      </c>
      <c r="Z17" s="54">
        <v>6</v>
      </c>
      <c r="AA17" s="54">
        <v>2.0698719999999997</v>
      </c>
      <c r="AB17" s="54">
        <v>0</v>
      </c>
      <c r="AE17" s="54" t="s">
        <v>26</v>
      </c>
      <c r="AF17" s="54">
        <v>15</v>
      </c>
      <c r="AG17" s="54">
        <v>5</v>
      </c>
      <c r="AH17" s="54">
        <v>2.5</v>
      </c>
      <c r="AI17" s="54" t="s">
        <v>11</v>
      </c>
      <c r="AJ17" s="54">
        <v>0.45</v>
      </c>
      <c r="AK17" s="54" t="e">
        <v>#N/A</v>
      </c>
      <c r="AL17" s="54">
        <v>2400</v>
      </c>
      <c r="AO17" s="54" t="s">
        <v>16</v>
      </c>
      <c r="AP17" s="54">
        <v>5</v>
      </c>
      <c r="AQ17" s="54">
        <v>20</v>
      </c>
      <c r="AR17" s="54">
        <v>5</v>
      </c>
      <c r="AS17" s="54">
        <v>30</v>
      </c>
      <c r="AT17" s="54">
        <v>6</v>
      </c>
      <c r="AU17" s="54">
        <v>0.38129221052631573</v>
      </c>
      <c r="AV17" s="54">
        <v>0</v>
      </c>
      <c r="AY17" s="54" t="s">
        <v>26</v>
      </c>
      <c r="AZ17" s="54">
        <v>15</v>
      </c>
      <c r="BA17" s="54">
        <v>5</v>
      </c>
      <c r="BB17" s="54">
        <v>2.5</v>
      </c>
      <c r="BC17" s="54" t="s">
        <v>11</v>
      </c>
      <c r="BD17" s="54">
        <v>0.45</v>
      </c>
      <c r="BE17" s="54">
        <v>0.43110052631578943</v>
      </c>
      <c r="BF17" s="54">
        <v>700</v>
      </c>
    </row>
    <row r="18" spans="1:58" x14ac:dyDescent="0.25">
      <c r="A18" s="52" t="s">
        <v>16</v>
      </c>
      <c r="B18" s="52">
        <v>5</v>
      </c>
      <c r="C18" s="52">
        <v>20</v>
      </c>
      <c r="D18" s="52">
        <v>5</v>
      </c>
      <c r="E18" s="52">
        <v>35</v>
      </c>
      <c r="F18" s="52">
        <v>3</v>
      </c>
      <c r="G18" s="52">
        <v>1.0349359999999999</v>
      </c>
      <c r="H18" s="52">
        <v>0</v>
      </c>
      <c r="I18" s="52"/>
      <c r="J18" s="52"/>
      <c r="K18" s="52" t="s">
        <v>27</v>
      </c>
      <c r="L18" s="52">
        <v>15</v>
      </c>
      <c r="M18" s="52">
        <v>10</v>
      </c>
      <c r="N18" s="52">
        <v>0</v>
      </c>
      <c r="O18" s="52" t="s">
        <v>11</v>
      </c>
      <c r="P18" s="52">
        <v>0.45</v>
      </c>
      <c r="Q18" s="52">
        <v>0.42246699999999998</v>
      </c>
      <c r="R18" s="52">
        <v>1400</v>
      </c>
      <c r="U18" s="54" t="s">
        <v>16</v>
      </c>
      <c r="V18" s="54">
        <v>5</v>
      </c>
      <c r="W18" s="54">
        <v>20</v>
      </c>
      <c r="X18" s="54">
        <v>5</v>
      </c>
      <c r="Y18" s="54">
        <v>35</v>
      </c>
      <c r="Z18" s="54">
        <v>3</v>
      </c>
      <c r="AA18" s="54">
        <v>2.8533680000000006</v>
      </c>
      <c r="AB18" s="54">
        <v>250</v>
      </c>
      <c r="AE18" s="54" t="s">
        <v>27</v>
      </c>
      <c r="AF18" s="54">
        <v>15</v>
      </c>
      <c r="AG18" s="54">
        <v>10</v>
      </c>
      <c r="AH18" s="54">
        <v>0</v>
      </c>
      <c r="AI18" s="54" t="s">
        <v>11</v>
      </c>
      <c r="AJ18" s="54">
        <v>0.45</v>
      </c>
      <c r="AK18" s="54" t="e">
        <v>#N/A</v>
      </c>
      <c r="AL18" s="54">
        <v>2200</v>
      </c>
      <c r="AO18" s="54" t="s">
        <v>16</v>
      </c>
      <c r="AP18" s="54">
        <v>5</v>
      </c>
      <c r="AQ18" s="54">
        <v>20</v>
      </c>
      <c r="AR18" s="54">
        <v>5</v>
      </c>
      <c r="AS18" s="54">
        <v>35</v>
      </c>
      <c r="AT18" s="54">
        <v>3</v>
      </c>
      <c r="AU18" s="54">
        <v>0.38129221052631573</v>
      </c>
      <c r="AV18" s="54">
        <v>0</v>
      </c>
      <c r="AY18" s="54" t="s">
        <v>27</v>
      </c>
      <c r="AZ18" s="54">
        <v>15</v>
      </c>
      <c r="BA18" s="54">
        <v>10</v>
      </c>
      <c r="BB18" s="54">
        <v>0</v>
      </c>
      <c r="BC18" s="54" t="s">
        <v>11</v>
      </c>
      <c r="BD18" s="54">
        <v>0.45</v>
      </c>
      <c r="BE18" s="54">
        <v>0.40766157894736849</v>
      </c>
      <c r="BF18" s="54">
        <v>700</v>
      </c>
    </row>
    <row r="19" spans="1:58" x14ac:dyDescent="0.25">
      <c r="A19" s="52" t="s">
        <v>16</v>
      </c>
      <c r="B19" s="52">
        <v>5</v>
      </c>
      <c r="C19" s="52">
        <v>20</v>
      </c>
      <c r="D19" s="52">
        <v>5</v>
      </c>
      <c r="E19" s="52">
        <v>40</v>
      </c>
      <c r="F19" s="52">
        <v>1.6</v>
      </c>
      <c r="G19" s="52">
        <v>1.4266840000000001</v>
      </c>
      <c r="H19" s="52">
        <v>250</v>
      </c>
      <c r="I19" s="52"/>
      <c r="J19" s="52"/>
      <c r="K19" s="52" t="s">
        <v>28</v>
      </c>
      <c r="L19" s="52">
        <v>15</v>
      </c>
      <c r="M19" s="52">
        <v>10</v>
      </c>
      <c r="N19" s="52">
        <v>5</v>
      </c>
      <c r="O19" s="52" t="s">
        <v>11</v>
      </c>
      <c r="P19" s="52">
        <v>0.45</v>
      </c>
      <c r="Q19" s="52">
        <v>0.42221399999999998</v>
      </c>
      <c r="R19" s="52">
        <v>1400</v>
      </c>
      <c r="U19" s="54" t="s">
        <v>16</v>
      </c>
      <c r="V19" s="54">
        <v>5</v>
      </c>
      <c r="W19" s="54">
        <v>20</v>
      </c>
      <c r="X19" s="54">
        <v>5</v>
      </c>
      <c r="Y19" s="54">
        <v>40</v>
      </c>
      <c r="Z19" s="54">
        <v>1.6</v>
      </c>
      <c r="AA19" s="54">
        <v>1.4677459999999996</v>
      </c>
      <c r="AB19" s="54">
        <v>400</v>
      </c>
      <c r="AE19" s="54" t="s">
        <v>28</v>
      </c>
      <c r="AF19" s="54">
        <v>15</v>
      </c>
      <c r="AG19" s="54">
        <v>10</v>
      </c>
      <c r="AH19" s="54">
        <v>5</v>
      </c>
      <c r="AI19" s="54" t="s">
        <v>11</v>
      </c>
      <c r="AJ19" s="54">
        <v>0.45</v>
      </c>
      <c r="AK19" s="54" t="e">
        <v>#N/A</v>
      </c>
      <c r="AL19" s="54">
        <v>2300</v>
      </c>
      <c r="AO19" s="54" t="s">
        <v>16</v>
      </c>
      <c r="AP19" s="54">
        <v>5</v>
      </c>
      <c r="AQ19" s="54">
        <v>20</v>
      </c>
      <c r="AR19" s="54">
        <v>5</v>
      </c>
      <c r="AS19" s="54">
        <v>40</v>
      </c>
      <c r="AT19" s="54">
        <v>1.6</v>
      </c>
      <c r="AU19" s="54">
        <v>0.38129221052631573</v>
      </c>
      <c r="AV19" s="54">
        <v>0</v>
      </c>
      <c r="AY19" s="54" t="s">
        <v>28</v>
      </c>
      <c r="AZ19" s="54">
        <v>15</v>
      </c>
      <c r="BA19" s="54">
        <v>10</v>
      </c>
      <c r="BB19" s="54">
        <v>5</v>
      </c>
      <c r="BC19" s="54" t="s">
        <v>11</v>
      </c>
      <c r="BD19" s="54">
        <v>0.45</v>
      </c>
      <c r="BE19" s="54">
        <v>0.43261105263157895</v>
      </c>
      <c r="BF19" s="54">
        <v>650</v>
      </c>
    </row>
    <row r="20" spans="1:58" x14ac:dyDescent="0.25">
      <c r="A20" s="52" t="s">
        <v>17</v>
      </c>
      <c r="B20" s="52">
        <v>5</v>
      </c>
      <c r="C20" s="52">
        <v>20</v>
      </c>
      <c r="D20" s="52">
        <v>10</v>
      </c>
      <c r="E20" s="52">
        <v>30</v>
      </c>
      <c r="F20" s="52">
        <v>6</v>
      </c>
      <c r="G20" s="52">
        <v>0.12268899999999999</v>
      </c>
      <c r="H20" s="52">
        <v>0</v>
      </c>
      <c r="I20" s="52"/>
      <c r="J20" s="52"/>
      <c r="K20" s="52" t="s">
        <v>29</v>
      </c>
      <c r="L20" s="52">
        <v>15</v>
      </c>
      <c r="M20" s="52">
        <v>20</v>
      </c>
      <c r="N20" s="52">
        <v>0</v>
      </c>
      <c r="O20" s="52" t="s">
        <v>11</v>
      </c>
      <c r="P20" s="52">
        <v>0.45</v>
      </c>
      <c r="Q20" s="52">
        <v>0.42024899999999998</v>
      </c>
      <c r="R20" s="52">
        <v>1400</v>
      </c>
      <c r="U20" s="54" t="s">
        <v>17</v>
      </c>
      <c r="V20" s="54">
        <v>5</v>
      </c>
      <c r="W20" s="54">
        <v>20</v>
      </c>
      <c r="X20" s="54">
        <v>10</v>
      </c>
      <c r="Y20" s="54">
        <v>30</v>
      </c>
      <c r="Z20" s="54">
        <v>6</v>
      </c>
      <c r="AA20" s="54">
        <v>0.24537799999999999</v>
      </c>
      <c r="AB20" s="54">
        <v>0</v>
      </c>
      <c r="AE20" s="54" t="s">
        <v>29</v>
      </c>
      <c r="AF20" s="54">
        <v>15</v>
      </c>
      <c r="AG20" s="54">
        <v>20</v>
      </c>
      <c r="AH20" s="54">
        <v>0</v>
      </c>
      <c r="AI20" s="54" t="s">
        <v>11</v>
      </c>
      <c r="AJ20" s="54">
        <v>0.45</v>
      </c>
      <c r="AK20" s="54" t="e">
        <v>#N/A</v>
      </c>
      <c r="AL20" s="54">
        <v>2300</v>
      </c>
      <c r="AO20" s="54" t="s">
        <v>17</v>
      </c>
      <c r="AP20" s="54">
        <v>5</v>
      </c>
      <c r="AQ20" s="54">
        <v>20</v>
      </c>
      <c r="AR20" s="54">
        <v>10</v>
      </c>
      <c r="AS20" s="54">
        <v>30</v>
      </c>
      <c r="AT20" s="54">
        <v>6</v>
      </c>
      <c r="AU20" s="54">
        <v>4.5201210526315788E-2</v>
      </c>
      <c r="AV20" s="54">
        <v>0</v>
      </c>
      <c r="AY20" s="54" t="s">
        <v>29</v>
      </c>
      <c r="AZ20" s="54">
        <v>15</v>
      </c>
      <c r="BA20" s="54">
        <v>20</v>
      </c>
      <c r="BB20" s="54">
        <v>0</v>
      </c>
      <c r="BC20" s="54" t="s">
        <v>11</v>
      </c>
      <c r="BD20" s="54">
        <v>0.45</v>
      </c>
      <c r="BE20" s="54">
        <v>0.42252000000000001</v>
      </c>
      <c r="BF20" s="54">
        <v>700</v>
      </c>
    </row>
    <row r="21" spans="1:58" x14ac:dyDescent="0.25">
      <c r="A21" s="52" t="s">
        <v>17</v>
      </c>
      <c r="B21" s="52">
        <v>5</v>
      </c>
      <c r="C21" s="52">
        <v>20</v>
      </c>
      <c r="D21" s="52">
        <v>10</v>
      </c>
      <c r="E21" s="52">
        <v>35</v>
      </c>
      <c r="F21" s="52">
        <v>3</v>
      </c>
      <c r="G21" s="52">
        <v>0.12268899999999999</v>
      </c>
      <c r="H21" s="52">
        <v>0</v>
      </c>
      <c r="I21" s="52"/>
      <c r="J21" s="52"/>
      <c r="K21" s="52" t="s">
        <v>30</v>
      </c>
      <c r="L21" s="52">
        <v>15</v>
      </c>
      <c r="M21" s="52">
        <v>20</v>
      </c>
      <c r="N21" s="52">
        <v>5</v>
      </c>
      <c r="O21" s="52" t="s">
        <v>11</v>
      </c>
      <c r="P21" s="52">
        <v>0.45</v>
      </c>
      <c r="Q21" s="52">
        <v>0.43909700000000002</v>
      </c>
      <c r="R21" s="52">
        <v>1300</v>
      </c>
      <c r="U21" s="54" t="s">
        <v>17</v>
      </c>
      <c r="V21" s="54">
        <v>5</v>
      </c>
      <c r="W21" s="54">
        <v>20</v>
      </c>
      <c r="X21" s="54">
        <v>10</v>
      </c>
      <c r="Y21" s="54">
        <v>35</v>
      </c>
      <c r="Z21" s="54">
        <v>3</v>
      </c>
      <c r="AA21" s="54">
        <v>2.7469959999999998</v>
      </c>
      <c r="AB21" s="54">
        <v>200</v>
      </c>
      <c r="AE21" s="54" t="s">
        <v>30</v>
      </c>
      <c r="AF21" s="54">
        <v>15</v>
      </c>
      <c r="AG21" s="54">
        <v>20</v>
      </c>
      <c r="AH21" s="54">
        <v>5</v>
      </c>
      <c r="AI21" s="54" t="s">
        <v>11</v>
      </c>
      <c r="AJ21" s="54">
        <v>0.45</v>
      </c>
      <c r="AK21" s="54" t="e">
        <v>#N/A</v>
      </c>
      <c r="AL21" s="54">
        <v>2100</v>
      </c>
      <c r="AO21" s="54" t="s">
        <v>17</v>
      </c>
      <c r="AP21" s="54">
        <v>5</v>
      </c>
      <c r="AQ21" s="54">
        <v>20</v>
      </c>
      <c r="AR21" s="54">
        <v>10</v>
      </c>
      <c r="AS21" s="54">
        <v>35</v>
      </c>
      <c r="AT21" s="54">
        <v>3</v>
      </c>
      <c r="AU21" s="54">
        <v>4.5201210526315788E-2</v>
      </c>
      <c r="AV21" s="54">
        <v>0</v>
      </c>
      <c r="AY21" s="54" t="s">
        <v>30</v>
      </c>
      <c r="AZ21" s="54">
        <v>15</v>
      </c>
      <c r="BA21" s="54">
        <v>20</v>
      </c>
      <c r="BB21" s="54">
        <v>5</v>
      </c>
      <c r="BC21" s="54" t="s">
        <v>11</v>
      </c>
      <c r="BD21" s="54">
        <v>0.45</v>
      </c>
      <c r="BE21" s="54">
        <v>0.41691999999999996</v>
      </c>
      <c r="BF21" s="54">
        <v>650</v>
      </c>
    </row>
    <row r="22" spans="1:58" x14ac:dyDescent="0.25">
      <c r="A22" s="52" t="s">
        <v>17</v>
      </c>
      <c r="B22" s="52">
        <v>5</v>
      </c>
      <c r="C22" s="52">
        <v>20</v>
      </c>
      <c r="D22" s="52">
        <v>10</v>
      </c>
      <c r="E22" s="52">
        <v>40</v>
      </c>
      <c r="F22" s="52">
        <v>1.6</v>
      </c>
      <c r="G22" s="52">
        <v>1.3734979999999999</v>
      </c>
      <c r="H22" s="52">
        <v>200</v>
      </c>
      <c r="I22" s="52"/>
      <c r="J22" s="52"/>
      <c r="K22" s="52" t="s">
        <v>31</v>
      </c>
      <c r="L22" s="52">
        <v>15</v>
      </c>
      <c r="M22" s="52">
        <v>20</v>
      </c>
      <c r="N22" s="52">
        <v>10</v>
      </c>
      <c r="O22" s="52" t="s">
        <v>11</v>
      </c>
      <c r="P22" s="52">
        <v>0.45</v>
      </c>
      <c r="Q22" s="52">
        <v>0.439803</v>
      </c>
      <c r="R22" s="52">
        <v>1200</v>
      </c>
      <c r="U22" s="54" t="s">
        <v>17</v>
      </c>
      <c r="V22" s="54">
        <v>5</v>
      </c>
      <c r="W22" s="54">
        <v>20</v>
      </c>
      <c r="X22" s="54">
        <v>10</v>
      </c>
      <c r="Y22" s="54">
        <v>40</v>
      </c>
      <c r="Z22" s="54">
        <v>1.6</v>
      </c>
      <c r="AA22" s="54">
        <v>1.4678720000000001</v>
      </c>
      <c r="AB22" s="54">
        <v>350</v>
      </c>
      <c r="AE22" s="54" t="s">
        <v>31</v>
      </c>
      <c r="AF22" s="54">
        <v>15</v>
      </c>
      <c r="AG22" s="54">
        <v>20</v>
      </c>
      <c r="AH22" s="54">
        <v>10</v>
      </c>
      <c r="AI22" s="54" t="s">
        <v>11</v>
      </c>
      <c r="AJ22" s="54">
        <v>0.45</v>
      </c>
      <c r="AK22" s="54">
        <v>0.44147199999999998</v>
      </c>
      <c r="AL22" s="54">
        <v>2000</v>
      </c>
      <c r="AO22" s="54" t="s">
        <v>17</v>
      </c>
      <c r="AP22" s="54">
        <v>5</v>
      </c>
      <c r="AQ22" s="54">
        <v>20</v>
      </c>
      <c r="AR22" s="54">
        <v>10</v>
      </c>
      <c r="AS22" s="54">
        <v>40</v>
      </c>
      <c r="AT22" s="54">
        <v>1.6</v>
      </c>
      <c r="AU22" s="54">
        <v>4.5201210526315788E-2</v>
      </c>
      <c r="AV22" s="54">
        <v>0</v>
      </c>
      <c r="AY22" s="54" t="s">
        <v>31</v>
      </c>
      <c r="AZ22" s="54">
        <v>15</v>
      </c>
      <c r="BA22" s="54">
        <v>20</v>
      </c>
      <c r="BB22" s="54">
        <v>10</v>
      </c>
      <c r="BC22" s="54" t="s">
        <v>11</v>
      </c>
      <c r="BD22" s="54">
        <v>0.45</v>
      </c>
      <c r="BE22" s="54">
        <v>0.44529210526315793</v>
      </c>
      <c r="BF22" s="54">
        <v>550</v>
      </c>
    </row>
    <row r="23" spans="1:58" x14ac:dyDescent="0.25">
      <c r="A23" s="52" t="s">
        <v>18</v>
      </c>
      <c r="B23" s="52">
        <v>10</v>
      </c>
      <c r="C23" s="52">
        <v>5</v>
      </c>
      <c r="D23" s="52">
        <v>0</v>
      </c>
      <c r="E23" s="52">
        <v>30</v>
      </c>
      <c r="F23" s="52">
        <v>6</v>
      </c>
      <c r="G23" s="52">
        <v>5.2265499999999996</v>
      </c>
      <c r="H23" s="52">
        <v>150</v>
      </c>
      <c r="I23" s="52"/>
      <c r="J23" s="52"/>
      <c r="K23" s="52" t="s">
        <v>32</v>
      </c>
      <c r="L23" s="52">
        <v>20</v>
      </c>
      <c r="M23" s="52">
        <v>5</v>
      </c>
      <c r="N23" s="52">
        <v>0</v>
      </c>
      <c r="O23" s="52" t="s">
        <v>11</v>
      </c>
      <c r="P23" s="52">
        <v>0.45</v>
      </c>
      <c r="Q23" s="52">
        <v>0.424431</v>
      </c>
      <c r="R23" s="52">
        <v>1700</v>
      </c>
      <c r="U23" s="54" t="s">
        <v>18</v>
      </c>
      <c r="V23" s="54">
        <v>10</v>
      </c>
      <c r="W23" s="54">
        <v>5</v>
      </c>
      <c r="X23" s="54">
        <v>0</v>
      </c>
      <c r="Y23" s="54">
        <v>30</v>
      </c>
      <c r="Z23" s="54">
        <v>6</v>
      </c>
      <c r="AA23" s="54">
        <v>5.3906859999999988</v>
      </c>
      <c r="AB23" s="54">
        <v>250</v>
      </c>
      <c r="AE23" s="54" t="s">
        <v>32</v>
      </c>
      <c r="AF23" s="54">
        <v>20</v>
      </c>
      <c r="AG23" s="54">
        <v>5</v>
      </c>
      <c r="AH23" s="54">
        <v>0</v>
      </c>
      <c r="AI23" s="54" t="s">
        <v>11</v>
      </c>
      <c r="AJ23" s="54">
        <v>0.45</v>
      </c>
      <c r="AK23" s="54" t="e">
        <v>#N/A</v>
      </c>
      <c r="AL23" s="54">
        <v>2800</v>
      </c>
      <c r="AO23" s="54" t="s">
        <v>18</v>
      </c>
      <c r="AP23" s="54">
        <v>10</v>
      </c>
      <c r="AQ23" s="54">
        <v>5</v>
      </c>
      <c r="AR23" s="54">
        <v>0</v>
      </c>
      <c r="AS23" s="54">
        <v>30</v>
      </c>
      <c r="AT23" s="54">
        <v>6</v>
      </c>
      <c r="AU23" s="54">
        <v>4.4134815789473683</v>
      </c>
      <c r="AV23" s="54">
        <v>50</v>
      </c>
      <c r="AY23" s="54" t="s">
        <v>32</v>
      </c>
      <c r="AZ23" s="54">
        <v>20</v>
      </c>
      <c r="BA23" s="54">
        <v>5</v>
      </c>
      <c r="BB23" s="54">
        <v>0</v>
      </c>
      <c r="BC23" s="54" t="s">
        <v>11</v>
      </c>
      <c r="BD23" s="54">
        <v>0.45</v>
      </c>
      <c r="BE23" s="54">
        <v>0.43125526315789475</v>
      </c>
      <c r="BF23" s="54">
        <v>800</v>
      </c>
    </row>
    <row r="24" spans="1:58" x14ac:dyDescent="0.25">
      <c r="A24" s="52" t="s">
        <v>18</v>
      </c>
      <c r="B24" s="52">
        <v>10</v>
      </c>
      <c r="C24" s="52">
        <v>5</v>
      </c>
      <c r="D24" s="52">
        <v>0</v>
      </c>
      <c r="E24" s="52">
        <v>35</v>
      </c>
      <c r="F24" s="52">
        <v>3</v>
      </c>
      <c r="G24" s="52">
        <v>2.6953429999999998</v>
      </c>
      <c r="H24" s="52">
        <v>250</v>
      </c>
      <c r="I24" s="52"/>
      <c r="J24" s="52"/>
      <c r="K24" s="52" t="s">
        <v>33</v>
      </c>
      <c r="L24" s="52">
        <v>20</v>
      </c>
      <c r="M24" s="52">
        <v>5</v>
      </c>
      <c r="N24" s="52">
        <v>2.5</v>
      </c>
      <c r="O24" s="52" t="s">
        <v>11</v>
      </c>
      <c r="P24" s="52">
        <v>0.45</v>
      </c>
      <c r="Q24" s="52">
        <v>0.42482799999999998</v>
      </c>
      <c r="R24" s="52">
        <v>1700</v>
      </c>
      <c r="U24" s="54" t="s">
        <v>18</v>
      </c>
      <c r="V24" s="54">
        <v>10</v>
      </c>
      <c r="W24" s="54">
        <v>5</v>
      </c>
      <c r="X24" s="54">
        <v>0</v>
      </c>
      <c r="Y24" s="54">
        <v>35</v>
      </c>
      <c r="Z24" s="54">
        <v>3</v>
      </c>
      <c r="AA24" s="54">
        <v>2.7538699999999996</v>
      </c>
      <c r="AB24" s="54">
        <v>400</v>
      </c>
      <c r="AE24" s="54" t="s">
        <v>33</v>
      </c>
      <c r="AF24" s="54">
        <v>20</v>
      </c>
      <c r="AG24" s="54">
        <v>5</v>
      </c>
      <c r="AH24" s="54">
        <v>2.5</v>
      </c>
      <c r="AI24" s="54" t="s">
        <v>11</v>
      </c>
      <c r="AJ24" s="54">
        <v>0.45</v>
      </c>
      <c r="AK24" s="54" t="e">
        <v>#N/A</v>
      </c>
      <c r="AL24" s="54">
        <v>2800</v>
      </c>
      <c r="AO24" s="54" t="s">
        <v>18</v>
      </c>
      <c r="AP24" s="54">
        <v>10</v>
      </c>
      <c r="AQ24" s="54">
        <v>5</v>
      </c>
      <c r="AR24" s="54">
        <v>0</v>
      </c>
      <c r="AS24" s="54">
        <v>35</v>
      </c>
      <c r="AT24" s="54">
        <v>3</v>
      </c>
      <c r="AU24" s="54">
        <v>2.9447452631578943</v>
      </c>
      <c r="AV24" s="54">
        <v>100</v>
      </c>
      <c r="AY24" s="54" t="s">
        <v>33</v>
      </c>
      <c r="AZ24" s="54">
        <v>20</v>
      </c>
      <c r="BA24" s="54">
        <v>5</v>
      </c>
      <c r="BB24" s="54">
        <v>2.5</v>
      </c>
      <c r="BC24" s="54" t="s">
        <v>11</v>
      </c>
      <c r="BD24" s="54">
        <v>0.45</v>
      </c>
      <c r="BE24" s="54">
        <v>0.43095684210526314</v>
      </c>
      <c r="BF24" s="54">
        <v>800</v>
      </c>
    </row>
    <row r="25" spans="1:58" x14ac:dyDescent="0.25">
      <c r="A25" s="52" t="s">
        <v>18</v>
      </c>
      <c r="B25" s="52">
        <v>10</v>
      </c>
      <c r="C25" s="52">
        <v>5</v>
      </c>
      <c r="D25" s="52">
        <v>0</v>
      </c>
      <c r="E25" s="52">
        <v>40</v>
      </c>
      <c r="F25" s="52">
        <v>1.6</v>
      </c>
      <c r="G25" s="52">
        <v>1.3769349999999998</v>
      </c>
      <c r="H25" s="52">
        <v>400</v>
      </c>
      <c r="I25" s="52"/>
      <c r="J25" s="52"/>
      <c r="K25" s="52" t="s">
        <v>34</v>
      </c>
      <c r="L25" s="52">
        <v>20</v>
      </c>
      <c r="M25" s="52">
        <v>10</v>
      </c>
      <c r="N25" s="52">
        <v>0</v>
      </c>
      <c r="O25" s="52" t="s">
        <v>11</v>
      </c>
      <c r="P25" s="52">
        <v>0.45</v>
      </c>
      <c r="Q25" s="52">
        <v>0.43099599999999999</v>
      </c>
      <c r="R25" s="52">
        <v>1600</v>
      </c>
      <c r="U25" s="54" t="s">
        <v>18</v>
      </c>
      <c r="V25" s="54">
        <v>10</v>
      </c>
      <c r="W25" s="54">
        <v>5</v>
      </c>
      <c r="X25" s="54">
        <v>0</v>
      </c>
      <c r="Y25" s="54">
        <v>40</v>
      </c>
      <c r="Z25" s="54">
        <v>1.6</v>
      </c>
      <c r="AA25" s="54">
        <v>1.5629039999999998</v>
      </c>
      <c r="AB25" s="54">
        <v>600</v>
      </c>
      <c r="AE25" s="54" t="s">
        <v>34</v>
      </c>
      <c r="AF25" s="54">
        <v>20</v>
      </c>
      <c r="AG25" s="54">
        <v>10</v>
      </c>
      <c r="AH25" s="54">
        <v>0</v>
      </c>
      <c r="AI25" s="54" t="s">
        <v>11</v>
      </c>
      <c r="AJ25" s="54">
        <v>0.45</v>
      </c>
      <c r="AK25" s="54" t="e">
        <v>#N/A</v>
      </c>
      <c r="AL25" s="54">
        <v>2600</v>
      </c>
      <c r="AO25" s="54" t="s">
        <v>18</v>
      </c>
      <c r="AP25" s="54">
        <v>10</v>
      </c>
      <c r="AQ25" s="54">
        <v>5</v>
      </c>
      <c r="AR25" s="54">
        <v>0</v>
      </c>
      <c r="AS25" s="54">
        <v>40</v>
      </c>
      <c r="AT25" s="54">
        <v>1.6</v>
      </c>
      <c r="AU25" s="54">
        <v>1.3442943684210527</v>
      </c>
      <c r="AV25" s="54">
        <v>200</v>
      </c>
      <c r="AY25" s="54" t="s">
        <v>34</v>
      </c>
      <c r="AZ25" s="54">
        <v>20</v>
      </c>
      <c r="BA25" s="54">
        <v>10</v>
      </c>
      <c r="BB25" s="54">
        <v>0</v>
      </c>
      <c r="BC25" s="54" t="s">
        <v>11</v>
      </c>
      <c r="BD25" s="54">
        <v>0.45</v>
      </c>
      <c r="BE25" s="54">
        <v>0.44055052631578945</v>
      </c>
      <c r="BF25" s="54">
        <v>750</v>
      </c>
    </row>
    <row r="26" spans="1:58" x14ac:dyDescent="0.25">
      <c r="A26" s="52" t="s">
        <v>19</v>
      </c>
      <c r="B26" s="52">
        <v>10</v>
      </c>
      <c r="C26" s="52">
        <v>5</v>
      </c>
      <c r="D26" s="52">
        <v>2.5</v>
      </c>
      <c r="E26" s="52">
        <v>30</v>
      </c>
      <c r="F26" s="52">
        <v>6</v>
      </c>
      <c r="G26" s="52">
        <v>4.9801989999999998</v>
      </c>
      <c r="H26" s="52">
        <v>150</v>
      </c>
      <c r="I26" s="52"/>
      <c r="J26" s="52"/>
      <c r="K26" s="52" t="s">
        <v>35</v>
      </c>
      <c r="L26" s="52">
        <v>20</v>
      </c>
      <c r="M26" s="52">
        <v>10</v>
      </c>
      <c r="N26" s="52">
        <v>5</v>
      </c>
      <c r="O26" s="52" t="s">
        <v>11</v>
      </c>
      <c r="P26" s="52">
        <v>0.45</v>
      </c>
      <c r="Q26" s="52">
        <v>0.43164200000000003</v>
      </c>
      <c r="R26" s="52">
        <v>1600</v>
      </c>
      <c r="U26" s="54" t="s">
        <v>19</v>
      </c>
      <c r="V26" s="54">
        <v>10</v>
      </c>
      <c r="W26" s="54">
        <v>5</v>
      </c>
      <c r="X26" s="54">
        <v>2.5</v>
      </c>
      <c r="Y26" s="54">
        <v>30</v>
      </c>
      <c r="Z26" s="54">
        <v>6</v>
      </c>
      <c r="AA26" s="54">
        <v>5.311782</v>
      </c>
      <c r="AB26" s="54">
        <v>250</v>
      </c>
      <c r="AE26" s="54" t="s">
        <v>35</v>
      </c>
      <c r="AF26" s="54">
        <v>20</v>
      </c>
      <c r="AG26" s="54">
        <v>10</v>
      </c>
      <c r="AH26" s="54">
        <v>5</v>
      </c>
      <c r="AI26" s="54" t="s">
        <v>11</v>
      </c>
      <c r="AJ26" s="54">
        <v>0.45</v>
      </c>
      <c r="AK26" s="54" t="e">
        <v>#N/A</v>
      </c>
      <c r="AL26" s="54">
        <v>2700</v>
      </c>
      <c r="AO26" s="54" t="s">
        <v>19</v>
      </c>
      <c r="AP26" s="54">
        <v>10</v>
      </c>
      <c r="AQ26" s="54">
        <v>5</v>
      </c>
      <c r="AR26" s="54">
        <v>2.5</v>
      </c>
      <c r="AS26" s="54">
        <v>30</v>
      </c>
      <c r="AT26" s="54">
        <v>6</v>
      </c>
      <c r="AU26" s="54">
        <v>3.3006657894736842</v>
      </c>
      <c r="AV26" s="54">
        <v>50</v>
      </c>
      <c r="AY26" s="54" t="s">
        <v>35</v>
      </c>
      <c r="AZ26" s="54">
        <v>20</v>
      </c>
      <c r="BA26" s="54">
        <v>10</v>
      </c>
      <c r="BB26" s="54">
        <v>5</v>
      </c>
      <c r="BC26" s="54" t="s">
        <v>11</v>
      </c>
      <c r="BD26" s="54">
        <v>0.45</v>
      </c>
      <c r="BE26" s="54">
        <v>0.42848842105263157</v>
      </c>
      <c r="BF26" s="54">
        <v>750</v>
      </c>
    </row>
    <row r="27" spans="1:58" x14ac:dyDescent="0.25">
      <c r="A27" s="52" t="s">
        <v>19</v>
      </c>
      <c r="B27" s="52">
        <v>10</v>
      </c>
      <c r="C27" s="52">
        <v>5</v>
      </c>
      <c r="D27" s="52">
        <v>2.5</v>
      </c>
      <c r="E27" s="52">
        <v>35</v>
      </c>
      <c r="F27" s="52">
        <v>3</v>
      </c>
      <c r="G27" s="52">
        <v>2.655891</v>
      </c>
      <c r="H27" s="52">
        <v>250</v>
      </c>
      <c r="I27" s="52"/>
      <c r="J27" s="52"/>
      <c r="K27" s="52" t="s">
        <v>36</v>
      </c>
      <c r="L27" s="52">
        <v>20</v>
      </c>
      <c r="M27" s="52">
        <v>20</v>
      </c>
      <c r="N27" s="52">
        <v>0</v>
      </c>
      <c r="O27" s="52" t="s">
        <v>11</v>
      </c>
      <c r="P27" s="52">
        <v>0.45</v>
      </c>
      <c r="Q27" s="52">
        <v>0.43286999999999998</v>
      </c>
      <c r="R27" s="52">
        <v>1600</v>
      </c>
      <c r="U27" s="54" t="s">
        <v>19</v>
      </c>
      <c r="V27" s="54">
        <v>10</v>
      </c>
      <c r="W27" s="54">
        <v>5</v>
      </c>
      <c r="X27" s="54">
        <v>2.5</v>
      </c>
      <c r="Y27" s="54">
        <v>35</v>
      </c>
      <c r="Z27" s="54">
        <v>3</v>
      </c>
      <c r="AA27" s="54">
        <v>2.7460299999999997</v>
      </c>
      <c r="AB27" s="54">
        <v>400</v>
      </c>
      <c r="AE27" s="54" t="s">
        <v>36</v>
      </c>
      <c r="AF27" s="54">
        <v>20</v>
      </c>
      <c r="AG27" s="54">
        <v>20</v>
      </c>
      <c r="AH27" s="54">
        <v>0</v>
      </c>
      <c r="AI27" s="54" t="s">
        <v>11</v>
      </c>
      <c r="AJ27" s="54">
        <v>0.45</v>
      </c>
      <c r="AK27" s="54" t="e">
        <v>#N/A</v>
      </c>
      <c r="AL27" s="54">
        <v>2600</v>
      </c>
      <c r="AO27" s="54" t="s">
        <v>19</v>
      </c>
      <c r="AP27" s="54">
        <v>10</v>
      </c>
      <c r="AQ27" s="54">
        <v>5</v>
      </c>
      <c r="AR27" s="54">
        <v>2.5</v>
      </c>
      <c r="AS27" s="54">
        <v>35</v>
      </c>
      <c r="AT27" s="54">
        <v>3</v>
      </c>
      <c r="AU27" s="54">
        <v>2.6633047368421052</v>
      </c>
      <c r="AV27" s="54">
        <v>100</v>
      </c>
      <c r="AY27" s="54" t="s">
        <v>36</v>
      </c>
      <c r="AZ27" s="54">
        <v>20</v>
      </c>
      <c r="BA27" s="54">
        <v>20</v>
      </c>
      <c r="BB27" s="54">
        <v>0</v>
      </c>
      <c r="BC27" s="54" t="s">
        <v>11</v>
      </c>
      <c r="BD27" s="54">
        <v>0.45</v>
      </c>
      <c r="BE27" s="54">
        <v>0.425891052631579</v>
      </c>
      <c r="BF27" s="54">
        <v>800</v>
      </c>
    </row>
    <row r="28" spans="1:58" x14ac:dyDescent="0.25">
      <c r="A28" s="52" t="s">
        <v>19</v>
      </c>
      <c r="B28" s="52">
        <v>10</v>
      </c>
      <c r="C28" s="52">
        <v>5</v>
      </c>
      <c r="D28" s="52">
        <v>2.5</v>
      </c>
      <c r="E28" s="52">
        <v>40</v>
      </c>
      <c r="F28" s="52">
        <v>1.6</v>
      </c>
      <c r="G28" s="52">
        <v>1.3730149999999999</v>
      </c>
      <c r="H28" s="52">
        <v>400</v>
      </c>
      <c r="I28" s="52"/>
      <c r="J28" s="52"/>
      <c r="K28" s="52" t="s">
        <v>37</v>
      </c>
      <c r="L28" s="52">
        <v>20</v>
      </c>
      <c r="M28" s="52">
        <v>20</v>
      </c>
      <c r="N28" s="52">
        <v>5</v>
      </c>
      <c r="O28" s="52" t="s">
        <v>11</v>
      </c>
      <c r="P28" s="52">
        <v>0.45</v>
      </c>
      <c r="Q28" s="52">
        <v>0.43009700000000001</v>
      </c>
      <c r="R28" s="52">
        <v>1500</v>
      </c>
      <c r="U28" s="54" t="s">
        <v>19</v>
      </c>
      <c r="V28" s="54">
        <v>10</v>
      </c>
      <c r="W28" s="54">
        <v>5</v>
      </c>
      <c r="X28" s="54">
        <v>2.5</v>
      </c>
      <c r="Y28" s="54">
        <v>40</v>
      </c>
      <c r="Z28" s="54">
        <v>1.6</v>
      </c>
      <c r="AA28" s="54">
        <v>1.5612799999999998</v>
      </c>
      <c r="AB28" s="54">
        <v>600</v>
      </c>
      <c r="AE28" s="54" t="s">
        <v>37</v>
      </c>
      <c r="AF28" s="54">
        <v>20</v>
      </c>
      <c r="AG28" s="54">
        <v>20</v>
      </c>
      <c r="AH28" s="54">
        <v>5</v>
      </c>
      <c r="AI28" s="54" t="s">
        <v>11</v>
      </c>
      <c r="AJ28" s="54">
        <v>0.45</v>
      </c>
      <c r="AK28" s="54" t="e">
        <v>#N/A</v>
      </c>
      <c r="AL28" s="54">
        <v>2400</v>
      </c>
      <c r="AO28" s="54" t="s">
        <v>19</v>
      </c>
      <c r="AP28" s="54">
        <v>10</v>
      </c>
      <c r="AQ28" s="54">
        <v>5</v>
      </c>
      <c r="AR28" s="54">
        <v>2.5</v>
      </c>
      <c r="AS28" s="54">
        <v>40</v>
      </c>
      <c r="AT28" s="54">
        <v>1.6</v>
      </c>
      <c r="AU28" s="54">
        <v>1.3094269999999999</v>
      </c>
      <c r="AV28" s="54">
        <v>200</v>
      </c>
      <c r="AY28" s="54" t="s">
        <v>37</v>
      </c>
      <c r="AZ28" s="54">
        <v>20</v>
      </c>
      <c r="BA28" s="54">
        <v>20</v>
      </c>
      <c r="BB28" s="54">
        <v>5</v>
      </c>
      <c r="BC28" s="54" t="s">
        <v>11</v>
      </c>
      <c r="BD28" s="54">
        <v>0.45</v>
      </c>
      <c r="BE28" s="54">
        <v>0.4450157894736842</v>
      </c>
      <c r="BF28" s="54">
        <v>700</v>
      </c>
    </row>
    <row r="29" spans="1:58" x14ac:dyDescent="0.25">
      <c r="A29" s="52" t="s">
        <v>20</v>
      </c>
      <c r="B29" s="52">
        <v>10</v>
      </c>
      <c r="C29" s="52">
        <v>10</v>
      </c>
      <c r="D29" s="52">
        <v>0</v>
      </c>
      <c r="E29" s="52">
        <v>30</v>
      </c>
      <c r="F29" s="52">
        <v>6</v>
      </c>
      <c r="G29" s="52">
        <v>5.4517959999999999</v>
      </c>
      <c r="H29" s="52">
        <v>150</v>
      </c>
      <c r="I29" s="52"/>
      <c r="J29" s="52"/>
      <c r="K29" s="52" t="s">
        <v>38</v>
      </c>
      <c r="L29" s="52">
        <v>20</v>
      </c>
      <c r="M29" s="52">
        <v>20</v>
      </c>
      <c r="N29" s="52">
        <v>10</v>
      </c>
      <c r="O29" s="52" t="s">
        <v>11</v>
      </c>
      <c r="P29" s="52">
        <v>0.45</v>
      </c>
      <c r="Q29" s="52">
        <v>0.44132900000000003</v>
      </c>
      <c r="R29" s="52">
        <v>1400</v>
      </c>
      <c r="U29" s="54" t="s">
        <v>20</v>
      </c>
      <c r="V29" s="54">
        <v>10</v>
      </c>
      <c r="W29" s="54">
        <v>10</v>
      </c>
      <c r="X29" s="54">
        <v>0</v>
      </c>
      <c r="Y29" s="54">
        <v>30</v>
      </c>
      <c r="Z29" s="54">
        <v>6</v>
      </c>
      <c r="AA29" s="54">
        <v>5.4535459999999993</v>
      </c>
      <c r="AB29" s="54">
        <v>250</v>
      </c>
      <c r="AE29" s="54" t="s">
        <v>38</v>
      </c>
      <c r="AF29" s="54">
        <v>20</v>
      </c>
      <c r="AG29" s="54">
        <v>20</v>
      </c>
      <c r="AH29" s="54">
        <v>10</v>
      </c>
      <c r="AI29" s="54" t="s">
        <v>11</v>
      </c>
      <c r="AJ29" s="54">
        <v>0.45</v>
      </c>
      <c r="AK29" s="54" t="e">
        <v>#N/A</v>
      </c>
      <c r="AL29" s="54">
        <v>2400</v>
      </c>
      <c r="AO29" s="54" t="s">
        <v>20</v>
      </c>
      <c r="AP29" s="54">
        <v>10</v>
      </c>
      <c r="AQ29" s="54">
        <v>10</v>
      </c>
      <c r="AR29" s="54">
        <v>0</v>
      </c>
      <c r="AS29" s="54">
        <v>30</v>
      </c>
      <c r="AT29" s="54">
        <v>6</v>
      </c>
      <c r="AU29" s="54">
        <v>3.0383352631578946</v>
      </c>
      <c r="AV29" s="54">
        <v>50</v>
      </c>
      <c r="AY29" s="54" t="s">
        <v>38</v>
      </c>
      <c r="AZ29" s="54">
        <v>20</v>
      </c>
      <c r="BA29" s="54">
        <v>20</v>
      </c>
      <c r="BB29" s="54">
        <v>10</v>
      </c>
      <c r="BC29" s="54" t="s">
        <v>11</v>
      </c>
      <c r="BD29" s="54">
        <v>0.45</v>
      </c>
      <c r="BE29" s="54">
        <v>0.43031578947368415</v>
      </c>
      <c r="BF29" s="54">
        <v>650</v>
      </c>
    </row>
    <row r="30" spans="1:58" x14ac:dyDescent="0.25">
      <c r="A30" s="52" t="s">
        <v>20</v>
      </c>
      <c r="B30" s="52">
        <v>10</v>
      </c>
      <c r="C30" s="52">
        <v>10</v>
      </c>
      <c r="D30" s="52">
        <v>0</v>
      </c>
      <c r="E30" s="52">
        <v>35</v>
      </c>
      <c r="F30" s="52">
        <v>3</v>
      </c>
      <c r="G30" s="52">
        <v>2.7267729999999997</v>
      </c>
      <c r="H30" s="52">
        <v>250</v>
      </c>
      <c r="I30" s="52"/>
      <c r="J30" s="52"/>
      <c r="K30" s="52" t="s">
        <v>39</v>
      </c>
      <c r="L30" s="52">
        <v>25</v>
      </c>
      <c r="M30" s="52">
        <v>5</v>
      </c>
      <c r="N30" s="52">
        <v>0</v>
      </c>
      <c r="O30" s="52" t="s">
        <v>11</v>
      </c>
      <c r="P30" s="52">
        <v>0.45</v>
      </c>
      <c r="Q30" s="52">
        <v>0.42553000000000002</v>
      </c>
      <c r="R30" s="52">
        <v>1900</v>
      </c>
      <c r="U30" s="54" t="s">
        <v>20</v>
      </c>
      <c r="V30" s="54">
        <v>10</v>
      </c>
      <c r="W30" s="54">
        <v>10</v>
      </c>
      <c r="X30" s="54">
        <v>0</v>
      </c>
      <c r="Y30" s="54">
        <v>35</v>
      </c>
      <c r="Z30" s="54">
        <v>3</v>
      </c>
      <c r="AA30" s="54">
        <v>2.7069700000000001</v>
      </c>
      <c r="AB30" s="54">
        <v>400</v>
      </c>
      <c r="AE30" s="54" t="s">
        <v>39</v>
      </c>
      <c r="AF30" s="54">
        <v>25</v>
      </c>
      <c r="AG30" s="54">
        <v>5</v>
      </c>
      <c r="AH30" s="54">
        <v>0</v>
      </c>
      <c r="AI30" s="54" t="s">
        <v>11</v>
      </c>
      <c r="AJ30" s="54">
        <v>0.45</v>
      </c>
      <c r="AK30" s="54" t="e">
        <v>#N/A</v>
      </c>
      <c r="AL30" s="54">
        <v>3100</v>
      </c>
      <c r="AO30" s="54" t="s">
        <v>20</v>
      </c>
      <c r="AP30" s="54">
        <v>10</v>
      </c>
      <c r="AQ30" s="54">
        <v>10</v>
      </c>
      <c r="AR30" s="54">
        <v>0</v>
      </c>
      <c r="AS30" s="54">
        <v>35</v>
      </c>
      <c r="AT30" s="54">
        <v>3</v>
      </c>
      <c r="AU30" s="54">
        <v>2.9407221052631574</v>
      </c>
      <c r="AV30" s="54">
        <v>100</v>
      </c>
      <c r="AY30" s="54" t="s">
        <v>39</v>
      </c>
      <c r="AZ30" s="54">
        <v>25</v>
      </c>
      <c r="BA30" s="54">
        <v>5</v>
      </c>
      <c r="BB30" s="54">
        <v>0</v>
      </c>
      <c r="BC30" s="54" t="s">
        <v>11</v>
      </c>
      <c r="BD30" s="54">
        <v>0.45</v>
      </c>
      <c r="BE30" s="54">
        <v>0.42229526315789478</v>
      </c>
      <c r="BF30" s="54">
        <v>900</v>
      </c>
    </row>
    <row r="31" spans="1:58" x14ac:dyDescent="0.25">
      <c r="A31" s="52" t="s">
        <v>20</v>
      </c>
      <c r="B31" s="52">
        <v>10</v>
      </c>
      <c r="C31" s="52">
        <v>10</v>
      </c>
      <c r="D31" s="52">
        <v>0</v>
      </c>
      <c r="E31" s="52">
        <v>40</v>
      </c>
      <c r="F31" s="52">
        <v>1.6</v>
      </c>
      <c r="G31" s="52">
        <v>1.353485</v>
      </c>
      <c r="H31" s="52">
        <v>400</v>
      </c>
      <c r="I31" s="52"/>
      <c r="J31" s="52"/>
      <c r="K31" s="52" t="s">
        <v>40</v>
      </c>
      <c r="L31" s="52">
        <v>25</v>
      </c>
      <c r="M31" s="52">
        <v>5</v>
      </c>
      <c r="N31" s="52">
        <v>2.5</v>
      </c>
      <c r="O31" s="52" t="s">
        <v>11</v>
      </c>
      <c r="P31" s="52">
        <v>0.45</v>
      </c>
      <c r="Q31" s="52">
        <v>0.42573100000000003</v>
      </c>
      <c r="R31" s="52">
        <v>1900</v>
      </c>
      <c r="U31" s="54" t="s">
        <v>20</v>
      </c>
      <c r="V31" s="54">
        <v>10</v>
      </c>
      <c r="W31" s="54">
        <v>10</v>
      </c>
      <c r="X31" s="54">
        <v>0</v>
      </c>
      <c r="Y31" s="54">
        <v>40</v>
      </c>
      <c r="Z31" s="54">
        <v>1.6</v>
      </c>
      <c r="AA31" s="54">
        <v>1.5048459999999999</v>
      </c>
      <c r="AB31" s="54">
        <v>600</v>
      </c>
      <c r="AE31" s="54" t="s">
        <v>40</v>
      </c>
      <c r="AF31" s="54">
        <v>25</v>
      </c>
      <c r="AG31" s="54">
        <v>5</v>
      </c>
      <c r="AH31" s="54">
        <v>2.5</v>
      </c>
      <c r="AI31" s="54" t="s">
        <v>11</v>
      </c>
      <c r="AJ31" s="54">
        <v>0.45</v>
      </c>
      <c r="AK31" s="54" t="e">
        <v>#N/A</v>
      </c>
      <c r="AL31" s="54">
        <v>3100</v>
      </c>
      <c r="AO31" s="54" t="s">
        <v>20</v>
      </c>
      <c r="AP31" s="54">
        <v>10</v>
      </c>
      <c r="AQ31" s="54">
        <v>10</v>
      </c>
      <c r="AR31" s="54">
        <v>0</v>
      </c>
      <c r="AS31" s="54">
        <v>40</v>
      </c>
      <c r="AT31" s="54">
        <v>1.6</v>
      </c>
      <c r="AU31" s="54">
        <v>1.3827696842105264</v>
      </c>
      <c r="AV31" s="54">
        <v>200</v>
      </c>
      <c r="AY31" s="54" t="s">
        <v>40</v>
      </c>
      <c r="AZ31" s="54">
        <v>25</v>
      </c>
      <c r="BA31" s="54">
        <v>5</v>
      </c>
      <c r="BB31" s="54">
        <v>2.5</v>
      </c>
      <c r="BC31" s="54" t="s">
        <v>11</v>
      </c>
      <c r="BD31" s="54">
        <v>0.45</v>
      </c>
      <c r="BE31" s="54">
        <v>0.42199684210526317</v>
      </c>
      <c r="BF31" s="54">
        <v>900</v>
      </c>
    </row>
    <row r="32" spans="1:58" x14ac:dyDescent="0.25">
      <c r="A32" s="52" t="s">
        <v>21</v>
      </c>
      <c r="B32" s="52">
        <v>10</v>
      </c>
      <c r="C32" s="52">
        <v>10</v>
      </c>
      <c r="D32" s="52">
        <v>5</v>
      </c>
      <c r="E32" s="52">
        <v>30</v>
      </c>
      <c r="F32" s="52">
        <v>6</v>
      </c>
      <c r="G32" s="52">
        <v>2.6237889999999999</v>
      </c>
      <c r="H32" s="52">
        <v>0</v>
      </c>
      <c r="I32" s="52"/>
      <c r="J32" s="52"/>
      <c r="K32" s="52" t="s">
        <v>41</v>
      </c>
      <c r="L32" s="52">
        <v>25</v>
      </c>
      <c r="M32" s="52">
        <v>10</v>
      </c>
      <c r="N32" s="52">
        <v>0</v>
      </c>
      <c r="O32" s="52" t="s">
        <v>11</v>
      </c>
      <c r="P32" s="52">
        <v>0.45</v>
      </c>
      <c r="Q32" s="52">
        <v>0.42758299999999999</v>
      </c>
      <c r="R32" s="52">
        <v>1800</v>
      </c>
      <c r="U32" s="54" t="s">
        <v>21</v>
      </c>
      <c r="V32" s="54">
        <v>10</v>
      </c>
      <c r="W32" s="54">
        <v>10</v>
      </c>
      <c r="X32" s="54">
        <v>5</v>
      </c>
      <c r="Y32" s="54">
        <v>30</v>
      </c>
      <c r="Z32" s="54">
        <v>6</v>
      </c>
      <c r="AA32" s="54">
        <v>5.7931439999999998</v>
      </c>
      <c r="AB32" s="54">
        <v>200</v>
      </c>
      <c r="AE32" s="54" t="s">
        <v>41</v>
      </c>
      <c r="AF32" s="54">
        <v>25</v>
      </c>
      <c r="AG32" s="54">
        <v>10</v>
      </c>
      <c r="AH32" s="54">
        <v>0</v>
      </c>
      <c r="AI32" s="54" t="s">
        <v>11</v>
      </c>
      <c r="AJ32" s="54">
        <v>0.45</v>
      </c>
      <c r="AK32" s="54" t="e">
        <v>#N/A</v>
      </c>
      <c r="AL32" s="54">
        <v>3000</v>
      </c>
      <c r="AO32" s="54" t="s">
        <v>21</v>
      </c>
      <c r="AP32" s="54">
        <v>10</v>
      </c>
      <c r="AQ32" s="54">
        <v>10</v>
      </c>
      <c r="AR32" s="54">
        <v>5</v>
      </c>
      <c r="AS32" s="54">
        <v>30</v>
      </c>
      <c r="AT32" s="54">
        <v>6</v>
      </c>
      <c r="AU32" s="54">
        <v>0.9666591052631579</v>
      </c>
      <c r="AV32" s="54">
        <v>0</v>
      </c>
      <c r="AY32" s="54" t="s">
        <v>41</v>
      </c>
      <c r="AZ32" s="54">
        <v>25</v>
      </c>
      <c r="BA32" s="54">
        <v>10</v>
      </c>
      <c r="BB32" s="54">
        <v>0</v>
      </c>
      <c r="BC32" s="54" t="s">
        <v>11</v>
      </c>
      <c r="BD32" s="54">
        <v>0.45</v>
      </c>
      <c r="BE32" s="54">
        <v>0.42442842105263162</v>
      </c>
      <c r="BF32" s="54">
        <v>850</v>
      </c>
    </row>
    <row r="33" spans="1:58" x14ac:dyDescent="0.25">
      <c r="A33" s="52" t="s">
        <v>21</v>
      </c>
      <c r="B33" s="52">
        <v>10</v>
      </c>
      <c r="C33" s="52">
        <v>10</v>
      </c>
      <c r="D33" s="52">
        <v>5</v>
      </c>
      <c r="E33" s="52">
        <v>35</v>
      </c>
      <c r="F33" s="52">
        <v>3</v>
      </c>
      <c r="G33" s="52">
        <v>2.8965719999999995</v>
      </c>
      <c r="H33" s="52">
        <v>200</v>
      </c>
      <c r="I33" s="52"/>
      <c r="J33" s="52"/>
      <c r="K33" s="52" t="s">
        <v>42</v>
      </c>
      <c r="L33" s="52">
        <v>25</v>
      </c>
      <c r="M33" s="52">
        <v>10</v>
      </c>
      <c r="N33" s="52">
        <v>5</v>
      </c>
      <c r="O33" s="52" t="s">
        <v>11</v>
      </c>
      <c r="P33" s="52">
        <v>0.45</v>
      </c>
      <c r="Q33" s="52">
        <v>0.429064</v>
      </c>
      <c r="R33" s="52">
        <v>1800</v>
      </c>
      <c r="U33" s="54" t="s">
        <v>21</v>
      </c>
      <c r="V33" s="54">
        <v>10</v>
      </c>
      <c r="W33" s="54">
        <v>10</v>
      </c>
      <c r="X33" s="54">
        <v>5</v>
      </c>
      <c r="Y33" s="54">
        <v>35</v>
      </c>
      <c r="Z33" s="54">
        <v>3</v>
      </c>
      <c r="AA33" s="54">
        <v>2.9430520000000002</v>
      </c>
      <c r="AB33" s="54">
        <v>350</v>
      </c>
      <c r="AE33" s="54" t="s">
        <v>42</v>
      </c>
      <c r="AF33" s="54">
        <v>25</v>
      </c>
      <c r="AG33" s="54">
        <v>10</v>
      </c>
      <c r="AH33" s="54">
        <v>5</v>
      </c>
      <c r="AI33" s="54" t="s">
        <v>11</v>
      </c>
      <c r="AJ33" s="54">
        <v>0.45</v>
      </c>
      <c r="AK33" s="54" t="e">
        <v>#N/A</v>
      </c>
      <c r="AL33" s="54">
        <v>3000</v>
      </c>
      <c r="AO33" s="54" t="s">
        <v>21</v>
      </c>
      <c r="AP33" s="54">
        <v>10</v>
      </c>
      <c r="AQ33" s="54">
        <v>10</v>
      </c>
      <c r="AR33" s="54">
        <v>5</v>
      </c>
      <c r="AS33" s="54">
        <v>35</v>
      </c>
      <c r="AT33" s="54">
        <v>3</v>
      </c>
      <c r="AU33" s="54">
        <v>0.9666591052631579</v>
      </c>
      <c r="AV33" s="54">
        <v>0</v>
      </c>
      <c r="AY33" s="54" t="s">
        <v>42</v>
      </c>
      <c r="AZ33" s="54">
        <v>25</v>
      </c>
      <c r="BA33" s="54">
        <v>10</v>
      </c>
      <c r="BB33" s="54">
        <v>5</v>
      </c>
      <c r="BC33" s="54" t="s">
        <v>11</v>
      </c>
      <c r="BD33" s="54">
        <v>0.45</v>
      </c>
      <c r="BE33" s="54">
        <v>0.41645947368421055</v>
      </c>
      <c r="BF33" s="54">
        <v>850</v>
      </c>
    </row>
    <row r="34" spans="1:58" x14ac:dyDescent="0.25">
      <c r="A34" s="52" t="s">
        <v>21</v>
      </c>
      <c r="B34" s="52">
        <v>10</v>
      </c>
      <c r="C34" s="52">
        <v>10</v>
      </c>
      <c r="D34" s="52">
        <v>5</v>
      </c>
      <c r="E34" s="52">
        <v>40</v>
      </c>
      <c r="F34" s="52">
        <v>1.6</v>
      </c>
      <c r="G34" s="52">
        <v>1.4715260000000001</v>
      </c>
      <c r="H34" s="52">
        <v>350</v>
      </c>
      <c r="I34" s="52"/>
      <c r="J34" s="52"/>
      <c r="K34" s="52" t="s">
        <v>43</v>
      </c>
      <c r="L34" s="52">
        <v>25</v>
      </c>
      <c r="M34" s="52">
        <v>20</v>
      </c>
      <c r="N34" s="52">
        <v>0</v>
      </c>
      <c r="O34" s="52" t="s">
        <v>11</v>
      </c>
      <c r="P34" s="52">
        <v>0.45</v>
      </c>
      <c r="Q34" s="52">
        <v>0.430261</v>
      </c>
      <c r="R34" s="52">
        <v>1800</v>
      </c>
      <c r="U34" s="54" t="s">
        <v>21</v>
      </c>
      <c r="V34" s="54">
        <v>10</v>
      </c>
      <c r="W34" s="54">
        <v>10</v>
      </c>
      <c r="X34" s="54">
        <v>5</v>
      </c>
      <c r="Y34" s="54">
        <v>40</v>
      </c>
      <c r="Z34" s="54">
        <v>1.6</v>
      </c>
      <c r="AA34" s="54">
        <v>1.584212</v>
      </c>
      <c r="AB34" s="54">
        <v>550</v>
      </c>
      <c r="AE34" s="54" t="s">
        <v>43</v>
      </c>
      <c r="AF34" s="54">
        <v>25</v>
      </c>
      <c r="AG34" s="54">
        <v>20</v>
      </c>
      <c r="AH34" s="54">
        <v>0</v>
      </c>
      <c r="AI34" s="54" t="s">
        <v>11</v>
      </c>
      <c r="AJ34" s="54">
        <v>0.45</v>
      </c>
      <c r="AK34" s="54" t="e">
        <v>#N/A</v>
      </c>
      <c r="AL34" s="54">
        <v>2900</v>
      </c>
      <c r="AO34" s="54" t="s">
        <v>21</v>
      </c>
      <c r="AP34" s="54">
        <v>10</v>
      </c>
      <c r="AQ34" s="54">
        <v>10</v>
      </c>
      <c r="AR34" s="54">
        <v>5</v>
      </c>
      <c r="AS34" s="54">
        <v>40</v>
      </c>
      <c r="AT34" s="54">
        <v>1.6</v>
      </c>
      <c r="AU34" s="54">
        <v>1.3754016315789472</v>
      </c>
      <c r="AV34" s="54">
        <v>150</v>
      </c>
      <c r="AY34" s="54" t="s">
        <v>43</v>
      </c>
      <c r="AZ34" s="54">
        <v>25</v>
      </c>
      <c r="BA34" s="54">
        <v>20</v>
      </c>
      <c r="BB34" s="54">
        <v>0</v>
      </c>
      <c r="BC34" s="54" t="s">
        <v>11</v>
      </c>
      <c r="BD34" s="54">
        <v>0.45</v>
      </c>
      <c r="BE34" s="54">
        <v>0.41690526315789467</v>
      </c>
      <c r="BF34" s="54">
        <v>900</v>
      </c>
    </row>
    <row r="35" spans="1:58" x14ac:dyDescent="0.25">
      <c r="A35" s="52" t="s">
        <v>22</v>
      </c>
      <c r="B35" s="52">
        <v>10</v>
      </c>
      <c r="C35" s="52">
        <v>20</v>
      </c>
      <c r="D35" s="52">
        <v>0</v>
      </c>
      <c r="E35" s="52">
        <v>30</v>
      </c>
      <c r="F35" s="52">
        <v>6</v>
      </c>
      <c r="G35" s="52">
        <v>5.3608519999999995</v>
      </c>
      <c r="H35" s="52">
        <v>50</v>
      </c>
      <c r="I35" s="52"/>
      <c r="J35" s="52"/>
      <c r="K35" s="52" t="s">
        <v>44</v>
      </c>
      <c r="L35" s="52">
        <v>25</v>
      </c>
      <c r="M35" s="52">
        <v>20</v>
      </c>
      <c r="N35" s="52">
        <v>5</v>
      </c>
      <c r="O35" s="52" t="s">
        <v>11</v>
      </c>
      <c r="P35" s="52">
        <v>0.45</v>
      </c>
      <c r="Q35" s="52">
        <v>0.42083799999999999</v>
      </c>
      <c r="R35" s="52">
        <v>1700</v>
      </c>
      <c r="U35" s="54" t="s">
        <v>22</v>
      </c>
      <c r="V35" s="54">
        <v>10</v>
      </c>
      <c r="W35" s="54">
        <v>20</v>
      </c>
      <c r="X35" s="54">
        <v>0</v>
      </c>
      <c r="Y35" s="54">
        <v>30</v>
      </c>
      <c r="Z35" s="54">
        <v>6</v>
      </c>
      <c r="AA35" s="54">
        <v>5.3315779999999995</v>
      </c>
      <c r="AB35" s="54">
        <v>250</v>
      </c>
      <c r="AE35" s="54" t="s">
        <v>44</v>
      </c>
      <c r="AF35" s="54">
        <v>25</v>
      </c>
      <c r="AG35" s="54">
        <v>20</v>
      </c>
      <c r="AH35" s="54">
        <v>5</v>
      </c>
      <c r="AI35" s="54" t="s">
        <v>11</v>
      </c>
      <c r="AJ35" s="54">
        <v>0.45</v>
      </c>
      <c r="AK35" s="54" t="e">
        <v>#N/A</v>
      </c>
      <c r="AL35" s="54">
        <v>2700</v>
      </c>
      <c r="AO35" s="54" t="s">
        <v>22</v>
      </c>
      <c r="AP35" s="54">
        <v>10</v>
      </c>
      <c r="AQ35" s="54">
        <v>20</v>
      </c>
      <c r="AR35" s="54">
        <v>0</v>
      </c>
      <c r="AS35" s="54">
        <v>30</v>
      </c>
      <c r="AT35" s="54">
        <v>6</v>
      </c>
      <c r="AU35" s="54">
        <v>1.9750507368421053</v>
      </c>
      <c r="AV35" s="54">
        <v>50</v>
      </c>
      <c r="AY35" s="54" t="s">
        <v>44</v>
      </c>
      <c r="AZ35" s="54">
        <v>25</v>
      </c>
      <c r="BA35" s="54">
        <v>20</v>
      </c>
      <c r="BB35" s="54">
        <v>5</v>
      </c>
      <c r="BC35" s="54" t="s">
        <v>11</v>
      </c>
      <c r="BD35" s="54">
        <v>0.45</v>
      </c>
      <c r="BE35" s="54">
        <v>0.42092105263157897</v>
      </c>
      <c r="BF35" s="54">
        <v>800</v>
      </c>
    </row>
    <row r="36" spans="1:58" x14ac:dyDescent="0.25">
      <c r="A36" s="52" t="s">
        <v>22</v>
      </c>
      <c r="B36" s="52">
        <v>10</v>
      </c>
      <c r="C36" s="52">
        <v>20</v>
      </c>
      <c r="D36" s="52">
        <v>0</v>
      </c>
      <c r="E36" s="52">
        <v>35</v>
      </c>
      <c r="F36" s="52">
        <v>3</v>
      </c>
      <c r="G36" s="52">
        <v>2.6657889999999997</v>
      </c>
      <c r="H36" s="52">
        <v>250</v>
      </c>
      <c r="I36" s="52"/>
      <c r="J36" s="52"/>
      <c r="K36" s="52" t="s">
        <v>45</v>
      </c>
      <c r="L36" s="52">
        <v>25</v>
      </c>
      <c r="M36" s="52">
        <v>20</v>
      </c>
      <c r="N36" s="52">
        <v>10</v>
      </c>
      <c r="O36" s="52" t="s">
        <v>11</v>
      </c>
      <c r="P36" s="52">
        <v>0.45</v>
      </c>
      <c r="Q36" s="52">
        <v>0.43467899999999998</v>
      </c>
      <c r="R36" s="52">
        <v>1600</v>
      </c>
      <c r="U36" s="54" t="s">
        <v>22</v>
      </c>
      <c r="V36" s="54">
        <v>10</v>
      </c>
      <c r="W36" s="54">
        <v>20</v>
      </c>
      <c r="X36" s="54">
        <v>0</v>
      </c>
      <c r="Y36" s="54">
        <v>35</v>
      </c>
      <c r="Z36" s="54">
        <v>3</v>
      </c>
      <c r="AA36" s="54">
        <v>2.6943839999999999</v>
      </c>
      <c r="AB36" s="54">
        <v>400</v>
      </c>
      <c r="AE36" s="54" t="s">
        <v>45</v>
      </c>
      <c r="AF36" s="54">
        <v>25</v>
      </c>
      <c r="AG36" s="54">
        <v>20</v>
      </c>
      <c r="AH36" s="54">
        <v>10</v>
      </c>
      <c r="AI36" s="54" t="s">
        <v>11</v>
      </c>
      <c r="AJ36" s="54">
        <v>0.45</v>
      </c>
      <c r="AK36" s="54" t="e">
        <v>#N/A</v>
      </c>
      <c r="AL36" s="54">
        <v>2700</v>
      </c>
      <c r="AO36" s="54" t="s">
        <v>22</v>
      </c>
      <c r="AP36" s="54">
        <v>10</v>
      </c>
      <c r="AQ36" s="54">
        <v>20</v>
      </c>
      <c r="AR36" s="54">
        <v>0</v>
      </c>
      <c r="AS36" s="54">
        <v>35</v>
      </c>
      <c r="AT36" s="54">
        <v>3</v>
      </c>
      <c r="AU36" s="54">
        <v>1.9750507368421053</v>
      </c>
      <c r="AV36" s="54">
        <v>50</v>
      </c>
      <c r="AY36" s="54" t="s">
        <v>45</v>
      </c>
      <c r="AZ36" s="54">
        <v>25</v>
      </c>
      <c r="BA36" s="54">
        <v>20</v>
      </c>
      <c r="BB36" s="54">
        <v>10</v>
      </c>
      <c r="BC36" s="54" t="s">
        <v>11</v>
      </c>
      <c r="BD36" s="54">
        <v>0.45</v>
      </c>
      <c r="BE36" s="54">
        <v>0.44860789473684204</v>
      </c>
      <c r="BF36" s="54">
        <v>700</v>
      </c>
    </row>
    <row r="37" spans="1:58" x14ac:dyDescent="0.25">
      <c r="A37" s="52" t="s">
        <v>22</v>
      </c>
      <c r="B37" s="52">
        <v>10</v>
      </c>
      <c r="C37" s="52">
        <v>20</v>
      </c>
      <c r="D37" s="52">
        <v>0</v>
      </c>
      <c r="E37" s="52">
        <v>40</v>
      </c>
      <c r="F37" s="52">
        <v>1.6</v>
      </c>
      <c r="G37" s="52">
        <v>1.3471919999999999</v>
      </c>
      <c r="H37" s="52">
        <v>400</v>
      </c>
      <c r="I37" s="52"/>
      <c r="J37" s="52"/>
      <c r="K37" s="52" t="s">
        <v>157</v>
      </c>
      <c r="L37" s="52">
        <v>1</v>
      </c>
      <c r="M37" s="52">
        <v>5</v>
      </c>
      <c r="N37" s="52">
        <v>0</v>
      </c>
      <c r="O37" s="52" t="s">
        <v>11</v>
      </c>
      <c r="P37" s="52">
        <v>0.45</v>
      </c>
      <c r="Q37" s="52">
        <v>0.377054</v>
      </c>
      <c r="R37" s="52">
        <v>400</v>
      </c>
      <c r="U37" s="54" t="s">
        <v>22</v>
      </c>
      <c r="V37" s="54">
        <v>10</v>
      </c>
      <c r="W37" s="54">
        <v>20</v>
      </c>
      <c r="X37" s="54">
        <v>0</v>
      </c>
      <c r="Y37" s="54">
        <v>40</v>
      </c>
      <c r="Z37" s="54">
        <v>1.6</v>
      </c>
      <c r="AA37" s="54">
        <v>1.4970479999999999</v>
      </c>
      <c r="AB37" s="54">
        <v>600</v>
      </c>
      <c r="AE37" s="54" t="s">
        <v>157</v>
      </c>
      <c r="AF37" s="54">
        <v>1</v>
      </c>
      <c r="AG37" s="54">
        <v>5</v>
      </c>
      <c r="AH37" s="54">
        <v>0</v>
      </c>
      <c r="AI37" s="54" t="s">
        <v>11</v>
      </c>
      <c r="AJ37" s="54">
        <v>0.45</v>
      </c>
      <c r="AK37" s="54">
        <v>0.398594</v>
      </c>
      <c r="AL37" s="54">
        <v>600</v>
      </c>
      <c r="AO37" s="54" t="s">
        <v>22</v>
      </c>
      <c r="AP37" s="54">
        <v>10</v>
      </c>
      <c r="AQ37" s="54">
        <v>20</v>
      </c>
      <c r="AR37" s="54">
        <v>0</v>
      </c>
      <c r="AS37" s="54">
        <v>40</v>
      </c>
      <c r="AT37" s="54">
        <v>1.6</v>
      </c>
      <c r="AU37" s="54">
        <v>1.331244894736842</v>
      </c>
      <c r="AV37" s="54">
        <v>200</v>
      </c>
      <c r="AY37" s="54" t="s">
        <v>157</v>
      </c>
      <c r="AZ37" s="54">
        <v>1</v>
      </c>
      <c r="BA37" s="54">
        <v>5</v>
      </c>
      <c r="BB37" s="54">
        <v>0</v>
      </c>
      <c r="BC37" s="54" t="s">
        <v>11</v>
      </c>
      <c r="BD37" s="54">
        <v>0.45</v>
      </c>
      <c r="BE37" s="54">
        <v>0.40656000000000003</v>
      </c>
      <c r="BF37" s="54">
        <v>200</v>
      </c>
    </row>
    <row r="38" spans="1:58" x14ac:dyDescent="0.25">
      <c r="A38" s="52" t="s">
        <v>23</v>
      </c>
      <c r="B38" s="52">
        <v>10</v>
      </c>
      <c r="C38" s="52">
        <v>20</v>
      </c>
      <c r="D38" s="52">
        <v>5</v>
      </c>
      <c r="E38" s="52">
        <v>30</v>
      </c>
      <c r="F38" s="52">
        <v>6</v>
      </c>
      <c r="G38" s="52">
        <v>1.1084079999999998</v>
      </c>
      <c r="H38" s="52">
        <v>0</v>
      </c>
      <c r="I38" s="52"/>
      <c r="J38" s="52"/>
      <c r="K38" s="52" t="s">
        <v>158</v>
      </c>
      <c r="L38" s="52">
        <v>1</v>
      </c>
      <c r="M38" s="52">
        <v>5</v>
      </c>
      <c r="N38" s="52">
        <v>2.5</v>
      </c>
      <c r="O38" s="52" t="s">
        <v>11</v>
      </c>
      <c r="P38" s="52">
        <v>0.45</v>
      </c>
      <c r="Q38" s="52">
        <v>0.37459100000000001</v>
      </c>
      <c r="R38" s="52">
        <v>400</v>
      </c>
      <c r="U38" s="54" t="s">
        <v>23</v>
      </c>
      <c r="V38" s="54">
        <v>10</v>
      </c>
      <c r="W38" s="54">
        <v>20</v>
      </c>
      <c r="X38" s="54">
        <v>5</v>
      </c>
      <c r="Y38" s="54">
        <v>30</v>
      </c>
      <c r="Z38" s="54">
        <v>6</v>
      </c>
      <c r="AA38" s="54">
        <v>5.980687999999998</v>
      </c>
      <c r="AB38" s="54">
        <v>200</v>
      </c>
      <c r="AE38" s="54" t="s">
        <v>158</v>
      </c>
      <c r="AF38" s="54">
        <v>1</v>
      </c>
      <c r="AG38" s="54">
        <v>5</v>
      </c>
      <c r="AH38" s="54">
        <v>2.5</v>
      </c>
      <c r="AI38" s="54" t="s">
        <v>11</v>
      </c>
      <c r="AJ38" s="54">
        <v>0.45</v>
      </c>
      <c r="AK38" s="54">
        <v>0.40068199999999993</v>
      </c>
      <c r="AL38" s="54">
        <v>600</v>
      </c>
      <c r="AO38" s="54" t="s">
        <v>23</v>
      </c>
      <c r="AP38" s="54">
        <v>10</v>
      </c>
      <c r="AQ38" s="54">
        <v>20</v>
      </c>
      <c r="AR38" s="54">
        <v>5</v>
      </c>
      <c r="AS38" s="54">
        <v>30</v>
      </c>
      <c r="AT38" s="54">
        <v>6</v>
      </c>
      <c r="AU38" s="54">
        <v>0.40836084210526308</v>
      </c>
      <c r="AV38" s="54">
        <v>0</v>
      </c>
      <c r="AY38" s="54" t="s">
        <v>158</v>
      </c>
      <c r="AZ38" s="54">
        <v>1</v>
      </c>
      <c r="BA38" s="54">
        <v>5</v>
      </c>
      <c r="BB38" s="54">
        <v>2.5</v>
      </c>
      <c r="BC38" s="54" t="s">
        <v>11</v>
      </c>
      <c r="BD38" s="54">
        <v>0.45</v>
      </c>
      <c r="BE38" s="54">
        <v>0.3871257894736842</v>
      </c>
      <c r="BF38" s="54">
        <v>200</v>
      </c>
    </row>
    <row r="39" spans="1:58" x14ac:dyDescent="0.25">
      <c r="A39" s="52" t="s">
        <v>23</v>
      </c>
      <c r="B39" s="52">
        <v>10</v>
      </c>
      <c r="C39" s="52">
        <v>20</v>
      </c>
      <c r="D39" s="52">
        <v>5</v>
      </c>
      <c r="E39" s="52">
        <v>35</v>
      </c>
      <c r="F39" s="52">
        <v>3</v>
      </c>
      <c r="G39" s="52">
        <v>2.9903439999999994</v>
      </c>
      <c r="H39" s="52">
        <v>200</v>
      </c>
      <c r="I39" s="52"/>
      <c r="J39" s="52"/>
      <c r="K39" s="52" t="s">
        <v>159</v>
      </c>
      <c r="L39" s="52">
        <v>1</v>
      </c>
      <c r="M39" s="52">
        <v>10</v>
      </c>
      <c r="N39" s="52">
        <v>0</v>
      </c>
      <c r="O39" s="52" t="s">
        <v>11</v>
      </c>
      <c r="P39" s="52">
        <v>0.45</v>
      </c>
      <c r="Q39" s="52">
        <v>0.43925599999999998</v>
      </c>
      <c r="R39" s="52">
        <v>350</v>
      </c>
      <c r="U39" s="54" t="s">
        <v>23</v>
      </c>
      <c r="V39" s="54">
        <v>10</v>
      </c>
      <c r="W39" s="54">
        <v>20</v>
      </c>
      <c r="X39" s="54">
        <v>5</v>
      </c>
      <c r="Y39" s="54">
        <v>35</v>
      </c>
      <c r="Z39" s="54">
        <v>3</v>
      </c>
      <c r="AA39" s="54">
        <v>2.9121260000000002</v>
      </c>
      <c r="AB39" s="54">
        <v>350</v>
      </c>
      <c r="AE39" s="54" t="s">
        <v>159</v>
      </c>
      <c r="AF39" s="54">
        <v>1</v>
      </c>
      <c r="AG39" s="54">
        <v>10</v>
      </c>
      <c r="AH39" s="54">
        <v>0</v>
      </c>
      <c r="AI39" s="54" t="s">
        <v>11</v>
      </c>
      <c r="AJ39" s="54">
        <v>0.45</v>
      </c>
      <c r="AK39" s="54">
        <v>0.43045200000000006</v>
      </c>
      <c r="AL39" s="54">
        <v>550</v>
      </c>
      <c r="AO39" s="54" t="s">
        <v>23</v>
      </c>
      <c r="AP39" s="54">
        <v>10</v>
      </c>
      <c r="AQ39" s="54">
        <v>20</v>
      </c>
      <c r="AR39" s="54">
        <v>5</v>
      </c>
      <c r="AS39" s="54">
        <v>35</v>
      </c>
      <c r="AT39" s="54">
        <v>3</v>
      </c>
      <c r="AU39" s="54">
        <v>0.40836084210526308</v>
      </c>
      <c r="AV39" s="54">
        <v>0</v>
      </c>
      <c r="AY39" s="54" t="s">
        <v>159</v>
      </c>
      <c r="AZ39" s="54">
        <v>1</v>
      </c>
      <c r="BA39" s="54">
        <v>10</v>
      </c>
      <c r="BB39" s="54">
        <v>0</v>
      </c>
      <c r="BC39" s="54" t="s">
        <v>11</v>
      </c>
      <c r="BD39" s="54">
        <v>0.45</v>
      </c>
      <c r="BE39" s="54">
        <v>0.3836773684210526</v>
      </c>
      <c r="BF39" s="54">
        <v>200</v>
      </c>
    </row>
    <row r="40" spans="1:58" x14ac:dyDescent="0.25">
      <c r="A40" s="52" t="s">
        <v>23</v>
      </c>
      <c r="B40" s="52">
        <v>10</v>
      </c>
      <c r="C40" s="52">
        <v>20</v>
      </c>
      <c r="D40" s="52">
        <v>5</v>
      </c>
      <c r="E40" s="52">
        <v>40</v>
      </c>
      <c r="F40" s="52">
        <v>1.6</v>
      </c>
      <c r="G40" s="52">
        <v>1.4560630000000001</v>
      </c>
      <c r="H40" s="52">
        <v>350</v>
      </c>
      <c r="I40" s="52"/>
      <c r="J40" s="52"/>
      <c r="K40" s="52" t="s">
        <v>160</v>
      </c>
      <c r="L40" s="52">
        <v>1</v>
      </c>
      <c r="M40" s="52">
        <v>10</v>
      </c>
      <c r="N40" s="52">
        <v>5</v>
      </c>
      <c r="O40" s="52" t="s">
        <v>11</v>
      </c>
      <c r="P40" s="52">
        <v>0.45</v>
      </c>
      <c r="Q40" s="52">
        <v>0.39438200000000001</v>
      </c>
      <c r="R40" s="52">
        <v>400</v>
      </c>
      <c r="U40" s="54" t="s">
        <v>23</v>
      </c>
      <c r="V40" s="54">
        <v>10</v>
      </c>
      <c r="W40" s="54">
        <v>20</v>
      </c>
      <c r="X40" s="54">
        <v>5</v>
      </c>
      <c r="Y40" s="54">
        <v>40</v>
      </c>
      <c r="Z40" s="54">
        <v>1.6</v>
      </c>
      <c r="AA40" s="54">
        <v>1.5410079999999997</v>
      </c>
      <c r="AB40" s="54">
        <v>550</v>
      </c>
      <c r="AE40" s="54" t="s">
        <v>160</v>
      </c>
      <c r="AF40" s="54">
        <v>1</v>
      </c>
      <c r="AG40" s="54">
        <v>10</v>
      </c>
      <c r="AH40" s="54">
        <v>5</v>
      </c>
      <c r="AI40" s="54" t="s">
        <v>11</v>
      </c>
      <c r="AJ40" s="54">
        <v>0.45</v>
      </c>
      <c r="AK40" s="54">
        <v>0.42898199999999997</v>
      </c>
      <c r="AL40" s="54">
        <v>600</v>
      </c>
      <c r="AO40" s="54" t="s">
        <v>23</v>
      </c>
      <c r="AP40" s="54">
        <v>10</v>
      </c>
      <c r="AQ40" s="54">
        <v>20</v>
      </c>
      <c r="AR40" s="54">
        <v>5</v>
      </c>
      <c r="AS40" s="54">
        <v>40</v>
      </c>
      <c r="AT40" s="54">
        <v>1.6</v>
      </c>
      <c r="AU40" s="54">
        <v>0.40836084210526308</v>
      </c>
      <c r="AV40" s="54">
        <v>0</v>
      </c>
      <c r="AY40" s="54" t="s">
        <v>160</v>
      </c>
      <c r="AZ40" s="54">
        <v>1</v>
      </c>
      <c r="BA40" s="54">
        <v>10</v>
      </c>
      <c r="BB40" s="54">
        <v>5</v>
      </c>
      <c r="BC40" s="54" t="s">
        <v>11</v>
      </c>
      <c r="BD40" s="54">
        <v>0.45</v>
      </c>
      <c r="BE40" s="54">
        <v>0.39051157894736838</v>
      </c>
      <c r="BF40" s="54">
        <v>200</v>
      </c>
    </row>
    <row r="41" spans="1:58" x14ac:dyDescent="0.25">
      <c r="A41" s="52" t="s">
        <v>24</v>
      </c>
      <c r="B41" s="52">
        <v>10</v>
      </c>
      <c r="C41" s="52">
        <v>20</v>
      </c>
      <c r="D41" s="52">
        <v>10</v>
      </c>
      <c r="E41" s="52">
        <v>30</v>
      </c>
      <c r="F41" s="52">
        <v>6</v>
      </c>
      <c r="G41" s="52">
        <v>0.1100995</v>
      </c>
      <c r="H41" s="52">
        <v>0</v>
      </c>
      <c r="I41" s="52"/>
      <c r="J41" s="52"/>
      <c r="K41" s="52" t="s">
        <v>161</v>
      </c>
      <c r="L41" s="52">
        <v>1</v>
      </c>
      <c r="M41" s="52">
        <v>20</v>
      </c>
      <c r="N41" s="52">
        <v>0</v>
      </c>
      <c r="O41" s="52" t="s">
        <v>11</v>
      </c>
      <c r="P41" s="52">
        <v>0.45</v>
      </c>
      <c r="Q41" s="52">
        <v>0.364255</v>
      </c>
      <c r="R41" s="52">
        <v>350</v>
      </c>
      <c r="U41" s="54" t="s">
        <v>24</v>
      </c>
      <c r="V41" s="54">
        <v>10</v>
      </c>
      <c r="W41" s="54">
        <v>20</v>
      </c>
      <c r="X41" s="54">
        <v>10</v>
      </c>
      <c r="Y41" s="54">
        <v>30</v>
      </c>
      <c r="Z41" s="54">
        <v>6</v>
      </c>
      <c r="AA41" s="54">
        <v>0.22019900000000003</v>
      </c>
      <c r="AB41" s="54">
        <v>0</v>
      </c>
      <c r="AE41" s="54" t="s">
        <v>161</v>
      </c>
      <c r="AF41" s="54">
        <v>1</v>
      </c>
      <c r="AG41" s="54">
        <v>20</v>
      </c>
      <c r="AH41" s="54">
        <v>0</v>
      </c>
      <c r="AI41" s="54" t="s">
        <v>11</v>
      </c>
      <c r="AJ41" s="54">
        <v>0.45</v>
      </c>
      <c r="AK41" s="54">
        <v>0.43320999999999998</v>
      </c>
      <c r="AL41" s="54">
        <v>500</v>
      </c>
      <c r="AO41" s="54" t="s">
        <v>24</v>
      </c>
      <c r="AP41" s="54">
        <v>10</v>
      </c>
      <c r="AQ41" s="54">
        <v>20</v>
      </c>
      <c r="AR41" s="54">
        <v>10</v>
      </c>
      <c r="AS41" s="54">
        <v>30</v>
      </c>
      <c r="AT41" s="54">
        <v>6</v>
      </c>
      <c r="AU41" s="54">
        <v>4.0562973684210531E-2</v>
      </c>
      <c r="AV41" s="54">
        <v>0</v>
      </c>
      <c r="AY41" s="54" t="s">
        <v>161</v>
      </c>
      <c r="AZ41" s="54">
        <v>1</v>
      </c>
      <c r="BA41" s="54">
        <v>20</v>
      </c>
      <c r="BB41" s="54">
        <v>0</v>
      </c>
      <c r="BC41" s="54" t="s">
        <v>11</v>
      </c>
      <c r="BD41" s="54">
        <v>0.45</v>
      </c>
      <c r="BE41" s="54">
        <v>0.30983952631578948</v>
      </c>
      <c r="BF41" s="54">
        <v>200</v>
      </c>
    </row>
    <row r="42" spans="1:58" x14ac:dyDescent="0.25">
      <c r="A42" s="52" t="s">
        <v>24</v>
      </c>
      <c r="B42" s="52">
        <v>10</v>
      </c>
      <c r="C42" s="52">
        <v>20</v>
      </c>
      <c r="D42" s="52">
        <v>10</v>
      </c>
      <c r="E42" s="52">
        <v>35</v>
      </c>
      <c r="F42" s="52">
        <v>3</v>
      </c>
      <c r="G42" s="52">
        <v>0.1100995</v>
      </c>
      <c r="H42" s="52">
        <v>0</v>
      </c>
      <c r="I42" s="52"/>
      <c r="J42" s="52"/>
      <c r="K42" s="52" t="s">
        <v>162</v>
      </c>
      <c r="L42" s="52">
        <v>1</v>
      </c>
      <c r="M42" s="52">
        <v>20</v>
      </c>
      <c r="N42" s="52">
        <v>5</v>
      </c>
      <c r="O42" s="52" t="s">
        <v>11</v>
      </c>
      <c r="P42" s="52">
        <v>0.45</v>
      </c>
      <c r="Q42" s="52">
        <v>0.43288399999999999</v>
      </c>
      <c r="R42" s="52">
        <v>300</v>
      </c>
      <c r="U42" s="54" t="s">
        <v>24</v>
      </c>
      <c r="V42" s="54">
        <v>10</v>
      </c>
      <c r="W42" s="54">
        <v>20</v>
      </c>
      <c r="X42" s="54">
        <v>10</v>
      </c>
      <c r="Y42" s="54">
        <v>35</v>
      </c>
      <c r="Z42" s="54">
        <v>3</v>
      </c>
      <c r="AA42" s="54">
        <v>2.7487600000000003</v>
      </c>
      <c r="AB42" s="54">
        <v>300</v>
      </c>
      <c r="AE42" s="54" t="s">
        <v>162</v>
      </c>
      <c r="AF42" s="54">
        <v>1</v>
      </c>
      <c r="AG42" s="54">
        <v>20</v>
      </c>
      <c r="AH42" s="54">
        <v>5</v>
      </c>
      <c r="AI42" s="54" t="s">
        <v>11</v>
      </c>
      <c r="AJ42" s="54">
        <v>0.45</v>
      </c>
      <c r="AK42" s="54">
        <v>0.41073800000000005</v>
      </c>
      <c r="AL42" s="54">
        <v>500</v>
      </c>
      <c r="AO42" s="54" t="s">
        <v>24</v>
      </c>
      <c r="AP42" s="54">
        <v>10</v>
      </c>
      <c r="AQ42" s="54">
        <v>20</v>
      </c>
      <c r="AR42" s="54">
        <v>10</v>
      </c>
      <c r="AS42" s="54">
        <v>35</v>
      </c>
      <c r="AT42" s="54">
        <v>3</v>
      </c>
      <c r="AU42" s="54">
        <v>4.0562973684210531E-2</v>
      </c>
      <c r="AV42" s="54">
        <v>0</v>
      </c>
      <c r="AY42" s="54" t="s">
        <v>162</v>
      </c>
      <c r="AZ42" s="54">
        <v>1</v>
      </c>
      <c r="BA42" s="54">
        <v>20</v>
      </c>
      <c r="BB42" s="54">
        <v>5</v>
      </c>
      <c r="BC42" s="54" t="s">
        <v>11</v>
      </c>
      <c r="BD42" s="54">
        <v>0.45</v>
      </c>
      <c r="BE42" s="54">
        <v>0.41920789473684211</v>
      </c>
      <c r="BF42" s="54">
        <v>150</v>
      </c>
    </row>
    <row r="43" spans="1:58" x14ac:dyDescent="0.25">
      <c r="A43" s="52" t="s">
        <v>24</v>
      </c>
      <c r="B43" s="52">
        <v>10</v>
      </c>
      <c r="C43" s="52">
        <v>20</v>
      </c>
      <c r="D43" s="52">
        <v>10</v>
      </c>
      <c r="E43" s="52">
        <v>40</v>
      </c>
      <c r="F43" s="52">
        <v>1.6</v>
      </c>
      <c r="G43" s="52">
        <v>1.3743799999999999</v>
      </c>
      <c r="H43" s="52">
        <v>300</v>
      </c>
      <c r="I43" s="52"/>
      <c r="J43" s="52"/>
      <c r="K43" s="52" t="s">
        <v>163</v>
      </c>
      <c r="L43" s="52">
        <v>1</v>
      </c>
      <c r="M43" s="52">
        <v>20</v>
      </c>
      <c r="N43" s="52">
        <v>10</v>
      </c>
      <c r="O43" s="52" t="s">
        <v>11</v>
      </c>
      <c r="P43" s="52">
        <v>0.45</v>
      </c>
      <c r="Q43" s="52">
        <v>0.37308799999999998</v>
      </c>
      <c r="R43" s="52">
        <v>350</v>
      </c>
      <c r="U43" s="54" t="s">
        <v>24</v>
      </c>
      <c r="V43" s="54">
        <v>10</v>
      </c>
      <c r="W43" s="54">
        <v>20</v>
      </c>
      <c r="X43" s="54">
        <v>10</v>
      </c>
      <c r="Y43" s="54">
        <v>40</v>
      </c>
      <c r="Z43" s="54">
        <v>1.6</v>
      </c>
      <c r="AA43" s="54">
        <v>1.4714140000000002</v>
      </c>
      <c r="AB43" s="54">
        <v>500</v>
      </c>
      <c r="AE43" s="54" t="s">
        <v>163</v>
      </c>
      <c r="AF43" s="54">
        <v>1</v>
      </c>
      <c r="AG43" s="54">
        <v>20</v>
      </c>
      <c r="AH43" s="54">
        <v>10</v>
      </c>
      <c r="AI43" s="54" t="s">
        <v>11</v>
      </c>
      <c r="AJ43" s="54">
        <v>0.45</v>
      </c>
      <c r="AK43" s="54">
        <v>0.447932</v>
      </c>
      <c r="AL43" s="54">
        <v>500</v>
      </c>
      <c r="AO43" s="54" t="s">
        <v>24</v>
      </c>
      <c r="AP43" s="54">
        <v>10</v>
      </c>
      <c r="AQ43" s="54">
        <v>20</v>
      </c>
      <c r="AR43" s="54">
        <v>10</v>
      </c>
      <c r="AS43" s="54">
        <v>40</v>
      </c>
      <c r="AT43" s="54">
        <v>1.6</v>
      </c>
      <c r="AU43" s="54">
        <v>4.0562973684210531E-2</v>
      </c>
      <c r="AV43" s="54">
        <v>0</v>
      </c>
      <c r="AY43" s="54" t="s">
        <v>163</v>
      </c>
      <c r="AZ43" s="54">
        <v>1</v>
      </c>
      <c r="BA43" s="54">
        <v>20</v>
      </c>
      <c r="BB43" s="54">
        <v>10</v>
      </c>
      <c r="BC43" s="54" t="s">
        <v>11</v>
      </c>
      <c r="BD43" s="54">
        <v>0.45</v>
      </c>
      <c r="BE43" s="54">
        <v>6.1741105263157896E-2</v>
      </c>
      <c r="BF43" s="54">
        <v>0</v>
      </c>
    </row>
    <row r="44" spans="1:58" x14ac:dyDescent="0.25">
      <c r="A44" s="52" t="s">
        <v>25</v>
      </c>
      <c r="B44" s="52">
        <v>15</v>
      </c>
      <c r="C44" s="52">
        <v>5</v>
      </c>
      <c r="D44" s="52">
        <v>0</v>
      </c>
      <c r="E44" s="52">
        <v>30</v>
      </c>
      <c r="F44" s="52">
        <v>6</v>
      </c>
      <c r="G44" s="52">
        <v>4.5261019999999998</v>
      </c>
      <c r="H44" s="52">
        <v>200</v>
      </c>
      <c r="I44" s="52"/>
      <c r="J44" s="52"/>
      <c r="K44" s="52" t="s">
        <v>164</v>
      </c>
      <c r="L44" s="52">
        <v>2.5</v>
      </c>
      <c r="M44" s="52">
        <v>5</v>
      </c>
      <c r="N44" s="52">
        <v>0</v>
      </c>
      <c r="O44" s="52" t="s">
        <v>11</v>
      </c>
      <c r="P44" s="52">
        <v>0.45</v>
      </c>
      <c r="Q44" s="52">
        <v>0.41321099999999999</v>
      </c>
      <c r="R44" s="52">
        <v>600</v>
      </c>
      <c r="U44" s="54" t="s">
        <v>25</v>
      </c>
      <c r="V44" s="54">
        <v>15</v>
      </c>
      <c r="W44" s="54">
        <v>5</v>
      </c>
      <c r="X44" s="54">
        <v>0</v>
      </c>
      <c r="Y44" s="54">
        <v>30</v>
      </c>
      <c r="Z44" s="54">
        <v>6</v>
      </c>
      <c r="AA44" s="54">
        <v>5.3177599999999998</v>
      </c>
      <c r="AB44" s="54">
        <v>300</v>
      </c>
      <c r="AE44" s="54" t="s">
        <v>164</v>
      </c>
      <c r="AF44" s="54">
        <v>2.5</v>
      </c>
      <c r="AG44" s="54">
        <v>5</v>
      </c>
      <c r="AH44" s="54">
        <v>0</v>
      </c>
      <c r="AI44" s="54" t="s">
        <v>11</v>
      </c>
      <c r="AJ44" s="54">
        <v>0.45</v>
      </c>
      <c r="AK44" s="54">
        <v>0.444382</v>
      </c>
      <c r="AL44" s="54">
        <v>900</v>
      </c>
      <c r="AO44" s="54" t="s">
        <v>25</v>
      </c>
      <c r="AP44" s="54">
        <v>15</v>
      </c>
      <c r="AQ44" s="54">
        <v>5</v>
      </c>
      <c r="AR44" s="54">
        <v>0</v>
      </c>
      <c r="AS44" s="54">
        <v>30</v>
      </c>
      <c r="AT44" s="54">
        <v>6</v>
      </c>
      <c r="AU44" s="54">
        <v>4.4784194736842107</v>
      </c>
      <c r="AV44" s="54">
        <v>50</v>
      </c>
      <c r="AY44" s="54" t="s">
        <v>164</v>
      </c>
      <c r="AZ44" s="54">
        <v>2.5</v>
      </c>
      <c r="BA44" s="54">
        <v>5</v>
      </c>
      <c r="BB44" s="54">
        <v>0</v>
      </c>
      <c r="BC44" s="54" t="s">
        <v>11</v>
      </c>
      <c r="BD44" s="54">
        <v>0.45</v>
      </c>
      <c r="BE44" s="54">
        <v>0.42726526315789476</v>
      </c>
      <c r="BF44" s="54">
        <v>300</v>
      </c>
    </row>
    <row r="45" spans="1:58" x14ac:dyDescent="0.25">
      <c r="A45" s="52" t="s">
        <v>25</v>
      </c>
      <c r="B45" s="52">
        <v>15</v>
      </c>
      <c r="C45" s="52">
        <v>5</v>
      </c>
      <c r="D45" s="52">
        <v>0</v>
      </c>
      <c r="E45" s="52">
        <v>35</v>
      </c>
      <c r="F45" s="52">
        <v>3</v>
      </c>
      <c r="G45" s="52">
        <v>2.6588799999999999</v>
      </c>
      <c r="H45" s="52">
        <v>300</v>
      </c>
      <c r="I45" s="52"/>
      <c r="J45" s="52"/>
      <c r="K45" s="52" t="s">
        <v>165</v>
      </c>
      <c r="L45" s="52">
        <v>2.5</v>
      </c>
      <c r="M45" s="52">
        <v>5</v>
      </c>
      <c r="N45" s="52">
        <v>2.5</v>
      </c>
      <c r="O45" s="52" t="s">
        <v>11</v>
      </c>
      <c r="P45" s="52">
        <v>0.45</v>
      </c>
      <c r="Q45" s="52">
        <v>0.41562100000000002</v>
      </c>
      <c r="R45" s="52">
        <v>600</v>
      </c>
      <c r="U45" s="54" t="s">
        <v>25</v>
      </c>
      <c r="V45" s="54">
        <v>15</v>
      </c>
      <c r="W45" s="54">
        <v>5</v>
      </c>
      <c r="X45" s="54">
        <v>0</v>
      </c>
      <c r="Y45" s="54">
        <v>35</v>
      </c>
      <c r="Z45" s="54">
        <v>3</v>
      </c>
      <c r="AA45" s="54">
        <v>2.5897199999999998</v>
      </c>
      <c r="AB45" s="54">
        <v>500</v>
      </c>
      <c r="AE45" s="54" t="s">
        <v>165</v>
      </c>
      <c r="AF45" s="54">
        <v>2.5</v>
      </c>
      <c r="AG45" s="54">
        <v>5</v>
      </c>
      <c r="AH45" s="54">
        <v>2.5</v>
      </c>
      <c r="AI45" s="54" t="s">
        <v>11</v>
      </c>
      <c r="AJ45" s="54">
        <v>0.45</v>
      </c>
      <c r="AK45" s="54">
        <v>0.44927400000000001</v>
      </c>
      <c r="AL45" s="54">
        <v>900</v>
      </c>
      <c r="AO45" s="54" t="s">
        <v>25</v>
      </c>
      <c r="AP45" s="54">
        <v>15</v>
      </c>
      <c r="AQ45" s="54">
        <v>5</v>
      </c>
      <c r="AR45" s="54">
        <v>0</v>
      </c>
      <c r="AS45" s="54">
        <v>35</v>
      </c>
      <c r="AT45" s="54">
        <v>3</v>
      </c>
      <c r="AU45" s="54">
        <v>2.3191777368421054</v>
      </c>
      <c r="AV45" s="54">
        <v>150</v>
      </c>
      <c r="AY45" s="54" t="s">
        <v>165</v>
      </c>
      <c r="AZ45" s="54">
        <v>2.5</v>
      </c>
      <c r="BA45" s="54">
        <v>5</v>
      </c>
      <c r="BB45" s="54">
        <v>2.5</v>
      </c>
      <c r="BC45" s="54" t="s">
        <v>11</v>
      </c>
      <c r="BD45" s="54">
        <v>0.45</v>
      </c>
      <c r="BE45" s="54">
        <v>0.42240578947368423</v>
      </c>
      <c r="BF45" s="54">
        <v>300</v>
      </c>
    </row>
    <row r="46" spans="1:58" x14ac:dyDescent="0.25">
      <c r="A46" s="52" t="s">
        <v>25</v>
      </c>
      <c r="B46" s="52">
        <v>15</v>
      </c>
      <c r="C46" s="52">
        <v>5</v>
      </c>
      <c r="D46" s="52">
        <v>0</v>
      </c>
      <c r="E46" s="52">
        <v>40</v>
      </c>
      <c r="F46" s="52">
        <v>1.6</v>
      </c>
      <c r="G46" s="52">
        <v>1.501269</v>
      </c>
      <c r="H46" s="52">
        <v>450</v>
      </c>
      <c r="I46" s="52"/>
      <c r="J46" s="52"/>
      <c r="K46" s="52" t="s">
        <v>166</v>
      </c>
      <c r="L46" s="52">
        <v>2.5</v>
      </c>
      <c r="M46" s="52">
        <v>10</v>
      </c>
      <c r="N46" s="52">
        <v>0</v>
      </c>
      <c r="O46" s="52" t="s">
        <v>11</v>
      </c>
      <c r="P46" s="52">
        <v>0.45</v>
      </c>
      <c r="Q46" s="52">
        <v>0.40328599999999998</v>
      </c>
      <c r="R46" s="52">
        <v>600</v>
      </c>
      <c r="U46" s="54" t="s">
        <v>25</v>
      </c>
      <c r="V46" s="54">
        <v>15</v>
      </c>
      <c r="W46" s="54">
        <v>5</v>
      </c>
      <c r="X46" s="54">
        <v>0</v>
      </c>
      <c r="Y46" s="54">
        <v>40</v>
      </c>
      <c r="Z46" s="54">
        <v>1.6</v>
      </c>
      <c r="AA46" s="54">
        <v>1.495522</v>
      </c>
      <c r="AB46" s="54">
        <v>750</v>
      </c>
      <c r="AE46" s="54" t="s">
        <v>166</v>
      </c>
      <c r="AF46" s="54">
        <v>2.5</v>
      </c>
      <c r="AG46" s="54">
        <v>10</v>
      </c>
      <c r="AH46" s="54">
        <v>0</v>
      </c>
      <c r="AI46" s="54" t="s">
        <v>11</v>
      </c>
      <c r="AJ46" s="54">
        <v>0.45</v>
      </c>
      <c r="AK46" s="54">
        <v>0.42760999999999993</v>
      </c>
      <c r="AL46" s="54">
        <v>900</v>
      </c>
      <c r="AO46" s="54" t="s">
        <v>25</v>
      </c>
      <c r="AP46" s="54">
        <v>15</v>
      </c>
      <c r="AQ46" s="54">
        <v>5</v>
      </c>
      <c r="AR46" s="54">
        <v>0</v>
      </c>
      <c r="AS46" s="54">
        <v>40</v>
      </c>
      <c r="AT46" s="54">
        <v>1.6</v>
      </c>
      <c r="AU46" s="54">
        <v>1.2536753157894736</v>
      </c>
      <c r="AV46" s="54">
        <v>250</v>
      </c>
      <c r="AY46" s="54" t="s">
        <v>166</v>
      </c>
      <c r="AZ46" s="54">
        <v>2.5</v>
      </c>
      <c r="BA46" s="54">
        <v>10</v>
      </c>
      <c r="BB46" s="54">
        <v>0</v>
      </c>
      <c r="BC46" s="54" t="s">
        <v>11</v>
      </c>
      <c r="BD46" s="54">
        <v>0.45</v>
      </c>
      <c r="BE46" s="54">
        <v>0.42544894736842109</v>
      </c>
      <c r="BF46" s="54">
        <v>300</v>
      </c>
    </row>
    <row r="47" spans="1:58" x14ac:dyDescent="0.25">
      <c r="A47" s="52" t="s">
        <v>26</v>
      </c>
      <c r="B47" s="52">
        <v>15</v>
      </c>
      <c r="C47" s="52">
        <v>5</v>
      </c>
      <c r="D47" s="52">
        <v>2.5</v>
      </c>
      <c r="E47" s="52">
        <v>30</v>
      </c>
      <c r="F47" s="52">
        <v>6</v>
      </c>
      <c r="G47" s="52">
        <v>4.425141</v>
      </c>
      <c r="H47" s="52">
        <v>200</v>
      </c>
      <c r="I47" s="52"/>
      <c r="J47" s="52"/>
      <c r="K47" s="52" t="s">
        <v>167</v>
      </c>
      <c r="L47" s="52">
        <v>2.5</v>
      </c>
      <c r="M47" s="52">
        <v>10</v>
      </c>
      <c r="N47" s="52">
        <v>5</v>
      </c>
      <c r="O47" s="52" t="s">
        <v>11</v>
      </c>
      <c r="P47" s="52">
        <v>0.45</v>
      </c>
      <c r="Q47" s="52">
        <v>0.42494700000000002</v>
      </c>
      <c r="R47" s="52">
        <v>650</v>
      </c>
      <c r="U47" s="54" t="s">
        <v>26</v>
      </c>
      <c r="V47" s="54">
        <v>15</v>
      </c>
      <c r="W47" s="54">
        <v>5</v>
      </c>
      <c r="X47" s="54">
        <v>2.5</v>
      </c>
      <c r="Y47" s="54">
        <v>30</v>
      </c>
      <c r="Z47" s="54">
        <v>6</v>
      </c>
      <c r="AA47" s="54">
        <v>5.2819619999999992</v>
      </c>
      <c r="AB47" s="54">
        <v>300</v>
      </c>
      <c r="AE47" s="54" t="s">
        <v>167</v>
      </c>
      <c r="AF47" s="54">
        <v>2.5</v>
      </c>
      <c r="AG47" s="54">
        <v>10</v>
      </c>
      <c r="AH47" s="54">
        <v>5</v>
      </c>
      <c r="AI47" s="54" t="s">
        <v>11</v>
      </c>
      <c r="AJ47" s="54">
        <v>0.45</v>
      </c>
      <c r="AK47" s="54">
        <v>0.444214</v>
      </c>
      <c r="AL47" s="54">
        <v>1000</v>
      </c>
      <c r="AO47" s="54" t="s">
        <v>26</v>
      </c>
      <c r="AP47" s="54">
        <v>15</v>
      </c>
      <c r="AQ47" s="54">
        <v>5</v>
      </c>
      <c r="AR47" s="54">
        <v>2.5</v>
      </c>
      <c r="AS47" s="54">
        <v>30</v>
      </c>
      <c r="AT47" s="54">
        <v>6</v>
      </c>
      <c r="AU47" s="54">
        <v>3.424893684210526</v>
      </c>
      <c r="AV47" s="54">
        <v>50</v>
      </c>
      <c r="AY47" s="54" t="s">
        <v>167</v>
      </c>
      <c r="AZ47" s="54">
        <v>2.5</v>
      </c>
      <c r="BA47" s="54">
        <v>10</v>
      </c>
      <c r="BB47" s="54">
        <v>5</v>
      </c>
      <c r="BC47" s="54" t="s">
        <v>11</v>
      </c>
      <c r="BD47" s="54">
        <v>0.45</v>
      </c>
      <c r="BE47" s="54">
        <v>0.3889642105263158</v>
      </c>
      <c r="BF47" s="54">
        <v>350</v>
      </c>
    </row>
    <row r="48" spans="1:58" x14ac:dyDescent="0.25">
      <c r="A48" s="52" t="s">
        <v>26</v>
      </c>
      <c r="B48" s="52">
        <v>15</v>
      </c>
      <c r="C48" s="52">
        <v>5</v>
      </c>
      <c r="D48" s="52">
        <v>2.5</v>
      </c>
      <c r="E48" s="52">
        <v>35</v>
      </c>
      <c r="F48" s="52">
        <v>3</v>
      </c>
      <c r="G48" s="52">
        <v>2.6409809999999996</v>
      </c>
      <c r="H48" s="52">
        <v>300</v>
      </c>
      <c r="I48" s="52"/>
      <c r="J48" s="52"/>
      <c r="K48" s="52" t="s">
        <v>168</v>
      </c>
      <c r="L48" s="52">
        <v>2.5</v>
      </c>
      <c r="M48" s="52">
        <v>20</v>
      </c>
      <c r="N48" s="52">
        <v>0</v>
      </c>
      <c r="O48" s="52" t="s">
        <v>11</v>
      </c>
      <c r="P48" s="52">
        <v>0.45</v>
      </c>
      <c r="Q48" s="52">
        <v>0.39952599999999999</v>
      </c>
      <c r="R48" s="52">
        <v>550</v>
      </c>
      <c r="U48" s="54" t="s">
        <v>26</v>
      </c>
      <c r="V48" s="54">
        <v>15</v>
      </c>
      <c r="W48" s="54">
        <v>5</v>
      </c>
      <c r="X48" s="54">
        <v>2.5</v>
      </c>
      <c r="Y48" s="54">
        <v>35</v>
      </c>
      <c r="Z48" s="54">
        <v>3</v>
      </c>
      <c r="AA48" s="54">
        <v>2.58867</v>
      </c>
      <c r="AB48" s="54">
        <v>500</v>
      </c>
      <c r="AE48" s="54" t="s">
        <v>168</v>
      </c>
      <c r="AF48" s="54">
        <v>2.5</v>
      </c>
      <c r="AG48" s="54">
        <v>20</v>
      </c>
      <c r="AH48" s="54">
        <v>0</v>
      </c>
      <c r="AI48" s="54" t="s">
        <v>11</v>
      </c>
      <c r="AJ48" s="54">
        <v>0.45</v>
      </c>
      <c r="AK48" s="54">
        <v>0.41499000000000003</v>
      </c>
      <c r="AL48" s="54">
        <v>850</v>
      </c>
      <c r="AO48" s="54" t="s">
        <v>26</v>
      </c>
      <c r="AP48" s="54">
        <v>15</v>
      </c>
      <c r="AQ48" s="54">
        <v>5</v>
      </c>
      <c r="AR48" s="54">
        <v>2.5</v>
      </c>
      <c r="AS48" s="54">
        <v>35</v>
      </c>
      <c r="AT48" s="54">
        <v>3</v>
      </c>
      <c r="AU48" s="54">
        <v>2.2238959473684208</v>
      </c>
      <c r="AV48" s="54">
        <v>150</v>
      </c>
      <c r="AY48" s="54" t="s">
        <v>168</v>
      </c>
      <c r="AZ48" s="54">
        <v>2.5</v>
      </c>
      <c r="BA48" s="54">
        <v>20</v>
      </c>
      <c r="BB48" s="54">
        <v>0</v>
      </c>
      <c r="BC48" s="54" t="s">
        <v>11</v>
      </c>
      <c r="BD48" s="54">
        <v>0.45</v>
      </c>
      <c r="BE48" s="54">
        <v>0.36568221052631578</v>
      </c>
      <c r="BF48" s="54">
        <v>300</v>
      </c>
    </row>
    <row r="49" spans="1:58" x14ac:dyDescent="0.25">
      <c r="A49" s="52" t="s">
        <v>26</v>
      </c>
      <c r="B49" s="52">
        <v>15</v>
      </c>
      <c r="C49" s="52">
        <v>5</v>
      </c>
      <c r="D49" s="52">
        <v>2.5</v>
      </c>
      <c r="E49" s="52">
        <v>40</v>
      </c>
      <c r="F49" s="52">
        <v>1.6</v>
      </c>
      <c r="G49" s="52">
        <v>1.5001910000000001</v>
      </c>
      <c r="H49" s="52">
        <v>450</v>
      </c>
      <c r="K49" s="54" t="s">
        <v>169</v>
      </c>
      <c r="L49" s="54">
        <v>2.5</v>
      </c>
      <c r="M49" s="54">
        <v>20</v>
      </c>
      <c r="N49" s="54">
        <v>5</v>
      </c>
      <c r="O49" s="54" t="s">
        <v>11</v>
      </c>
      <c r="P49" s="54">
        <v>0.45</v>
      </c>
      <c r="Q49" s="54">
        <v>0.44422099999999998</v>
      </c>
      <c r="R49" s="54">
        <v>500</v>
      </c>
      <c r="U49" s="54" t="s">
        <v>26</v>
      </c>
      <c r="V49" s="54">
        <v>15</v>
      </c>
      <c r="W49" s="54">
        <v>5</v>
      </c>
      <c r="X49" s="54">
        <v>2.5</v>
      </c>
      <c r="Y49" s="54">
        <v>40</v>
      </c>
      <c r="Z49" s="54">
        <v>1.6</v>
      </c>
      <c r="AA49" s="54">
        <v>1.4946119999999998</v>
      </c>
      <c r="AB49" s="54">
        <v>750</v>
      </c>
      <c r="AE49" s="54" t="s">
        <v>169</v>
      </c>
      <c r="AF49" s="54">
        <v>2.5</v>
      </c>
      <c r="AG49" s="54">
        <v>20</v>
      </c>
      <c r="AH49" s="54">
        <v>5</v>
      </c>
      <c r="AI49" s="54" t="s">
        <v>11</v>
      </c>
      <c r="AJ49" s="54">
        <v>0.45</v>
      </c>
      <c r="AK49" s="54">
        <v>0.443052</v>
      </c>
      <c r="AL49" s="54">
        <v>800</v>
      </c>
      <c r="AO49" s="54" t="s">
        <v>26</v>
      </c>
      <c r="AP49" s="54">
        <v>15</v>
      </c>
      <c r="AQ49" s="54">
        <v>5</v>
      </c>
      <c r="AR49" s="54">
        <v>2.5</v>
      </c>
      <c r="AS49" s="54">
        <v>40</v>
      </c>
      <c r="AT49" s="54">
        <v>1.6</v>
      </c>
      <c r="AU49" s="54">
        <v>1.238322842105263</v>
      </c>
      <c r="AV49" s="54">
        <v>250</v>
      </c>
      <c r="AY49" s="54" t="s">
        <v>169</v>
      </c>
      <c r="AZ49" s="54">
        <v>2.5</v>
      </c>
      <c r="BA49" s="54">
        <v>20</v>
      </c>
      <c r="BB49" s="54">
        <v>5</v>
      </c>
      <c r="BC49" s="54" t="s">
        <v>11</v>
      </c>
      <c r="BD49" s="54">
        <v>0.45</v>
      </c>
      <c r="BE49" s="54">
        <v>0.4426284210526315</v>
      </c>
      <c r="BF49" s="54">
        <v>250</v>
      </c>
    </row>
    <row r="50" spans="1:58" x14ac:dyDescent="0.25">
      <c r="A50" s="52" t="s">
        <v>27</v>
      </c>
      <c r="B50" s="52">
        <v>15</v>
      </c>
      <c r="C50" s="52">
        <v>10</v>
      </c>
      <c r="D50" s="52">
        <v>0</v>
      </c>
      <c r="E50" s="52">
        <v>30</v>
      </c>
      <c r="F50" s="52">
        <v>6</v>
      </c>
      <c r="G50" s="52">
        <v>4.6134129999999995</v>
      </c>
      <c r="H50" s="52">
        <v>200</v>
      </c>
      <c r="K50" s="54" t="s">
        <v>170</v>
      </c>
      <c r="L50" s="54">
        <v>2.5</v>
      </c>
      <c r="M50" s="54">
        <v>20</v>
      </c>
      <c r="N50" s="54">
        <v>10</v>
      </c>
      <c r="O50" s="54" t="s">
        <v>11</v>
      </c>
      <c r="P50" s="54">
        <v>0.45</v>
      </c>
      <c r="Q50" s="54">
        <v>0.44116499999999997</v>
      </c>
      <c r="R50" s="54">
        <v>550</v>
      </c>
      <c r="U50" s="54" t="s">
        <v>27</v>
      </c>
      <c r="V50" s="54">
        <v>15</v>
      </c>
      <c r="W50" s="54">
        <v>10</v>
      </c>
      <c r="X50" s="54">
        <v>0</v>
      </c>
      <c r="Y50" s="54">
        <v>30</v>
      </c>
      <c r="Z50" s="54">
        <v>6</v>
      </c>
      <c r="AA50" s="54">
        <v>5.2692920000000001</v>
      </c>
      <c r="AB50" s="54">
        <v>300</v>
      </c>
      <c r="AE50" s="54" t="s">
        <v>170</v>
      </c>
      <c r="AF50" s="54">
        <v>2.5</v>
      </c>
      <c r="AG50" s="54">
        <v>20</v>
      </c>
      <c r="AH50" s="54">
        <v>10</v>
      </c>
      <c r="AI50" s="54" t="s">
        <v>11</v>
      </c>
      <c r="AJ50" s="54">
        <v>0.45</v>
      </c>
      <c r="AK50" s="54">
        <v>0.42484199999999994</v>
      </c>
      <c r="AL50" s="54">
        <v>900</v>
      </c>
      <c r="AO50" s="54" t="s">
        <v>27</v>
      </c>
      <c r="AP50" s="54">
        <v>15</v>
      </c>
      <c r="AQ50" s="54">
        <v>10</v>
      </c>
      <c r="AR50" s="54">
        <v>0</v>
      </c>
      <c r="AS50" s="54">
        <v>30</v>
      </c>
      <c r="AT50" s="54">
        <v>6</v>
      </c>
      <c r="AU50" s="54">
        <v>3.1803063157894731</v>
      </c>
      <c r="AV50" s="54">
        <v>50</v>
      </c>
      <c r="AY50" s="54" t="s">
        <v>170</v>
      </c>
      <c r="AZ50" s="54">
        <v>2.5</v>
      </c>
      <c r="BA50" s="54">
        <v>20</v>
      </c>
      <c r="BB50" s="54">
        <v>10</v>
      </c>
      <c r="BC50" s="54" t="s">
        <v>11</v>
      </c>
      <c r="BD50" s="54">
        <v>0.45</v>
      </c>
      <c r="BE50" s="54">
        <v>0.3745515789473684</v>
      </c>
      <c r="BF50" s="54">
        <v>300</v>
      </c>
    </row>
    <row r="51" spans="1:58" x14ac:dyDescent="0.25">
      <c r="A51" s="52" t="s">
        <v>27</v>
      </c>
      <c r="B51" s="52">
        <v>15</v>
      </c>
      <c r="C51" s="52">
        <v>10</v>
      </c>
      <c r="D51" s="52">
        <v>0</v>
      </c>
      <c r="E51" s="52">
        <v>35</v>
      </c>
      <c r="F51" s="52">
        <v>3</v>
      </c>
      <c r="G51" s="52">
        <v>2.634646</v>
      </c>
      <c r="H51" s="52">
        <v>300</v>
      </c>
      <c r="K51" s="54" t="s">
        <v>181</v>
      </c>
      <c r="L51" s="52">
        <v>1.5</v>
      </c>
      <c r="M51" s="52">
        <v>5</v>
      </c>
      <c r="N51" s="52">
        <v>0</v>
      </c>
      <c r="O51" s="52" t="s">
        <v>11</v>
      </c>
      <c r="P51" s="52">
        <v>0.45</v>
      </c>
      <c r="Q51" s="54">
        <v>0.398397</v>
      </c>
      <c r="R51" s="54">
        <v>500</v>
      </c>
      <c r="U51" s="54" t="s">
        <v>27</v>
      </c>
      <c r="V51" s="54">
        <v>15</v>
      </c>
      <c r="W51" s="54">
        <v>10</v>
      </c>
      <c r="X51" s="54">
        <v>0</v>
      </c>
      <c r="Y51" s="54">
        <v>35</v>
      </c>
      <c r="Z51" s="54">
        <v>3</v>
      </c>
      <c r="AA51" s="54">
        <v>2.9064979999999996</v>
      </c>
      <c r="AB51" s="54">
        <v>450</v>
      </c>
      <c r="AE51" s="54" t="s">
        <v>181</v>
      </c>
      <c r="AF51" s="52">
        <v>1.5</v>
      </c>
      <c r="AG51" s="52">
        <v>5</v>
      </c>
      <c r="AH51" s="52">
        <v>0</v>
      </c>
      <c r="AI51" s="52" t="s">
        <v>11</v>
      </c>
      <c r="AJ51" s="52">
        <v>0.45</v>
      </c>
      <c r="AK51" s="54">
        <v>0.42069899999999999</v>
      </c>
      <c r="AL51" s="54">
        <v>750</v>
      </c>
      <c r="AO51" s="54" t="s">
        <v>27</v>
      </c>
      <c r="AP51" s="54">
        <v>15</v>
      </c>
      <c r="AQ51" s="54">
        <v>10</v>
      </c>
      <c r="AR51" s="54">
        <v>0</v>
      </c>
      <c r="AS51" s="54">
        <v>35</v>
      </c>
      <c r="AT51" s="54">
        <v>3</v>
      </c>
      <c r="AU51" s="54">
        <v>2.4022378947368419</v>
      </c>
      <c r="AV51" s="54">
        <v>150</v>
      </c>
      <c r="AY51" s="54" t="s">
        <v>181</v>
      </c>
      <c r="AZ51" s="52">
        <v>1.5</v>
      </c>
      <c r="BA51" s="52">
        <v>5</v>
      </c>
      <c r="BB51" s="52">
        <v>0</v>
      </c>
      <c r="BC51" s="52" t="s">
        <v>11</v>
      </c>
      <c r="BD51" s="52">
        <v>0.45</v>
      </c>
      <c r="BE51" s="54">
        <v>0.43154005263157891</v>
      </c>
      <c r="BF51" s="54">
        <v>250</v>
      </c>
    </row>
    <row r="52" spans="1:58" x14ac:dyDescent="0.25">
      <c r="A52" s="52" t="s">
        <v>27</v>
      </c>
      <c r="B52" s="52">
        <v>15</v>
      </c>
      <c r="C52" s="52">
        <v>10</v>
      </c>
      <c r="D52" s="52">
        <v>0</v>
      </c>
      <c r="E52" s="52">
        <v>40</v>
      </c>
      <c r="F52" s="52">
        <v>1.6</v>
      </c>
      <c r="G52" s="52">
        <v>1.453249</v>
      </c>
      <c r="H52" s="52">
        <v>450</v>
      </c>
      <c r="K52" s="54" t="s">
        <v>182</v>
      </c>
      <c r="L52" s="52">
        <v>1.5</v>
      </c>
      <c r="M52" s="52">
        <v>5</v>
      </c>
      <c r="N52" s="52">
        <v>2.5</v>
      </c>
      <c r="O52" s="52" t="s">
        <v>11</v>
      </c>
      <c r="P52" s="52">
        <v>0.45</v>
      </c>
      <c r="Q52" s="54">
        <v>0.39872850000000004</v>
      </c>
      <c r="R52" s="54">
        <v>500</v>
      </c>
      <c r="U52" s="54" t="s">
        <v>27</v>
      </c>
      <c r="V52" s="54">
        <v>15</v>
      </c>
      <c r="W52" s="54">
        <v>10</v>
      </c>
      <c r="X52" s="54">
        <v>0</v>
      </c>
      <c r="Y52" s="54">
        <v>40</v>
      </c>
      <c r="Z52" s="54">
        <v>1.6</v>
      </c>
      <c r="AA52" s="54">
        <v>1.5491140000000001</v>
      </c>
      <c r="AB52" s="54">
        <v>700</v>
      </c>
      <c r="AE52" s="54" t="s">
        <v>182</v>
      </c>
      <c r="AF52" s="52">
        <v>1.5</v>
      </c>
      <c r="AG52" s="52">
        <v>5</v>
      </c>
      <c r="AH52" s="52">
        <v>2.5</v>
      </c>
      <c r="AI52" s="52" t="s">
        <v>11</v>
      </c>
      <c r="AJ52" s="52">
        <v>0.45</v>
      </c>
      <c r="AK52" s="54">
        <v>0.424512</v>
      </c>
      <c r="AL52" s="54">
        <v>750</v>
      </c>
      <c r="AO52" s="54" t="s">
        <v>27</v>
      </c>
      <c r="AP52" s="54">
        <v>15</v>
      </c>
      <c r="AQ52" s="54">
        <v>10</v>
      </c>
      <c r="AR52" s="54">
        <v>0</v>
      </c>
      <c r="AS52" s="54">
        <v>40</v>
      </c>
      <c r="AT52" s="54">
        <v>1.6</v>
      </c>
      <c r="AU52" s="54">
        <v>1.257597894736842</v>
      </c>
      <c r="AV52" s="54">
        <v>250</v>
      </c>
      <c r="AY52" s="54" t="s">
        <v>182</v>
      </c>
      <c r="AZ52" s="52">
        <v>1.5</v>
      </c>
      <c r="BA52" s="52">
        <v>5</v>
      </c>
      <c r="BB52" s="52">
        <v>2.5</v>
      </c>
      <c r="BC52" s="52" t="s">
        <v>11</v>
      </c>
      <c r="BD52" s="52">
        <v>0.45</v>
      </c>
      <c r="BE52" s="54">
        <v>0.41760986842105263</v>
      </c>
      <c r="BF52" s="54">
        <v>250</v>
      </c>
    </row>
    <row r="53" spans="1:58" x14ac:dyDescent="0.25">
      <c r="A53" s="52" t="s">
        <v>28</v>
      </c>
      <c r="B53" s="52">
        <v>15</v>
      </c>
      <c r="C53" s="52">
        <v>10</v>
      </c>
      <c r="D53" s="52">
        <v>5</v>
      </c>
      <c r="E53" s="52">
        <v>30</v>
      </c>
      <c r="F53" s="52">
        <v>6</v>
      </c>
      <c r="G53" s="52">
        <v>2.5486230000000001</v>
      </c>
      <c r="H53" s="52">
        <v>50</v>
      </c>
      <c r="K53" s="54" t="s">
        <v>183</v>
      </c>
      <c r="L53" s="52">
        <v>1.5</v>
      </c>
      <c r="M53" s="52">
        <v>10</v>
      </c>
      <c r="N53" s="52">
        <v>0</v>
      </c>
      <c r="O53" s="52" t="s">
        <v>11</v>
      </c>
      <c r="P53" s="52">
        <v>0.45</v>
      </c>
      <c r="Q53" s="54">
        <v>0.44300850000000003</v>
      </c>
      <c r="R53" s="54">
        <v>450</v>
      </c>
      <c r="U53" s="54" t="s">
        <v>28</v>
      </c>
      <c r="V53" s="54">
        <v>15</v>
      </c>
      <c r="W53" s="54">
        <v>10</v>
      </c>
      <c r="X53" s="54">
        <v>5</v>
      </c>
      <c r="Y53" s="54">
        <v>30</v>
      </c>
      <c r="Z53" s="54">
        <v>6</v>
      </c>
      <c r="AA53" s="54">
        <v>5.6895159999999994</v>
      </c>
      <c r="AB53" s="54">
        <v>250</v>
      </c>
      <c r="AE53" s="54" t="s">
        <v>183</v>
      </c>
      <c r="AF53" s="52">
        <v>1.5</v>
      </c>
      <c r="AG53" s="52">
        <v>10</v>
      </c>
      <c r="AH53" s="52">
        <v>0</v>
      </c>
      <c r="AI53" s="52" t="s">
        <v>11</v>
      </c>
      <c r="AJ53" s="52">
        <v>0.45</v>
      </c>
      <c r="AK53" s="54">
        <v>0.44201699999999999</v>
      </c>
      <c r="AL53" s="54">
        <v>700</v>
      </c>
      <c r="AO53" s="54" t="s">
        <v>28</v>
      </c>
      <c r="AP53" s="54">
        <v>15</v>
      </c>
      <c r="AQ53" s="54">
        <v>10</v>
      </c>
      <c r="AR53" s="54">
        <v>5</v>
      </c>
      <c r="AS53" s="54">
        <v>30</v>
      </c>
      <c r="AT53" s="54">
        <v>6</v>
      </c>
      <c r="AU53" s="54">
        <v>0.93896636842105274</v>
      </c>
      <c r="AV53" s="54">
        <v>50</v>
      </c>
      <c r="AY53" s="54" t="s">
        <v>183</v>
      </c>
      <c r="AZ53" s="52">
        <v>1.5</v>
      </c>
      <c r="BA53" s="52">
        <v>10</v>
      </c>
      <c r="BB53" s="52">
        <v>0</v>
      </c>
      <c r="BC53" s="52" t="s">
        <v>11</v>
      </c>
      <c r="BD53" s="52">
        <v>0.45</v>
      </c>
      <c r="BE53" s="54">
        <v>0.40809023684210533</v>
      </c>
      <c r="BF53" s="54">
        <v>250</v>
      </c>
    </row>
    <row r="54" spans="1:58" x14ac:dyDescent="0.25">
      <c r="A54" s="52" t="s">
        <v>28</v>
      </c>
      <c r="B54" s="52">
        <v>15</v>
      </c>
      <c r="C54" s="52">
        <v>10</v>
      </c>
      <c r="D54" s="52">
        <v>5</v>
      </c>
      <c r="E54" s="52">
        <v>35</v>
      </c>
      <c r="F54" s="52">
        <v>3</v>
      </c>
      <c r="G54" s="52">
        <v>2.8447579999999997</v>
      </c>
      <c r="H54" s="52">
        <v>250</v>
      </c>
      <c r="K54" s="54" t="s">
        <v>184</v>
      </c>
      <c r="L54" s="52">
        <v>1.5</v>
      </c>
      <c r="M54" s="52">
        <v>10</v>
      </c>
      <c r="N54" s="52">
        <v>5</v>
      </c>
      <c r="O54" s="52" t="s">
        <v>11</v>
      </c>
      <c r="P54" s="52">
        <v>0.45</v>
      </c>
      <c r="Q54" s="54">
        <v>0.42301350000000004</v>
      </c>
      <c r="R54" s="54">
        <v>500</v>
      </c>
      <c r="U54" s="54" t="s">
        <v>28</v>
      </c>
      <c r="V54" s="54">
        <v>15</v>
      </c>
      <c r="W54" s="54">
        <v>10</v>
      </c>
      <c r="X54" s="54">
        <v>5</v>
      </c>
      <c r="Y54" s="54">
        <v>35</v>
      </c>
      <c r="Z54" s="54">
        <v>3</v>
      </c>
      <c r="AA54" s="54">
        <v>2.7076280000000001</v>
      </c>
      <c r="AB54" s="54">
        <v>450</v>
      </c>
      <c r="AE54" s="54" t="s">
        <v>184</v>
      </c>
      <c r="AF54" s="52">
        <v>1.5</v>
      </c>
      <c r="AG54" s="52">
        <v>10</v>
      </c>
      <c r="AH54" s="52">
        <v>5</v>
      </c>
      <c r="AI54" s="52" t="s">
        <v>11</v>
      </c>
      <c r="AJ54" s="52">
        <v>0.45</v>
      </c>
      <c r="AK54" s="54">
        <v>0.42002699999999998</v>
      </c>
      <c r="AL54" s="54">
        <v>800</v>
      </c>
      <c r="AO54" s="54" t="s">
        <v>28</v>
      </c>
      <c r="AP54" s="54">
        <v>15</v>
      </c>
      <c r="AQ54" s="54">
        <v>10</v>
      </c>
      <c r="AR54" s="54">
        <v>5</v>
      </c>
      <c r="AS54" s="54">
        <v>35</v>
      </c>
      <c r="AT54" s="54">
        <v>3</v>
      </c>
      <c r="AU54" s="54">
        <v>0.93896636842105274</v>
      </c>
      <c r="AV54" s="54">
        <v>50</v>
      </c>
      <c r="AY54" s="54" t="s">
        <v>184</v>
      </c>
      <c r="AZ54" s="52">
        <v>1.5</v>
      </c>
      <c r="BA54" s="52">
        <v>10</v>
      </c>
      <c r="BB54" s="52">
        <v>5</v>
      </c>
      <c r="BC54" s="52" t="s">
        <v>11</v>
      </c>
      <c r="BD54" s="52">
        <v>0.45</v>
      </c>
      <c r="BE54" s="54">
        <v>0.432033</v>
      </c>
      <c r="BF54" s="54">
        <v>250</v>
      </c>
    </row>
    <row r="55" spans="1:58" x14ac:dyDescent="0.25">
      <c r="A55" s="52" t="s">
        <v>28</v>
      </c>
      <c r="B55" s="52">
        <v>15</v>
      </c>
      <c r="C55" s="52">
        <v>10</v>
      </c>
      <c r="D55" s="52">
        <v>5</v>
      </c>
      <c r="E55" s="52">
        <v>40</v>
      </c>
      <c r="F55" s="52">
        <v>1.6</v>
      </c>
      <c r="G55" s="52">
        <v>1.587432</v>
      </c>
      <c r="H55" s="52">
        <v>400</v>
      </c>
      <c r="K55" s="54" t="s">
        <v>185</v>
      </c>
      <c r="L55" s="52">
        <v>1.5</v>
      </c>
      <c r="M55" s="52">
        <v>20</v>
      </c>
      <c r="N55" s="52">
        <v>0</v>
      </c>
      <c r="O55" s="52" t="s">
        <v>11</v>
      </c>
      <c r="P55" s="52">
        <v>0.45</v>
      </c>
      <c r="Q55" s="54">
        <v>0.44827649999999997</v>
      </c>
      <c r="R55" s="54">
        <v>400</v>
      </c>
      <c r="U55" s="54" t="s">
        <v>28</v>
      </c>
      <c r="V55" s="54">
        <v>15</v>
      </c>
      <c r="W55" s="54">
        <v>10</v>
      </c>
      <c r="X55" s="54">
        <v>5</v>
      </c>
      <c r="Y55" s="54">
        <v>40</v>
      </c>
      <c r="Z55" s="54">
        <v>1.6</v>
      </c>
      <c r="AA55" s="54">
        <v>1.4900059999999999</v>
      </c>
      <c r="AB55" s="54">
        <v>700</v>
      </c>
      <c r="AE55" s="54" t="s">
        <v>185</v>
      </c>
      <c r="AF55" s="52">
        <v>1.5</v>
      </c>
      <c r="AG55" s="52">
        <v>20</v>
      </c>
      <c r="AH55" s="52">
        <v>0</v>
      </c>
      <c r="AI55" s="52" t="s">
        <v>11</v>
      </c>
      <c r="AJ55" s="52">
        <v>0.45</v>
      </c>
      <c r="AK55" s="54">
        <v>0.441444</v>
      </c>
      <c r="AL55" s="54">
        <v>650</v>
      </c>
      <c r="AO55" s="54" t="s">
        <v>28</v>
      </c>
      <c r="AP55" s="54">
        <v>15</v>
      </c>
      <c r="AQ55" s="54">
        <v>10</v>
      </c>
      <c r="AR55" s="54">
        <v>5</v>
      </c>
      <c r="AS55" s="54">
        <v>40</v>
      </c>
      <c r="AT55" s="54">
        <v>1.6</v>
      </c>
      <c r="AU55" s="54">
        <v>1.3158924210526315</v>
      </c>
      <c r="AV55" s="54">
        <v>200</v>
      </c>
      <c r="AY55" s="54" t="s">
        <v>185</v>
      </c>
      <c r="AZ55" s="52">
        <v>1.5</v>
      </c>
      <c r="BA55" s="52">
        <v>20</v>
      </c>
      <c r="BB55" s="52">
        <v>0</v>
      </c>
      <c r="BC55" s="52" t="s">
        <v>11</v>
      </c>
      <c r="BD55" s="52">
        <v>0.45</v>
      </c>
      <c r="BE55" s="54">
        <v>0.33185913157894736</v>
      </c>
      <c r="BF55" s="54">
        <v>250</v>
      </c>
    </row>
    <row r="56" spans="1:58" x14ac:dyDescent="0.25">
      <c r="A56" s="52" t="s">
        <v>29</v>
      </c>
      <c r="B56" s="52">
        <v>15</v>
      </c>
      <c r="C56" s="52">
        <v>20</v>
      </c>
      <c r="D56" s="52">
        <v>0</v>
      </c>
      <c r="E56" s="52">
        <v>30</v>
      </c>
      <c r="F56" s="52">
        <v>6</v>
      </c>
      <c r="G56" s="52">
        <v>5.7812019999999995</v>
      </c>
      <c r="H56" s="52">
        <v>0</v>
      </c>
      <c r="K56" s="54" t="s">
        <v>186</v>
      </c>
      <c r="L56" s="52">
        <v>1.5</v>
      </c>
      <c r="M56" s="54">
        <v>20</v>
      </c>
      <c r="N56" s="54">
        <v>5</v>
      </c>
      <c r="O56" s="54" t="s">
        <v>11</v>
      </c>
      <c r="P56" s="54">
        <v>0.45</v>
      </c>
      <c r="Q56" s="54">
        <v>0.42752250000000003</v>
      </c>
      <c r="R56" s="54">
        <v>400</v>
      </c>
      <c r="U56" s="54" t="s">
        <v>29</v>
      </c>
      <c r="V56" s="54">
        <v>15</v>
      </c>
      <c r="W56" s="54">
        <v>20</v>
      </c>
      <c r="X56" s="54">
        <v>0</v>
      </c>
      <c r="Y56" s="54">
        <v>30</v>
      </c>
      <c r="Z56" s="54">
        <v>6</v>
      </c>
      <c r="AA56" s="54">
        <v>5.4071359999999995</v>
      </c>
      <c r="AB56" s="54">
        <v>300</v>
      </c>
      <c r="AE56" s="54" t="s">
        <v>186</v>
      </c>
      <c r="AF56" s="52">
        <v>1.5</v>
      </c>
      <c r="AG56" s="54">
        <v>20</v>
      </c>
      <c r="AH56" s="54">
        <v>5</v>
      </c>
      <c r="AI56" s="54" t="s">
        <v>11</v>
      </c>
      <c r="AJ56" s="54">
        <v>0.45</v>
      </c>
      <c r="AK56" s="54">
        <v>0.41679900000000003</v>
      </c>
      <c r="AL56" s="54">
        <v>650</v>
      </c>
      <c r="AO56" s="54" t="s">
        <v>29</v>
      </c>
      <c r="AP56" s="54">
        <v>15</v>
      </c>
      <c r="AQ56" s="54">
        <v>20</v>
      </c>
      <c r="AR56" s="54">
        <v>0</v>
      </c>
      <c r="AS56" s="54">
        <v>30</v>
      </c>
      <c r="AT56" s="54">
        <v>6</v>
      </c>
      <c r="AU56" s="54">
        <v>2.1299165263157893</v>
      </c>
      <c r="AV56" s="54">
        <v>0</v>
      </c>
      <c r="AY56" s="54" t="s">
        <v>186</v>
      </c>
      <c r="AZ56" s="52">
        <v>1.5</v>
      </c>
      <c r="BA56" s="54">
        <v>20</v>
      </c>
      <c r="BB56" s="54">
        <v>5</v>
      </c>
      <c r="BC56" s="54" t="s">
        <v>11</v>
      </c>
      <c r="BD56" s="54">
        <v>0.45</v>
      </c>
      <c r="BE56" s="54">
        <v>0.43059726315789471</v>
      </c>
      <c r="BF56" s="54">
        <v>200</v>
      </c>
    </row>
    <row r="57" spans="1:58" x14ac:dyDescent="0.25">
      <c r="A57" s="52" t="s">
        <v>29</v>
      </c>
      <c r="B57" s="52">
        <v>15</v>
      </c>
      <c r="C57" s="52">
        <v>20</v>
      </c>
      <c r="D57" s="52">
        <v>0</v>
      </c>
      <c r="E57" s="52">
        <v>35</v>
      </c>
      <c r="F57" s="52">
        <v>3</v>
      </c>
      <c r="G57" s="52">
        <v>2.7035679999999997</v>
      </c>
      <c r="H57" s="52">
        <v>300</v>
      </c>
      <c r="K57" s="54" t="s">
        <v>187</v>
      </c>
      <c r="L57" s="52">
        <v>1.5</v>
      </c>
      <c r="M57" s="54">
        <v>20</v>
      </c>
      <c r="N57" s="54">
        <v>10</v>
      </c>
      <c r="O57" s="54" t="s">
        <v>11</v>
      </c>
      <c r="P57" s="54">
        <v>0.45</v>
      </c>
      <c r="Q57" s="54">
        <v>0.391764</v>
      </c>
      <c r="R57" s="54">
        <v>450</v>
      </c>
      <c r="U57" s="54" t="s">
        <v>29</v>
      </c>
      <c r="V57" s="54">
        <v>15</v>
      </c>
      <c r="W57" s="54">
        <v>20</v>
      </c>
      <c r="X57" s="54">
        <v>0</v>
      </c>
      <c r="Y57" s="54">
        <v>35</v>
      </c>
      <c r="Z57" s="54">
        <v>3</v>
      </c>
      <c r="AA57" s="54">
        <v>2.5837840000000001</v>
      </c>
      <c r="AB57" s="54">
        <v>500</v>
      </c>
      <c r="AE57" s="54" t="s">
        <v>187</v>
      </c>
      <c r="AF57" s="52">
        <v>1.5</v>
      </c>
      <c r="AG57" s="54">
        <v>20</v>
      </c>
      <c r="AH57" s="54">
        <v>10</v>
      </c>
      <c r="AI57" s="54" t="s">
        <v>11</v>
      </c>
      <c r="AJ57" s="54">
        <v>0.45</v>
      </c>
      <c r="AK57" s="54">
        <v>0.40946700000000003</v>
      </c>
      <c r="AL57" s="54">
        <v>700</v>
      </c>
      <c r="AO57" s="54" t="s">
        <v>29</v>
      </c>
      <c r="AP57" s="54">
        <v>15</v>
      </c>
      <c r="AQ57" s="54">
        <v>20</v>
      </c>
      <c r="AR57" s="54">
        <v>0</v>
      </c>
      <c r="AS57" s="54">
        <v>35</v>
      </c>
      <c r="AT57" s="54">
        <v>3</v>
      </c>
      <c r="AU57" s="54">
        <v>2.1299165263157893</v>
      </c>
      <c r="AV57" s="54">
        <v>0</v>
      </c>
      <c r="AY57" s="54" t="s">
        <v>187</v>
      </c>
      <c r="AZ57" s="52">
        <v>1.5</v>
      </c>
      <c r="BA57" s="54">
        <v>20</v>
      </c>
      <c r="BB57" s="54">
        <v>10</v>
      </c>
      <c r="BC57" s="54" t="s">
        <v>11</v>
      </c>
      <c r="BD57" s="54">
        <v>0.45</v>
      </c>
      <c r="BE57" s="54">
        <v>0.42427957894736845</v>
      </c>
      <c r="BF57" s="54">
        <v>200</v>
      </c>
    </row>
    <row r="58" spans="1:58" x14ac:dyDescent="0.25">
      <c r="A58" s="52" t="s">
        <v>29</v>
      </c>
      <c r="B58" s="52">
        <v>15</v>
      </c>
      <c r="C58" s="52">
        <v>20</v>
      </c>
      <c r="D58" s="52">
        <v>0</v>
      </c>
      <c r="E58" s="52">
        <v>40</v>
      </c>
      <c r="F58" s="52">
        <v>1.6</v>
      </c>
      <c r="G58" s="52">
        <v>1.5032290000000001</v>
      </c>
      <c r="H58" s="52">
        <v>450</v>
      </c>
      <c r="K58" s="54" t="s">
        <v>188</v>
      </c>
      <c r="L58" s="52">
        <v>2</v>
      </c>
      <c r="M58" s="52">
        <v>5</v>
      </c>
      <c r="N58" s="52">
        <v>0</v>
      </c>
      <c r="O58" s="52" t="s">
        <v>11</v>
      </c>
      <c r="P58" s="52">
        <v>0.45</v>
      </c>
      <c r="Q58" s="54">
        <v>0.43532559999999998</v>
      </c>
      <c r="R58" s="54">
        <v>500</v>
      </c>
      <c r="U58" s="54" t="s">
        <v>29</v>
      </c>
      <c r="V58" s="54">
        <v>15</v>
      </c>
      <c r="W58" s="54">
        <v>20</v>
      </c>
      <c r="X58" s="54">
        <v>0</v>
      </c>
      <c r="Y58" s="54">
        <v>40</v>
      </c>
      <c r="Z58" s="54">
        <v>1.6</v>
      </c>
      <c r="AA58" s="54">
        <v>1.4563360000000001</v>
      </c>
      <c r="AB58" s="54">
        <v>750</v>
      </c>
      <c r="AE58" s="54" t="s">
        <v>188</v>
      </c>
      <c r="AF58" s="52">
        <v>2</v>
      </c>
      <c r="AG58" s="54">
        <v>5</v>
      </c>
      <c r="AH58" s="54">
        <v>0</v>
      </c>
      <c r="AI58" s="54" t="s">
        <v>11</v>
      </c>
      <c r="AJ58" s="54">
        <v>0.45</v>
      </c>
      <c r="AK58" s="54">
        <v>0.4260912</v>
      </c>
      <c r="AL58" s="54">
        <v>800</v>
      </c>
      <c r="AO58" s="54" t="s">
        <v>29</v>
      </c>
      <c r="AP58" s="54">
        <v>15</v>
      </c>
      <c r="AQ58" s="54">
        <v>20</v>
      </c>
      <c r="AR58" s="54">
        <v>0</v>
      </c>
      <c r="AS58" s="54">
        <v>40</v>
      </c>
      <c r="AT58" s="54">
        <v>1.6</v>
      </c>
      <c r="AU58" s="54">
        <v>1.2854505263157896</v>
      </c>
      <c r="AV58" s="54">
        <v>250</v>
      </c>
      <c r="AY58" s="54" t="s">
        <v>188</v>
      </c>
      <c r="AZ58" s="52">
        <v>2</v>
      </c>
      <c r="BA58" s="54">
        <v>5</v>
      </c>
      <c r="BB58" s="54">
        <v>0</v>
      </c>
      <c r="BC58" s="54" t="s">
        <v>11</v>
      </c>
      <c r="BD58" s="54">
        <v>0.45</v>
      </c>
      <c r="BE58" s="54">
        <v>0.44949136842105269</v>
      </c>
      <c r="BF58" s="54">
        <v>250</v>
      </c>
    </row>
    <row r="59" spans="1:58" x14ac:dyDescent="0.25">
      <c r="A59" s="52" t="s">
        <v>30</v>
      </c>
      <c r="B59" s="52">
        <v>15</v>
      </c>
      <c r="C59" s="52">
        <v>20</v>
      </c>
      <c r="D59" s="52">
        <v>5</v>
      </c>
      <c r="E59" s="52">
        <v>30</v>
      </c>
      <c r="F59" s="52">
        <v>6</v>
      </c>
      <c r="G59" s="52">
        <v>1.1046559999999999</v>
      </c>
      <c r="H59" s="52">
        <v>0</v>
      </c>
      <c r="K59" s="54" t="s">
        <v>189</v>
      </c>
      <c r="L59" s="52">
        <v>2</v>
      </c>
      <c r="M59" s="52">
        <v>5</v>
      </c>
      <c r="N59" s="52">
        <v>2.5</v>
      </c>
      <c r="O59" s="52" t="s">
        <v>11</v>
      </c>
      <c r="P59" s="52">
        <v>0.45</v>
      </c>
      <c r="Q59" s="54">
        <v>0.43643120000000002</v>
      </c>
      <c r="R59" s="54">
        <v>500</v>
      </c>
      <c r="U59" s="54" t="s">
        <v>30</v>
      </c>
      <c r="V59" s="54">
        <v>15</v>
      </c>
      <c r="W59" s="54">
        <v>20</v>
      </c>
      <c r="X59" s="54">
        <v>5</v>
      </c>
      <c r="Y59" s="54">
        <v>30</v>
      </c>
      <c r="Z59" s="54">
        <v>6</v>
      </c>
      <c r="AA59" s="54">
        <v>5.8313779999999991</v>
      </c>
      <c r="AB59" s="54">
        <v>250</v>
      </c>
      <c r="AE59" s="54" t="s">
        <v>189</v>
      </c>
      <c r="AF59" s="52">
        <v>2</v>
      </c>
      <c r="AG59" s="52">
        <v>5</v>
      </c>
      <c r="AH59" s="52">
        <v>2.5</v>
      </c>
      <c r="AI59" s="52" t="s">
        <v>11</v>
      </c>
      <c r="AJ59" s="52">
        <v>0.45</v>
      </c>
      <c r="AK59" s="54">
        <v>0.43022559999999999</v>
      </c>
      <c r="AL59" s="54">
        <v>800</v>
      </c>
      <c r="AO59" s="54" t="s">
        <v>30</v>
      </c>
      <c r="AP59" s="54">
        <v>15</v>
      </c>
      <c r="AQ59" s="54">
        <v>20</v>
      </c>
      <c r="AR59" s="54">
        <v>5</v>
      </c>
      <c r="AS59" s="54">
        <v>30</v>
      </c>
      <c r="AT59" s="54">
        <v>6</v>
      </c>
      <c r="AU59" s="54">
        <v>0.40697852631578946</v>
      </c>
      <c r="AV59" s="54">
        <v>0</v>
      </c>
      <c r="AY59" s="54" t="s">
        <v>189</v>
      </c>
      <c r="AZ59" s="52">
        <v>2</v>
      </c>
      <c r="BA59" s="52">
        <v>5</v>
      </c>
      <c r="BB59" s="52">
        <v>2.5</v>
      </c>
      <c r="BC59" s="52" t="s">
        <v>11</v>
      </c>
      <c r="BD59" s="52">
        <v>0.45</v>
      </c>
      <c r="BE59" s="54">
        <v>0.44096168421052628</v>
      </c>
      <c r="BF59" s="54">
        <v>250</v>
      </c>
    </row>
    <row r="60" spans="1:58" x14ac:dyDescent="0.25">
      <c r="A60" s="52" t="s">
        <v>30</v>
      </c>
      <c r="B60" s="52">
        <v>15</v>
      </c>
      <c r="C60" s="52">
        <v>20</v>
      </c>
      <c r="D60" s="52">
        <v>5</v>
      </c>
      <c r="E60" s="52">
        <v>35</v>
      </c>
      <c r="F60" s="52">
        <v>3</v>
      </c>
      <c r="G60" s="52">
        <v>2.9156889999999995</v>
      </c>
      <c r="H60" s="52">
        <v>250</v>
      </c>
      <c r="K60" s="54" t="s">
        <v>190</v>
      </c>
      <c r="L60" s="52">
        <v>2</v>
      </c>
      <c r="M60" s="52">
        <v>10</v>
      </c>
      <c r="N60" s="52">
        <v>0</v>
      </c>
      <c r="O60" s="52" t="s">
        <v>11</v>
      </c>
      <c r="P60" s="52">
        <v>0.45</v>
      </c>
      <c r="Q60" s="54">
        <v>0.4283632</v>
      </c>
      <c r="R60" s="54">
        <v>500</v>
      </c>
      <c r="U60" s="54" t="s">
        <v>30</v>
      </c>
      <c r="V60" s="54">
        <v>15</v>
      </c>
      <c r="W60" s="54">
        <v>20</v>
      </c>
      <c r="X60" s="54">
        <v>5</v>
      </c>
      <c r="Y60" s="54">
        <v>35</v>
      </c>
      <c r="Z60" s="54">
        <v>3</v>
      </c>
      <c r="AA60" s="54">
        <v>2.654512</v>
      </c>
      <c r="AB60" s="54">
        <v>450</v>
      </c>
      <c r="AE60" s="54" t="s">
        <v>190</v>
      </c>
      <c r="AF60" s="52">
        <v>2</v>
      </c>
      <c r="AG60" s="52">
        <v>10</v>
      </c>
      <c r="AH60" s="52">
        <v>0</v>
      </c>
      <c r="AI60" s="52" t="s">
        <v>11</v>
      </c>
      <c r="AJ60" s="52">
        <v>0.45</v>
      </c>
      <c r="AK60" s="54">
        <v>0.41139840000000005</v>
      </c>
      <c r="AL60" s="54">
        <v>800</v>
      </c>
      <c r="AO60" s="54" t="s">
        <v>30</v>
      </c>
      <c r="AP60" s="54">
        <v>15</v>
      </c>
      <c r="AQ60" s="54">
        <v>20</v>
      </c>
      <c r="AR60" s="54">
        <v>5</v>
      </c>
      <c r="AS60" s="54">
        <v>35</v>
      </c>
      <c r="AT60" s="54">
        <v>3</v>
      </c>
      <c r="AU60" s="54">
        <v>0.40697852631578946</v>
      </c>
      <c r="AV60" s="54">
        <v>0</v>
      </c>
      <c r="AY60" s="54" t="s">
        <v>190</v>
      </c>
      <c r="AZ60" s="52">
        <v>2</v>
      </c>
      <c r="BA60" s="52">
        <v>10</v>
      </c>
      <c r="BB60" s="52">
        <v>0</v>
      </c>
      <c r="BC60" s="52" t="s">
        <v>11</v>
      </c>
      <c r="BD60" s="52">
        <v>0.45</v>
      </c>
      <c r="BE60" s="54">
        <v>0.44766694736842105</v>
      </c>
      <c r="BF60" s="54">
        <v>250</v>
      </c>
    </row>
    <row r="61" spans="1:58" x14ac:dyDescent="0.25">
      <c r="A61" s="52" t="s">
        <v>30</v>
      </c>
      <c r="B61" s="52">
        <v>15</v>
      </c>
      <c r="C61" s="52">
        <v>20</v>
      </c>
      <c r="D61" s="52">
        <v>5</v>
      </c>
      <c r="E61" s="52">
        <v>40</v>
      </c>
      <c r="F61" s="52">
        <v>1.6</v>
      </c>
      <c r="G61" s="52">
        <v>1.5671529999999998</v>
      </c>
      <c r="H61" s="52">
        <v>400</v>
      </c>
      <c r="K61" s="54" t="s">
        <v>191</v>
      </c>
      <c r="L61" s="52">
        <v>2</v>
      </c>
      <c r="M61" s="52">
        <v>10</v>
      </c>
      <c r="N61" s="52">
        <v>5</v>
      </c>
      <c r="O61" s="52" t="s">
        <v>11</v>
      </c>
      <c r="P61" s="52">
        <v>0.45</v>
      </c>
      <c r="Q61" s="54">
        <v>0.43558000000000002</v>
      </c>
      <c r="R61" s="54">
        <v>550</v>
      </c>
      <c r="U61" s="54" t="s">
        <v>30</v>
      </c>
      <c r="V61" s="54">
        <v>15</v>
      </c>
      <c r="W61" s="54">
        <v>20</v>
      </c>
      <c r="X61" s="54">
        <v>5</v>
      </c>
      <c r="Y61" s="54">
        <v>40</v>
      </c>
      <c r="Z61" s="54">
        <v>1.6</v>
      </c>
      <c r="AA61" s="54">
        <v>1.5842959999999999</v>
      </c>
      <c r="AB61" s="54">
        <v>650</v>
      </c>
      <c r="AE61" s="54" t="s">
        <v>191</v>
      </c>
      <c r="AF61" s="52">
        <v>2</v>
      </c>
      <c r="AG61" s="52">
        <v>10</v>
      </c>
      <c r="AH61" s="52">
        <v>5</v>
      </c>
      <c r="AI61" s="52" t="s">
        <v>11</v>
      </c>
      <c r="AJ61" s="52">
        <v>0.45</v>
      </c>
      <c r="AK61" s="54">
        <v>0.41643039999999998</v>
      </c>
      <c r="AL61" s="54">
        <v>900</v>
      </c>
      <c r="AO61" s="54" t="s">
        <v>30</v>
      </c>
      <c r="AP61" s="54">
        <v>15</v>
      </c>
      <c r="AQ61" s="54">
        <v>20</v>
      </c>
      <c r="AR61" s="54">
        <v>5</v>
      </c>
      <c r="AS61" s="54">
        <v>40</v>
      </c>
      <c r="AT61" s="54">
        <v>1.6</v>
      </c>
      <c r="AU61" s="54">
        <v>1.370083842105263</v>
      </c>
      <c r="AV61" s="54">
        <v>200</v>
      </c>
      <c r="AY61" s="54" t="s">
        <v>191</v>
      </c>
      <c r="AZ61" s="52">
        <v>2</v>
      </c>
      <c r="BA61" s="52">
        <v>10</v>
      </c>
      <c r="BB61" s="52">
        <v>5</v>
      </c>
      <c r="BC61" s="52" t="s">
        <v>11</v>
      </c>
      <c r="BD61" s="52">
        <v>0.45</v>
      </c>
      <c r="BE61" s="54">
        <v>0.38510610526315786</v>
      </c>
      <c r="BF61" s="54">
        <v>300</v>
      </c>
    </row>
    <row r="62" spans="1:58" x14ac:dyDescent="0.25">
      <c r="A62" s="52" t="s">
        <v>31</v>
      </c>
      <c r="B62" s="52">
        <v>15</v>
      </c>
      <c r="C62" s="52">
        <v>20</v>
      </c>
      <c r="D62" s="52">
        <v>10</v>
      </c>
      <c r="E62" s="52">
        <v>30</v>
      </c>
      <c r="F62" s="52">
        <v>6</v>
      </c>
      <c r="G62" s="52">
        <v>9.8660800000000007E-2</v>
      </c>
      <c r="H62" s="52">
        <v>0</v>
      </c>
      <c r="K62" s="54" t="s">
        <v>192</v>
      </c>
      <c r="L62" s="52">
        <v>2</v>
      </c>
      <c r="M62" s="52">
        <v>20</v>
      </c>
      <c r="N62" s="52">
        <v>0</v>
      </c>
      <c r="O62" s="52" t="s">
        <v>11</v>
      </c>
      <c r="P62" s="52">
        <v>0.45</v>
      </c>
      <c r="Q62" s="54">
        <v>0.43334879999999998</v>
      </c>
      <c r="R62" s="54">
        <v>450</v>
      </c>
      <c r="U62" s="54" t="s">
        <v>31</v>
      </c>
      <c r="V62" s="54">
        <v>15</v>
      </c>
      <c r="W62" s="54">
        <v>20</v>
      </c>
      <c r="X62" s="54">
        <v>10</v>
      </c>
      <c r="Y62" s="54">
        <v>30</v>
      </c>
      <c r="Z62" s="54">
        <v>6</v>
      </c>
      <c r="AA62" s="54">
        <v>0.19732160000000001</v>
      </c>
      <c r="AB62" s="54">
        <v>0</v>
      </c>
      <c r="AE62" s="54" t="s">
        <v>192</v>
      </c>
      <c r="AF62" s="52">
        <v>2</v>
      </c>
      <c r="AG62" s="52">
        <v>20</v>
      </c>
      <c r="AH62" s="52">
        <v>0</v>
      </c>
      <c r="AI62" s="52" t="s">
        <v>11</v>
      </c>
      <c r="AJ62" s="52">
        <v>0.45</v>
      </c>
      <c r="AK62" s="54">
        <v>0.44353600000000004</v>
      </c>
      <c r="AL62" s="54">
        <v>700</v>
      </c>
      <c r="AO62" s="54" t="s">
        <v>31</v>
      </c>
      <c r="AP62" s="54">
        <v>15</v>
      </c>
      <c r="AQ62" s="54">
        <v>20</v>
      </c>
      <c r="AR62" s="54">
        <v>10</v>
      </c>
      <c r="AS62" s="54">
        <v>30</v>
      </c>
      <c r="AT62" s="54">
        <v>6</v>
      </c>
      <c r="AU62" s="54">
        <v>3.6348715789473691E-2</v>
      </c>
      <c r="AV62" s="54">
        <v>0</v>
      </c>
      <c r="AY62" s="54" t="s">
        <v>192</v>
      </c>
      <c r="AZ62" s="52">
        <v>2</v>
      </c>
      <c r="BA62" s="52">
        <v>20</v>
      </c>
      <c r="BB62" s="52">
        <v>0</v>
      </c>
      <c r="BC62" s="52" t="s">
        <v>11</v>
      </c>
      <c r="BD62" s="52">
        <v>0.45</v>
      </c>
      <c r="BE62" s="54">
        <v>0.38457557894736849</v>
      </c>
      <c r="BF62" s="54">
        <v>250</v>
      </c>
    </row>
    <row r="63" spans="1:58" x14ac:dyDescent="0.25">
      <c r="A63" s="52" t="s">
        <v>31</v>
      </c>
      <c r="B63" s="52">
        <v>15</v>
      </c>
      <c r="C63" s="52">
        <v>20</v>
      </c>
      <c r="D63" s="52">
        <v>10</v>
      </c>
      <c r="E63" s="52">
        <v>35</v>
      </c>
      <c r="F63" s="52">
        <v>3</v>
      </c>
      <c r="G63" s="52">
        <v>9.8660800000000007E-2</v>
      </c>
      <c r="H63" s="52">
        <v>0</v>
      </c>
      <c r="K63" s="54" t="s">
        <v>193</v>
      </c>
      <c r="L63" s="52">
        <v>2</v>
      </c>
      <c r="M63" s="54">
        <v>20</v>
      </c>
      <c r="N63" s="54">
        <v>5</v>
      </c>
      <c r="O63" s="54" t="s">
        <v>11</v>
      </c>
      <c r="P63" s="54">
        <v>0.45</v>
      </c>
      <c r="Q63" s="54">
        <v>0.41312559999999998</v>
      </c>
      <c r="R63" s="54">
        <v>450</v>
      </c>
      <c r="U63" s="54" t="s">
        <v>31</v>
      </c>
      <c r="V63" s="54">
        <v>15</v>
      </c>
      <c r="W63" s="54">
        <v>20</v>
      </c>
      <c r="X63" s="54">
        <v>10</v>
      </c>
      <c r="Y63" s="54">
        <v>35</v>
      </c>
      <c r="Z63" s="54">
        <v>3</v>
      </c>
      <c r="AA63" s="54">
        <v>2.9272179999999994</v>
      </c>
      <c r="AB63" s="54">
        <v>350</v>
      </c>
      <c r="AE63" s="54" t="s">
        <v>193</v>
      </c>
      <c r="AF63" s="52">
        <v>2</v>
      </c>
      <c r="AG63" s="52">
        <v>20</v>
      </c>
      <c r="AH63" s="52">
        <v>5</v>
      </c>
      <c r="AI63" s="52" t="s">
        <v>11</v>
      </c>
      <c r="AJ63" s="52">
        <v>0.45</v>
      </c>
      <c r="AK63" s="54">
        <v>0.43363680000000004</v>
      </c>
      <c r="AL63" s="54">
        <v>700</v>
      </c>
      <c r="AO63" s="54" t="s">
        <v>31</v>
      </c>
      <c r="AP63" s="54">
        <v>15</v>
      </c>
      <c r="AQ63" s="54">
        <v>20</v>
      </c>
      <c r="AR63" s="54">
        <v>10</v>
      </c>
      <c r="AS63" s="54">
        <v>35</v>
      </c>
      <c r="AT63" s="54">
        <v>3</v>
      </c>
      <c r="AU63" s="54">
        <v>3.6348715789473691E-2</v>
      </c>
      <c r="AV63" s="54">
        <v>0</v>
      </c>
      <c r="AY63" s="54" t="s">
        <v>193</v>
      </c>
      <c r="AZ63" s="52">
        <v>2</v>
      </c>
      <c r="BA63" s="52">
        <v>20</v>
      </c>
      <c r="BB63" s="52">
        <v>5</v>
      </c>
      <c r="BC63" s="52" t="s">
        <v>11</v>
      </c>
      <c r="BD63" s="52">
        <v>0.45</v>
      </c>
      <c r="BE63" s="54">
        <v>0.35410273684210519</v>
      </c>
      <c r="BF63" s="54">
        <v>250</v>
      </c>
    </row>
    <row r="64" spans="1:58" x14ac:dyDescent="0.25">
      <c r="A64" s="52" t="s">
        <v>31</v>
      </c>
      <c r="B64" s="52">
        <v>15</v>
      </c>
      <c r="C64" s="52">
        <v>20</v>
      </c>
      <c r="D64" s="52">
        <v>10</v>
      </c>
      <c r="E64" s="52">
        <v>40</v>
      </c>
      <c r="F64" s="52">
        <v>1.6</v>
      </c>
      <c r="G64" s="52">
        <v>1.4636089999999997</v>
      </c>
      <c r="H64" s="52">
        <v>350</v>
      </c>
      <c r="K64" s="54" t="s">
        <v>194</v>
      </c>
      <c r="L64" s="52">
        <v>2</v>
      </c>
      <c r="M64" s="54">
        <v>20</v>
      </c>
      <c r="N64" s="54">
        <v>10</v>
      </c>
      <c r="O64" s="54" t="s">
        <v>11</v>
      </c>
      <c r="P64" s="54">
        <v>0.45</v>
      </c>
      <c r="Q64" s="54">
        <v>0.40554240000000003</v>
      </c>
      <c r="R64" s="54">
        <v>500</v>
      </c>
      <c r="U64" s="54" t="s">
        <v>31</v>
      </c>
      <c r="V64" s="54">
        <v>15</v>
      </c>
      <c r="W64" s="54">
        <v>20</v>
      </c>
      <c r="X64" s="54">
        <v>10</v>
      </c>
      <c r="Y64" s="54">
        <v>40</v>
      </c>
      <c r="Z64" s="54">
        <v>1.6</v>
      </c>
      <c r="AA64" s="54">
        <v>1.5100679999999995</v>
      </c>
      <c r="AB64" s="54">
        <v>600</v>
      </c>
      <c r="AE64" s="54" t="s">
        <v>194</v>
      </c>
      <c r="AF64" s="52">
        <v>2</v>
      </c>
      <c r="AG64" s="54">
        <v>20</v>
      </c>
      <c r="AH64" s="54">
        <v>10</v>
      </c>
      <c r="AI64" s="54" t="s">
        <v>11</v>
      </c>
      <c r="AJ64" s="54">
        <v>0.45</v>
      </c>
      <c r="AK64" s="54">
        <v>0.44569599999999998</v>
      </c>
      <c r="AL64" s="54">
        <v>750</v>
      </c>
      <c r="AO64" s="54" t="s">
        <v>31</v>
      </c>
      <c r="AP64" s="54">
        <v>15</v>
      </c>
      <c r="AQ64" s="54">
        <v>20</v>
      </c>
      <c r="AR64" s="54">
        <v>10</v>
      </c>
      <c r="AS64" s="54">
        <v>40</v>
      </c>
      <c r="AT64" s="54">
        <v>1.6</v>
      </c>
      <c r="AU64" s="54">
        <v>3.6348715789473691E-2</v>
      </c>
      <c r="AV64" s="54">
        <v>0</v>
      </c>
      <c r="AY64" s="54" t="s">
        <v>194</v>
      </c>
      <c r="AZ64" s="52">
        <v>2</v>
      </c>
      <c r="BA64" s="54">
        <v>20</v>
      </c>
      <c r="BB64" s="54">
        <v>10</v>
      </c>
      <c r="BC64" s="54" t="s">
        <v>11</v>
      </c>
      <c r="BD64" s="54">
        <v>0.45</v>
      </c>
      <c r="BE64" s="54">
        <v>0.37516463157894736</v>
      </c>
      <c r="BF64" s="54">
        <v>250</v>
      </c>
    </row>
    <row r="65" spans="1:52" x14ac:dyDescent="0.25">
      <c r="A65" s="52" t="s">
        <v>32</v>
      </c>
      <c r="B65" s="52">
        <v>20</v>
      </c>
      <c r="C65" s="52">
        <v>5</v>
      </c>
      <c r="D65" s="52">
        <v>0</v>
      </c>
      <c r="E65" s="52">
        <v>30</v>
      </c>
      <c r="F65" s="52">
        <v>6</v>
      </c>
      <c r="G65" s="52">
        <v>5.2092879999999999</v>
      </c>
      <c r="H65" s="52">
        <v>200</v>
      </c>
      <c r="U65" s="54" t="s">
        <v>32</v>
      </c>
      <c r="V65" s="54">
        <v>20</v>
      </c>
      <c r="W65" s="54">
        <v>5</v>
      </c>
      <c r="X65" s="54">
        <v>0</v>
      </c>
      <c r="Y65" s="54">
        <v>30</v>
      </c>
      <c r="Z65" s="54">
        <v>6</v>
      </c>
      <c r="AA65" s="54">
        <v>5.0799700000000003</v>
      </c>
      <c r="AB65" s="54">
        <v>350</v>
      </c>
      <c r="AF65" s="52"/>
      <c r="AO65" s="54" t="s">
        <v>32</v>
      </c>
      <c r="AP65" s="54">
        <v>20</v>
      </c>
      <c r="AQ65" s="54">
        <v>5</v>
      </c>
      <c r="AR65" s="54">
        <v>0</v>
      </c>
      <c r="AS65" s="54">
        <v>30</v>
      </c>
      <c r="AT65" s="54">
        <v>6</v>
      </c>
      <c r="AU65" s="54">
        <v>4.458123157894736</v>
      </c>
      <c r="AV65" s="54">
        <v>50</v>
      </c>
      <c r="AZ65" s="52"/>
    </row>
    <row r="66" spans="1:52" x14ac:dyDescent="0.25">
      <c r="A66" s="52" t="s">
        <v>32</v>
      </c>
      <c r="B66" s="52">
        <v>20</v>
      </c>
      <c r="C66" s="52">
        <v>5</v>
      </c>
      <c r="D66" s="52">
        <v>0</v>
      </c>
      <c r="E66" s="52">
        <v>35</v>
      </c>
      <c r="F66" s="52">
        <v>3</v>
      </c>
      <c r="G66" s="52">
        <v>2.5399850000000002</v>
      </c>
      <c r="H66" s="52">
        <v>350</v>
      </c>
      <c r="U66" s="54" t="s">
        <v>32</v>
      </c>
      <c r="V66" s="54">
        <v>20</v>
      </c>
      <c r="W66" s="54">
        <v>5</v>
      </c>
      <c r="X66" s="54">
        <v>0</v>
      </c>
      <c r="Y66" s="54">
        <v>35</v>
      </c>
      <c r="Z66" s="54">
        <v>3</v>
      </c>
      <c r="AA66" s="54">
        <v>2.7019439999999997</v>
      </c>
      <c r="AB66" s="54">
        <v>550</v>
      </c>
      <c r="AO66" s="54" t="s">
        <v>32</v>
      </c>
      <c r="AP66" s="54">
        <v>20</v>
      </c>
      <c r="AQ66" s="54">
        <v>5</v>
      </c>
      <c r="AR66" s="54">
        <v>0</v>
      </c>
      <c r="AS66" s="54">
        <v>35</v>
      </c>
      <c r="AT66" s="54">
        <v>3</v>
      </c>
      <c r="AU66" s="54">
        <v>2.6088631578947363</v>
      </c>
      <c r="AV66" s="54">
        <v>150</v>
      </c>
    </row>
    <row r="67" spans="1:52" x14ac:dyDescent="0.25">
      <c r="A67" s="52" t="s">
        <v>32</v>
      </c>
      <c r="B67" s="52">
        <v>20</v>
      </c>
      <c r="C67" s="52">
        <v>5</v>
      </c>
      <c r="D67" s="52">
        <v>0</v>
      </c>
      <c r="E67" s="52">
        <v>40</v>
      </c>
      <c r="F67" s="52">
        <v>1.6</v>
      </c>
      <c r="G67" s="52">
        <v>1.5421419999999997</v>
      </c>
      <c r="H67" s="52">
        <v>500</v>
      </c>
      <c r="U67" s="54" t="s">
        <v>32</v>
      </c>
      <c r="V67" s="54">
        <v>20</v>
      </c>
      <c r="W67" s="54">
        <v>5</v>
      </c>
      <c r="X67" s="54">
        <v>0</v>
      </c>
      <c r="Y67" s="54">
        <v>40</v>
      </c>
      <c r="Z67" s="54">
        <v>1.6</v>
      </c>
      <c r="AA67" s="54">
        <v>1.5145339999999996</v>
      </c>
      <c r="AB67" s="54">
        <v>850</v>
      </c>
      <c r="AO67" s="54" t="s">
        <v>32</v>
      </c>
      <c r="AP67" s="54">
        <v>20</v>
      </c>
      <c r="AQ67" s="54">
        <v>5</v>
      </c>
      <c r="AR67" s="54">
        <v>0</v>
      </c>
      <c r="AS67" s="54">
        <v>40</v>
      </c>
      <c r="AT67" s="54">
        <v>1.6</v>
      </c>
      <c r="AU67" s="54">
        <v>1.4637022105263156</v>
      </c>
      <c r="AV67" s="54">
        <v>250</v>
      </c>
    </row>
    <row r="68" spans="1:52" x14ac:dyDescent="0.25">
      <c r="A68" s="52" t="s">
        <v>33</v>
      </c>
      <c r="B68" s="52">
        <v>20</v>
      </c>
      <c r="C68" s="52">
        <v>5</v>
      </c>
      <c r="D68" s="52">
        <v>2.5</v>
      </c>
      <c r="E68" s="52">
        <v>30</v>
      </c>
      <c r="F68" s="52">
        <v>6</v>
      </c>
      <c r="G68" s="52">
        <v>5.1040919999999996</v>
      </c>
      <c r="H68" s="52">
        <v>200</v>
      </c>
      <c r="U68" s="54" t="s">
        <v>33</v>
      </c>
      <c r="V68" s="54">
        <v>20</v>
      </c>
      <c r="W68" s="54">
        <v>5</v>
      </c>
      <c r="X68" s="54">
        <v>2.5</v>
      </c>
      <c r="Y68" s="54">
        <v>30</v>
      </c>
      <c r="Z68" s="54">
        <v>6</v>
      </c>
      <c r="AA68" s="54">
        <v>5.0660259999999999</v>
      </c>
      <c r="AB68" s="54">
        <v>350</v>
      </c>
      <c r="AO68" s="54" t="s">
        <v>33</v>
      </c>
      <c r="AP68" s="54">
        <v>20</v>
      </c>
      <c r="AQ68" s="54">
        <v>5</v>
      </c>
      <c r="AR68" s="54">
        <v>2.5</v>
      </c>
      <c r="AS68" s="54">
        <v>30</v>
      </c>
      <c r="AT68" s="54">
        <v>6</v>
      </c>
      <c r="AU68" s="54">
        <v>3.4597868421052627</v>
      </c>
      <c r="AV68" s="54">
        <v>50</v>
      </c>
    </row>
    <row r="69" spans="1:52" x14ac:dyDescent="0.25">
      <c r="A69" s="52" t="s">
        <v>33</v>
      </c>
      <c r="B69" s="52">
        <v>20</v>
      </c>
      <c r="C69" s="52">
        <v>5</v>
      </c>
      <c r="D69" s="52">
        <v>2.5</v>
      </c>
      <c r="E69" s="52">
        <v>35</v>
      </c>
      <c r="F69" s="52">
        <v>3</v>
      </c>
      <c r="G69" s="52">
        <v>2.533013</v>
      </c>
      <c r="H69" s="52">
        <v>350</v>
      </c>
      <c r="U69" s="54" t="s">
        <v>33</v>
      </c>
      <c r="V69" s="54">
        <v>20</v>
      </c>
      <c r="W69" s="54">
        <v>5</v>
      </c>
      <c r="X69" s="54">
        <v>2.5</v>
      </c>
      <c r="Y69" s="54">
        <v>35</v>
      </c>
      <c r="Z69" s="54">
        <v>3</v>
      </c>
      <c r="AA69" s="54">
        <v>2.7030919999999994</v>
      </c>
      <c r="AB69" s="54">
        <v>550</v>
      </c>
      <c r="AO69" s="54" t="s">
        <v>33</v>
      </c>
      <c r="AP69" s="54">
        <v>20</v>
      </c>
      <c r="AQ69" s="54">
        <v>5</v>
      </c>
      <c r="AR69" s="54">
        <v>2.5</v>
      </c>
      <c r="AS69" s="54">
        <v>35</v>
      </c>
      <c r="AT69" s="54">
        <v>3</v>
      </c>
      <c r="AU69" s="54">
        <v>2.5120107894736838</v>
      </c>
      <c r="AV69" s="54">
        <v>150</v>
      </c>
    </row>
    <row r="70" spans="1:52" x14ac:dyDescent="0.25">
      <c r="A70" s="52" t="s">
        <v>33</v>
      </c>
      <c r="B70" s="52">
        <v>20</v>
      </c>
      <c r="C70" s="52">
        <v>5</v>
      </c>
      <c r="D70" s="52">
        <v>2.5</v>
      </c>
      <c r="E70" s="52">
        <v>40</v>
      </c>
      <c r="F70" s="52">
        <v>1.6</v>
      </c>
      <c r="G70" s="52">
        <v>1.5428139999999999</v>
      </c>
      <c r="H70" s="52">
        <v>500</v>
      </c>
      <c r="U70" s="54" t="s">
        <v>33</v>
      </c>
      <c r="V70" s="54">
        <v>20</v>
      </c>
      <c r="W70" s="54">
        <v>5</v>
      </c>
      <c r="X70" s="54">
        <v>2.5</v>
      </c>
      <c r="Y70" s="54">
        <v>40</v>
      </c>
      <c r="Z70" s="54">
        <v>1.6</v>
      </c>
      <c r="AA70" s="54">
        <v>1.5134559999999997</v>
      </c>
      <c r="AB70" s="54">
        <v>850</v>
      </c>
      <c r="AO70" s="54" t="s">
        <v>33</v>
      </c>
      <c r="AP70" s="54">
        <v>20</v>
      </c>
      <c r="AQ70" s="54">
        <v>5</v>
      </c>
      <c r="AR70" s="54">
        <v>2.5</v>
      </c>
      <c r="AS70" s="54">
        <v>40</v>
      </c>
      <c r="AT70" s="54">
        <v>1.6</v>
      </c>
      <c r="AU70" s="54">
        <v>1.4473258947368421</v>
      </c>
      <c r="AV70" s="54">
        <v>250</v>
      </c>
    </row>
    <row r="71" spans="1:52" x14ac:dyDescent="0.25">
      <c r="A71" s="52" t="s">
        <v>34</v>
      </c>
      <c r="B71" s="52">
        <v>20</v>
      </c>
      <c r="C71" s="52">
        <v>10</v>
      </c>
      <c r="D71" s="52">
        <v>0</v>
      </c>
      <c r="E71" s="52">
        <v>30</v>
      </c>
      <c r="F71" s="52">
        <v>6</v>
      </c>
      <c r="G71" s="52">
        <v>5.238281999999999</v>
      </c>
      <c r="H71" s="52">
        <v>200</v>
      </c>
      <c r="U71" s="54" t="s">
        <v>34</v>
      </c>
      <c r="V71" s="54">
        <v>20</v>
      </c>
      <c r="W71" s="54">
        <v>10</v>
      </c>
      <c r="X71" s="54">
        <v>0</v>
      </c>
      <c r="Y71" s="54">
        <v>30</v>
      </c>
      <c r="Z71" s="54">
        <v>6</v>
      </c>
      <c r="AA71" s="54">
        <v>4.9405299999999999</v>
      </c>
      <c r="AB71" s="54">
        <v>350</v>
      </c>
      <c r="AO71" s="54" t="s">
        <v>34</v>
      </c>
      <c r="AP71" s="54">
        <v>20</v>
      </c>
      <c r="AQ71" s="54">
        <v>10</v>
      </c>
      <c r="AR71" s="54">
        <v>0</v>
      </c>
      <c r="AS71" s="54">
        <v>30</v>
      </c>
      <c r="AT71" s="54">
        <v>6</v>
      </c>
      <c r="AU71" s="54">
        <v>3.2415305263157888</v>
      </c>
      <c r="AV71" s="54">
        <v>50</v>
      </c>
    </row>
    <row r="72" spans="1:52" x14ac:dyDescent="0.25">
      <c r="A72" s="52" t="s">
        <v>34</v>
      </c>
      <c r="B72" s="52">
        <v>20</v>
      </c>
      <c r="C72" s="52">
        <v>10</v>
      </c>
      <c r="D72" s="52">
        <v>0</v>
      </c>
      <c r="E72" s="52">
        <v>35</v>
      </c>
      <c r="F72" s="52">
        <v>3</v>
      </c>
      <c r="G72" s="52">
        <v>2.4702649999999999</v>
      </c>
      <c r="H72" s="52">
        <v>350</v>
      </c>
      <c r="U72" s="54" t="s">
        <v>34</v>
      </c>
      <c r="V72" s="54">
        <v>20</v>
      </c>
      <c r="W72" s="54">
        <v>10</v>
      </c>
      <c r="X72" s="54">
        <v>0</v>
      </c>
      <c r="Y72" s="54">
        <v>35</v>
      </c>
      <c r="Z72" s="54">
        <v>3</v>
      </c>
      <c r="AA72" s="54">
        <v>2.9520259999999996</v>
      </c>
      <c r="AB72" s="54">
        <v>500</v>
      </c>
      <c r="AO72" s="54" t="s">
        <v>34</v>
      </c>
      <c r="AP72" s="54">
        <v>20</v>
      </c>
      <c r="AQ72" s="54">
        <v>10</v>
      </c>
      <c r="AR72" s="54">
        <v>0</v>
      </c>
      <c r="AS72" s="54">
        <v>35</v>
      </c>
      <c r="AT72" s="54">
        <v>3</v>
      </c>
      <c r="AU72" s="54">
        <v>2.6716347368421052</v>
      </c>
      <c r="AV72" s="54">
        <v>150</v>
      </c>
    </row>
    <row r="73" spans="1:52" x14ac:dyDescent="0.25">
      <c r="A73" s="52" t="s">
        <v>34</v>
      </c>
      <c r="B73" s="52">
        <v>20</v>
      </c>
      <c r="C73" s="52">
        <v>10</v>
      </c>
      <c r="D73" s="52">
        <v>0</v>
      </c>
      <c r="E73" s="52">
        <v>40</v>
      </c>
      <c r="F73" s="52">
        <v>1.6</v>
      </c>
      <c r="G73" s="52">
        <v>1.4760129999999998</v>
      </c>
      <c r="H73" s="52">
        <v>500</v>
      </c>
      <c r="U73" s="54" t="s">
        <v>34</v>
      </c>
      <c r="V73" s="54">
        <v>20</v>
      </c>
      <c r="W73" s="54">
        <v>10</v>
      </c>
      <c r="X73" s="54">
        <v>0</v>
      </c>
      <c r="Y73" s="54">
        <v>40</v>
      </c>
      <c r="Z73" s="54">
        <v>1.6</v>
      </c>
      <c r="AA73" s="54">
        <v>1.5357159999999999</v>
      </c>
      <c r="AB73" s="54">
        <v>800</v>
      </c>
      <c r="AO73" s="54" t="s">
        <v>34</v>
      </c>
      <c r="AP73" s="54">
        <v>20</v>
      </c>
      <c r="AQ73" s="54">
        <v>10</v>
      </c>
      <c r="AR73" s="54">
        <v>0</v>
      </c>
      <c r="AS73" s="54">
        <v>40</v>
      </c>
      <c r="AT73" s="54">
        <v>1.6</v>
      </c>
      <c r="AU73" s="54">
        <v>1.4508616315789473</v>
      </c>
      <c r="AV73" s="54">
        <v>250</v>
      </c>
    </row>
    <row r="74" spans="1:52" x14ac:dyDescent="0.25">
      <c r="A74" s="52" t="s">
        <v>35</v>
      </c>
      <c r="B74" s="52">
        <v>20</v>
      </c>
      <c r="C74" s="52">
        <v>10</v>
      </c>
      <c r="D74" s="52">
        <v>5</v>
      </c>
      <c r="E74" s="52">
        <v>30</v>
      </c>
      <c r="F74" s="52">
        <v>6</v>
      </c>
      <c r="G74" s="52">
        <v>2.467374</v>
      </c>
      <c r="H74" s="52">
        <v>50</v>
      </c>
      <c r="U74" s="54" t="s">
        <v>35</v>
      </c>
      <c r="V74" s="54">
        <v>20</v>
      </c>
      <c r="W74" s="54">
        <v>10</v>
      </c>
      <c r="X74" s="54">
        <v>5</v>
      </c>
      <c r="Y74" s="54">
        <v>30</v>
      </c>
      <c r="Z74" s="54">
        <v>6</v>
      </c>
      <c r="AA74" s="54">
        <v>5.4060439999999996</v>
      </c>
      <c r="AB74" s="54">
        <v>300</v>
      </c>
      <c r="AO74" s="54" t="s">
        <v>35</v>
      </c>
      <c r="AP74" s="54">
        <v>20</v>
      </c>
      <c r="AQ74" s="54">
        <v>10</v>
      </c>
      <c r="AR74" s="54">
        <v>5</v>
      </c>
      <c r="AS74" s="54">
        <v>30</v>
      </c>
      <c r="AT74" s="54">
        <v>6</v>
      </c>
      <c r="AU74" s="54">
        <v>0.90903252631578957</v>
      </c>
      <c r="AV74" s="54">
        <v>50</v>
      </c>
    </row>
    <row r="75" spans="1:52" x14ac:dyDescent="0.25">
      <c r="A75" s="52" t="s">
        <v>35</v>
      </c>
      <c r="B75" s="52">
        <v>20</v>
      </c>
      <c r="C75" s="52">
        <v>10</v>
      </c>
      <c r="D75" s="52">
        <v>5</v>
      </c>
      <c r="E75" s="52">
        <v>35</v>
      </c>
      <c r="F75" s="52">
        <v>3</v>
      </c>
      <c r="G75" s="52">
        <v>2.7030219999999998</v>
      </c>
      <c r="H75" s="52">
        <v>300</v>
      </c>
      <c r="U75" s="54" t="s">
        <v>35</v>
      </c>
      <c r="V75" s="54">
        <v>20</v>
      </c>
      <c r="W75" s="54">
        <v>10</v>
      </c>
      <c r="X75" s="54">
        <v>5</v>
      </c>
      <c r="Y75" s="54">
        <v>35</v>
      </c>
      <c r="Z75" s="54">
        <v>3</v>
      </c>
      <c r="AA75" s="54">
        <v>2.8039759999999996</v>
      </c>
      <c r="AB75" s="54">
        <v>500</v>
      </c>
      <c r="AO75" s="54" t="s">
        <v>35</v>
      </c>
      <c r="AP75" s="54">
        <v>20</v>
      </c>
      <c r="AQ75" s="54">
        <v>10</v>
      </c>
      <c r="AR75" s="54">
        <v>5</v>
      </c>
      <c r="AS75" s="54">
        <v>35</v>
      </c>
      <c r="AT75" s="54">
        <v>3</v>
      </c>
      <c r="AU75" s="54">
        <v>0.90903252631578957</v>
      </c>
      <c r="AV75" s="54">
        <v>50</v>
      </c>
    </row>
    <row r="76" spans="1:52" x14ac:dyDescent="0.25">
      <c r="A76" s="52" t="s">
        <v>35</v>
      </c>
      <c r="B76" s="52">
        <v>20</v>
      </c>
      <c r="C76" s="52">
        <v>10</v>
      </c>
      <c r="D76" s="52">
        <v>5</v>
      </c>
      <c r="E76" s="52">
        <v>40</v>
      </c>
      <c r="F76" s="52">
        <v>1.6</v>
      </c>
      <c r="G76" s="52">
        <v>1.4019879999999998</v>
      </c>
      <c r="H76" s="52">
        <v>500</v>
      </c>
      <c r="U76" s="54" t="s">
        <v>35</v>
      </c>
      <c r="V76" s="54">
        <v>20</v>
      </c>
      <c r="W76" s="54">
        <v>10</v>
      </c>
      <c r="X76" s="54">
        <v>5</v>
      </c>
      <c r="Y76" s="54">
        <v>40</v>
      </c>
      <c r="Z76" s="54">
        <v>1.6</v>
      </c>
      <c r="AA76" s="54">
        <v>1.4975800000000001</v>
      </c>
      <c r="AB76" s="54">
        <v>800</v>
      </c>
      <c r="AO76" s="54" t="s">
        <v>35</v>
      </c>
      <c r="AP76" s="54">
        <v>20</v>
      </c>
      <c r="AQ76" s="54">
        <v>10</v>
      </c>
      <c r="AR76" s="54">
        <v>5</v>
      </c>
      <c r="AS76" s="54">
        <v>40</v>
      </c>
      <c r="AT76" s="54">
        <v>1.6</v>
      </c>
      <c r="AU76" s="54">
        <v>1.5062600000000002</v>
      </c>
      <c r="AV76" s="54">
        <v>200</v>
      </c>
    </row>
    <row r="77" spans="1:52" x14ac:dyDescent="0.25">
      <c r="A77" s="52" t="s">
        <v>36</v>
      </c>
      <c r="B77" s="52">
        <v>20</v>
      </c>
      <c r="C77" s="52">
        <v>20</v>
      </c>
      <c r="D77" s="52">
        <v>0</v>
      </c>
      <c r="E77" s="52">
        <v>30</v>
      </c>
      <c r="F77" s="52">
        <v>6</v>
      </c>
      <c r="G77" s="52">
        <v>5.5171689999999991</v>
      </c>
      <c r="H77" s="52">
        <v>200</v>
      </c>
      <c r="U77" s="54" t="s">
        <v>36</v>
      </c>
      <c r="V77" s="54">
        <v>20</v>
      </c>
      <c r="W77" s="54">
        <v>20</v>
      </c>
      <c r="X77" s="54">
        <v>0</v>
      </c>
      <c r="Y77" s="54">
        <v>30</v>
      </c>
      <c r="Z77" s="54">
        <v>6</v>
      </c>
      <c r="AA77" s="54">
        <v>5.214734</v>
      </c>
      <c r="AB77" s="54">
        <v>350</v>
      </c>
      <c r="AO77" s="54" t="s">
        <v>36</v>
      </c>
      <c r="AP77" s="54">
        <v>20</v>
      </c>
      <c r="AQ77" s="54">
        <v>20</v>
      </c>
      <c r="AR77" s="54">
        <v>0</v>
      </c>
      <c r="AS77" s="54">
        <v>30</v>
      </c>
      <c r="AT77" s="54">
        <v>6</v>
      </c>
      <c r="AU77" s="54">
        <v>2.2136394736842107</v>
      </c>
      <c r="AV77" s="54">
        <v>0</v>
      </c>
    </row>
    <row r="78" spans="1:52" x14ac:dyDescent="0.25">
      <c r="A78" s="52" t="s">
        <v>36</v>
      </c>
      <c r="B78" s="52">
        <v>20</v>
      </c>
      <c r="C78" s="52">
        <v>20</v>
      </c>
      <c r="D78" s="52">
        <v>0</v>
      </c>
      <c r="E78" s="52">
        <v>35</v>
      </c>
      <c r="F78" s="52">
        <v>3</v>
      </c>
      <c r="G78" s="52">
        <v>2.607367</v>
      </c>
      <c r="H78" s="52">
        <v>350</v>
      </c>
      <c r="U78" s="54" t="s">
        <v>36</v>
      </c>
      <c r="V78" s="54">
        <v>20</v>
      </c>
      <c r="W78" s="54">
        <v>20</v>
      </c>
      <c r="X78" s="54">
        <v>0</v>
      </c>
      <c r="Y78" s="54">
        <v>35</v>
      </c>
      <c r="Z78" s="54">
        <v>3</v>
      </c>
      <c r="AA78" s="54">
        <v>2.7222299999999993</v>
      </c>
      <c r="AB78" s="54">
        <v>550</v>
      </c>
      <c r="AO78" s="54" t="s">
        <v>36</v>
      </c>
      <c r="AP78" s="54">
        <v>20</v>
      </c>
      <c r="AQ78" s="54">
        <v>20</v>
      </c>
      <c r="AR78" s="54">
        <v>0</v>
      </c>
      <c r="AS78" s="54">
        <v>35</v>
      </c>
      <c r="AT78" s="54">
        <v>3</v>
      </c>
      <c r="AU78" s="54">
        <v>2.2136394736842107</v>
      </c>
      <c r="AV78" s="54">
        <v>0</v>
      </c>
    </row>
    <row r="79" spans="1:52" x14ac:dyDescent="0.25">
      <c r="A79" s="52" t="s">
        <v>36</v>
      </c>
      <c r="B79" s="52">
        <v>20</v>
      </c>
      <c r="C79" s="52">
        <v>20</v>
      </c>
      <c r="D79" s="52">
        <v>0</v>
      </c>
      <c r="E79" s="52">
        <v>40</v>
      </c>
      <c r="F79" s="52">
        <v>1.6</v>
      </c>
      <c r="G79" s="52">
        <v>1.5591170000000001</v>
      </c>
      <c r="H79" s="52">
        <v>500</v>
      </c>
      <c r="U79" s="54" t="s">
        <v>36</v>
      </c>
      <c r="V79" s="54">
        <v>20</v>
      </c>
      <c r="W79" s="54">
        <v>20</v>
      </c>
      <c r="X79" s="54">
        <v>0</v>
      </c>
      <c r="Y79" s="54">
        <v>40</v>
      </c>
      <c r="Z79" s="54">
        <v>1.6</v>
      </c>
      <c r="AA79" s="54">
        <v>1.4881159999999998</v>
      </c>
      <c r="AB79" s="54">
        <v>850</v>
      </c>
      <c r="AO79" s="54" t="s">
        <v>36</v>
      </c>
      <c r="AP79" s="54">
        <v>20</v>
      </c>
      <c r="AQ79" s="54">
        <v>20</v>
      </c>
      <c r="AR79" s="54">
        <v>0</v>
      </c>
      <c r="AS79" s="54">
        <v>40</v>
      </c>
      <c r="AT79" s="54">
        <v>1.6</v>
      </c>
      <c r="AU79" s="54">
        <v>1.5344685263157893</v>
      </c>
      <c r="AV79" s="54">
        <v>250</v>
      </c>
    </row>
    <row r="80" spans="1:52" x14ac:dyDescent="0.25">
      <c r="A80" s="52" t="s">
        <v>37</v>
      </c>
      <c r="B80" s="52">
        <v>20</v>
      </c>
      <c r="C80" s="52">
        <v>20</v>
      </c>
      <c r="D80" s="52">
        <v>5</v>
      </c>
      <c r="E80" s="52">
        <v>30</v>
      </c>
      <c r="F80" s="52">
        <v>6</v>
      </c>
      <c r="G80" s="52">
        <v>1.090649</v>
      </c>
      <c r="H80" s="52">
        <v>0</v>
      </c>
      <c r="U80" s="54" t="s">
        <v>37</v>
      </c>
      <c r="V80" s="54">
        <v>20</v>
      </c>
      <c r="W80" s="54">
        <v>20</v>
      </c>
      <c r="X80" s="54">
        <v>5</v>
      </c>
      <c r="Y80" s="54">
        <v>30</v>
      </c>
      <c r="Z80" s="54">
        <v>6</v>
      </c>
      <c r="AA80" s="54">
        <v>5.441338</v>
      </c>
      <c r="AB80" s="54">
        <v>300</v>
      </c>
      <c r="AO80" s="54" t="s">
        <v>37</v>
      </c>
      <c r="AP80" s="54">
        <v>20</v>
      </c>
      <c r="AQ80" s="54">
        <v>20</v>
      </c>
      <c r="AR80" s="54">
        <v>5</v>
      </c>
      <c r="AS80" s="54">
        <v>30</v>
      </c>
      <c r="AT80" s="54">
        <v>6</v>
      </c>
      <c r="AU80" s="54">
        <v>0.40181805263157894</v>
      </c>
      <c r="AV80" s="54">
        <v>0</v>
      </c>
    </row>
    <row r="81" spans="1:48" x14ac:dyDescent="0.25">
      <c r="A81" s="52" t="s">
        <v>37</v>
      </c>
      <c r="B81" s="52">
        <v>20</v>
      </c>
      <c r="C81" s="52">
        <v>20</v>
      </c>
      <c r="D81" s="52">
        <v>5</v>
      </c>
      <c r="E81" s="52">
        <v>35</v>
      </c>
      <c r="F81" s="52">
        <v>3</v>
      </c>
      <c r="G81" s="52">
        <v>2.720669</v>
      </c>
      <c r="H81" s="52">
        <v>300</v>
      </c>
      <c r="U81" s="54" t="s">
        <v>37</v>
      </c>
      <c r="V81" s="54">
        <v>20</v>
      </c>
      <c r="W81" s="54">
        <v>20</v>
      </c>
      <c r="X81" s="54">
        <v>5</v>
      </c>
      <c r="Y81" s="54">
        <v>35</v>
      </c>
      <c r="Z81" s="54">
        <v>3</v>
      </c>
      <c r="AA81" s="54">
        <v>2.7201019999999994</v>
      </c>
      <c r="AB81" s="54">
        <v>500</v>
      </c>
      <c r="AO81" s="54" t="s">
        <v>37</v>
      </c>
      <c r="AP81" s="54">
        <v>20</v>
      </c>
      <c r="AQ81" s="54">
        <v>20</v>
      </c>
      <c r="AR81" s="54">
        <v>5</v>
      </c>
      <c r="AS81" s="54">
        <v>35</v>
      </c>
      <c r="AT81" s="54">
        <v>3</v>
      </c>
      <c r="AU81" s="54">
        <v>0.40181805263157894</v>
      </c>
      <c r="AV81" s="54">
        <v>0</v>
      </c>
    </row>
    <row r="82" spans="1:48" x14ac:dyDescent="0.25">
      <c r="A82" s="52" t="s">
        <v>37</v>
      </c>
      <c r="B82" s="52">
        <v>20</v>
      </c>
      <c r="C82" s="52">
        <v>20</v>
      </c>
      <c r="D82" s="52">
        <v>5</v>
      </c>
      <c r="E82" s="52">
        <v>40</v>
      </c>
      <c r="F82" s="52">
        <v>1.6</v>
      </c>
      <c r="G82" s="52">
        <v>1.5778279999999998</v>
      </c>
      <c r="H82" s="52">
        <v>450</v>
      </c>
      <c r="U82" s="54" t="s">
        <v>37</v>
      </c>
      <c r="V82" s="54">
        <v>20</v>
      </c>
      <c r="W82" s="54">
        <v>20</v>
      </c>
      <c r="X82" s="54">
        <v>5</v>
      </c>
      <c r="Y82" s="54">
        <v>40</v>
      </c>
      <c r="Z82" s="54">
        <v>1.6</v>
      </c>
      <c r="AA82" s="54">
        <v>1.537466</v>
      </c>
      <c r="AB82" s="54">
        <v>750</v>
      </c>
      <c r="AO82" s="54" t="s">
        <v>37</v>
      </c>
      <c r="AP82" s="54">
        <v>20</v>
      </c>
      <c r="AQ82" s="54">
        <v>20</v>
      </c>
      <c r="AR82" s="54">
        <v>5</v>
      </c>
      <c r="AS82" s="54">
        <v>40</v>
      </c>
      <c r="AT82" s="54">
        <v>1.6</v>
      </c>
      <c r="AU82" s="54">
        <v>1.560503</v>
      </c>
      <c r="AV82" s="54">
        <v>200</v>
      </c>
    </row>
    <row r="83" spans="1:48" x14ac:dyDescent="0.25">
      <c r="A83" s="52" t="s">
        <v>38</v>
      </c>
      <c r="B83" s="52">
        <v>20</v>
      </c>
      <c r="C83" s="52">
        <v>20</v>
      </c>
      <c r="D83" s="52">
        <v>10</v>
      </c>
      <c r="E83" s="52">
        <v>30</v>
      </c>
      <c r="F83" s="52">
        <v>6</v>
      </c>
      <c r="G83" s="52">
        <v>9.0684299999999995E-2</v>
      </c>
      <c r="H83" s="52">
        <v>0</v>
      </c>
      <c r="U83" s="54" t="s">
        <v>38</v>
      </c>
      <c r="V83" s="54">
        <v>20</v>
      </c>
      <c r="W83" s="54">
        <v>20</v>
      </c>
      <c r="X83" s="54">
        <v>10</v>
      </c>
      <c r="Y83" s="54">
        <v>30</v>
      </c>
      <c r="Z83" s="54">
        <v>6</v>
      </c>
      <c r="AA83" s="54">
        <v>0.18136859999999999</v>
      </c>
      <c r="AB83" s="54">
        <v>0</v>
      </c>
      <c r="AO83" s="54" t="s">
        <v>38</v>
      </c>
      <c r="AP83" s="54">
        <v>20</v>
      </c>
      <c r="AQ83" s="54">
        <v>20</v>
      </c>
      <c r="AR83" s="54">
        <v>10</v>
      </c>
      <c r="AS83" s="54">
        <v>30</v>
      </c>
      <c r="AT83" s="54">
        <v>6</v>
      </c>
      <c r="AU83" s="54">
        <v>3.3410005263157891E-2</v>
      </c>
      <c r="AV83" s="54">
        <v>0</v>
      </c>
    </row>
    <row r="84" spans="1:48" x14ac:dyDescent="0.25">
      <c r="A84" s="52" t="s">
        <v>38</v>
      </c>
      <c r="B84" s="52">
        <v>20</v>
      </c>
      <c r="C84" s="52">
        <v>20</v>
      </c>
      <c r="D84" s="52">
        <v>10</v>
      </c>
      <c r="E84" s="52">
        <v>35</v>
      </c>
      <c r="F84" s="52">
        <v>3</v>
      </c>
      <c r="G84" s="52">
        <v>9.0684299999999995E-2</v>
      </c>
      <c r="H84" s="52">
        <v>0</v>
      </c>
      <c r="U84" s="54" t="s">
        <v>38</v>
      </c>
      <c r="V84" s="54">
        <v>20</v>
      </c>
      <c r="W84" s="54">
        <v>20</v>
      </c>
      <c r="X84" s="54">
        <v>10</v>
      </c>
      <c r="Y84" s="54">
        <v>35</v>
      </c>
      <c r="Z84" s="54">
        <v>3</v>
      </c>
      <c r="AA84" s="54">
        <v>2.9709540000000003</v>
      </c>
      <c r="AB84" s="54">
        <v>400</v>
      </c>
      <c r="AO84" s="54" t="s">
        <v>38</v>
      </c>
      <c r="AP84" s="54">
        <v>20</v>
      </c>
      <c r="AQ84" s="54">
        <v>20</v>
      </c>
      <c r="AR84" s="54">
        <v>10</v>
      </c>
      <c r="AS84" s="54">
        <v>35</v>
      </c>
      <c r="AT84" s="54">
        <v>3</v>
      </c>
      <c r="AU84" s="54">
        <v>3.3410005263157891E-2</v>
      </c>
      <c r="AV84" s="54">
        <v>0</v>
      </c>
    </row>
    <row r="85" spans="1:48" x14ac:dyDescent="0.25">
      <c r="A85" s="52" t="s">
        <v>38</v>
      </c>
      <c r="B85" s="52">
        <v>20</v>
      </c>
      <c r="C85" s="52">
        <v>20</v>
      </c>
      <c r="D85" s="52">
        <v>10</v>
      </c>
      <c r="E85" s="52">
        <v>40</v>
      </c>
      <c r="F85" s="52">
        <v>1.6</v>
      </c>
      <c r="G85" s="52">
        <v>1.4854769999999999</v>
      </c>
      <c r="H85" s="52">
        <v>400</v>
      </c>
      <c r="U85" s="54" t="s">
        <v>38</v>
      </c>
      <c r="V85" s="54">
        <v>20</v>
      </c>
      <c r="W85" s="54">
        <v>20</v>
      </c>
      <c r="X85" s="54">
        <v>10</v>
      </c>
      <c r="Y85" s="54">
        <v>40</v>
      </c>
      <c r="Z85" s="54">
        <v>1.6</v>
      </c>
      <c r="AA85" s="54">
        <v>1.484896</v>
      </c>
      <c r="AB85" s="54">
        <v>700</v>
      </c>
      <c r="AO85" s="54" t="s">
        <v>38</v>
      </c>
      <c r="AP85" s="54">
        <v>20</v>
      </c>
      <c r="AQ85" s="54">
        <v>20</v>
      </c>
      <c r="AR85" s="54">
        <v>10</v>
      </c>
      <c r="AS85" s="54">
        <v>40</v>
      </c>
      <c r="AT85" s="54">
        <v>1.6</v>
      </c>
      <c r="AU85" s="54">
        <v>3.3410005263157891E-2</v>
      </c>
      <c r="AV85" s="54">
        <v>0</v>
      </c>
    </row>
    <row r="86" spans="1:48" x14ac:dyDescent="0.25">
      <c r="A86" s="52" t="s">
        <v>39</v>
      </c>
      <c r="B86" s="52">
        <v>25</v>
      </c>
      <c r="C86" s="52">
        <v>5</v>
      </c>
      <c r="D86" s="52">
        <v>0</v>
      </c>
      <c r="E86" s="52">
        <v>30</v>
      </c>
      <c r="F86" s="52">
        <v>6</v>
      </c>
      <c r="G86" s="52">
        <v>5.7510110000000001</v>
      </c>
      <c r="H86" s="52">
        <v>200</v>
      </c>
      <c r="U86" s="54" t="s">
        <v>39</v>
      </c>
      <c r="V86" s="54">
        <v>25</v>
      </c>
      <c r="W86" s="54">
        <v>5</v>
      </c>
      <c r="X86" s="54">
        <v>0</v>
      </c>
      <c r="Y86" s="54">
        <v>30</v>
      </c>
      <c r="Z86" s="54">
        <v>6</v>
      </c>
      <c r="AA86" s="54">
        <v>5.7525579999999987</v>
      </c>
      <c r="AB86" s="54">
        <v>350</v>
      </c>
      <c r="AO86" s="54" t="s">
        <v>39</v>
      </c>
      <c r="AP86" s="54">
        <v>25</v>
      </c>
      <c r="AQ86" s="54">
        <v>5</v>
      </c>
      <c r="AR86" s="54">
        <v>0</v>
      </c>
      <c r="AS86" s="54">
        <v>30</v>
      </c>
      <c r="AT86" s="54">
        <v>6</v>
      </c>
      <c r="AU86" s="54">
        <v>4.3780726315789469</v>
      </c>
      <c r="AV86" s="54">
        <v>50</v>
      </c>
    </row>
    <row r="87" spans="1:48" x14ac:dyDescent="0.25">
      <c r="A87" s="52" t="s">
        <v>39</v>
      </c>
      <c r="B87" s="52">
        <v>25</v>
      </c>
      <c r="C87" s="52">
        <v>5</v>
      </c>
      <c r="D87" s="52">
        <v>0</v>
      </c>
      <c r="E87" s="52">
        <v>35</v>
      </c>
      <c r="F87" s="52">
        <v>3</v>
      </c>
      <c r="G87" s="52">
        <v>2.8762789999999998</v>
      </c>
      <c r="H87" s="52">
        <v>350</v>
      </c>
      <c r="U87" s="54" t="s">
        <v>39</v>
      </c>
      <c r="V87" s="54">
        <v>25</v>
      </c>
      <c r="W87" s="54">
        <v>5</v>
      </c>
      <c r="X87" s="54">
        <v>0</v>
      </c>
      <c r="Y87" s="54">
        <v>35</v>
      </c>
      <c r="Z87" s="54">
        <v>3</v>
      </c>
      <c r="AA87" s="54">
        <v>2.730826</v>
      </c>
      <c r="AB87" s="54">
        <v>600</v>
      </c>
      <c r="AO87" s="54" t="s">
        <v>39</v>
      </c>
      <c r="AP87" s="54">
        <v>25</v>
      </c>
      <c r="AQ87" s="54">
        <v>5</v>
      </c>
      <c r="AR87" s="54">
        <v>0</v>
      </c>
      <c r="AS87" s="54">
        <v>35</v>
      </c>
      <c r="AT87" s="54">
        <v>3</v>
      </c>
      <c r="AU87" s="54">
        <v>2.8259847368421052</v>
      </c>
      <c r="AV87" s="54">
        <v>150</v>
      </c>
    </row>
    <row r="88" spans="1:48" x14ac:dyDescent="0.25">
      <c r="A88" s="52" t="s">
        <v>39</v>
      </c>
      <c r="B88" s="52">
        <v>25</v>
      </c>
      <c r="C88" s="52">
        <v>5</v>
      </c>
      <c r="D88" s="52">
        <v>0</v>
      </c>
      <c r="E88" s="52">
        <v>40</v>
      </c>
      <c r="F88" s="52">
        <v>1.6</v>
      </c>
      <c r="G88" s="52">
        <v>1.5390409999999999</v>
      </c>
      <c r="H88" s="52">
        <v>550</v>
      </c>
      <c r="U88" s="54" t="s">
        <v>39</v>
      </c>
      <c r="V88" s="54">
        <v>25</v>
      </c>
      <c r="W88" s="54">
        <v>5</v>
      </c>
      <c r="X88" s="54">
        <v>0</v>
      </c>
      <c r="Y88" s="54">
        <v>40</v>
      </c>
      <c r="Z88" s="54">
        <v>1.6</v>
      </c>
      <c r="AA88" s="54">
        <v>1.4980979999999999</v>
      </c>
      <c r="AB88" s="54">
        <v>950</v>
      </c>
      <c r="AO88" s="54" t="s">
        <v>39</v>
      </c>
      <c r="AP88" s="54">
        <v>25</v>
      </c>
      <c r="AQ88" s="54">
        <v>5</v>
      </c>
      <c r="AR88" s="54">
        <v>0</v>
      </c>
      <c r="AS88" s="54">
        <v>40</v>
      </c>
      <c r="AT88" s="54">
        <v>1.6</v>
      </c>
      <c r="AU88" s="54">
        <v>1.299995789473684</v>
      </c>
      <c r="AV88" s="54">
        <v>300</v>
      </c>
    </row>
    <row r="89" spans="1:48" x14ac:dyDescent="0.25">
      <c r="A89" s="52" t="s">
        <v>40</v>
      </c>
      <c r="B89" s="52">
        <v>25</v>
      </c>
      <c r="C89" s="52">
        <v>5</v>
      </c>
      <c r="D89" s="52">
        <v>2.5</v>
      </c>
      <c r="E89" s="52">
        <v>30</v>
      </c>
      <c r="F89" s="52">
        <v>6</v>
      </c>
      <c r="G89" s="52">
        <v>5.6436519999999994</v>
      </c>
      <c r="H89" s="52">
        <v>200</v>
      </c>
      <c r="U89" s="54" t="s">
        <v>40</v>
      </c>
      <c r="V89" s="54">
        <v>25</v>
      </c>
      <c r="W89" s="54">
        <v>5</v>
      </c>
      <c r="X89" s="54">
        <v>2.5</v>
      </c>
      <c r="Y89" s="54">
        <v>30</v>
      </c>
      <c r="Z89" s="54">
        <v>6</v>
      </c>
      <c r="AA89" s="54">
        <v>5.7388519999999987</v>
      </c>
      <c r="AB89" s="54">
        <v>350</v>
      </c>
      <c r="AO89" s="54" t="s">
        <v>40</v>
      </c>
      <c r="AP89" s="54">
        <v>25</v>
      </c>
      <c r="AQ89" s="54">
        <v>5</v>
      </c>
      <c r="AR89" s="54">
        <v>2.5</v>
      </c>
      <c r="AS89" s="54">
        <v>30</v>
      </c>
      <c r="AT89" s="54">
        <v>6</v>
      </c>
      <c r="AU89" s="54">
        <v>3.4440552631578942</v>
      </c>
      <c r="AV89" s="54">
        <v>50</v>
      </c>
    </row>
    <row r="90" spans="1:48" x14ac:dyDescent="0.25">
      <c r="A90" s="52" t="s">
        <v>40</v>
      </c>
      <c r="B90" s="52">
        <v>25</v>
      </c>
      <c r="C90" s="52">
        <v>5</v>
      </c>
      <c r="D90" s="52">
        <v>2.5</v>
      </c>
      <c r="E90" s="52">
        <v>35</v>
      </c>
      <c r="F90" s="52">
        <v>3</v>
      </c>
      <c r="G90" s="52">
        <v>2.8694259999999994</v>
      </c>
      <c r="H90" s="52">
        <v>350</v>
      </c>
      <c r="U90" s="54" t="s">
        <v>40</v>
      </c>
      <c r="V90" s="54">
        <v>25</v>
      </c>
      <c r="W90" s="54">
        <v>5</v>
      </c>
      <c r="X90" s="54">
        <v>2.5</v>
      </c>
      <c r="Y90" s="54">
        <v>35</v>
      </c>
      <c r="Z90" s="54">
        <v>3</v>
      </c>
      <c r="AA90" s="54">
        <v>2.7333879999999997</v>
      </c>
      <c r="AB90" s="54">
        <v>600</v>
      </c>
      <c r="AO90" s="54" t="s">
        <v>40</v>
      </c>
      <c r="AP90" s="54">
        <v>25</v>
      </c>
      <c r="AQ90" s="54">
        <v>5</v>
      </c>
      <c r="AR90" s="54">
        <v>2.5</v>
      </c>
      <c r="AS90" s="54">
        <v>35</v>
      </c>
      <c r="AT90" s="54">
        <v>3</v>
      </c>
      <c r="AU90" s="54">
        <v>2.7291452631578941</v>
      </c>
      <c r="AV90" s="54">
        <v>150</v>
      </c>
    </row>
    <row r="91" spans="1:48" x14ac:dyDescent="0.25">
      <c r="A91" s="52" t="s">
        <v>40</v>
      </c>
      <c r="B91" s="52">
        <v>25</v>
      </c>
      <c r="C91" s="52">
        <v>5</v>
      </c>
      <c r="D91" s="52">
        <v>2.5</v>
      </c>
      <c r="E91" s="52">
        <v>40</v>
      </c>
      <c r="F91" s="52">
        <v>1.6</v>
      </c>
      <c r="G91" s="52">
        <v>1.5407699999999998</v>
      </c>
      <c r="H91" s="52">
        <v>550</v>
      </c>
      <c r="U91" s="54" t="s">
        <v>40</v>
      </c>
      <c r="V91" s="54">
        <v>25</v>
      </c>
      <c r="W91" s="54">
        <v>5</v>
      </c>
      <c r="X91" s="54">
        <v>2.5</v>
      </c>
      <c r="Y91" s="54">
        <v>40</v>
      </c>
      <c r="Z91" s="54">
        <v>1.6</v>
      </c>
      <c r="AA91" s="54">
        <v>1.4969779999999999</v>
      </c>
      <c r="AB91" s="54">
        <v>950</v>
      </c>
      <c r="AO91" s="54" t="s">
        <v>40</v>
      </c>
      <c r="AP91" s="54">
        <v>25</v>
      </c>
      <c r="AQ91" s="54">
        <v>5</v>
      </c>
      <c r="AR91" s="54">
        <v>2.5</v>
      </c>
      <c r="AS91" s="54">
        <v>40</v>
      </c>
      <c r="AT91" s="54">
        <v>1.6</v>
      </c>
      <c r="AU91" s="54">
        <v>1.2928649999999999</v>
      </c>
      <c r="AV91" s="54">
        <v>300</v>
      </c>
    </row>
    <row r="92" spans="1:48" x14ac:dyDescent="0.25">
      <c r="A92" s="52" t="s">
        <v>41</v>
      </c>
      <c r="B92" s="52">
        <v>25</v>
      </c>
      <c r="C92" s="52">
        <v>10</v>
      </c>
      <c r="D92" s="52">
        <v>0</v>
      </c>
      <c r="E92" s="52">
        <v>30</v>
      </c>
      <c r="F92" s="52">
        <v>6</v>
      </c>
      <c r="G92" s="52">
        <v>5.7380819999999995</v>
      </c>
      <c r="H92" s="52">
        <v>200</v>
      </c>
      <c r="U92" s="54" t="s">
        <v>41</v>
      </c>
      <c r="V92" s="54">
        <v>25</v>
      </c>
      <c r="W92" s="54">
        <v>10</v>
      </c>
      <c r="X92" s="54">
        <v>0</v>
      </c>
      <c r="Y92" s="54">
        <v>30</v>
      </c>
      <c r="Z92" s="54">
        <v>6</v>
      </c>
      <c r="AA92" s="54">
        <v>5.5534080000000001</v>
      </c>
      <c r="AB92" s="54">
        <v>350</v>
      </c>
      <c r="AO92" s="54" t="s">
        <v>41</v>
      </c>
      <c r="AP92" s="54">
        <v>25</v>
      </c>
      <c r="AQ92" s="54">
        <v>10</v>
      </c>
      <c r="AR92" s="54">
        <v>0</v>
      </c>
      <c r="AS92" s="54">
        <v>30</v>
      </c>
      <c r="AT92" s="54">
        <v>6</v>
      </c>
      <c r="AU92" s="54">
        <v>3.2552505263157898</v>
      </c>
      <c r="AV92" s="54">
        <v>50</v>
      </c>
    </row>
    <row r="93" spans="1:48" x14ac:dyDescent="0.25">
      <c r="A93" s="52" t="s">
        <v>41</v>
      </c>
      <c r="B93" s="52">
        <v>25</v>
      </c>
      <c r="C93" s="52">
        <v>10</v>
      </c>
      <c r="D93" s="52">
        <v>0</v>
      </c>
      <c r="E93" s="52">
        <v>35</v>
      </c>
      <c r="F93" s="52">
        <v>3</v>
      </c>
      <c r="G93" s="52">
        <v>2.7767040000000001</v>
      </c>
      <c r="H93" s="52">
        <v>350</v>
      </c>
      <c r="U93" s="54" t="s">
        <v>41</v>
      </c>
      <c r="V93" s="54">
        <v>25</v>
      </c>
      <c r="W93" s="54">
        <v>10</v>
      </c>
      <c r="X93" s="54">
        <v>0</v>
      </c>
      <c r="Y93" s="54">
        <v>35</v>
      </c>
      <c r="Z93" s="54">
        <v>3</v>
      </c>
      <c r="AA93" s="54">
        <v>2.9251739999999997</v>
      </c>
      <c r="AB93" s="54">
        <v>550</v>
      </c>
      <c r="AO93" s="54" t="s">
        <v>41</v>
      </c>
      <c r="AP93" s="54">
        <v>25</v>
      </c>
      <c r="AQ93" s="54">
        <v>10</v>
      </c>
      <c r="AR93" s="54">
        <v>0</v>
      </c>
      <c r="AS93" s="54">
        <v>35</v>
      </c>
      <c r="AT93" s="54">
        <v>3</v>
      </c>
      <c r="AU93" s="54">
        <v>2.8624510526315787</v>
      </c>
      <c r="AV93" s="54">
        <v>150</v>
      </c>
    </row>
    <row r="94" spans="1:48" x14ac:dyDescent="0.25">
      <c r="A94" s="52" t="s">
        <v>41</v>
      </c>
      <c r="B94" s="52">
        <v>25</v>
      </c>
      <c r="C94" s="52">
        <v>10</v>
      </c>
      <c r="D94" s="52">
        <v>0</v>
      </c>
      <c r="E94" s="52">
        <v>40</v>
      </c>
      <c r="F94" s="52">
        <v>1.6</v>
      </c>
      <c r="G94" s="52">
        <v>1.4625869999999999</v>
      </c>
      <c r="H94" s="52">
        <v>550</v>
      </c>
      <c r="U94" s="54" t="s">
        <v>41</v>
      </c>
      <c r="V94" s="54">
        <v>25</v>
      </c>
      <c r="W94" s="54">
        <v>10</v>
      </c>
      <c r="X94" s="54">
        <v>0</v>
      </c>
      <c r="Y94" s="54">
        <v>40</v>
      </c>
      <c r="Z94" s="54">
        <v>1.6</v>
      </c>
      <c r="AA94" s="54">
        <v>1.4974259999999999</v>
      </c>
      <c r="AB94" s="54">
        <v>900</v>
      </c>
      <c r="AO94" s="54" t="s">
        <v>41</v>
      </c>
      <c r="AP94" s="54">
        <v>25</v>
      </c>
      <c r="AQ94" s="54">
        <v>10</v>
      </c>
      <c r="AR94" s="54">
        <v>0</v>
      </c>
      <c r="AS94" s="54">
        <v>40</v>
      </c>
      <c r="AT94" s="54">
        <v>1.6</v>
      </c>
      <c r="AU94" s="54">
        <v>1.2638931052631579</v>
      </c>
      <c r="AV94" s="54">
        <v>300</v>
      </c>
    </row>
    <row r="95" spans="1:48" x14ac:dyDescent="0.25">
      <c r="A95" s="52" t="s">
        <v>42</v>
      </c>
      <c r="B95" s="52">
        <v>25</v>
      </c>
      <c r="C95" s="52">
        <v>10</v>
      </c>
      <c r="D95" s="52">
        <v>5</v>
      </c>
      <c r="E95" s="52">
        <v>30</v>
      </c>
      <c r="F95" s="52">
        <v>6</v>
      </c>
      <c r="G95" s="52">
        <v>2.3864259999999997</v>
      </c>
      <c r="H95" s="52">
        <v>50</v>
      </c>
      <c r="U95" s="54" t="s">
        <v>42</v>
      </c>
      <c r="V95" s="54">
        <v>25</v>
      </c>
      <c r="W95" s="54">
        <v>10</v>
      </c>
      <c r="X95" s="54">
        <v>5</v>
      </c>
      <c r="Y95" s="54">
        <v>30</v>
      </c>
      <c r="Z95" s="54">
        <v>6</v>
      </c>
      <c r="AA95" s="54">
        <v>5.0703659999999999</v>
      </c>
      <c r="AB95" s="54">
        <v>350</v>
      </c>
      <c r="AO95" s="54" t="s">
        <v>42</v>
      </c>
      <c r="AP95" s="54">
        <v>25</v>
      </c>
      <c r="AQ95" s="54">
        <v>10</v>
      </c>
      <c r="AR95" s="54">
        <v>5</v>
      </c>
      <c r="AS95" s="54">
        <v>30</v>
      </c>
      <c r="AT95" s="54">
        <v>6</v>
      </c>
      <c r="AU95" s="54">
        <v>0.87920957894736829</v>
      </c>
      <c r="AV95" s="54">
        <v>50</v>
      </c>
    </row>
    <row r="96" spans="1:48" x14ac:dyDescent="0.25">
      <c r="A96" s="52" t="s">
        <v>42</v>
      </c>
      <c r="B96" s="52">
        <v>25</v>
      </c>
      <c r="C96" s="52">
        <v>10</v>
      </c>
      <c r="D96" s="52">
        <v>5</v>
      </c>
      <c r="E96" s="52">
        <v>35</v>
      </c>
      <c r="F96" s="52">
        <v>3</v>
      </c>
      <c r="G96" s="52">
        <v>2.535183</v>
      </c>
      <c r="H96" s="52">
        <v>350</v>
      </c>
      <c r="U96" s="54" t="s">
        <v>42</v>
      </c>
      <c r="V96" s="54">
        <v>25</v>
      </c>
      <c r="W96" s="54">
        <v>10</v>
      </c>
      <c r="X96" s="54">
        <v>5</v>
      </c>
      <c r="Y96" s="54">
        <v>35</v>
      </c>
      <c r="Z96" s="54">
        <v>3</v>
      </c>
      <c r="AA96" s="54">
        <v>2.8156239999999997</v>
      </c>
      <c r="AB96" s="54">
        <v>550</v>
      </c>
      <c r="AO96" s="54" t="s">
        <v>42</v>
      </c>
      <c r="AP96" s="54">
        <v>25</v>
      </c>
      <c r="AQ96" s="54">
        <v>10</v>
      </c>
      <c r="AR96" s="54">
        <v>5</v>
      </c>
      <c r="AS96" s="54">
        <v>35</v>
      </c>
      <c r="AT96" s="54">
        <v>3</v>
      </c>
      <c r="AU96" s="54">
        <v>0.87920957894736829</v>
      </c>
      <c r="AV96" s="54">
        <v>50</v>
      </c>
    </row>
    <row r="97" spans="1:48" x14ac:dyDescent="0.25">
      <c r="A97" s="52" t="s">
        <v>42</v>
      </c>
      <c r="B97" s="52">
        <v>25</v>
      </c>
      <c r="C97" s="52">
        <v>10</v>
      </c>
      <c r="D97" s="52">
        <v>5</v>
      </c>
      <c r="E97" s="52">
        <v>40</v>
      </c>
      <c r="F97" s="52">
        <v>1.6</v>
      </c>
      <c r="G97" s="52">
        <v>1.4078119999999998</v>
      </c>
      <c r="H97" s="52">
        <v>550</v>
      </c>
      <c r="U97" s="54" t="s">
        <v>42</v>
      </c>
      <c r="V97" s="54">
        <v>25</v>
      </c>
      <c r="W97" s="54">
        <v>10</v>
      </c>
      <c r="X97" s="54">
        <v>5</v>
      </c>
      <c r="Y97" s="54">
        <v>40</v>
      </c>
      <c r="Z97" s="54">
        <v>1.6</v>
      </c>
      <c r="AA97" s="54">
        <v>1.582546</v>
      </c>
      <c r="AB97" s="54">
        <v>850</v>
      </c>
      <c r="AO97" s="54" t="s">
        <v>42</v>
      </c>
      <c r="AP97" s="54">
        <v>25</v>
      </c>
      <c r="AQ97" s="54">
        <v>10</v>
      </c>
      <c r="AR97" s="54">
        <v>5</v>
      </c>
      <c r="AS97" s="54">
        <v>40</v>
      </c>
      <c r="AT97" s="54">
        <v>1.6</v>
      </c>
      <c r="AU97" s="54">
        <v>1.3582181052631577</v>
      </c>
      <c r="AV97" s="54">
        <v>250</v>
      </c>
    </row>
    <row r="98" spans="1:48" x14ac:dyDescent="0.25">
      <c r="A98" s="52" t="s">
        <v>43</v>
      </c>
      <c r="B98" s="52">
        <v>25</v>
      </c>
      <c r="C98" s="52">
        <v>20</v>
      </c>
      <c r="D98" s="52">
        <v>0</v>
      </c>
      <c r="E98" s="52">
        <v>30</v>
      </c>
      <c r="F98" s="52">
        <v>6</v>
      </c>
      <c r="G98" s="52">
        <v>4.7294939999999999</v>
      </c>
      <c r="H98" s="52">
        <v>250</v>
      </c>
      <c r="U98" s="54" t="s">
        <v>43</v>
      </c>
      <c r="V98" s="54">
        <v>25</v>
      </c>
      <c r="W98" s="54">
        <v>20</v>
      </c>
      <c r="X98" s="54">
        <v>0</v>
      </c>
      <c r="Y98" s="54">
        <v>30</v>
      </c>
      <c r="Z98" s="54">
        <v>6</v>
      </c>
      <c r="AA98" s="54">
        <v>5.9770059999999994</v>
      </c>
      <c r="AB98" s="54">
        <v>350</v>
      </c>
      <c r="AO98" s="54" t="s">
        <v>43</v>
      </c>
      <c r="AP98" s="54">
        <v>25</v>
      </c>
      <c r="AQ98" s="54">
        <v>20</v>
      </c>
      <c r="AR98" s="54">
        <v>0</v>
      </c>
      <c r="AS98" s="54">
        <v>30</v>
      </c>
      <c r="AT98" s="54">
        <v>6</v>
      </c>
      <c r="AU98" s="54">
        <v>2.2545286842105265</v>
      </c>
      <c r="AV98" s="54">
        <v>0</v>
      </c>
    </row>
    <row r="99" spans="1:48" x14ac:dyDescent="0.25">
      <c r="A99" s="52" t="s">
        <v>43</v>
      </c>
      <c r="B99" s="52">
        <v>25</v>
      </c>
      <c r="C99" s="52">
        <v>20</v>
      </c>
      <c r="D99" s="52">
        <v>0</v>
      </c>
      <c r="E99" s="52">
        <v>35</v>
      </c>
      <c r="F99" s="52">
        <v>3</v>
      </c>
      <c r="G99" s="52">
        <v>2.9885029999999997</v>
      </c>
      <c r="H99" s="52">
        <v>350</v>
      </c>
      <c r="U99" s="54" t="s">
        <v>43</v>
      </c>
      <c r="V99" s="54">
        <v>25</v>
      </c>
      <c r="W99" s="54">
        <v>20</v>
      </c>
      <c r="X99" s="54">
        <v>0</v>
      </c>
      <c r="Y99" s="54">
        <v>35</v>
      </c>
      <c r="Z99" s="54">
        <v>3</v>
      </c>
      <c r="AA99" s="54">
        <v>2.7618499999999999</v>
      </c>
      <c r="AB99" s="54">
        <v>600</v>
      </c>
      <c r="AO99" s="54" t="s">
        <v>43</v>
      </c>
      <c r="AP99" s="54">
        <v>25</v>
      </c>
      <c r="AQ99" s="54">
        <v>20</v>
      </c>
      <c r="AR99" s="54">
        <v>0</v>
      </c>
      <c r="AS99" s="54">
        <v>35</v>
      </c>
      <c r="AT99" s="54">
        <v>3</v>
      </c>
      <c r="AU99" s="54">
        <v>2.2545286842105265</v>
      </c>
      <c r="AV99" s="54">
        <v>0</v>
      </c>
    </row>
    <row r="100" spans="1:48" x14ac:dyDescent="0.25">
      <c r="A100" s="52" t="s">
        <v>43</v>
      </c>
      <c r="B100" s="52">
        <v>25</v>
      </c>
      <c r="C100" s="52">
        <v>20</v>
      </c>
      <c r="D100" s="52">
        <v>0</v>
      </c>
      <c r="E100" s="52">
        <v>40</v>
      </c>
      <c r="F100" s="52">
        <v>1.6</v>
      </c>
      <c r="G100" s="52">
        <v>1.5626519999999999</v>
      </c>
      <c r="H100" s="52">
        <v>550</v>
      </c>
      <c r="U100" s="54" t="s">
        <v>43</v>
      </c>
      <c r="V100" s="54">
        <v>25</v>
      </c>
      <c r="W100" s="54">
        <v>20</v>
      </c>
      <c r="X100" s="54">
        <v>0</v>
      </c>
      <c r="Y100" s="54">
        <v>40</v>
      </c>
      <c r="Z100" s="54">
        <v>1.6</v>
      </c>
      <c r="AA100" s="54">
        <v>1.5842399999999999</v>
      </c>
      <c r="AB100" s="54">
        <v>900</v>
      </c>
      <c r="AO100" s="54" t="s">
        <v>43</v>
      </c>
      <c r="AP100" s="54">
        <v>25</v>
      </c>
      <c r="AQ100" s="54">
        <v>20</v>
      </c>
      <c r="AR100" s="54">
        <v>0</v>
      </c>
      <c r="AS100" s="54">
        <v>40</v>
      </c>
      <c r="AT100" s="54">
        <v>1.6</v>
      </c>
      <c r="AU100" s="54">
        <v>1.3655784210526316</v>
      </c>
      <c r="AV100" s="54">
        <v>300</v>
      </c>
    </row>
    <row r="101" spans="1:48" x14ac:dyDescent="0.25">
      <c r="A101" s="52" t="s">
        <v>44</v>
      </c>
      <c r="B101" s="52">
        <v>25</v>
      </c>
      <c r="C101" s="52">
        <v>20</v>
      </c>
      <c r="D101" s="52">
        <v>5</v>
      </c>
      <c r="E101" s="52">
        <v>30</v>
      </c>
      <c r="F101" s="52">
        <v>6</v>
      </c>
      <c r="G101" s="52">
        <v>1.0705169999999999</v>
      </c>
      <c r="H101" s="52">
        <v>0</v>
      </c>
      <c r="U101" s="54" t="s">
        <v>44</v>
      </c>
      <c r="V101" s="54">
        <v>25</v>
      </c>
      <c r="W101" s="54">
        <v>20</v>
      </c>
      <c r="X101" s="54">
        <v>5</v>
      </c>
      <c r="Y101" s="54">
        <v>30</v>
      </c>
      <c r="Z101" s="54">
        <v>6</v>
      </c>
      <c r="AA101" s="54">
        <v>4.9919799999999999</v>
      </c>
      <c r="AB101" s="54">
        <v>350</v>
      </c>
      <c r="AO101" s="54" t="s">
        <v>44</v>
      </c>
      <c r="AP101" s="54">
        <v>25</v>
      </c>
      <c r="AQ101" s="54">
        <v>20</v>
      </c>
      <c r="AR101" s="54">
        <v>5</v>
      </c>
      <c r="AS101" s="54">
        <v>30</v>
      </c>
      <c r="AT101" s="54">
        <v>6</v>
      </c>
      <c r="AU101" s="54">
        <v>0.394401</v>
      </c>
      <c r="AV101" s="54">
        <v>0</v>
      </c>
    </row>
    <row r="102" spans="1:48" x14ac:dyDescent="0.25">
      <c r="A102" s="52" t="s">
        <v>44</v>
      </c>
      <c r="B102" s="52">
        <v>25</v>
      </c>
      <c r="C102" s="52">
        <v>20</v>
      </c>
      <c r="D102" s="52">
        <v>5</v>
      </c>
      <c r="E102" s="52">
        <v>35</v>
      </c>
      <c r="F102" s="52">
        <v>3</v>
      </c>
      <c r="G102" s="52">
        <v>2.4959899999999999</v>
      </c>
      <c r="H102" s="52">
        <v>350</v>
      </c>
      <c r="U102" s="54" t="s">
        <v>44</v>
      </c>
      <c r="V102" s="54">
        <v>25</v>
      </c>
      <c r="W102" s="54">
        <v>20</v>
      </c>
      <c r="X102" s="54">
        <v>5</v>
      </c>
      <c r="Y102" s="54">
        <v>35</v>
      </c>
      <c r="Z102" s="54">
        <v>3</v>
      </c>
      <c r="AA102" s="54">
        <v>2.6958539999999993</v>
      </c>
      <c r="AB102" s="54">
        <v>550</v>
      </c>
      <c r="AO102" s="54" t="s">
        <v>44</v>
      </c>
      <c r="AP102" s="54">
        <v>25</v>
      </c>
      <c r="AQ102" s="54">
        <v>20</v>
      </c>
      <c r="AR102" s="54">
        <v>5</v>
      </c>
      <c r="AS102" s="54">
        <v>35</v>
      </c>
      <c r="AT102" s="54">
        <v>3</v>
      </c>
      <c r="AU102" s="54">
        <v>0.394401</v>
      </c>
      <c r="AV102" s="54">
        <v>0</v>
      </c>
    </row>
    <row r="103" spans="1:48" x14ac:dyDescent="0.25">
      <c r="A103" s="52" t="s">
        <v>44</v>
      </c>
      <c r="B103" s="52">
        <v>25</v>
      </c>
      <c r="C103" s="52">
        <v>20</v>
      </c>
      <c r="D103" s="52">
        <v>5</v>
      </c>
      <c r="E103" s="52">
        <v>40</v>
      </c>
      <c r="F103" s="52">
        <v>1.6</v>
      </c>
      <c r="G103" s="52">
        <v>1.540322</v>
      </c>
      <c r="H103" s="52">
        <v>500</v>
      </c>
      <c r="U103" s="54" t="s">
        <v>44</v>
      </c>
      <c r="V103" s="54">
        <v>25</v>
      </c>
      <c r="W103" s="54">
        <v>20</v>
      </c>
      <c r="X103" s="54">
        <v>5</v>
      </c>
      <c r="Y103" s="54">
        <v>40</v>
      </c>
      <c r="Z103" s="54">
        <v>1.6</v>
      </c>
      <c r="AA103" s="54">
        <v>1.5994999999999999</v>
      </c>
      <c r="AB103" s="54">
        <v>800</v>
      </c>
      <c r="AO103" s="54" t="s">
        <v>44</v>
      </c>
      <c r="AP103" s="54">
        <v>25</v>
      </c>
      <c r="AQ103" s="54">
        <v>20</v>
      </c>
      <c r="AR103" s="54">
        <v>5</v>
      </c>
      <c r="AS103" s="54">
        <v>40</v>
      </c>
      <c r="AT103" s="54">
        <v>1.6</v>
      </c>
      <c r="AU103" s="54">
        <v>1.3771398421052632</v>
      </c>
      <c r="AV103" s="54">
        <v>250</v>
      </c>
    </row>
    <row r="104" spans="1:48" x14ac:dyDescent="0.25">
      <c r="A104" s="52" t="s">
        <v>45</v>
      </c>
      <c r="B104" s="52">
        <v>25</v>
      </c>
      <c r="C104" s="52">
        <v>20</v>
      </c>
      <c r="D104" s="52">
        <v>10</v>
      </c>
      <c r="E104" s="52">
        <v>30</v>
      </c>
      <c r="F104" s="52">
        <v>6</v>
      </c>
      <c r="G104" s="52">
        <v>8.4562099999999987E-2</v>
      </c>
      <c r="H104" s="52">
        <v>0</v>
      </c>
      <c r="U104" s="54" t="s">
        <v>45</v>
      </c>
      <c r="V104" s="54">
        <v>25</v>
      </c>
      <c r="W104" s="54">
        <v>20</v>
      </c>
      <c r="X104" s="54">
        <v>10</v>
      </c>
      <c r="Y104" s="54">
        <v>30</v>
      </c>
      <c r="Z104" s="54">
        <v>6</v>
      </c>
      <c r="AA104" s="54">
        <v>0.16912419999999995</v>
      </c>
      <c r="AB104" s="54">
        <v>0</v>
      </c>
      <c r="AO104" s="54" t="s">
        <v>45</v>
      </c>
      <c r="AP104" s="54">
        <v>25</v>
      </c>
      <c r="AQ104" s="54">
        <v>20</v>
      </c>
      <c r="AR104" s="54">
        <v>10</v>
      </c>
      <c r="AS104" s="54">
        <v>30</v>
      </c>
      <c r="AT104" s="54">
        <v>6</v>
      </c>
      <c r="AU104" s="54">
        <v>3.1154457894736837E-2</v>
      </c>
      <c r="AV104" s="54">
        <v>0</v>
      </c>
    </row>
    <row r="105" spans="1:48" x14ac:dyDescent="0.25">
      <c r="A105" s="52" t="s">
        <v>45</v>
      </c>
      <c r="B105" s="52">
        <v>25</v>
      </c>
      <c r="C105" s="52">
        <v>20</v>
      </c>
      <c r="D105" s="52">
        <v>10</v>
      </c>
      <c r="E105" s="52">
        <v>35</v>
      </c>
      <c r="F105" s="52">
        <v>3</v>
      </c>
      <c r="G105" s="52">
        <v>8.4562099999999987E-2</v>
      </c>
      <c r="H105" s="52">
        <v>0</v>
      </c>
      <c r="U105" s="54" t="s">
        <v>45</v>
      </c>
      <c r="V105" s="54">
        <v>25</v>
      </c>
      <c r="W105" s="54">
        <v>20</v>
      </c>
      <c r="X105" s="54">
        <v>10</v>
      </c>
      <c r="Y105" s="54">
        <v>35</v>
      </c>
      <c r="Z105" s="54">
        <v>3</v>
      </c>
      <c r="AA105" s="54">
        <v>2.9430939999999999</v>
      </c>
      <c r="AB105" s="54">
        <v>450</v>
      </c>
      <c r="AO105" s="54" t="s">
        <v>45</v>
      </c>
      <c r="AP105" s="54">
        <v>25</v>
      </c>
      <c r="AQ105" s="54">
        <v>20</v>
      </c>
      <c r="AR105" s="54">
        <v>10</v>
      </c>
      <c r="AS105" s="54">
        <v>35</v>
      </c>
      <c r="AT105" s="54">
        <v>3</v>
      </c>
      <c r="AU105" s="54">
        <v>3.1154457894736837E-2</v>
      </c>
      <c r="AV105" s="54">
        <v>0</v>
      </c>
    </row>
    <row r="106" spans="1:48" x14ac:dyDescent="0.25">
      <c r="A106" s="52" t="s">
        <v>45</v>
      </c>
      <c r="B106" s="52">
        <v>25</v>
      </c>
      <c r="C106" s="52">
        <v>20</v>
      </c>
      <c r="D106" s="52">
        <v>10</v>
      </c>
      <c r="E106" s="52">
        <v>40</v>
      </c>
      <c r="F106" s="52">
        <v>1.6</v>
      </c>
      <c r="G106" s="52">
        <v>1.4715469999999999</v>
      </c>
      <c r="H106" s="52">
        <v>450</v>
      </c>
      <c r="U106" s="54" t="s">
        <v>45</v>
      </c>
      <c r="V106" s="54">
        <v>25</v>
      </c>
      <c r="W106" s="54">
        <v>20</v>
      </c>
      <c r="X106" s="54">
        <v>10</v>
      </c>
      <c r="Y106" s="54">
        <v>40</v>
      </c>
      <c r="Z106" s="54">
        <v>1.6</v>
      </c>
      <c r="AA106" s="54">
        <v>1.5597259999999999</v>
      </c>
      <c r="AB106" s="54">
        <v>750</v>
      </c>
      <c r="AO106" s="54" t="s">
        <v>45</v>
      </c>
      <c r="AP106" s="54">
        <v>25</v>
      </c>
      <c r="AQ106" s="54">
        <v>20</v>
      </c>
      <c r="AR106" s="54">
        <v>10</v>
      </c>
      <c r="AS106" s="54">
        <v>40</v>
      </c>
      <c r="AT106" s="54">
        <v>1.6</v>
      </c>
      <c r="AU106" s="54">
        <v>3.1154457894736837E-2</v>
      </c>
      <c r="AV106" s="54">
        <v>0</v>
      </c>
    </row>
    <row r="107" spans="1:48" x14ac:dyDescent="0.25">
      <c r="A107" s="54" t="s">
        <v>157</v>
      </c>
      <c r="B107" s="54">
        <v>1</v>
      </c>
      <c r="C107" s="54">
        <v>5</v>
      </c>
      <c r="D107" s="54">
        <v>0</v>
      </c>
      <c r="E107" s="54">
        <v>30</v>
      </c>
      <c r="F107" s="54">
        <v>6</v>
      </c>
      <c r="G107" s="54">
        <v>5.4911009999999996</v>
      </c>
      <c r="H107" s="54">
        <v>50</v>
      </c>
      <c r="U107" s="54" t="s">
        <v>157</v>
      </c>
      <c r="V107" s="54">
        <v>1</v>
      </c>
      <c r="W107" s="54">
        <v>5</v>
      </c>
      <c r="X107" s="54">
        <v>0</v>
      </c>
      <c r="Y107" s="54">
        <v>30</v>
      </c>
      <c r="Z107" s="54">
        <v>6</v>
      </c>
      <c r="AA107" s="54">
        <v>4.4947419999999996</v>
      </c>
      <c r="AB107" s="54">
        <v>100</v>
      </c>
      <c r="AO107" s="54" t="s">
        <v>157</v>
      </c>
      <c r="AP107" s="54">
        <v>1</v>
      </c>
      <c r="AQ107" s="54">
        <v>5</v>
      </c>
      <c r="AR107" s="54">
        <v>0</v>
      </c>
      <c r="AS107" s="54">
        <v>30</v>
      </c>
      <c r="AT107" s="54">
        <v>6</v>
      </c>
      <c r="AU107" s="54">
        <v>2.0230372105263155</v>
      </c>
      <c r="AV107" s="54">
        <v>50</v>
      </c>
    </row>
    <row r="108" spans="1:48" x14ac:dyDescent="0.25">
      <c r="A108" s="54" t="s">
        <v>157</v>
      </c>
      <c r="B108" s="54">
        <v>1</v>
      </c>
      <c r="C108" s="54">
        <v>5</v>
      </c>
      <c r="D108" s="54">
        <v>0</v>
      </c>
      <c r="E108" s="54">
        <v>35</v>
      </c>
      <c r="F108" s="54">
        <v>3</v>
      </c>
      <c r="G108" s="54">
        <v>2.2473709999999998</v>
      </c>
      <c r="H108" s="54">
        <v>100</v>
      </c>
      <c r="U108" s="54" t="s">
        <v>157</v>
      </c>
      <c r="V108" s="54">
        <v>1</v>
      </c>
      <c r="W108" s="54">
        <v>5</v>
      </c>
      <c r="X108" s="54">
        <v>0</v>
      </c>
      <c r="Y108" s="54">
        <v>35</v>
      </c>
      <c r="Z108" s="54">
        <v>3</v>
      </c>
      <c r="AA108" s="54">
        <v>2.4218879999999996</v>
      </c>
      <c r="AB108" s="54">
        <v>150</v>
      </c>
      <c r="AO108" s="54" t="s">
        <v>157</v>
      </c>
      <c r="AP108" s="54">
        <v>1</v>
      </c>
      <c r="AQ108" s="54">
        <v>5</v>
      </c>
      <c r="AR108" s="54">
        <v>0</v>
      </c>
      <c r="AS108" s="54">
        <v>35</v>
      </c>
      <c r="AT108" s="54">
        <v>3</v>
      </c>
      <c r="AU108" s="54">
        <v>2.0230372105263155</v>
      </c>
      <c r="AV108" s="54">
        <v>50</v>
      </c>
    </row>
    <row r="109" spans="1:48" x14ac:dyDescent="0.25">
      <c r="A109" s="54" t="s">
        <v>157</v>
      </c>
      <c r="B109" s="54">
        <v>1</v>
      </c>
      <c r="C109" s="54">
        <v>5</v>
      </c>
      <c r="D109" s="54">
        <v>0</v>
      </c>
      <c r="E109" s="54">
        <v>40</v>
      </c>
      <c r="F109" s="54">
        <v>1.6</v>
      </c>
      <c r="G109" s="54">
        <v>1.2109439999999998</v>
      </c>
      <c r="H109" s="54">
        <v>150</v>
      </c>
      <c r="U109" s="54" t="s">
        <v>157</v>
      </c>
      <c r="V109" s="54">
        <v>1</v>
      </c>
      <c r="W109" s="54">
        <v>5</v>
      </c>
      <c r="X109" s="54">
        <v>0</v>
      </c>
      <c r="Y109" s="54">
        <v>40</v>
      </c>
      <c r="Z109" s="54">
        <v>1.6</v>
      </c>
      <c r="AA109" s="54">
        <v>1.5449279999999999</v>
      </c>
      <c r="AB109" s="54">
        <v>200</v>
      </c>
      <c r="AO109" s="54" t="s">
        <v>157</v>
      </c>
      <c r="AP109" s="54">
        <v>1</v>
      </c>
      <c r="AQ109" s="54">
        <v>5</v>
      </c>
      <c r="AR109" s="54">
        <v>0</v>
      </c>
      <c r="AS109" s="54">
        <v>40</v>
      </c>
      <c r="AT109" s="54">
        <v>1.6</v>
      </c>
      <c r="AU109" s="54">
        <v>0.8279787894736842</v>
      </c>
      <c r="AV109" s="54">
        <v>100</v>
      </c>
    </row>
    <row r="110" spans="1:48" x14ac:dyDescent="0.25">
      <c r="A110" s="54" t="s">
        <v>158</v>
      </c>
      <c r="B110" s="54">
        <v>1</v>
      </c>
      <c r="C110" s="54">
        <v>5</v>
      </c>
      <c r="D110" s="54">
        <v>2.5</v>
      </c>
      <c r="E110" s="54">
        <v>30</v>
      </c>
      <c r="F110" s="54">
        <v>6</v>
      </c>
      <c r="G110" s="54">
        <v>3.9100599999999996</v>
      </c>
      <c r="H110" s="54">
        <v>50</v>
      </c>
      <c r="U110" s="54" t="s">
        <v>158</v>
      </c>
      <c r="V110" s="54">
        <v>1</v>
      </c>
      <c r="W110" s="54">
        <v>5</v>
      </c>
      <c r="X110" s="54">
        <v>2.5</v>
      </c>
      <c r="Y110" s="54">
        <v>30</v>
      </c>
      <c r="Z110" s="54">
        <v>6</v>
      </c>
      <c r="AA110" s="54">
        <v>3.8962139999999996</v>
      </c>
      <c r="AB110" s="54">
        <v>100</v>
      </c>
      <c r="AO110" s="54" t="s">
        <v>158</v>
      </c>
      <c r="AP110" s="54">
        <v>1</v>
      </c>
      <c r="AQ110" s="54">
        <v>5</v>
      </c>
      <c r="AR110" s="54">
        <v>2.5</v>
      </c>
      <c r="AS110" s="54">
        <v>30</v>
      </c>
      <c r="AT110" s="54">
        <v>6</v>
      </c>
      <c r="AU110" s="54">
        <v>1.4405484210526314</v>
      </c>
      <c r="AV110" s="54">
        <v>50</v>
      </c>
    </row>
    <row r="111" spans="1:48" x14ac:dyDescent="0.25">
      <c r="A111" s="54" t="s">
        <v>158</v>
      </c>
      <c r="B111" s="54">
        <v>1</v>
      </c>
      <c r="C111" s="54">
        <v>5</v>
      </c>
      <c r="D111" s="54">
        <v>2.5</v>
      </c>
      <c r="E111" s="54">
        <v>35</v>
      </c>
      <c r="F111" s="54">
        <v>3</v>
      </c>
      <c r="G111" s="54">
        <v>1.9481069999999998</v>
      </c>
      <c r="H111" s="54">
        <v>100</v>
      </c>
      <c r="U111" s="54" t="s">
        <v>158</v>
      </c>
      <c r="V111" s="54">
        <v>1</v>
      </c>
      <c r="W111" s="54">
        <v>5</v>
      </c>
      <c r="X111" s="54">
        <v>2.5</v>
      </c>
      <c r="Y111" s="54">
        <v>35</v>
      </c>
      <c r="Z111" s="54">
        <v>3</v>
      </c>
      <c r="AA111" s="54">
        <v>2.240602</v>
      </c>
      <c r="AB111" s="54">
        <v>150</v>
      </c>
      <c r="AO111" s="54" t="s">
        <v>158</v>
      </c>
      <c r="AP111" s="54">
        <v>1</v>
      </c>
      <c r="AQ111" s="54">
        <v>5</v>
      </c>
      <c r="AR111" s="54">
        <v>2.5</v>
      </c>
      <c r="AS111" s="54">
        <v>35</v>
      </c>
      <c r="AT111" s="54">
        <v>3</v>
      </c>
      <c r="AU111" s="54">
        <v>1.4405484210526314</v>
      </c>
      <c r="AV111" s="54">
        <v>50</v>
      </c>
    </row>
    <row r="112" spans="1:48" x14ac:dyDescent="0.25">
      <c r="A112" s="54" t="s">
        <v>158</v>
      </c>
      <c r="B112" s="54">
        <v>1</v>
      </c>
      <c r="C112" s="54">
        <v>5</v>
      </c>
      <c r="D112" s="54">
        <v>2.5</v>
      </c>
      <c r="E112" s="54">
        <v>40</v>
      </c>
      <c r="F112" s="54">
        <v>1.6</v>
      </c>
      <c r="G112" s="54">
        <v>1.120301</v>
      </c>
      <c r="H112" s="54">
        <v>150</v>
      </c>
      <c r="U112" s="54" t="s">
        <v>158</v>
      </c>
      <c r="V112" s="54">
        <v>1</v>
      </c>
      <c r="W112" s="54">
        <v>5</v>
      </c>
      <c r="X112" s="54">
        <v>2.5</v>
      </c>
      <c r="Y112" s="54">
        <v>40</v>
      </c>
      <c r="Z112" s="54">
        <v>1.6</v>
      </c>
      <c r="AA112" s="54">
        <v>1.4710779999999999</v>
      </c>
      <c r="AB112" s="54">
        <v>200</v>
      </c>
      <c r="AO112" s="54" t="s">
        <v>158</v>
      </c>
      <c r="AP112" s="54">
        <v>1</v>
      </c>
      <c r="AQ112" s="54">
        <v>5</v>
      </c>
      <c r="AR112" s="54">
        <v>2.5</v>
      </c>
      <c r="AS112" s="54">
        <v>40</v>
      </c>
      <c r="AT112" s="54">
        <v>1.6</v>
      </c>
      <c r="AU112" s="54">
        <v>1.4405484210526314</v>
      </c>
      <c r="AV112" s="54">
        <v>50</v>
      </c>
    </row>
    <row r="113" spans="1:48" x14ac:dyDescent="0.25">
      <c r="A113" s="54" t="s">
        <v>159</v>
      </c>
      <c r="B113" s="54">
        <v>1</v>
      </c>
      <c r="C113" s="54">
        <v>10</v>
      </c>
      <c r="D113" s="54">
        <v>0</v>
      </c>
      <c r="E113" s="54">
        <v>30</v>
      </c>
      <c r="F113" s="54">
        <v>6</v>
      </c>
      <c r="G113" s="54">
        <v>3.4829829999999999</v>
      </c>
      <c r="H113" s="54">
        <v>50</v>
      </c>
      <c r="U113" s="54" t="s">
        <v>159</v>
      </c>
      <c r="V113" s="54">
        <v>1</v>
      </c>
      <c r="W113" s="54">
        <v>10</v>
      </c>
      <c r="X113" s="54">
        <v>0</v>
      </c>
      <c r="Y113" s="54">
        <v>30</v>
      </c>
      <c r="Z113" s="54">
        <v>6</v>
      </c>
      <c r="AA113" s="54">
        <v>4.0905339999999999</v>
      </c>
      <c r="AB113" s="54">
        <v>100</v>
      </c>
      <c r="AO113" s="54" t="s">
        <v>159</v>
      </c>
      <c r="AP113" s="54">
        <v>1</v>
      </c>
      <c r="AQ113" s="54">
        <v>10</v>
      </c>
      <c r="AR113" s="54">
        <v>0</v>
      </c>
      <c r="AS113" s="54">
        <v>30</v>
      </c>
      <c r="AT113" s="54">
        <v>6</v>
      </c>
      <c r="AU113" s="54">
        <v>1.2832042631578946</v>
      </c>
      <c r="AV113" s="54">
        <v>50</v>
      </c>
    </row>
    <row r="114" spans="1:48" x14ac:dyDescent="0.25">
      <c r="A114" s="54" t="s">
        <v>159</v>
      </c>
      <c r="B114" s="54">
        <v>1</v>
      </c>
      <c r="C114" s="54">
        <v>10</v>
      </c>
      <c r="D114" s="54">
        <v>0</v>
      </c>
      <c r="E114" s="54">
        <v>35</v>
      </c>
      <c r="F114" s="54">
        <v>3</v>
      </c>
      <c r="G114" s="54">
        <v>2.0452669999999999</v>
      </c>
      <c r="H114" s="54">
        <v>100</v>
      </c>
      <c r="U114" s="54" t="s">
        <v>159</v>
      </c>
      <c r="V114" s="54">
        <v>1</v>
      </c>
      <c r="W114" s="54">
        <v>10</v>
      </c>
      <c r="X114" s="54">
        <v>0</v>
      </c>
      <c r="Y114" s="54">
        <v>35</v>
      </c>
      <c r="Z114" s="54">
        <v>3</v>
      </c>
      <c r="AA114" s="54">
        <v>2.2742019999999998</v>
      </c>
      <c r="AB114" s="54">
        <v>150</v>
      </c>
      <c r="AO114" s="54" t="s">
        <v>159</v>
      </c>
      <c r="AP114" s="54">
        <v>1</v>
      </c>
      <c r="AQ114" s="54">
        <v>10</v>
      </c>
      <c r="AR114" s="54">
        <v>0</v>
      </c>
      <c r="AS114" s="54">
        <v>35</v>
      </c>
      <c r="AT114" s="54">
        <v>3</v>
      </c>
      <c r="AU114" s="54">
        <v>1.2832042631578946</v>
      </c>
      <c r="AV114" s="54">
        <v>50</v>
      </c>
    </row>
    <row r="115" spans="1:48" x14ac:dyDescent="0.25">
      <c r="A115" s="54" t="s">
        <v>159</v>
      </c>
      <c r="B115" s="54">
        <v>1</v>
      </c>
      <c r="C115" s="54">
        <v>10</v>
      </c>
      <c r="D115" s="54">
        <v>0</v>
      </c>
      <c r="E115" s="54">
        <v>40</v>
      </c>
      <c r="F115" s="54">
        <v>1.6</v>
      </c>
      <c r="G115" s="54">
        <v>1.1371009999999999</v>
      </c>
      <c r="H115" s="54">
        <v>150</v>
      </c>
      <c r="U115" s="54" t="s">
        <v>159</v>
      </c>
      <c r="V115" s="54">
        <v>1</v>
      </c>
      <c r="W115" s="54">
        <v>10</v>
      </c>
      <c r="X115" s="54">
        <v>0</v>
      </c>
      <c r="Y115" s="54">
        <v>40</v>
      </c>
      <c r="Z115" s="54">
        <v>1.6</v>
      </c>
      <c r="AA115" s="54">
        <v>1.4579740000000001</v>
      </c>
      <c r="AB115" s="54">
        <v>200</v>
      </c>
      <c r="AO115" s="54" t="s">
        <v>159</v>
      </c>
      <c r="AP115" s="54">
        <v>1</v>
      </c>
      <c r="AQ115" s="54">
        <v>10</v>
      </c>
      <c r="AR115" s="54">
        <v>0</v>
      </c>
      <c r="AS115" s="54">
        <v>40</v>
      </c>
      <c r="AT115" s="54">
        <v>1.6</v>
      </c>
      <c r="AU115" s="54">
        <v>1.2832042631578946</v>
      </c>
      <c r="AV115" s="54">
        <v>50</v>
      </c>
    </row>
    <row r="116" spans="1:48" x14ac:dyDescent="0.25">
      <c r="A116" s="54" t="s">
        <v>160</v>
      </c>
      <c r="B116" s="54">
        <v>1</v>
      </c>
      <c r="C116" s="54">
        <v>10</v>
      </c>
      <c r="D116" s="54">
        <v>5</v>
      </c>
      <c r="E116" s="54">
        <v>30</v>
      </c>
      <c r="F116" s="54">
        <v>6</v>
      </c>
      <c r="G116" s="54">
        <v>1.8990229999999997</v>
      </c>
      <c r="H116" s="54">
        <v>0</v>
      </c>
      <c r="U116" s="54" t="s">
        <v>160</v>
      </c>
      <c r="V116" s="54">
        <v>1</v>
      </c>
      <c r="W116" s="54">
        <v>10</v>
      </c>
      <c r="X116" s="54">
        <v>5</v>
      </c>
      <c r="Y116" s="54">
        <v>30</v>
      </c>
      <c r="Z116" s="54">
        <v>6</v>
      </c>
      <c r="AA116" s="54">
        <v>3.7980459999999994</v>
      </c>
      <c r="AB116" s="54">
        <v>0</v>
      </c>
      <c r="AO116" s="54" t="s">
        <v>160</v>
      </c>
      <c r="AP116" s="54">
        <v>1</v>
      </c>
      <c r="AQ116" s="54">
        <v>10</v>
      </c>
      <c r="AR116" s="54">
        <v>5</v>
      </c>
      <c r="AS116" s="54">
        <v>30</v>
      </c>
      <c r="AT116" s="54">
        <v>6</v>
      </c>
      <c r="AU116" s="54">
        <v>0.6996400526315788</v>
      </c>
      <c r="AV116" s="54">
        <v>0</v>
      </c>
    </row>
    <row r="117" spans="1:48" x14ac:dyDescent="0.25">
      <c r="A117" s="54" t="s">
        <v>160</v>
      </c>
      <c r="B117" s="54">
        <v>1</v>
      </c>
      <c r="C117" s="54">
        <v>10</v>
      </c>
      <c r="D117" s="54">
        <v>5</v>
      </c>
      <c r="E117" s="54">
        <v>35</v>
      </c>
      <c r="F117" s="54">
        <v>3</v>
      </c>
      <c r="G117" s="54">
        <v>1.8990229999999997</v>
      </c>
      <c r="H117" s="54">
        <v>0</v>
      </c>
      <c r="U117" s="54" t="s">
        <v>160</v>
      </c>
      <c r="V117" s="54">
        <v>1</v>
      </c>
      <c r="W117" s="54">
        <v>10</v>
      </c>
      <c r="X117" s="54">
        <v>5</v>
      </c>
      <c r="Y117" s="54">
        <v>35</v>
      </c>
      <c r="Z117" s="54">
        <v>3</v>
      </c>
      <c r="AA117" s="54">
        <v>2.1481459999999997</v>
      </c>
      <c r="AB117" s="54">
        <v>150</v>
      </c>
      <c r="AO117" s="54" t="s">
        <v>160</v>
      </c>
      <c r="AP117" s="54">
        <v>1</v>
      </c>
      <c r="AQ117" s="54">
        <v>10</v>
      </c>
      <c r="AR117" s="54">
        <v>5</v>
      </c>
      <c r="AS117" s="54">
        <v>35</v>
      </c>
      <c r="AT117" s="54">
        <v>3</v>
      </c>
      <c r="AU117" s="54">
        <v>0.6996400526315788</v>
      </c>
      <c r="AV117" s="54">
        <v>0</v>
      </c>
    </row>
    <row r="118" spans="1:48" x14ac:dyDescent="0.25">
      <c r="A118" s="54" t="s">
        <v>160</v>
      </c>
      <c r="B118" s="54">
        <v>1</v>
      </c>
      <c r="C118" s="54">
        <v>10</v>
      </c>
      <c r="D118" s="54">
        <v>5</v>
      </c>
      <c r="E118" s="54">
        <v>40</v>
      </c>
      <c r="F118" s="54">
        <v>1.6</v>
      </c>
      <c r="G118" s="54">
        <v>1.0740729999999998</v>
      </c>
      <c r="H118" s="54">
        <v>150</v>
      </c>
      <c r="U118" s="54" t="s">
        <v>160</v>
      </c>
      <c r="V118" s="54">
        <v>1</v>
      </c>
      <c r="W118" s="54">
        <v>10</v>
      </c>
      <c r="X118" s="54">
        <v>5</v>
      </c>
      <c r="Y118" s="54">
        <v>40</v>
      </c>
      <c r="Z118" s="54">
        <v>1.6</v>
      </c>
      <c r="AA118" s="54">
        <v>1.4839440000000002</v>
      </c>
      <c r="AB118" s="54">
        <v>200</v>
      </c>
      <c r="AO118" s="54" t="s">
        <v>160</v>
      </c>
      <c r="AP118" s="54">
        <v>1</v>
      </c>
      <c r="AQ118" s="54">
        <v>10</v>
      </c>
      <c r="AR118" s="54">
        <v>5</v>
      </c>
      <c r="AS118" s="54">
        <v>40</v>
      </c>
      <c r="AT118" s="54">
        <v>1.6</v>
      </c>
      <c r="AU118" s="54">
        <v>0.6996400526315788</v>
      </c>
      <c r="AV118" s="54">
        <v>0</v>
      </c>
    </row>
    <row r="119" spans="1:48" x14ac:dyDescent="0.25">
      <c r="A119" s="54" t="s">
        <v>161</v>
      </c>
      <c r="B119" s="54">
        <v>1</v>
      </c>
      <c r="C119" s="54">
        <v>20</v>
      </c>
      <c r="D119" s="54">
        <v>0</v>
      </c>
      <c r="E119" s="54">
        <v>30</v>
      </c>
      <c r="F119" s="54">
        <v>6</v>
      </c>
      <c r="G119" s="54">
        <v>1.9139959999999998</v>
      </c>
      <c r="H119" s="54">
        <v>50</v>
      </c>
      <c r="U119" s="54" t="s">
        <v>161</v>
      </c>
      <c r="V119" s="54">
        <v>1</v>
      </c>
      <c r="W119" s="54">
        <v>20</v>
      </c>
      <c r="X119" s="54">
        <v>0</v>
      </c>
      <c r="Y119" s="54">
        <v>30</v>
      </c>
      <c r="Z119" s="54">
        <v>6</v>
      </c>
      <c r="AA119" s="54">
        <v>3.8279919999999996</v>
      </c>
      <c r="AB119" s="54">
        <v>50</v>
      </c>
      <c r="AO119" s="54" t="s">
        <v>161</v>
      </c>
      <c r="AP119" s="54">
        <v>1</v>
      </c>
      <c r="AQ119" s="54">
        <v>20</v>
      </c>
      <c r="AR119" s="54">
        <v>0</v>
      </c>
      <c r="AS119" s="54">
        <v>30</v>
      </c>
      <c r="AT119" s="54">
        <v>6</v>
      </c>
      <c r="AU119" s="54">
        <v>0.70515642105263154</v>
      </c>
      <c r="AV119" s="54">
        <v>50</v>
      </c>
    </row>
    <row r="120" spans="1:48" x14ac:dyDescent="0.25">
      <c r="A120" s="54" t="s">
        <v>161</v>
      </c>
      <c r="B120" s="54">
        <v>1</v>
      </c>
      <c r="C120" s="54">
        <v>20</v>
      </c>
      <c r="D120" s="54">
        <v>0</v>
      </c>
      <c r="E120" s="54">
        <v>35</v>
      </c>
      <c r="F120" s="54">
        <v>3</v>
      </c>
      <c r="G120" s="54">
        <v>1.9139959999999998</v>
      </c>
      <c r="H120" s="54">
        <v>50</v>
      </c>
      <c r="U120" s="54" t="s">
        <v>161</v>
      </c>
      <c r="V120" s="54">
        <v>1</v>
      </c>
      <c r="W120" s="54">
        <v>20</v>
      </c>
      <c r="X120" s="54">
        <v>0</v>
      </c>
      <c r="Y120" s="54">
        <v>35</v>
      </c>
      <c r="Z120" s="54">
        <v>3</v>
      </c>
      <c r="AA120" s="54">
        <v>2.5899299999999998</v>
      </c>
      <c r="AB120" s="54">
        <v>100</v>
      </c>
      <c r="AO120" s="54" t="s">
        <v>161</v>
      </c>
      <c r="AP120" s="54">
        <v>1</v>
      </c>
      <c r="AQ120" s="54">
        <v>20</v>
      </c>
      <c r="AR120" s="54">
        <v>0</v>
      </c>
      <c r="AS120" s="54">
        <v>35</v>
      </c>
      <c r="AT120" s="54">
        <v>3</v>
      </c>
      <c r="AU120" s="54">
        <v>0.70515642105263154</v>
      </c>
      <c r="AV120" s="54">
        <v>50</v>
      </c>
    </row>
    <row r="121" spans="1:48" x14ac:dyDescent="0.25">
      <c r="A121" s="54" t="s">
        <v>161</v>
      </c>
      <c r="B121" s="54">
        <v>1</v>
      </c>
      <c r="C121" s="54">
        <v>20</v>
      </c>
      <c r="D121" s="54">
        <v>0</v>
      </c>
      <c r="E121" s="54">
        <v>40</v>
      </c>
      <c r="F121" s="54">
        <v>1.6</v>
      </c>
      <c r="G121" s="54">
        <v>1.2949649999999999</v>
      </c>
      <c r="H121" s="54">
        <v>100</v>
      </c>
      <c r="U121" s="54" t="s">
        <v>161</v>
      </c>
      <c r="V121" s="54">
        <v>1</v>
      </c>
      <c r="W121" s="54">
        <v>20</v>
      </c>
      <c r="X121" s="54">
        <v>0</v>
      </c>
      <c r="Y121" s="54">
        <v>40</v>
      </c>
      <c r="Z121" s="54">
        <v>1.6</v>
      </c>
      <c r="AA121" s="54">
        <v>1.1773901999999998</v>
      </c>
      <c r="AB121" s="54">
        <v>200</v>
      </c>
      <c r="AO121" s="54" t="s">
        <v>161</v>
      </c>
      <c r="AP121" s="54">
        <v>1</v>
      </c>
      <c r="AQ121" s="54">
        <v>20</v>
      </c>
      <c r="AR121" s="54">
        <v>0</v>
      </c>
      <c r="AS121" s="54">
        <v>40</v>
      </c>
      <c r="AT121" s="54">
        <v>1.6</v>
      </c>
      <c r="AU121" s="54">
        <v>0.70515642105263154</v>
      </c>
      <c r="AV121" s="54">
        <v>50</v>
      </c>
    </row>
    <row r="122" spans="1:48" x14ac:dyDescent="0.25">
      <c r="A122" s="54" t="s">
        <v>162</v>
      </c>
      <c r="B122" s="54">
        <v>1</v>
      </c>
      <c r="C122" s="54">
        <v>20</v>
      </c>
      <c r="D122" s="54">
        <v>5</v>
      </c>
      <c r="E122" s="54">
        <v>30</v>
      </c>
      <c r="F122" s="54">
        <v>6</v>
      </c>
      <c r="G122" s="54">
        <v>0.60894259999999989</v>
      </c>
      <c r="H122" s="54">
        <v>0</v>
      </c>
      <c r="U122" s="54" t="s">
        <v>162</v>
      </c>
      <c r="V122" s="54">
        <v>1</v>
      </c>
      <c r="W122" s="54">
        <v>20</v>
      </c>
      <c r="X122" s="54">
        <v>5</v>
      </c>
      <c r="Y122" s="54">
        <v>30</v>
      </c>
      <c r="Z122" s="54">
        <v>6</v>
      </c>
      <c r="AA122" s="54">
        <v>1.2178851999999998</v>
      </c>
      <c r="AB122" s="54">
        <v>0</v>
      </c>
      <c r="AO122" s="54" t="s">
        <v>162</v>
      </c>
      <c r="AP122" s="54">
        <v>1</v>
      </c>
      <c r="AQ122" s="54">
        <v>20</v>
      </c>
      <c r="AR122" s="54">
        <v>5</v>
      </c>
      <c r="AS122" s="54">
        <v>30</v>
      </c>
      <c r="AT122" s="54">
        <v>6</v>
      </c>
      <c r="AU122" s="54">
        <v>0.22434727368421048</v>
      </c>
      <c r="AV122" s="54">
        <v>0</v>
      </c>
    </row>
    <row r="123" spans="1:48" x14ac:dyDescent="0.25">
      <c r="A123" s="54" t="s">
        <v>162</v>
      </c>
      <c r="B123" s="54">
        <v>1</v>
      </c>
      <c r="C123" s="54">
        <v>20</v>
      </c>
      <c r="D123" s="54">
        <v>5</v>
      </c>
      <c r="E123" s="54">
        <v>35</v>
      </c>
      <c r="F123" s="54">
        <v>3</v>
      </c>
      <c r="G123" s="54">
        <v>0.60894259999999989</v>
      </c>
      <c r="H123" s="54">
        <v>0</v>
      </c>
      <c r="U123" s="54" t="s">
        <v>162</v>
      </c>
      <c r="V123" s="54">
        <v>1</v>
      </c>
      <c r="W123" s="54">
        <v>20</v>
      </c>
      <c r="X123" s="54">
        <v>5</v>
      </c>
      <c r="Y123" s="54">
        <v>35</v>
      </c>
      <c r="Z123" s="54">
        <v>3</v>
      </c>
      <c r="AA123" s="54">
        <v>1.2178851999999998</v>
      </c>
      <c r="AB123" s="54">
        <v>0</v>
      </c>
      <c r="AO123" s="54" t="s">
        <v>162</v>
      </c>
      <c r="AP123" s="54">
        <v>1</v>
      </c>
      <c r="AQ123" s="54">
        <v>20</v>
      </c>
      <c r="AR123" s="54">
        <v>5</v>
      </c>
      <c r="AS123" s="54">
        <v>35</v>
      </c>
      <c r="AT123" s="54">
        <v>3</v>
      </c>
      <c r="AU123" s="54">
        <v>0.22434727368421048</v>
      </c>
      <c r="AV123" s="54">
        <v>0</v>
      </c>
    </row>
    <row r="124" spans="1:48" x14ac:dyDescent="0.25">
      <c r="A124" s="54" t="s">
        <v>162</v>
      </c>
      <c r="B124" s="54">
        <v>1</v>
      </c>
      <c r="C124" s="54">
        <v>20</v>
      </c>
      <c r="D124" s="54">
        <v>5</v>
      </c>
      <c r="E124" s="54">
        <v>40</v>
      </c>
      <c r="F124" s="54">
        <v>1.6</v>
      </c>
      <c r="G124" s="54">
        <v>0.60894259999999989</v>
      </c>
      <c r="H124" s="54">
        <v>0</v>
      </c>
      <c r="U124" s="54" t="s">
        <v>162</v>
      </c>
      <c r="V124" s="54">
        <v>1</v>
      </c>
      <c r="W124" s="54">
        <v>20</v>
      </c>
      <c r="X124" s="54">
        <v>5</v>
      </c>
      <c r="Y124" s="54">
        <v>40</v>
      </c>
      <c r="Z124" s="54">
        <v>1.6</v>
      </c>
      <c r="AA124" s="54">
        <v>1.5929899999999999</v>
      </c>
      <c r="AB124" s="54">
        <v>150</v>
      </c>
      <c r="AO124" s="54" t="s">
        <v>162</v>
      </c>
      <c r="AP124" s="54">
        <v>1</v>
      </c>
      <c r="AQ124" s="54">
        <v>20</v>
      </c>
      <c r="AR124" s="54">
        <v>5</v>
      </c>
      <c r="AS124" s="54">
        <v>40</v>
      </c>
      <c r="AT124" s="54">
        <v>1.6</v>
      </c>
      <c r="AU124" s="54">
        <v>0.22434727368421048</v>
      </c>
      <c r="AV124" s="54">
        <v>0</v>
      </c>
    </row>
    <row r="125" spans="1:48" x14ac:dyDescent="0.25">
      <c r="A125" s="54" t="s">
        <v>163</v>
      </c>
      <c r="B125" s="54">
        <v>1</v>
      </c>
      <c r="C125" s="54">
        <v>20</v>
      </c>
      <c r="D125" s="54">
        <v>10</v>
      </c>
      <c r="E125" s="54">
        <v>30</v>
      </c>
      <c r="F125" s="54">
        <v>6</v>
      </c>
      <c r="G125" s="54">
        <v>0.1173081</v>
      </c>
      <c r="H125" s="54">
        <v>0</v>
      </c>
      <c r="U125" s="54" t="s">
        <v>163</v>
      </c>
      <c r="V125" s="54">
        <v>1</v>
      </c>
      <c r="W125" s="54">
        <v>20</v>
      </c>
      <c r="X125" s="54">
        <v>10</v>
      </c>
      <c r="Y125" s="54">
        <v>30</v>
      </c>
      <c r="Z125" s="54">
        <v>6</v>
      </c>
      <c r="AA125" s="54">
        <v>0.2346162</v>
      </c>
      <c r="AB125" s="54">
        <v>0</v>
      </c>
      <c r="AO125" s="54" t="s">
        <v>163</v>
      </c>
      <c r="AP125" s="54">
        <v>1</v>
      </c>
      <c r="AQ125" s="54">
        <v>20</v>
      </c>
      <c r="AR125" s="54">
        <v>10</v>
      </c>
      <c r="AS125" s="54">
        <v>30</v>
      </c>
      <c r="AT125" s="54">
        <v>6</v>
      </c>
      <c r="AU125" s="54">
        <v>4.3218773684210531E-2</v>
      </c>
      <c r="AV125" s="54">
        <v>0</v>
      </c>
    </row>
    <row r="126" spans="1:48" x14ac:dyDescent="0.25">
      <c r="A126" s="54" t="s">
        <v>163</v>
      </c>
      <c r="B126" s="54">
        <v>1</v>
      </c>
      <c r="C126" s="54">
        <v>20</v>
      </c>
      <c r="D126" s="54">
        <v>10</v>
      </c>
      <c r="E126" s="54">
        <v>35</v>
      </c>
      <c r="F126" s="54">
        <v>3</v>
      </c>
      <c r="G126" s="54">
        <v>0.1173081</v>
      </c>
      <c r="H126" s="54">
        <v>0</v>
      </c>
      <c r="U126" s="54" t="s">
        <v>163</v>
      </c>
      <c r="V126" s="54">
        <v>1</v>
      </c>
      <c r="W126" s="54">
        <v>20</v>
      </c>
      <c r="X126" s="54">
        <v>10</v>
      </c>
      <c r="Y126" s="54">
        <v>35</v>
      </c>
      <c r="Z126" s="54">
        <v>3</v>
      </c>
      <c r="AA126" s="54">
        <v>0.2346162</v>
      </c>
      <c r="AB126" s="54">
        <v>0</v>
      </c>
      <c r="AO126" s="54" t="s">
        <v>163</v>
      </c>
      <c r="AP126" s="54">
        <v>1</v>
      </c>
      <c r="AQ126" s="54">
        <v>20</v>
      </c>
      <c r="AR126" s="54">
        <v>10</v>
      </c>
      <c r="AS126" s="54">
        <v>35</v>
      </c>
      <c r="AT126" s="54">
        <v>3</v>
      </c>
      <c r="AU126" s="54">
        <v>4.3218773684210531E-2</v>
      </c>
      <c r="AV126" s="54">
        <v>0</v>
      </c>
    </row>
    <row r="127" spans="1:48" x14ac:dyDescent="0.25">
      <c r="A127" s="54" t="s">
        <v>163</v>
      </c>
      <c r="B127" s="54">
        <v>1</v>
      </c>
      <c r="C127" s="54">
        <v>20</v>
      </c>
      <c r="D127" s="54">
        <v>10</v>
      </c>
      <c r="E127" s="54">
        <v>40</v>
      </c>
      <c r="F127" s="54">
        <v>1.6</v>
      </c>
      <c r="G127" s="54">
        <v>0.1173081</v>
      </c>
      <c r="H127" s="54">
        <v>0</v>
      </c>
      <c r="U127" s="54" t="s">
        <v>163</v>
      </c>
      <c r="V127" s="54">
        <v>1</v>
      </c>
      <c r="W127" s="54">
        <v>20</v>
      </c>
      <c r="X127" s="54">
        <v>10</v>
      </c>
      <c r="Y127" s="54">
        <v>40</v>
      </c>
      <c r="Z127" s="54">
        <v>1.6</v>
      </c>
      <c r="AA127" s="54">
        <v>0.2346162</v>
      </c>
      <c r="AB127" s="54">
        <v>0</v>
      </c>
      <c r="AO127" s="54" t="s">
        <v>163</v>
      </c>
      <c r="AP127" s="54">
        <v>1</v>
      </c>
      <c r="AQ127" s="54">
        <v>20</v>
      </c>
      <c r="AR127" s="54">
        <v>10</v>
      </c>
      <c r="AS127" s="54">
        <v>40</v>
      </c>
      <c r="AT127" s="54">
        <v>1.6</v>
      </c>
      <c r="AU127" s="54">
        <v>4.3218773684210531E-2</v>
      </c>
      <c r="AV127" s="54">
        <v>0</v>
      </c>
    </row>
    <row r="128" spans="1:48" x14ac:dyDescent="0.25">
      <c r="A128" s="54" t="s">
        <v>164</v>
      </c>
      <c r="B128" s="54">
        <v>2.5</v>
      </c>
      <c r="C128" s="54">
        <v>5</v>
      </c>
      <c r="D128" s="54">
        <v>0</v>
      </c>
      <c r="E128" s="54">
        <v>30</v>
      </c>
      <c r="F128" s="54">
        <v>6</v>
      </c>
      <c r="G128" s="54">
        <v>4.059895</v>
      </c>
      <c r="H128" s="54">
        <v>100</v>
      </c>
      <c r="U128" s="54" t="s">
        <v>164</v>
      </c>
      <c r="V128" s="54">
        <v>2.5</v>
      </c>
      <c r="W128" s="54">
        <v>5</v>
      </c>
      <c r="X128" s="54">
        <v>0</v>
      </c>
      <c r="Y128" s="54">
        <v>30</v>
      </c>
      <c r="Z128" s="54">
        <v>6</v>
      </c>
      <c r="AA128" s="54">
        <v>4.6065459999999998</v>
      </c>
      <c r="AB128" s="54">
        <v>150</v>
      </c>
      <c r="AO128" s="54" t="s">
        <v>164</v>
      </c>
      <c r="AP128" s="54">
        <v>2.5</v>
      </c>
      <c r="AQ128" s="54">
        <v>5</v>
      </c>
      <c r="AR128" s="54">
        <v>0</v>
      </c>
      <c r="AS128" s="54">
        <v>30</v>
      </c>
      <c r="AT128" s="54">
        <v>6</v>
      </c>
      <c r="AU128" s="54">
        <v>3.1190563157894733</v>
      </c>
      <c r="AV128" s="54">
        <v>50</v>
      </c>
    </row>
    <row r="129" spans="1:48" x14ac:dyDescent="0.25">
      <c r="A129" s="54" t="s">
        <v>164</v>
      </c>
      <c r="B129" s="54">
        <v>2.5</v>
      </c>
      <c r="C129" s="54">
        <v>5</v>
      </c>
      <c r="D129" s="54">
        <v>0</v>
      </c>
      <c r="E129" s="54">
        <v>35</v>
      </c>
      <c r="F129" s="54">
        <v>3</v>
      </c>
      <c r="G129" s="54">
        <v>2.3032729999999999</v>
      </c>
      <c r="H129" s="54">
        <v>150</v>
      </c>
      <c r="U129" s="54" t="s">
        <v>164</v>
      </c>
      <c r="V129" s="54">
        <v>2.5</v>
      </c>
      <c r="W129" s="54">
        <v>5</v>
      </c>
      <c r="X129" s="54">
        <v>0</v>
      </c>
      <c r="Y129" s="54">
        <v>35</v>
      </c>
      <c r="Z129" s="54">
        <v>3</v>
      </c>
      <c r="AA129" s="54">
        <v>2.9948939999999995</v>
      </c>
      <c r="AB129" s="54">
        <v>200</v>
      </c>
      <c r="AO129" s="54" t="s">
        <v>164</v>
      </c>
      <c r="AP129" s="54">
        <v>2.5</v>
      </c>
      <c r="AQ129" s="54">
        <v>5</v>
      </c>
      <c r="AR129" s="54">
        <v>0</v>
      </c>
      <c r="AS129" s="54">
        <v>35</v>
      </c>
      <c r="AT129" s="54">
        <v>3</v>
      </c>
      <c r="AU129" s="54">
        <v>1.4957507894736843</v>
      </c>
      <c r="AV129" s="54">
        <v>100</v>
      </c>
    </row>
    <row r="130" spans="1:48" x14ac:dyDescent="0.25">
      <c r="A130" s="54" t="s">
        <v>164</v>
      </c>
      <c r="B130" s="54">
        <v>2.5</v>
      </c>
      <c r="C130" s="54">
        <v>5</v>
      </c>
      <c r="D130" s="54">
        <v>0</v>
      </c>
      <c r="E130" s="54">
        <v>40</v>
      </c>
      <c r="F130" s="54">
        <v>1.6</v>
      </c>
      <c r="G130" s="54">
        <v>1.4974469999999998</v>
      </c>
      <c r="H130" s="54">
        <v>200</v>
      </c>
      <c r="U130" s="54" t="s">
        <v>164</v>
      </c>
      <c r="V130" s="54">
        <v>2.5</v>
      </c>
      <c r="W130" s="54">
        <v>5</v>
      </c>
      <c r="X130" s="54">
        <v>0</v>
      </c>
      <c r="Y130" s="54">
        <v>40</v>
      </c>
      <c r="Z130" s="54">
        <v>1.6</v>
      </c>
      <c r="AA130" s="54">
        <v>1.2918976</v>
      </c>
      <c r="AB130" s="54">
        <v>350</v>
      </c>
      <c r="AO130" s="54" t="s">
        <v>164</v>
      </c>
      <c r="AP130" s="54">
        <v>2.5</v>
      </c>
      <c r="AQ130" s="54">
        <v>5</v>
      </c>
      <c r="AR130" s="54">
        <v>0</v>
      </c>
      <c r="AS130" s="54">
        <v>40</v>
      </c>
      <c r="AT130" s="54">
        <v>1.6</v>
      </c>
      <c r="AU130" s="54">
        <v>1.4957507894736843</v>
      </c>
      <c r="AV130" s="54">
        <v>100</v>
      </c>
    </row>
    <row r="131" spans="1:48" x14ac:dyDescent="0.25">
      <c r="A131" s="54" t="s">
        <v>165</v>
      </c>
      <c r="B131" s="54">
        <v>2.5</v>
      </c>
      <c r="C131" s="54">
        <v>5</v>
      </c>
      <c r="D131" s="54">
        <v>2.5</v>
      </c>
      <c r="E131" s="54">
        <v>30</v>
      </c>
      <c r="F131" s="54">
        <v>6</v>
      </c>
      <c r="G131" s="54">
        <v>3.5715330000000001</v>
      </c>
      <c r="H131" s="54">
        <v>100</v>
      </c>
      <c r="U131" s="54" t="s">
        <v>165</v>
      </c>
      <c r="V131" s="54">
        <v>2.5</v>
      </c>
      <c r="W131" s="54">
        <v>5</v>
      </c>
      <c r="X131" s="54">
        <v>2.5</v>
      </c>
      <c r="Y131" s="54">
        <v>30</v>
      </c>
      <c r="Z131" s="54">
        <v>6</v>
      </c>
      <c r="AA131" s="54">
        <v>4.3300039999999997</v>
      </c>
      <c r="AB131" s="54">
        <v>150</v>
      </c>
      <c r="AO131" s="54" t="s">
        <v>165</v>
      </c>
      <c r="AP131" s="54">
        <v>2.5</v>
      </c>
      <c r="AQ131" s="54">
        <v>5</v>
      </c>
      <c r="AR131" s="54">
        <v>2.5</v>
      </c>
      <c r="AS131" s="54">
        <v>30</v>
      </c>
      <c r="AT131" s="54">
        <v>6</v>
      </c>
      <c r="AU131" s="54">
        <v>2.2461290526315785</v>
      </c>
      <c r="AV131" s="54">
        <v>50</v>
      </c>
    </row>
    <row r="132" spans="1:48" x14ac:dyDescent="0.25">
      <c r="A132" s="54" t="s">
        <v>165</v>
      </c>
      <c r="B132" s="54">
        <v>2.5</v>
      </c>
      <c r="C132" s="54">
        <v>5</v>
      </c>
      <c r="D132" s="54">
        <v>2.5</v>
      </c>
      <c r="E132" s="54">
        <v>35</v>
      </c>
      <c r="F132" s="54">
        <v>3</v>
      </c>
      <c r="G132" s="54">
        <v>2.1650019999999999</v>
      </c>
      <c r="H132" s="54">
        <v>150</v>
      </c>
      <c r="U132" s="54" t="s">
        <v>165</v>
      </c>
      <c r="V132" s="54">
        <v>2.5</v>
      </c>
      <c r="W132" s="54">
        <v>5</v>
      </c>
      <c r="X132" s="54">
        <v>2.5</v>
      </c>
      <c r="Y132" s="54">
        <v>35</v>
      </c>
      <c r="Z132" s="54">
        <v>3</v>
      </c>
      <c r="AA132" s="54">
        <v>2.8972160000000002</v>
      </c>
      <c r="AB132" s="54">
        <v>200</v>
      </c>
      <c r="AO132" s="54" t="s">
        <v>165</v>
      </c>
      <c r="AP132" s="54">
        <v>2.5</v>
      </c>
      <c r="AQ132" s="54">
        <v>5</v>
      </c>
      <c r="AR132" s="54">
        <v>2.5</v>
      </c>
      <c r="AS132" s="54">
        <v>35</v>
      </c>
      <c r="AT132" s="54">
        <v>3</v>
      </c>
      <c r="AU132" s="54">
        <v>2.2461290526315785</v>
      </c>
      <c r="AV132" s="54">
        <v>50</v>
      </c>
    </row>
    <row r="133" spans="1:48" x14ac:dyDescent="0.25">
      <c r="A133" s="54" t="s">
        <v>165</v>
      </c>
      <c r="B133" s="54">
        <v>2.5</v>
      </c>
      <c r="C133" s="54">
        <v>5</v>
      </c>
      <c r="D133" s="54">
        <v>2.5</v>
      </c>
      <c r="E133" s="54">
        <v>40</v>
      </c>
      <c r="F133" s="54">
        <v>1.6</v>
      </c>
      <c r="G133" s="54">
        <v>1.4486080000000001</v>
      </c>
      <c r="H133" s="54">
        <v>200</v>
      </c>
      <c r="U133" s="54" t="s">
        <v>165</v>
      </c>
      <c r="V133" s="54">
        <v>2.5</v>
      </c>
      <c r="W133" s="54">
        <v>5</v>
      </c>
      <c r="X133" s="54">
        <v>2.5</v>
      </c>
      <c r="Y133" s="54">
        <v>40</v>
      </c>
      <c r="Z133" s="54">
        <v>1.6</v>
      </c>
      <c r="AA133" s="54">
        <v>1.2835424</v>
      </c>
      <c r="AB133" s="54">
        <v>350</v>
      </c>
      <c r="AO133" s="54" t="s">
        <v>165</v>
      </c>
      <c r="AP133" s="54">
        <v>2.5</v>
      </c>
      <c r="AQ133" s="54">
        <v>5</v>
      </c>
      <c r="AR133" s="54">
        <v>2.5</v>
      </c>
      <c r="AS133" s="54">
        <v>40</v>
      </c>
      <c r="AT133" s="54">
        <v>1.6</v>
      </c>
      <c r="AU133" s="54">
        <v>1.3158279473684211</v>
      </c>
      <c r="AV133" s="54">
        <v>100</v>
      </c>
    </row>
    <row r="134" spans="1:48" x14ac:dyDescent="0.25">
      <c r="A134" s="54" t="s">
        <v>166</v>
      </c>
      <c r="B134" s="54">
        <v>2.5</v>
      </c>
      <c r="C134" s="54">
        <v>10</v>
      </c>
      <c r="D134" s="54">
        <v>0</v>
      </c>
      <c r="E134" s="54">
        <v>30</v>
      </c>
      <c r="F134" s="54">
        <v>6</v>
      </c>
      <c r="G134" s="54">
        <v>5.5232239999999999</v>
      </c>
      <c r="H134" s="54">
        <v>50</v>
      </c>
      <c r="U134" s="54" t="s">
        <v>166</v>
      </c>
      <c r="V134" s="54">
        <v>2.5</v>
      </c>
      <c r="W134" s="54">
        <v>10</v>
      </c>
      <c r="X134" s="54">
        <v>0</v>
      </c>
      <c r="Y134" s="54">
        <v>30</v>
      </c>
      <c r="Z134" s="54">
        <v>6</v>
      </c>
      <c r="AA134" s="54">
        <v>4.5704120000000001</v>
      </c>
      <c r="AB134" s="54">
        <v>150</v>
      </c>
      <c r="AO134" s="54" t="s">
        <v>166</v>
      </c>
      <c r="AP134" s="54">
        <v>2.5</v>
      </c>
      <c r="AQ134" s="54">
        <v>10</v>
      </c>
      <c r="AR134" s="54">
        <v>0</v>
      </c>
      <c r="AS134" s="54">
        <v>30</v>
      </c>
      <c r="AT134" s="54">
        <v>6</v>
      </c>
      <c r="AU134" s="54">
        <v>2.034872</v>
      </c>
      <c r="AV134" s="54">
        <v>50</v>
      </c>
    </row>
    <row r="135" spans="1:48" x14ac:dyDescent="0.25">
      <c r="A135" s="54" t="s">
        <v>166</v>
      </c>
      <c r="B135" s="54">
        <v>2.5</v>
      </c>
      <c r="C135" s="54">
        <v>10</v>
      </c>
      <c r="D135" s="54">
        <v>0</v>
      </c>
      <c r="E135" s="54">
        <v>35</v>
      </c>
      <c r="F135" s="54">
        <v>3</v>
      </c>
      <c r="G135" s="54">
        <v>2.2852060000000001</v>
      </c>
      <c r="H135" s="54">
        <v>150</v>
      </c>
      <c r="U135" s="54" t="s">
        <v>166</v>
      </c>
      <c r="V135" s="54">
        <v>2.5</v>
      </c>
      <c r="W135" s="54">
        <v>10</v>
      </c>
      <c r="X135" s="54">
        <v>0</v>
      </c>
      <c r="Y135" s="54">
        <v>35</v>
      </c>
      <c r="Z135" s="54">
        <v>3</v>
      </c>
      <c r="AA135" s="54">
        <v>2.9821819999999994</v>
      </c>
      <c r="AB135" s="54">
        <v>200</v>
      </c>
      <c r="AO135" s="54" t="s">
        <v>166</v>
      </c>
      <c r="AP135" s="54">
        <v>2.5</v>
      </c>
      <c r="AQ135" s="54">
        <v>10</v>
      </c>
      <c r="AR135" s="54">
        <v>0</v>
      </c>
      <c r="AS135" s="54">
        <v>35</v>
      </c>
      <c r="AT135" s="54">
        <v>3</v>
      </c>
      <c r="AU135" s="54">
        <v>2.034872</v>
      </c>
      <c r="AV135" s="54">
        <v>50</v>
      </c>
    </row>
    <row r="136" spans="1:48" x14ac:dyDescent="0.25">
      <c r="A136" s="54" t="s">
        <v>166</v>
      </c>
      <c r="B136" s="54">
        <v>2.5</v>
      </c>
      <c r="C136" s="54">
        <v>10</v>
      </c>
      <c r="D136" s="54">
        <v>0</v>
      </c>
      <c r="E136" s="54">
        <v>40</v>
      </c>
      <c r="F136" s="54">
        <v>1.6</v>
      </c>
      <c r="G136" s="54">
        <v>1.4910909999999997</v>
      </c>
      <c r="H136" s="54">
        <v>200</v>
      </c>
      <c r="U136" s="54" t="s">
        <v>166</v>
      </c>
      <c r="V136" s="54">
        <v>2.5</v>
      </c>
      <c r="W136" s="54">
        <v>10</v>
      </c>
      <c r="X136" s="54">
        <v>0</v>
      </c>
      <c r="Y136" s="54">
        <v>40</v>
      </c>
      <c r="Z136" s="54">
        <v>1.6</v>
      </c>
      <c r="AA136" s="54">
        <v>1.284297</v>
      </c>
      <c r="AB136" s="54">
        <v>350</v>
      </c>
      <c r="AO136" s="54" t="s">
        <v>166</v>
      </c>
      <c r="AP136" s="54">
        <v>2.5</v>
      </c>
      <c r="AQ136" s="54">
        <v>10</v>
      </c>
      <c r="AR136" s="54">
        <v>0</v>
      </c>
      <c r="AS136" s="54">
        <v>40</v>
      </c>
      <c r="AT136" s="54">
        <v>1.6</v>
      </c>
      <c r="AU136" s="54">
        <v>1.4321204210526315</v>
      </c>
      <c r="AV136" s="54">
        <v>100</v>
      </c>
    </row>
    <row r="137" spans="1:48" x14ac:dyDescent="0.25">
      <c r="A137" s="54" t="s">
        <v>167</v>
      </c>
      <c r="B137" s="54">
        <v>2.5</v>
      </c>
      <c r="C137" s="54">
        <v>10</v>
      </c>
      <c r="D137" s="54">
        <v>5</v>
      </c>
      <c r="E137" s="54">
        <v>30</v>
      </c>
      <c r="F137" s="54">
        <v>6</v>
      </c>
      <c r="G137" s="54">
        <v>2.5958869999999998</v>
      </c>
      <c r="H137" s="54">
        <v>0</v>
      </c>
      <c r="U137" s="54" t="s">
        <v>167</v>
      </c>
      <c r="V137" s="54">
        <v>2.5</v>
      </c>
      <c r="W137" s="54">
        <v>10</v>
      </c>
      <c r="X137" s="54">
        <v>5</v>
      </c>
      <c r="Y137" s="54">
        <v>30</v>
      </c>
      <c r="Z137" s="54">
        <v>6</v>
      </c>
      <c r="AA137" s="54">
        <v>5.1917739999999997</v>
      </c>
      <c r="AB137" s="54">
        <v>0</v>
      </c>
      <c r="AO137" s="54" t="s">
        <v>167</v>
      </c>
      <c r="AP137" s="54">
        <v>2.5</v>
      </c>
      <c r="AQ137" s="54">
        <v>10</v>
      </c>
      <c r="AR137" s="54">
        <v>5</v>
      </c>
      <c r="AS137" s="54">
        <v>30</v>
      </c>
      <c r="AT137" s="54">
        <v>6</v>
      </c>
      <c r="AU137" s="54">
        <v>0.95637942105263152</v>
      </c>
      <c r="AV137" s="54">
        <v>0</v>
      </c>
    </row>
    <row r="138" spans="1:48" x14ac:dyDescent="0.25">
      <c r="A138" s="54" t="s">
        <v>167</v>
      </c>
      <c r="B138" s="54">
        <v>2.5</v>
      </c>
      <c r="C138" s="54">
        <v>10</v>
      </c>
      <c r="D138" s="54">
        <v>5</v>
      </c>
      <c r="E138" s="54">
        <v>35</v>
      </c>
      <c r="F138" s="54">
        <v>3</v>
      </c>
      <c r="G138" s="54">
        <v>2.5958869999999998</v>
      </c>
      <c r="H138" s="54">
        <v>0</v>
      </c>
      <c r="U138" s="54" t="s">
        <v>167</v>
      </c>
      <c r="V138" s="54">
        <v>2.5</v>
      </c>
      <c r="W138" s="54">
        <v>10</v>
      </c>
      <c r="X138" s="54">
        <v>5</v>
      </c>
      <c r="Y138" s="54">
        <v>35</v>
      </c>
      <c r="Z138" s="54">
        <v>3</v>
      </c>
      <c r="AA138" s="54">
        <v>2.3281999999999998</v>
      </c>
      <c r="AB138" s="54">
        <v>250</v>
      </c>
      <c r="AO138" s="54" t="s">
        <v>167</v>
      </c>
      <c r="AP138" s="54">
        <v>2.5</v>
      </c>
      <c r="AQ138" s="54">
        <v>10</v>
      </c>
      <c r="AR138" s="54">
        <v>5</v>
      </c>
      <c r="AS138" s="54">
        <v>35</v>
      </c>
      <c r="AT138" s="54">
        <v>3</v>
      </c>
      <c r="AU138" s="54">
        <v>0.95637942105263152</v>
      </c>
      <c r="AV138" s="54">
        <v>0</v>
      </c>
    </row>
    <row r="139" spans="1:48" x14ac:dyDescent="0.25">
      <c r="A139" s="54" t="s">
        <v>167</v>
      </c>
      <c r="B139" s="54">
        <v>2.5</v>
      </c>
      <c r="C139" s="54">
        <v>10</v>
      </c>
      <c r="D139" s="54">
        <v>5</v>
      </c>
      <c r="E139" s="54">
        <v>40</v>
      </c>
      <c r="F139" s="54">
        <v>1.6</v>
      </c>
      <c r="G139" s="54">
        <v>1.5410779999999999</v>
      </c>
      <c r="H139" s="54">
        <v>200</v>
      </c>
      <c r="U139" s="54" t="s">
        <v>167</v>
      </c>
      <c r="V139" s="54">
        <v>2.5</v>
      </c>
      <c r="W139" s="54">
        <v>10</v>
      </c>
      <c r="X139" s="54">
        <v>5</v>
      </c>
      <c r="Y139" s="54">
        <v>40</v>
      </c>
      <c r="Z139" s="54">
        <v>1.6</v>
      </c>
      <c r="AA139" s="54">
        <v>1.478064</v>
      </c>
      <c r="AB139" s="54">
        <v>350</v>
      </c>
      <c r="AO139" s="54" t="s">
        <v>167</v>
      </c>
      <c r="AP139" s="54">
        <v>2.5</v>
      </c>
      <c r="AQ139" s="54">
        <v>10</v>
      </c>
      <c r="AR139" s="54">
        <v>5</v>
      </c>
      <c r="AS139" s="54">
        <v>40</v>
      </c>
      <c r="AT139" s="54">
        <v>1.6</v>
      </c>
      <c r="AU139" s="54">
        <v>0.95637942105263152</v>
      </c>
      <c r="AV139" s="54">
        <v>0</v>
      </c>
    </row>
    <row r="140" spans="1:48" x14ac:dyDescent="0.25">
      <c r="A140" s="54" t="s">
        <v>168</v>
      </c>
      <c r="B140" s="54">
        <v>2.5</v>
      </c>
      <c r="C140" s="54">
        <v>20</v>
      </c>
      <c r="D140" s="54">
        <v>0</v>
      </c>
      <c r="E140" s="54">
        <v>30</v>
      </c>
      <c r="F140" s="54">
        <v>6</v>
      </c>
      <c r="G140" s="54">
        <v>3.229905</v>
      </c>
      <c r="H140" s="54">
        <v>50</v>
      </c>
      <c r="U140" s="54" t="s">
        <v>168</v>
      </c>
      <c r="V140" s="54">
        <v>2.5</v>
      </c>
      <c r="W140" s="54">
        <v>20</v>
      </c>
      <c r="X140" s="54">
        <v>0</v>
      </c>
      <c r="Y140" s="54">
        <v>30</v>
      </c>
      <c r="Z140" s="54">
        <v>6</v>
      </c>
      <c r="AA140" s="54">
        <v>4.9127959999999993</v>
      </c>
      <c r="AB140" s="54">
        <v>100</v>
      </c>
      <c r="AO140" s="54" t="s">
        <v>168</v>
      </c>
      <c r="AP140" s="54">
        <v>2.5</v>
      </c>
      <c r="AQ140" s="54">
        <v>20</v>
      </c>
      <c r="AR140" s="54">
        <v>0</v>
      </c>
      <c r="AS140" s="54">
        <v>30</v>
      </c>
      <c r="AT140" s="54">
        <v>6</v>
      </c>
      <c r="AU140" s="54">
        <v>1.1899650000000002</v>
      </c>
      <c r="AV140" s="54">
        <v>50</v>
      </c>
    </row>
    <row r="141" spans="1:48" x14ac:dyDescent="0.25">
      <c r="A141" s="54" t="s">
        <v>168</v>
      </c>
      <c r="B141" s="54">
        <v>2.5</v>
      </c>
      <c r="C141" s="54">
        <v>20</v>
      </c>
      <c r="D141" s="54">
        <v>0</v>
      </c>
      <c r="E141" s="54">
        <v>35</v>
      </c>
      <c r="F141" s="54">
        <v>3</v>
      </c>
      <c r="G141" s="54">
        <v>2.4563979999999996</v>
      </c>
      <c r="H141" s="54">
        <v>100</v>
      </c>
      <c r="U141" s="54" t="s">
        <v>168</v>
      </c>
      <c r="V141" s="54">
        <v>2.5</v>
      </c>
      <c r="W141" s="54">
        <v>20</v>
      </c>
      <c r="X141" s="54">
        <v>0</v>
      </c>
      <c r="Y141" s="54">
        <v>35</v>
      </c>
      <c r="Z141" s="54">
        <v>3</v>
      </c>
      <c r="AA141" s="54">
        <v>2.5455359999999998</v>
      </c>
      <c r="AB141" s="54">
        <v>200</v>
      </c>
      <c r="AO141" s="54" t="s">
        <v>168</v>
      </c>
      <c r="AP141" s="54">
        <v>2.5</v>
      </c>
      <c r="AQ141" s="54">
        <v>20</v>
      </c>
      <c r="AR141" s="54">
        <v>0</v>
      </c>
      <c r="AS141" s="54">
        <v>35</v>
      </c>
      <c r="AT141" s="54">
        <v>3</v>
      </c>
      <c r="AU141" s="54">
        <v>1.1899650000000002</v>
      </c>
      <c r="AV141" s="54">
        <v>50</v>
      </c>
    </row>
    <row r="142" spans="1:48" x14ac:dyDescent="0.25">
      <c r="A142" s="54" t="s">
        <v>168</v>
      </c>
      <c r="B142" s="54">
        <v>2.5</v>
      </c>
      <c r="C142" s="54">
        <v>20</v>
      </c>
      <c r="D142" s="54">
        <v>0</v>
      </c>
      <c r="E142" s="54">
        <v>40</v>
      </c>
      <c r="F142" s="54">
        <v>1.6</v>
      </c>
      <c r="G142" s="54">
        <v>1.2727679999999999</v>
      </c>
      <c r="H142" s="54">
        <v>200</v>
      </c>
      <c r="U142" s="54" t="s">
        <v>168</v>
      </c>
      <c r="V142" s="54">
        <v>2.5</v>
      </c>
      <c r="W142" s="54">
        <v>20</v>
      </c>
      <c r="X142" s="54">
        <v>0</v>
      </c>
      <c r="Y142" s="54">
        <v>40</v>
      </c>
      <c r="Z142" s="54">
        <v>1.6</v>
      </c>
      <c r="AA142" s="54">
        <v>1.3895923999999999</v>
      </c>
      <c r="AB142" s="54">
        <v>300</v>
      </c>
      <c r="AO142" s="54" t="s">
        <v>168</v>
      </c>
      <c r="AP142" s="54">
        <v>2.5</v>
      </c>
      <c r="AQ142" s="54">
        <v>20</v>
      </c>
      <c r="AR142" s="54">
        <v>0</v>
      </c>
      <c r="AS142" s="54">
        <v>40</v>
      </c>
      <c r="AT142" s="54">
        <v>1.6</v>
      </c>
      <c r="AU142" s="54">
        <v>1.1899650000000002</v>
      </c>
      <c r="AV142" s="54">
        <v>50</v>
      </c>
    </row>
    <row r="143" spans="1:48" x14ac:dyDescent="0.25">
      <c r="A143" s="54" t="s">
        <v>169</v>
      </c>
      <c r="B143" s="54">
        <v>2.5</v>
      </c>
      <c r="C143" s="54">
        <v>20</v>
      </c>
      <c r="D143" s="54">
        <v>5</v>
      </c>
      <c r="E143" s="54">
        <v>30</v>
      </c>
      <c r="F143" s="54">
        <v>6</v>
      </c>
      <c r="G143" s="54">
        <v>0.87751999999999997</v>
      </c>
      <c r="H143" s="54">
        <v>0</v>
      </c>
      <c r="U143" s="54" t="s">
        <v>169</v>
      </c>
      <c r="V143" s="54">
        <v>2.5</v>
      </c>
      <c r="W143" s="54">
        <v>20</v>
      </c>
      <c r="X143" s="54">
        <v>5</v>
      </c>
      <c r="Y143" s="54">
        <v>30</v>
      </c>
      <c r="Z143" s="54">
        <v>6</v>
      </c>
      <c r="AA143" s="54">
        <v>1.7550400000000002</v>
      </c>
      <c r="AB143" s="54">
        <v>0</v>
      </c>
      <c r="AO143" s="54" t="s">
        <v>169</v>
      </c>
      <c r="AP143" s="54">
        <v>2.5</v>
      </c>
      <c r="AQ143" s="54">
        <v>20</v>
      </c>
      <c r="AR143" s="54">
        <v>5</v>
      </c>
      <c r="AS143" s="54">
        <v>30</v>
      </c>
      <c r="AT143" s="54">
        <v>6</v>
      </c>
      <c r="AU143" s="54">
        <v>0.32329684210526316</v>
      </c>
      <c r="AV143" s="54">
        <v>0</v>
      </c>
    </row>
    <row r="144" spans="1:48" x14ac:dyDescent="0.25">
      <c r="A144" s="54" t="s">
        <v>169</v>
      </c>
      <c r="B144" s="54">
        <v>2.5</v>
      </c>
      <c r="C144" s="54">
        <v>20</v>
      </c>
      <c r="D144" s="54">
        <v>5</v>
      </c>
      <c r="E144" s="54">
        <v>35</v>
      </c>
      <c r="F144" s="54">
        <v>3</v>
      </c>
      <c r="G144" s="54">
        <v>0.87751999999999997</v>
      </c>
      <c r="H144" s="54">
        <v>0</v>
      </c>
      <c r="U144" s="54" t="s">
        <v>169</v>
      </c>
      <c r="V144" s="54">
        <v>2.5</v>
      </c>
      <c r="W144" s="54">
        <v>20</v>
      </c>
      <c r="X144" s="54">
        <v>5</v>
      </c>
      <c r="Y144" s="54">
        <v>35</v>
      </c>
      <c r="Z144" s="54">
        <v>3</v>
      </c>
      <c r="AA144" s="54">
        <v>2.2925139999999997</v>
      </c>
      <c r="AB144" s="54">
        <v>200</v>
      </c>
      <c r="AO144" s="54" t="s">
        <v>169</v>
      </c>
      <c r="AP144" s="54">
        <v>2.5</v>
      </c>
      <c r="AQ144" s="54">
        <v>20</v>
      </c>
      <c r="AR144" s="54">
        <v>5</v>
      </c>
      <c r="AS144" s="54">
        <v>35</v>
      </c>
      <c r="AT144" s="54">
        <v>3</v>
      </c>
      <c r="AU144" s="54">
        <v>0.32329684210526316</v>
      </c>
      <c r="AV144" s="54">
        <v>0</v>
      </c>
    </row>
    <row r="145" spans="1:48" x14ac:dyDescent="0.25">
      <c r="A145" s="54" t="s">
        <v>169</v>
      </c>
      <c r="B145" s="54">
        <v>2.5</v>
      </c>
      <c r="C145" s="54">
        <v>20</v>
      </c>
      <c r="D145" s="54">
        <v>5</v>
      </c>
      <c r="E145" s="54">
        <v>40</v>
      </c>
      <c r="F145" s="54">
        <v>1.6</v>
      </c>
      <c r="G145" s="54">
        <v>1.1462569999999999</v>
      </c>
      <c r="H145" s="54">
        <v>200</v>
      </c>
      <c r="U145" s="54" t="s">
        <v>169</v>
      </c>
      <c r="V145" s="54">
        <v>2.5</v>
      </c>
      <c r="W145" s="54">
        <v>20</v>
      </c>
      <c r="X145" s="54">
        <v>5</v>
      </c>
      <c r="Y145" s="54">
        <v>40</v>
      </c>
      <c r="Z145" s="54">
        <v>1.6</v>
      </c>
      <c r="AA145" s="54">
        <v>1.2943321999999999</v>
      </c>
      <c r="AB145" s="54">
        <v>300</v>
      </c>
      <c r="AO145" s="54" t="s">
        <v>169</v>
      </c>
      <c r="AP145" s="54">
        <v>2.5</v>
      </c>
      <c r="AQ145" s="54">
        <v>20</v>
      </c>
      <c r="AR145" s="54">
        <v>5</v>
      </c>
      <c r="AS145" s="54">
        <v>40</v>
      </c>
      <c r="AT145" s="54">
        <v>1.6</v>
      </c>
      <c r="AU145" s="54">
        <v>0.32329684210526316</v>
      </c>
      <c r="AV145" s="54">
        <v>0</v>
      </c>
    </row>
    <row r="146" spans="1:48" x14ac:dyDescent="0.25">
      <c r="A146" s="54" t="s">
        <v>170</v>
      </c>
      <c r="B146" s="54">
        <v>2.5</v>
      </c>
      <c r="C146" s="54">
        <v>20</v>
      </c>
      <c r="D146" s="54">
        <v>10</v>
      </c>
      <c r="E146" s="54">
        <v>30</v>
      </c>
      <c r="F146" s="54">
        <v>6</v>
      </c>
      <c r="G146" s="54">
        <v>0.14898309999999998</v>
      </c>
      <c r="H146" s="54">
        <v>0</v>
      </c>
      <c r="U146" s="54" t="s">
        <v>170</v>
      </c>
      <c r="V146" s="54">
        <v>2.5</v>
      </c>
      <c r="W146" s="54">
        <v>20</v>
      </c>
      <c r="X146" s="54">
        <v>10</v>
      </c>
      <c r="Y146" s="54">
        <v>30</v>
      </c>
      <c r="Z146" s="54">
        <v>6</v>
      </c>
      <c r="AA146" s="54">
        <v>0.29796619999999996</v>
      </c>
      <c r="AB146" s="54">
        <v>0</v>
      </c>
      <c r="AO146" s="54" t="s">
        <v>170</v>
      </c>
      <c r="AP146" s="54">
        <v>2.5</v>
      </c>
      <c r="AQ146" s="54">
        <v>20</v>
      </c>
      <c r="AR146" s="54">
        <v>10</v>
      </c>
      <c r="AS146" s="54">
        <v>30</v>
      </c>
      <c r="AT146" s="54">
        <v>6</v>
      </c>
      <c r="AU146" s="54">
        <v>5.4888510526315784E-2</v>
      </c>
      <c r="AV146" s="54">
        <v>0</v>
      </c>
    </row>
    <row r="147" spans="1:48" x14ac:dyDescent="0.25">
      <c r="A147" s="54" t="s">
        <v>170</v>
      </c>
      <c r="B147" s="54">
        <v>2.5</v>
      </c>
      <c r="C147" s="54">
        <v>20</v>
      </c>
      <c r="D147" s="54">
        <v>10</v>
      </c>
      <c r="E147" s="54">
        <v>35</v>
      </c>
      <c r="F147" s="54">
        <v>3</v>
      </c>
      <c r="G147" s="54">
        <v>0.14898309999999998</v>
      </c>
      <c r="H147" s="54">
        <v>0</v>
      </c>
      <c r="U147" s="54" t="s">
        <v>170</v>
      </c>
      <c r="V147" s="54">
        <v>2.5</v>
      </c>
      <c r="W147" s="54">
        <v>20</v>
      </c>
      <c r="X147" s="54">
        <v>10</v>
      </c>
      <c r="Y147" s="54">
        <v>35</v>
      </c>
      <c r="Z147" s="54">
        <v>3</v>
      </c>
      <c r="AA147" s="54">
        <v>0.29796619999999996</v>
      </c>
      <c r="AB147" s="54">
        <v>0</v>
      </c>
      <c r="AO147" s="54" t="s">
        <v>170</v>
      </c>
      <c r="AP147" s="54">
        <v>2.5</v>
      </c>
      <c r="AQ147" s="54">
        <v>20</v>
      </c>
      <c r="AR147" s="54">
        <v>10</v>
      </c>
      <c r="AS147" s="54">
        <v>35</v>
      </c>
      <c r="AT147" s="54">
        <v>3</v>
      </c>
      <c r="AU147" s="54">
        <v>5.4888510526315784E-2</v>
      </c>
      <c r="AV147" s="54">
        <v>0</v>
      </c>
    </row>
    <row r="148" spans="1:48" x14ac:dyDescent="0.25">
      <c r="A148" s="54" t="s">
        <v>170</v>
      </c>
      <c r="B148" s="54">
        <v>2.5</v>
      </c>
      <c r="C148" s="54">
        <v>20</v>
      </c>
      <c r="D148" s="54">
        <v>10</v>
      </c>
      <c r="E148" s="54">
        <v>40</v>
      </c>
      <c r="F148" s="54">
        <v>1.6</v>
      </c>
      <c r="G148" s="54">
        <v>0.14898309999999998</v>
      </c>
      <c r="H148" s="54">
        <v>0</v>
      </c>
      <c r="U148" s="54" t="s">
        <v>170</v>
      </c>
      <c r="V148" s="54">
        <v>2.5</v>
      </c>
      <c r="W148" s="54">
        <v>20</v>
      </c>
      <c r="X148" s="54">
        <v>10</v>
      </c>
      <c r="Y148" s="54">
        <v>40</v>
      </c>
      <c r="Z148" s="54">
        <v>1.6</v>
      </c>
      <c r="AA148" s="54">
        <v>1.4232960000000001</v>
      </c>
      <c r="AB148" s="54">
        <v>300</v>
      </c>
      <c r="AO148" s="54" t="s">
        <v>170</v>
      </c>
      <c r="AP148" s="54">
        <v>2.5</v>
      </c>
      <c r="AQ148" s="54">
        <v>20</v>
      </c>
      <c r="AR148" s="54">
        <v>10</v>
      </c>
      <c r="AS148" s="54">
        <v>40</v>
      </c>
      <c r="AT148" s="54">
        <v>1.6</v>
      </c>
      <c r="AU148" s="54">
        <v>5.4888510526315784E-2</v>
      </c>
      <c r="AV148" s="54">
        <v>0</v>
      </c>
    </row>
    <row r="149" spans="1:48" x14ac:dyDescent="0.25">
      <c r="A149" s="54" t="s">
        <v>181</v>
      </c>
      <c r="B149" s="54">
        <v>1.5</v>
      </c>
      <c r="C149" s="54">
        <v>5</v>
      </c>
      <c r="D149" s="54">
        <v>0</v>
      </c>
      <c r="E149" s="54">
        <v>30</v>
      </c>
      <c r="F149" s="54">
        <v>6</v>
      </c>
      <c r="G149" s="54">
        <v>3.3710564999999999</v>
      </c>
      <c r="H149" s="54">
        <v>100</v>
      </c>
      <c r="U149" s="54" t="s">
        <v>181</v>
      </c>
      <c r="V149" s="54">
        <v>1.5</v>
      </c>
      <c r="W149" s="54">
        <v>5</v>
      </c>
      <c r="X149" s="54">
        <v>0</v>
      </c>
      <c r="Y149" s="54">
        <v>30</v>
      </c>
      <c r="Z149" s="54">
        <v>6</v>
      </c>
      <c r="AA149" s="54">
        <v>3.6328319999999996</v>
      </c>
      <c r="AB149" s="54">
        <v>150</v>
      </c>
      <c r="AO149" s="54" t="s">
        <v>181</v>
      </c>
      <c r="AP149" s="54">
        <v>1.5</v>
      </c>
      <c r="AQ149" s="54">
        <v>5</v>
      </c>
      <c r="AR149" s="54">
        <v>0</v>
      </c>
      <c r="AS149" s="54">
        <v>30</v>
      </c>
      <c r="AT149" s="54">
        <v>6</v>
      </c>
      <c r="AU149" s="54">
        <v>2.9738646994736837</v>
      </c>
      <c r="AV149" s="54">
        <v>50</v>
      </c>
    </row>
    <row r="150" spans="1:48" x14ac:dyDescent="0.25">
      <c r="A150" s="54" t="s">
        <v>181</v>
      </c>
      <c r="B150" s="54">
        <v>1.5</v>
      </c>
      <c r="C150" s="54">
        <v>5</v>
      </c>
      <c r="D150" s="54">
        <v>0</v>
      </c>
      <c r="E150" s="54">
        <v>35</v>
      </c>
      <c r="F150" s="54">
        <v>3</v>
      </c>
      <c r="G150" s="54">
        <v>1.8164159999999998</v>
      </c>
      <c r="H150" s="54">
        <v>150</v>
      </c>
      <c r="U150" s="54" t="s">
        <v>181</v>
      </c>
      <c r="V150" s="54">
        <v>1.5</v>
      </c>
      <c r="W150" s="54">
        <v>5</v>
      </c>
      <c r="X150" s="54">
        <v>0</v>
      </c>
      <c r="Y150" s="54">
        <v>35</v>
      </c>
      <c r="Z150" s="54">
        <v>3</v>
      </c>
      <c r="AA150" s="54">
        <v>2.3173919999999999</v>
      </c>
      <c r="AB150" s="54">
        <v>200</v>
      </c>
      <c r="AO150" s="54" t="s">
        <v>181</v>
      </c>
      <c r="AP150" s="54">
        <v>1.5</v>
      </c>
      <c r="AQ150" s="54">
        <v>5</v>
      </c>
      <c r="AR150" s="54">
        <v>0</v>
      </c>
      <c r="AS150" s="54">
        <v>35</v>
      </c>
      <c r="AT150" s="54">
        <v>3</v>
      </c>
      <c r="AU150" s="54">
        <v>2.9738646994736837</v>
      </c>
      <c r="AV150" s="54">
        <v>50</v>
      </c>
    </row>
    <row r="151" spans="1:48" x14ac:dyDescent="0.25">
      <c r="A151" s="54" t="s">
        <v>181</v>
      </c>
      <c r="B151" s="54">
        <v>1.5</v>
      </c>
      <c r="C151" s="54">
        <v>5</v>
      </c>
      <c r="D151" s="54">
        <v>0</v>
      </c>
      <c r="E151" s="54">
        <v>40</v>
      </c>
      <c r="F151" s="54">
        <v>1.6</v>
      </c>
      <c r="G151" s="54">
        <v>1.1586959999999999</v>
      </c>
      <c r="H151" s="54">
        <v>200</v>
      </c>
      <c r="U151" s="54" t="s">
        <v>181</v>
      </c>
      <c r="V151" s="54">
        <v>1.5</v>
      </c>
      <c r="W151" s="54">
        <v>5</v>
      </c>
      <c r="X151" s="54">
        <v>0</v>
      </c>
      <c r="Y151" s="54">
        <v>40</v>
      </c>
      <c r="Z151" s="54">
        <v>1.6</v>
      </c>
      <c r="AA151" s="54">
        <v>1.2381725999999997</v>
      </c>
      <c r="AB151" s="54">
        <v>300</v>
      </c>
      <c r="AO151" s="54" t="s">
        <v>181</v>
      </c>
      <c r="AP151" s="54">
        <v>1.5</v>
      </c>
      <c r="AQ151" s="54">
        <v>5</v>
      </c>
      <c r="AR151" s="54">
        <v>0</v>
      </c>
      <c r="AS151" s="54">
        <v>40</v>
      </c>
      <c r="AT151" s="54">
        <v>1.6</v>
      </c>
      <c r="AU151" s="54">
        <v>1.2419681842105263</v>
      </c>
      <c r="AV151" s="54">
        <v>100</v>
      </c>
    </row>
    <row r="152" spans="1:48" x14ac:dyDescent="0.25">
      <c r="A152" s="54" t="s">
        <v>182</v>
      </c>
      <c r="B152" s="54">
        <v>1.5</v>
      </c>
      <c r="C152" s="54">
        <v>5</v>
      </c>
      <c r="D152" s="54">
        <v>2.5</v>
      </c>
      <c r="E152" s="54">
        <v>30</v>
      </c>
      <c r="F152" s="54">
        <v>6</v>
      </c>
      <c r="G152" s="54">
        <v>5.8650899999999995</v>
      </c>
      <c r="H152" s="54">
        <v>50</v>
      </c>
      <c r="U152" s="54" t="s">
        <v>182</v>
      </c>
      <c r="V152" s="54">
        <v>1.5</v>
      </c>
      <c r="W152" s="54">
        <v>5</v>
      </c>
      <c r="X152" s="54">
        <v>2.5</v>
      </c>
      <c r="Y152" s="54">
        <v>30</v>
      </c>
      <c r="Z152" s="54">
        <v>6</v>
      </c>
      <c r="AA152" s="54">
        <v>5.844320999999999</v>
      </c>
      <c r="AB152" s="54">
        <v>100</v>
      </c>
      <c r="AO152" s="54" t="s">
        <v>182</v>
      </c>
      <c r="AP152" s="54">
        <v>1.5</v>
      </c>
      <c r="AQ152" s="54">
        <v>5</v>
      </c>
      <c r="AR152" s="54">
        <v>2.5</v>
      </c>
      <c r="AS152" s="54">
        <v>30</v>
      </c>
      <c r="AT152" s="54">
        <v>6</v>
      </c>
      <c r="AU152" s="54">
        <v>2.1608226315789469</v>
      </c>
      <c r="AV152" s="54">
        <v>50</v>
      </c>
    </row>
    <row r="153" spans="1:48" x14ac:dyDescent="0.25">
      <c r="A153" s="54" t="s">
        <v>182</v>
      </c>
      <c r="B153" s="54">
        <v>1.5</v>
      </c>
      <c r="C153" s="54">
        <v>5</v>
      </c>
      <c r="D153" s="54">
        <v>2.5</v>
      </c>
      <c r="E153" s="54">
        <v>35</v>
      </c>
      <c r="F153" s="54">
        <v>3</v>
      </c>
      <c r="G153" s="54">
        <v>2.9221604999999995</v>
      </c>
      <c r="H153" s="54">
        <v>100</v>
      </c>
      <c r="U153" s="54" t="s">
        <v>182</v>
      </c>
      <c r="V153" s="54">
        <v>1.5</v>
      </c>
      <c r="W153" s="54">
        <v>5</v>
      </c>
      <c r="X153" s="54">
        <v>2.5</v>
      </c>
      <c r="Y153" s="54">
        <v>35</v>
      </c>
      <c r="Z153" s="54">
        <v>3</v>
      </c>
      <c r="AA153" s="54">
        <v>2.2066169999999996</v>
      </c>
      <c r="AB153" s="54">
        <v>200</v>
      </c>
      <c r="AO153" s="54" t="s">
        <v>182</v>
      </c>
      <c r="AP153" s="54">
        <v>1.5</v>
      </c>
      <c r="AQ153" s="54">
        <v>5</v>
      </c>
      <c r="AR153" s="54">
        <v>2.5</v>
      </c>
      <c r="AS153" s="54">
        <v>35</v>
      </c>
      <c r="AT153" s="54">
        <v>3</v>
      </c>
      <c r="AU153" s="54">
        <v>2.1608226315789469</v>
      </c>
      <c r="AV153" s="54">
        <v>50</v>
      </c>
    </row>
    <row r="154" spans="1:48" x14ac:dyDescent="0.25">
      <c r="A154" s="54" t="s">
        <v>182</v>
      </c>
      <c r="B154" s="54">
        <v>1.5</v>
      </c>
      <c r="C154" s="54">
        <v>5</v>
      </c>
      <c r="D154" s="54">
        <v>2.5</v>
      </c>
      <c r="E154" s="54">
        <v>40</v>
      </c>
      <c r="F154" s="54">
        <v>1.6</v>
      </c>
      <c r="G154" s="54">
        <v>1.1033084999999998</v>
      </c>
      <c r="H154" s="54">
        <v>200</v>
      </c>
      <c r="U154" s="54" t="s">
        <v>182</v>
      </c>
      <c r="V154" s="54">
        <v>1.5</v>
      </c>
      <c r="W154" s="54">
        <v>5</v>
      </c>
      <c r="X154" s="54">
        <v>2.5</v>
      </c>
      <c r="Y154" s="54">
        <v>40</v>
      </c>
      <c r="Z154" s="54">
        <v>1.6</v>
      </c>
      <c r="AA154" s="54">
        <v>1.5869174999999998</v>
      </c>
      <c r="AB154" s="54">
        <v>250</v>
      </c>
      <c r="AO154" s="54" t="s">
        <v>182</v>
      </c>
      <c r="AP154" s="54">
        <v>1.5</v>
      </c>
      <c r="AQ154" s="54">
        <v>5</v>
      </c>
      <c r="AR154" s="54">
        <v>2.5</v>
      </c>
      <c r="AS154" s="54">
        <v>40</v>
      </c>
      <c r="AT154" s="54">
        <v>1.6</v>
      </c>
      <c r="AU154" s="54">
        <v>1.0765854473684209</v>
      </c>
      <c r="AV154" s="54">
        <v>100</v>
      </c>
    </row>
    <row r="155" spans="1:48" x14ac:dyDescent="0.25">
      <c r="A155" s="54" t="s">
        <v>183</v>
      </c>
      <c r="B155" s="54">
        <v>1.5</v>
      </c>
      <c r="C155" s="54">
        <v>10</v>
      </c>
      <c r="D155" s="54">
        <v>0</v>
      </c>
      <c r="E155" s="54">
        <v>30</v>
      </c>
      <c r="F155" s="54">
        <v>6</v>
      </c>
      <c r="G155" s="54">
        <v>5.2244744999999995</v>
      </c>
      <c r="H155" s="54">
        <v>50</v>
      </c>
      <c r="U155" s="54" t="s">
        <v>183</v>
      </c>
      <c r="V155" s="54">
        <v>1.5</v>
      </c>
      <c r="W155" s="54">
        <v>10</v>
      </c>
      <c r="X155" s="54">
        <v>0</v>
      </c>
      <c r="Y155" s="54">
        <v>30</v>
      </c>
      <c r="Z155" s="54">
        <v>6</v>
      </c>
      <c r="AA155" s="54">
        <v>3.4113029999999998</v>
      </c>
      <c r="AB155" s="54">
        <v>150</v>
      </c>
      <c r="AO155" s="54" t="s">
        <v>183</v>
      </c>
      <c r="AP155" s="54">
        <v>1.5</v>
      </c>
      <c r="AQ155" s="54">
        <v>10</v>
      </c>
      <c r="AR155" s="54">
        <v>0</v>
      </c>
      <c r="AS155" s="54">
        <v>30</v>
      </c>
      <c r="AT155" s="54">
        <v>6</v>
      </c>
      <c r="AU155" s="54">
        <v>1.9248063947368419</v>
      </c>
      <c r="AV155" s="54">
        <v>50</v>
      </c>
    </row>
    <row r="156" spans="1:48" x14ac:dyDescent="0.25">
      <c r="A156" s="54" t="s">
        <v>183</v>
      </c>
      <c r="B156" s="54">
        <v>1.5</v>
      </c>
      <c r="C156" s="54">
        <v>10</v>
      </c>
      <c r="D156" s="54">
        <v>0</v>
      </c>
      <c r="E156" s="54">
        <v>35</v>
      </c>
      <c r="F156" s="54">
        <v>3</v>
      </c>
      <c r="G156" s="54">
        <v>1.7056514999999999</v>
      </c>
      <c r="H156" s="54">
        <v>150</v>
      </c>
      <c r="U156" s="54" t="s">
        <v>183</v>
      </c>
      <c r="V156" s="54">
        <v>1.5</v>
      </c>
      <c r="W156" s="54">
        <v>10</v>
      </c>
      <c r="X156" s="54">
        <v>0</v>
      </c>
      <c r="Y156" s="54">
        <v>35</v>
      </c>
      <c r="Z156" s="54">
        <v>3</v>
      </c>
      <c r="AA156" s="54">
        <v>2.1869610000000002</v>
      </c>
      <c r="AB156" s="54">
        <v>200</v>
      </c>
      <c r="AO156" s="54" t="s">
        <v>183</v>
      </c>
      <c r="AP156" s="54">
        <v>1.5</v>
      </c>
      <c r="AQ156" s="54">
        <v>10</v>
      </c>
      <c r="AR156" s="54">
        <v>0</v>
      </c>
      <c r="AS156" s="54">
        <v>35</v>
      </c>
      <c r="AT156" s="54">
        <v>3</v>
      </c>
      <c r="AU156" s="54">
        <v>1.9248063947368419</v>
      </c>
      <c r="AV156" s="54">
        <v>50</v>
      </c>
    </row>
    <row r="157" spans="1:48" x14ac:dyDescent="0.25">
      <c r="A157" s="54" t="s">
        <v>183</v>
      </c>
      <c r="B157" s="54">
        <v>1.5</v>
      </c>
      <c r="C157" s="54">
        <v>10</v>
      </c>
      <c r="D157" s="54">
        <v>0</v>
      </c>
      <c r="E157" s="54">
        <v>40</v>
      </c>
      <c r="F157" s="54">
        <v>1.6</v>
      </c>
      <c r="G157" s="54">
        <v>1.0934805000000001</v>
      </c>
      <c r="H157" s="54">
        <v>200</v>
      </c>
      <c r="U157" s="54" t="s">
        <v>183</v>
      </c>
      <c r="V157" s="54">
        <v>1.5</v>
      </c>
      <c r="W157" s="54">
        <v>10</v>
      </c>
      <c r="X157" s="54">
        <v>0</v>
      </c>
      <c r="Y157" s="54">
        <v>40</v>
      </c>
      <c r="Z157" s="54">
        <v>1.6</v>
      </c>
      <c r="AA157" s="54">
        <v>1.5507428999999999</v>
      </c>
      <c r="AB157" s="54">
        <v>250</v>
      </c>
      <c r="AO157" s="54" t="s">
        <v>183</v>
      </c>
      <c r="AP157" s="54">
        <v>1.5</v>
      </c>
      <c r="AQ157" s="54">
        <v>10</v>
      </c>
      <c r="AR157" s="54">
        <v>0</v>
      </c>
      <c r="AS157" s="54">
        <v>40</v>
      </c>
      <c r="AT157" s="54">
        <v>1.6</v>
      </c>
      <c r="AU157" s="54">
        <v>1.1302791315789473</v>
      </c>
      <c r="AV157" s="54">
        <v>100</v>
      </c>
    </row>
    <row r="158" spans="1:48" x14ac:dyDescent="0.25">
      <c r="A158" s="54" t="s">
        <v>184</v>
      </c>
      <c r="B158" s="54">
        <v>1.5</v>
      </c>
      <c r="C158" s="54">
        <v>10</v>
      </c>
      <c r="D158" s="54">
        <v>5</v>
      </c>
      <c r="E158" s="54">
        <v>30</v>
      </c>
      <c r="F158" s="54">
        <v>6</v>
      </c>
      <c r="G158" s="54">
        <v>2.8485344999999995</v>
      </c>
      <c r="H158" s="54">
        <v>0</v>
      </c>
      <c r="U158" s="54" t="s">
        <v>184</v>
      </c>
      <c r="V158" s="54">
        <v>1.5</v>
      </c>
      <c r="W158" s="54">
        <v>10</v>
      </c>
      <c r="X158" s="54">
        <v>5</v>
      </c>
      <c r="Y158" s="54">
        <v>30</v>
      </c>
      <c r="Z158" s="54">
        <v>6</v>
      </c>
      <c r="AA158" s="54">
        <v>5.6970689999999991</v>
      </c>
      <c r="AB158" s="54">
        <v>0</v>
      </c>
      <c r="AO158" s="54" t="s">
        <v>184</v>
      </c>
      <c r="AP158" s="54">
        <v>1.5</v>
      </c>
      <c r="AQ158" s="54">
        <v>10</v>
      </c>
      <c r="AR158" s="54">
        <v>5</v>
      </c>
      <c r="AS158" s="54">
        <v>30</v>
      </c>
      <c r="AT158" s="54">
        <v>6</v>
      </c>
      <c r="AU158" s="54">
        <v>1.0494600789473683</v>
      </c>
      <c r="AV158" s="54">
        <v>0</v>
      </c>
    </row>
    <row r="159" spans="1:48" x14ac:dyDescent="0.25">
      <c r="A159" s="54" t="s">
        <v>184</v>
      </c>
      <c r="B159" s="54">
        <v>1.5</v>
      </c>
      <c r="C159" s="54">
        <v>10</v>
      </c>
      <c r="D159" s="54">
        <v>5</v>
      </c>
      <c r="E159" s="54">
        <v>35</v>
      </c>
      <c r="F159" s="54">
        <v>3</v>
      </c>
      <c r="G159" s="54">
        <v>2.8485344999999995</v>
      </c>
      <c r="H159" s="54">
        <v>0</v>
      </c>
      <c r="U159" s="54" t="s">
        <v>184</v>
      </c>
      <c r="V159" s="54">
        <v>1.5</v>
      </c>
      <c r="W159" s="54">
        <v>10</v>
      </c>
      <c r="X159" s="54">
        <v>5</v>
      </c>
      <c r="Y159" s="54">
        <v>35</v>
      </c>
      <c r="Z159" s="54">
        <v>3</v>
      </c>
      <c r="AA159" s="54">
        <v>2.2259160000000002</v>
      </c>
      <c r="AB159" s="54">
        <v>200</v>
      </c>
      <c r="AO159" s="54" t="s">
        <v>184</v>
      </c>
      <c r="AP159" s="54">
        <v>1.5</v>
      </c>
      <c r="AQ159" s="54">
        <v>10</v>
      </c>
      <c r="AR159" s="54">
        <v>5</v>
      </c>
      <c r="AS159" s="54">
        <v>35</v>
      </c>
      <c r="AT159" s="54">
        <v>3</v>
      </c>
      <c r="AU159" s="54">
        <v>1.0494600789473683</v>
      </c>
      <c r="AV159" s="54">
        <v>0</v>
      </c>
    </row>
    <row r="160" spans="1:48" x14ac:dyDescent="0.25">
      <c r="A160" s="54" t="s">
        <v>184</v>
      </c>
      <c r="B160" s="54">
        <v>1.5</v>
      </c>
      <c r="C160" s="54">
        <v>10</v>
      </c>
      <c r="D160" s="54">
        <v>5</v>
      </c>
      <c r="E160" s="54">
        <v>40</v>
      </c>
      <c r="F160" s="54">
        <v>1.6</v>
      </c>
      <c r="G160" s="54">
        <v>1.1129580000000001</v>
      </c>
      <c r="H160" s="54">
        <v>200</v>
      </c>
      <c r="U160" s="54" t="s">
        <v>184</v>
      </c>
      <c r="V160" s="54">
        <v>1.5</v>
      </c>
      <c r="W160" s="54">
        <v>10</v>
      </c>
      <c r="X160" s="54">
        <v>5</v>
      </c>
      <c r="Y160" s="54">
        <v>40</v>
      </c>
      <c r="Z160" s="54">
        <v>1.6</v>
      </c>
      <c r="AA160" s="54">
        <v>1.2674255999999997</v>
      </c>
      <c r="AB160" s="54">
        <v>300</v>
      </c>
      <c r="AO160" s="54" t="s">
        <v>184</v>
      </c>
      <c r="AP160" s="54">
        <v>1.5</v>
      </c>
      <c r="AQ160" s="54">
        <v>10</v>
      </c>
      <c r="AR160" s="54">
        <v>5</v>
      </c>
      <c r="AS160" s="54">
        <v>40</v>
      </c>
      <c r="AT160" s="54">
        <v>1.6</v>
      </c>
      <c r="AU160" s="54">
        <v>1.0494600789473683</v>
      </c>
      <c r="AV160" s="54">
        <v>0</v>
      </c>
    </row>
    <row r="161" spans="1:48" x14ac:dyDescent="0.25">
      <c r="A161" s="54" t="s">
        <v>185</v>
      </c>
      <c r="B161" s="54">
        <v>1.5</v>
      </c>
      <c r="C161" s="54">
        <v>20</v>
      </c>
      <c r="D161" s="54">
        <v>0</v>
      </c>
      <c r="E161" s="54">
        <v>30</v>
      </c>
      <c r="F161" s="54">
        <v>6</v>
      </c>
      <c r="G161" s="54">
        <v>2.8709939999999996</v>
      </c>
      <c r="H161" s="54">
        <v>50</v>
      </c>
      <c r="U161" s="54" t="s">
        <v>185</v>
      </c>
      <c r="V161" s="54">
        <v>1.5</v>
      </c>
      <c r="W161" s="54">
        <v>20</v>
      </c>
      <c r="X161" s="54">
        <v>0</v>
      </c>
      <c r="Y161" s="54">
        <v>30</v>
      </c>
      <c r="Z161" s="54">
        <v>6</v>
      </c>
      <c r="AA161" s="54">
        <v>5.7419879999999992</v>
      </c>
      <c r="AB161" s="54">
        <v>50</v>
      </c>
      <c r="AO161" s="54" t="s">
        <v>185</v>
      </c>
      <c r="AP161" s="54">
        <v>1.5</v>
      </c>
      <c r="AQ161" s="54">
        <v>20</v>
      </c>
      <c r="AR161" s="54">
        <v>0</v>
      </c>
      <c r="AS161" s="54">
        <v>30</v>
      </c>
      <c r="AT161" s="54">
        <v>6</v>
      </c>
      <c r="AU161" s="54">
        <v>1.0577346315789473</v>
      </c>
      <c r="AV161" s="54">
        <v>50</v>
      </c>
    </row>
    <row r="162" spans="1:48" x14ac:dyDescent="0.25">
      <c r="A162" s="54" t="s">
        <v>185</v>
      </c>
      <c r="B162" s="54">
        <v>1.5</v>
      </c>
      <c r="C162" s="54">
        <v>20</v>
      </c>
      <c r="D162" s="54">
        <v>0</v>
      </c>
      <c r="E162" s="54">
        <v>35</v>
      </c>
      <c r="F162" s="54">
        <v>3</v>
      </c>
      <c r="G162" s="54">
        <v>2.8709939999999996</v>
      </c>
      <c r="H162" s="54">
        <v>50</v>
      </c>
      <c r="U162" s="54" t="s">
        <v>185</v>
      </c>
      <c r="V162" s="54">
        <v>1.5</v>
      </c>
      <c r="W162" s="54">
        <v>20</v>
      </c>
      <c r="X162" s="54">
        <v>0</v>
      </c>
      <c r="Y162" s="54">
        <v>35</v>
      </c>
      <c r="Z162" s="54">
        <v>3</v>
      </c>
      <c r="AA162" s="54">
        <v>2.6697090000000001</v>
      </c>
      <c r="AB162" s="54">
        <v>150</v>
      </c>
      <c r="AO162" s="54" t="s">
        <v>185</v>
      </c>
      <c r="AP162" s="54">
        <v>1.5</v>
      </c>
      <c r="AQ162" s="54">
        <v>20</v>
      </c>
      <c r="AR162" s="54">
        <v>0</v>
      </c>
      <c r="AS162" s="54">
        <v>35</v>
      </c>
      <c r="AT162" s="54">
        <v>3</v>
      </c>
      <c r="AU162" s="54">
        <v>1.0577346315789473</v>
      </c>
      <c r="AV162" s="54">
        <v>50</v>
      </c>
    </row>
    <row r="163" spans="1:48" x14ac:dyDescent="0.25">
      <c r="A163" s="54" t="s">
        <v>185</v>
      </c>
      <c r="B163" s="54">
        <v>1.5</v>
      </c>
      <c r="C163" s="54">
        <v>20</v>
      </c>
      <c r="D163" s="54">
        <v>0</v>
      </c>
      <c r="E163" s="54">
        <v>40</v>
      </c>
      <c r="F163" s="54">
        <v>1.6</v>
      </c>
      <c r="G163" s="54">
        <v>1.3348545000000001</v>
      </c>
      <c r="H163" s="54">
        <v>150</v>
      </c>
      <c r="U163" s="54" t="s">
        <v>185</v>
      </c>
      <c r="V163" s="54">
        <v>1.5</v>
      </c>
      <c r="W163" s="54">
        <v>20</v>
      </c>
      <c r="X163" s="54">
        <v>0</v>
      </c>
      <c r="Y163" s="54">
        <v>40</v>
      </c>
      <c r="Z163" s="54">
        <v>1.6</v>
      </c>
      <c r="AA163" s="54">
        <v>1.2610646999999999</v>
      </c>
      <c r="AB163" s="54">
        <v>250</v>
      </c>
      <c r="AO163" s="54" t="s">
        <v>185</v>
      </c>
      <c r="AP163" s="54">
        <v>1.5</v>
      </c>
      <c r="AQ163" s="54">
        <v>20</v>
      </c>
      <c r="AR163" s="54">
        <v>0</v>
      </c>
      <c r="AS163" s="54">
        <v>40</v>
      </c>
      <c r="AT163" s="54">
        <v>1.6</v>
      </c>
      <c r="AU163" s="54">
        <v>1.0577346315789473</v>
      </c>
      <c r="AV163" s="54">
        <v>50</v>
      </c>
    </row>
    <row r="164" spans="1:48" x14ac:dyDescent="0.25">
      <c r="A164" s="54" t="s">
        <v>186</v>
      </c>
      <c r="B164" s="54">
        <v>1.5</v>
      </c>
      <c r="C164" s="54">
        <v>20</v>
      </c>
      <c r="D164" s="54">
        <v>5</v>
      </c>
      <c r="E164" s="54">
        <v>30</v>
      </c>
      <c r="F164" s="54">
        <v>6</v>
      </c>
      <c r="G164" s="54">
        <v>0.91341389999999989</v>
      </c>
      <c r="H164" s="54">
        <v>0</v>
      </c>
      <c r="U164" s="54" t="s">
        <v>186</v>
      </c>
      <c r="V164" s="54">
        <v>1.5</v>
      </c>
      <c r="W164" s="54">
        <v>20</v>
      </c>
      <c r="X164" s="54">
        <v>5</v>
      </c>
      <c r="Y164" s="54">
        <v>30</v>
      </c>
      <c r="Z164" s="54">
        <v>6</v>
      </c>
      <c r="AA164" s="54">
        <v>1.8268277999999998</v>
      </c>
      <c r="AB164" s="54">
        <v>0</v>
      </c>
      <c r="AO164" s="54" t="s">
        <v>186</v>
      </c>
      <c r="AP164" s="54">
        <v>1.5</v>
      </c>
      <c r="AQ164" s="54">
        <v>20</v>
      </c>
      <c r="AR164" s="54">
        <v>5</v>
      </c>
      <c r="AS164" s="54">
        <v>30</v>
      </c>
      <c r="AT164" s="54">
        <v>6</v>
      </c>
      <c r="AU164" s="54">
        <v>0.33652091052631572</v>
      </c>
      <c r="AV164" s="54">
        <v>0</v>
      </c>
    </row>
    <row r="165" spans="1:48" x14ac:dyDescent="0.25">
      <c r="A165" s="54" t="s">
        <v>186</v>
      </c>
      <c r="B165" s="54">
        <v>1.5</v>
      </c>
      <c r="C165" s="54">
        <v>20</v>
      </c>
      <c r="D165" s="54">
        <v>5</v>
      </c>
      <c r="E165" s="54">
        <v>35</v>
      </c>
      <c r="F165" s="54">
        <v>3</v>
      </c>
      <c r="G165" s="54">
        <v>0.91341389999999989</v>
      </c>
      <c r="H165" s="54">
        <v>0</v>
      </c>
      <c r="U165" s="54" t="s">
        <v>186</v>
      </c>
      <c r="V165" s="54">
        <v>1.5</v>
      </c>
      <c r="W165" s="54">
        <v>20</v>
      </c>
      <c r="X165" s="54">
        <v>5</v>
      </c>
      <c r="Y165" s="54">
        <v>35</v>
      </c>
      <c r="Z165" s="54">
        <v>3</v>
      </c>
      <c r="AA165" s="54">
        <v>2.3894849999999996</v>
      </c>
      <c r="AB165" s="54">
        <v>150</v>
      </c>
      <c r="AO165" s="54" t="s">
        <v>186</v>
      </c>
      <c r="AP165" s="54">
        <v>1.5</v>
      </c>
      <c r="AQ165" s="54">
        <v>20</v>
      </c>
      <c r="AR165" s="54">
        <v>5</v>
      </c>
      <c r="AS165" s="54">
        <v>35</v>
      </c>
      <c r="AT165" s="54">
        <v>3</v>
      </c>
      <c r="AU165" s="54">
        <v>0.33652091052631572</v>
      </c>
      <c r="AV165" s="54">
        <v>0</v>
      </c>
    </row>
    <row r="166" spans="1:48" x14ac:dyDescent="0.25">
      <c r="A166" s="54" t="s">
        <v>186</v>
      </c>
      <c r="B166" s="54">
        <v>1.5</v>
      </c>
      <c r="C166" s="54">
        <v>20</v>
      </c>
      <c r="D166" s="54">
        <v>5</v>
      </c>
      <c r="E166" s="54">
        <v>40</v>
      </c>
      <c r="F166" s="54">
        <v>1.6</v>
      </c>
      <c r="G166" s="54">
        <v>0.91341389999999989</v>
      </c>
      <c r="H166" s="54">
        <v>0</v>
      </c>
      <c r="U166" s="54" t="s">
        <v>186</v>
      </c>
      <c r="V166" s="54">
        <v>1.5</v>
      </c>
      <c r="W166" s="54">
        <v>20</v>
      </c>
      <c r="X166" s="54">
        <v>5</v>
      </c>
      <c r="Y166" s="54">
        <v>40</v>
      </c>
      <c r="Z166" s="54">
        <v>1.6</v>
      </c>
      <c r="AA166" s="54">
        <v>1.1861010000000001</v>
      </c>
      <c r="AB166" s="54">
        <v>250</v>
      </c>
      <c r="AO166" s="54" t="s">
        <v>186</v>
      </c>
      <c r="AP166" s="54">
        <v>1.5</v>
      </c>
      <c r="AQ166" s="54">
        <v>20</v>
      </c>
      <c r="AR166" s="54">
        <v>5</v>
      </c>
      <c r="AS166" s="54">
        <v>40</v>
      </c>
      <c r="AT166" s="54">
        <v>1.6</v>
      </c>
      <c r="AU166" s="54">
        <v>0.33652091052631572</v>
      </c>
      <c r="AV166" s="54">
        <v>0</v>
      </c>
    </row>
    <row r="167" spans="1:48" x14ac:dyDescent="0.25">
      <c r="A167" s="54" t="s">
        <v>187</v>
      </c>
      <c r="B167" s="54">
        <v>1.5</v>
      </c>
      <c r="C167" s="54">
        <v>20</v>
      </c>
      <c r="D167" s="54">
        <v>10</v>
      </c>
      <c r="E167" s="54">
        <v>30</v>
      </c>
      <c r="F167" s="54">
        <v>6</v>
      </c>
      <c r="G167" s="54">
        <v>0.17596214999999998</v>
      </c>
      <c r="H167" s="54">
        <v>0</v>
      </c>
      <c r="U167" s="54" t="s">
        <v>187</v>
      </c>
      <c r="V167" s="54">
        <v>1.5</v>
      </c>
      <c r="W167" s="54">
        <v>20</v>
      </c>
      <c r="X167" s="54">
        <v>10</v>
      </c>
      <c r="Y167" s="54">
        <v>30</v>
      </c>
      <c r="Z167" s="54">
        <v>6</v>
      </c>
      <c r="AA167" s="54">
        <v>0.35192429999999997</v>
      </c>
      <c r="AB167" s="54">
        <v>0</v>
      </c>
      <c r="AO167" s="54" t="s">
        <v>187</v>
      </c>
      <c r="AP167" s="54">
        <v>1.5</v>
      </c>
      <c r="AQ167" s="54">
        <v>20</v>
      </c>
      <c r="AR167" s="54">
        <v>10</v>
      </c>
      <c r="AS167" s="54">
        <v>30</v>
      </c>
      <c r="AT167" s="54">
        <v>6</v>
      </c>
      <c r="AU167" s="54">
        <v>6.4828160526315792E-2</v>
      </c>
      <c r="AV167" s="54">
        <v>0</v>
      </c>
    </row>
    <row r="168" spans="1:48" x14ac:dyDescent="0.25">
      <c r="A168" s="54" t="s">
        <v>187</v>
      </c>
      <c r="B168" s="54">
        <v>1.5</v>
      </c>
      <c r="C168" s="54">
        <v>20</v>
      </c>
      <c r="D168" s="54">
        <v>10</v>
      </c>
      <c r="E168" s="54">
        <v>35</v>
      </c>
      <c r="F168" s="54">
        <v>3</v>
      </c>
      <c r="G168" s="54">
        <v>0.17596214999999998</v>
      </c>
      <c r="H168" s="54">
        <v>0</v>
      </c>
      <c r="U168" s="54" t="s">
        <v>187</v>
      </c>
      <c r="V168" s="54">
        <v>1.5</v>
      </c>
      <c r="W168" s="54">
        <v>20</v>
      </c>
      <c r="X168" s="54">
        <v>10</v>
      </c>
      <c r="Y168" s="54">
        <v>35</v>
      </c>
      <c r="Z168" s="54">
        <v>3</v>
      </c>
      <c r="AA168" s="54">
        <v>0.35192429999999997</v>
      </c>
      <c r="AB168" s="54">
        <v>0</v>
      </c>
      <c r="AO168" s="54" t="s">
        <v>187</v>
      </c>
      <c r="AP168" s="54">
        <v>1.5</v>
      </c>
      <c r="AQ168" s="54">
        <v>20</v>
      </c>
      <c r="AR168" s="54">
        <v>10</v>
      </c>
      <c r="AS168" s="54">
        <v>35</v>
      </c>
      <c r="AT168" s="54">
        <v>3</v>
      </c>
      <c r="AU168" s="54">
        <v>6.4828160526315792E-2</v>
      </c>
      <c r="AV168" s="54">
        <v>0</v>
      </c>
    </row>
    <row r="169" spans="1:48" x14ac:dyDescent="0.25">
      <c r="A169" s="54" t="s">
        <v>187</v>
      </c>
      <c r="B169" s="54">
        <v>1.5</v>
      </c>
      <c r="C169" s="54">
        <v>20</v>
      </c>
      <c r="D169" s="54">
        <v>10</v>
      </c>
      <c r="E169" s="54">
        <v>40</v>
      </c>
      <c r="F169" s="54">
        <v>1.6</v>
      </c>
      <c r="G169" s="54">
        <v>0.17596214999999998</v>
      </c>
      <c r="H169" s="54">
        <v>0</v>
      </c>
      <c r="U169" s="54" t="s">
        <v>187</v>
      </c>
      <c r="V169" s="54">
        <v>1.5</v>
      </c>
      <c r="W169" s="54">
        <v>20</v>
      </c>
      <c r="X169" s="54">
        <v>10</v>
      </c>
      <c r="Y169" s="54">
        <v>40</v>
      </c>
      <c r="Z169" s="54">
        <v>1.6</v>
      </c>
      <c r="AA169" s="54">
        <v>1.2274541999999999</v>
      </c>
      <c r="AB169" s="54">
        <v>250</v>
      </c>
      <c r="AO169" s="54" t="s">
        <v>187</v>
      </c>
      <c r="AP169" s="54">
        <v>1.5</v>
      </c>
      <c r="AQ169" s="54">
        <v>20</v>
      </c>
      <c r="AR169" s="54">
        <v>10</v>
      </c>
      <c r="AS169" s="54">
        <v>40</v>
      </c>
      <c r="AT169" s="54">
        <v>1.6</v>
      </c>
      <c r="AU169" s="54">
        <v>6.4828160526315792E-2</v>
      </c>
      <c r="AV169" s="54">
        <v>0</v>
      </c>
    </row>
    <row r="170" spans="1:48" x14ac:dyDescent="0.25">
      <c r="A170" s="54" t="s">
        <v>188</v>
      </c>
      <c r="B170" s="54">
        <v>2</v>
      </c>
      <c r="C170" s="54">
        <v>5</v>
      </c>
      <c r="D170" s="54">
        <v>0</v>
      </c>
      <c r="E170" s="54">
        <v>30</v>
      </c>
      <c r="F170" s="54">
        <v>6</v>
      </c>
      <c r="G170" s="54">
        <v>3.247916</v>
      </c>
      <c r="H170" s="54">
        <v>100</v>
      </c>
      <c r="U170" s="54" t="s">
        <v>188</v>
      </c>
      <c r="V170" s="54">
        <v>2</v>
      </c>
      <c r="W170" s="54">
        <v>5</v>
      </c>
      <c r="X170" s="54">
        <v>0</v>
      </c>
      <c r="Y170" s="54">
        <v>30</v>
      </c>
      <c r="Z170" s="54">
        <v>6</v>
      </c>
      <c r="AA170" s="54">
        <v>3.6852367999999998</v>
      </c>
      <c r="AB170" s="54">
        <v>150</v>
      </c>
      <c r="AO170" s="54" t="s">
        <v>188</v>
      </c>
      <c r="AP170" s="54">
        <v>2</v>
      </c>
      <c r="AQ170" s="54">
        <v>5</v>
      </c>
      <c r="AR170" s="54">
        <v>0</v>
      </c>
      <c r="AS170" s="54">
        <v>30</v>
      </c>
      <c r="AT170" s="54">
        <v>6</v>
      </c>
      <c r="AU170" s="54">
        <v>2.4952450526315788</v>
      </c>
      <c r="AV170" s="54">
        <v>50</v>
      </c>
    </row>
    <row r="171" spans="1:48" x14ac:dyDescent="0.25">
      <c r="A171" s="54" t="s">
        <v>188</v>
      </c>
      <c r="B171" s="54">
        <v>2</v>
      </c>
      <c r="C171" s="54">
        <v>5</v>
      </c>
      <c r="D171" s="54">
        <v>0</v>
      </c>
      <c r="E171" s="54">
        <v>35</v>
      </c>
      <c r="F171" s="54">
        <v>3</v>
      </c>
      <c r="G171" s="54">
        <v>1.8426183999999999</v>
      </c>
      <c r="H171" s="54">
        <v>150</v>
      </c>
      <c r="U171" s="54" t="s">
        <v>188</v>
      </c>
      <c r="V171" s="54">
        <v>2</v>
      </c>
      <c r="W171" s="54">
        <v>5</v>
      </c>
      <c r="X171" s="54">
        <v>0</v>
      </c>
      <c r="Y171" s="54">
        <v>35</v>
      </c>
      <c r="Z171" s="54">
        <v>3</v>
      </c>
      <c r="AA171" s="54">
        <v>2.3959151999999997</v>
      </c>
      <c r="AB171" s="54">
        <v>200</v>
      </c>
      <c r="AO171" s="54" t="s">
        <v>188</v>
      </c>
      <c r="AP171" s="54">
        <v>2</v>
      </c>
      <c r="AQ171" s="54">
        <v>5</v>
      </c>
      <c r="AR171" s="54">
        <v>0</v>
      </c>
      <c r="AS171" s="54">
        <v>35</v>
      </c>
      <c r="AT171" s="54">
        <v>3</v>
      </c>
      <c r="AU171" s="54">
        <v>2.4952450526315788</v>
      </c>
      <c r="AV171" s="54">
        <v>50</v>
      </c>
    </row>
    <row r="172" spans="1:48" x14ac:dyDescent="0.25">
      <c r="A172" s="54" t="s">
        <v>188</v>
      </c>
      <c r="B172" s="54">
        <v>2</v>
      </c>
      <c r="C172" s="54">
        <v>5</v>
      </c>
      <c r="D172" s="54">
        <v>0</v>
      </c>
      <c r="E172" s="54">
        <v>40</v>
      </c>
      <c r="F172" s="54">
        <v>1.6</v>
      </c>
      <c r="G172" s="54">
        <v>1.1979575999999998</v>
      </c>
      <c r="H172" s="54">
        <v>200</v>
      </c>
      <c r="U172" s="54" t="s">
        <v>188</v>
      </c>
      <c r="V172" s="54">
        <v>2</v>
      </c>
      <c r="W172" s="54">
        <v>5</v>
      </c>
      <c r="X172" s="54">
        <v>0</v>
      </c>
      <c r="Y172" s="54">
        <v>40</v>
      </c>
      <c r="Z172" s="54">
        <v>1.6</v>
      </c>
      <c r="AA172" s="54">
        <v>1.2988864</v>
      </c>
      <c r="AB172" s="54">
        <v>300</v>
      </c>
      <c r="AO172" s="54" t="s">
        <v>188</v>
      </c>
      <c r="AP172" s="54">
        <v>2</v>
      </c>
      <c r="AQ172" s="54">
        <v>5</v>
      </c>
      <c r="AR172" s="54">
        <v>0</v>
      </c>
      <c r="AS172" s="54">
        <v>40</v>
      </c>
      <c r="AT172" s="54">
        <v>1.6</v>
      </c>
      <c r="AU172" s="54">
        <v>1.1966006315789475</v>
      </c>
      <c r="AV172" s="54">
        <v>100</v>
      </c>
    </row>
    <row r="173" spans="1:48" x14ac:dyDescent="0.25">
      <c r="A173" s="54" t="s">
        <v>189</v>
      </c>
      <c r="B173" s="54">
        <v>2</v>
      </c>
      <c r="C173" s="54">
        <v>5</v>
      </c>
      <c r="D173" s="54">
        <v>2.5</v>
      </c>
      <c r="E173" s="54">
        <v>30</v>
      </c>
      <c r="F173" s="54">
        <v>6</v>
      </c>
      <c r="G173" s="54">
        <v>4.8773087999999998</v>
      </c>
      <c r="H173" s="54">
        <v>50</v>
      </c>
      <c r="U173" s="54" t="s">
        <v>189</v>
      </c>
      <c r="V173" s="54">
        <v>2</v>
      </c>
      <c r="W173" s="54">
        <v>5</v>
      </c>
      <c r="X173" s="54">
        <v>2.5</v>
      </c>
      <c r="Y173" s="54">
        <v>30</v>
      </c>
      <c r="Z173" s="54">
        <v>6</v>
      </c>
      <c r="AA173" s="54">
        <v>5.7144528000000001</v>
      </c>
      <c r="AB173" s="54">
        <v>100</v>
      </c>
      <c r="AO173" s="54" t="s">
        <v>189</v>
      </c>
      <c r="AP173" s="54">
        <v>2</v>
      </c>
      <c r="AQ173" s="54">
        <v>5</v>
      </c>
      <c r="AR173" s="54">
        <v>2.5</v>
      </c>
      <c r="AS173" s="54">
        <v>30</v>
      </c>
      <c r="AT173" s="54">
        <v>6</v>
      </c>
      <c r="AU173" s="54">
        <v>1.7969032421052629</v>
      </c>
      <c r="AV173" s="54">
        <v>50</v>
      </c>
    </row>
    <row r="174" spans="1:48" x14ac:dyDescent="0.25">
      <c r="A174" s="54" t="s">
        <v>189</v>
      </c>
      <c r="B174" s="54">
        <v>2</v>
      </c>
      <c r="C174" s="54">
        <v>5</v>
      </c>
      <c r="D174" s="54">
        <v>2.5</v>
      </c>
      <c r="E174" s="54">
        <v>35</v>
      </c>
      <c r="F174" s="54">
        <v>3</v>
      </c>
      <c r="G174" s="54">
        <v>2.8572264000000001</v>
      </c>
      <c r="H174" s="54">
        <v>100</v>
      </c>
      <c r="U174" s="54" t="s">
        <v>189</v>
      </c>
      <c r="V174" s="54">
        <v>2</v>
      </c>
      <c r="W174" s="54">
        <v>5</v>
      </c>
      <c r="X174" s="54">
        <v>2.5</v>
      </c>
      <c r="Y174" s="54">
        <v>35</v>
      </c>
      <c r="Z174" s="54">
        <v>3</v>
      </c>
      <c r="AA174" s="54">
        <v>2.3177728000000002</v>
      </c>
      <c r="AB174" s="54">
        <v>200</v>
      </c>
      <c r="AO174" s="54" t="s">
        <v>189</v>
      </c>
      <c r="AP174" s="54">
        <v>2</v>
      </c>
      <c r="AQ174" s="54">
        <v>5</v>
      </c>
      <c r="AR174" s="54">
        <v>2.5</v>
      </c>
      <c r="AS174" s="54">
        <v>35</v>
      </c>
      <c r="AT174" s="54">
        <v>3</v>
      </c>
      <c r="AU174" s="54">
        <v>1.7969032421052629</v>
      </c>
      <c r="AV174" s="54">
        <v>50</v>
      </c>
    </row>
    <row r="175" spans="1:48" x14ac:dyDescent="0.25">
      <c r="A175" s="54" t="s">
        <v>189</v>
      </c>
      <c r="B175" s="54">
        <v>2</v>
      </c>
      <c r="C175" s="54">
        <v>5</v>
      </c>
      <c r="D175" s="54">
        <v>2.5</v>
      </c>
      <c r="E175" s="54">
        <v>40</v>
      </c>
      <c r="F175" s="54">
        <v>1.6</v>
      </c>
      <c r="G175" s="54">
        <v>1.1588864000000001</v>
      </c>
      <c r="H175" s="54">
        <v>200</v>
      </c>
      <c r="U175" s="54" t="s">
        <v>189</v>
      </c>
      <c r="V175" s="54">
        <v>2</v>
      </c>
      <c r="W175" s="54">
        <v>5</v>
      </c>
      <c r="X175" s="54">
        <v>2.5</v>
      </c>
      <c r="Y175" s="54">
        <v>40</v>
      </c>
      <c r="Z175" s="54">
        <v>1.6</v>
      </c>
      <c r="AA175" s="54">
        <v>1.2841136</v>
      </c>
      <c r="AB175" s="54">
        <v>300</v>
      </c>
      <c r="AO175" s="54" t="s">
        <v>189</v>
      </c>
      <c r="AP175" s="54">
        <v>2</v>
      </c>
      <c r="AQ175" s="54">
        <v>5</v>
      </c>
      <c r="AR175" s="54">
        <v>2.5</v>
      </c>
      <c r="AS175" s="54">
        <v>40</v>
      </c>
      <c r="AT175" s="54">
        <v>1.6</v>
      </c>
      <c r="AU175" s="54">
        <v>1.0526623578947369</v>
      </c>
      <c r="AV175" s="54">
        <v>100</v>
      </c>
    </row>
    <row r="176" spans="1:48" x14ac:dyDescent="0.25">
      <c r="A176" s="54" t="s">
        <v>190</v>
      </c>
      <c r="B176" s="54">
        <v>2</v>
      </c>
      <c r="C176" s="54">
        <v>10</v>
      </c>
      <c r="D176" s="54">
        <v>0</v>
      </c>
      <c r="E176" s="54">
        <v>30</v>
      </c>
      <c r="F176" s="54">
        <v>6</v>
      </c>
      <c r="G176" s="54">
        <v>4.4185791999999999</v>
      </c>
      <c r="H176" s="54">
        <v>50</v>
      </c>
      <c r="U176" s="54" t="s">
        <v>190</v>
      </c>
      <c r="V176" s="54">
        <v>2</v>
      </c>
      <c r="W176" s="54">
        <v>10</v>
      </c>
      <c r="X176" s="54">
        <v>0</v>
      </c>
      <c r="Y176" s="54">
        <v>30</v>
      </c>
      <c r="Z176" s="54">
        <v>6</v>
      </c>
      <c r="AA176" s="54">
        <v>3.6563296000000003</v>
      </c>
      <c r="AB176" s="54">
        <v>150</v>
      </c>
      <c r="AO176" s="54" t="s">
        <v>190</v>
      </c>
      <c r="AP176" s="54">
        <v>2</v>
      </c>
      <c r="AQ176" s="54">
        <v>10</v>
      </c>
      <c r="AR176" s="54">
        <v>0</v>
      </c>
      <c r="AS176" s="54">
        <v>30</v>
      </c>
      <c r="AT176" s="54">
        <v>6</v>
      </c>
      <c r="AU176" s="54">
        <v>1.6278976000000001</v>
      </c>
      <c r="AV176" s="54">
        <v>50</v>
      </c>
    </row>
    <row r="177" spans="1:48" x14ac:dyDescent="0.25">
      <c r="A177" s="54" t="s">
        <v>190</v>
      </c>
      <c r="B177" s="54">
        <v>2</v>
      </c>
      <c r="C177" s="54">
        <v>10</v>
      </c>
      <c r="D177" s="54">
        <v>0</v>
      </c>
      <c r="E177" s="54">
        <v>35</v>
      </c>
      <c r="F177" s="54">
        <v>3</v>
      </c>
      <c r="G177" s="54">
        <v>1.8281648000000001</v>
      </c>
      <c r="H177" s="54">
        <v>150</v>
      </c>
      <c r="U177" s="54" t="s">
        <v>190</v>
      </c>
      <c r="V177" s="54">
        <v>2</v>
      </c>
      <c r="W177" s="54">
        <v>10</v>
      </c>
      <c r="X177" s="54">
        <v>0</v>
      </c>
      <c r="Y177" s="54">
        <v>35</v>
      </c>
      <c r="Z177" s="54">
        <v>3</v>
      </c>
      <c r="AA177" s="54">
        <v>2.3857455999999995</v>
      </c>
      <c r="AB177" s="54">
        <v>200</v>
      </c>
      <c r="AO177" s="54" t="s">
        <v>190</v>
      </c>
      <c r="AP177" s="54">
        <v>2</v>
      </c>
      <c r="AQ177" s="54">
        <v>10</v>
      </c>
      <c r="AR177" s="54">
        <v>0</v>
      </c>
      <c r="AS177" s="54">
        <v>35</v>
      </c>
      <c r="AT177" s="54">
        <v>3</v>
      </c>
      <c r="AU177" s="54">
        <v>1.6278976000000001</v>
      </c>
      <c r="AV177" s="54">
        <v>50</v>
      </c>
    </row>
    <row r="178" spans="1:48" x14ac:dyDescent="0.25">
      <c r="A178" s="54" t="s">
        <v>190</v>
      </c>
      <c r="B178" s="54">
        <v>2</v>
      </c>
      <c r="C178" s="54">
        <v>10</v>
      </c>
      <c r="D178" s="54">
        <v>0</v>
      </c>
      <c r="E178" s="54">
        <v>40</v>
      </c>
      <c r="F178" s="54">
        <v>1.6</v>
      </c>
      <c r="G178" s="54">
        <v>1.1928727999999997</v>
      </c>
      <c r="H178" s="54">
        <v>200</v>
      </c>
      <c r="U178" s="54" t="s">
        <v>190</v>
      </c>
      <c r="V178" s="54">
        <v>2</v>
      </c>
      <c r="W178" s="54">
        <v>10</v>
      </c>
      <c r="X178" s="54">
        <v>0</v>
      </c>
      <c r="Y178" s="54">
        <v>40</v>
      </c>
      <c r="Z178" s="54">
        <v>1.6</v>
      </c>
      <c r="AA178" s="54">
        <v>1.2933648000000002</v>
      </c>
      <c r="AB178" s="54">
        <v>300</v>
      </c>
      <c r="AO178" s="54" t="s">
        <v>190</v>
      </c>
      <c r="AP178" s="54">
        <v>2</v>
      </c>
      <c r="AQ178" s="54">
        <v>10</v>
      </c>
      <c r="AR178" s="54">
        <v>0</v>
      </c>
      <c r="AS178" s="54">
        <v>40</v>
      </c>
      <c r="AT178" s="54">
        <v>1.6</v>
      </c>
      <c r="AU178" s="54">
        <v>1.1456963368421051</v>
      </c>
      <c r="AV178" s="54">
        <v>100</v>
      </c>
    </row>
    <row r="179" spans="1:48" x14ac:dyDescent="0.25">
      <c r="A179" s="54" t="s">
        <v>191</v>
      </c>
      <c r="B179" s="54">
        <v>2</v>
      </c>
      <c r="C179" s="54">
        <v>10</v>
      </c>
      <c r="D179" s="54">
        <v>5</v>
      </c>
      <c r="E179" s="54">
        <v>30</v>
      </c>
      <c r="F179" s="54">
        <v>6</v>
      </c>
      <c r="G179" s="54">
        <v>2.0767096</v>
      </c>
      <c r="H179" s="54">
        <v>0</v>
      </c>
      <c r="U179" s="54" t="s">
        <v>191</v>
      </c>
      <c r="V179" s="54">
        <v>2</v>
      </c>
      <c r="W179" s="54">
        <v>10</v>
      </c>
      <c r="X179" s="54">
        <v>5</v>
      </c>
      <c r="Y179" s="54">
        <v>30</v>
      </c>
      <c r="Z179" s="54">
        <v>6</v>
      </c>
      <c r="AA179" s="54">
        <v>4.1534192000000001</v>
      </c>
      <c r="AB179" s="54">
        <v>0</v>
      </c>
      <c r="AO179" s="54" t="s">
        <v>191</v>
      </c>
      <c r="AP179" s="54">
        <v>2</v>
      </c>
      <c r="AQ179" s="54">
        <v>10</v>
      </c>
      <c r="AR179" s="54">
        <v>5</v>
      </c>
      <c r="AS179" s="54">
        <v>30</v>
      </c>
      <c r="AT179" s="54">
        <v>6</v>
      </c>
      <c r="AU179" s="54">
        <v>0.76510353684210519</v>
      </c>
      <c r="AV179" s="54">
        <v>0</v>
      </c>
    </row>
    <row r="180" spans="1:48" x14ac:dyDescent="0.25">
      <c r="A180" s="54" t="s">
        <v>191</v>
      </c>
      <c r="B180" s="54">
        <v>2</v>
      </c>
      <c r="C180" s="54">
        <v>10</v>
      </c>
      <c r="D180" s="54">
        <v>5</v>
      </c>
      <c r="E180" s="54">
        <v>35</v>
      </c>
      <c r="F180" s="54">
        <v>3</v>
      </c>
      <c r="G180" s="54">
        <v>2.0767096</v>
      </c>
      <c r="H180" s="54">
        <v>0</v>
      </c>
      <c r="U180" s="54" t="s">
        <v>191</v>
      </c>
      <c r="V180" s="54">
        <v>2</v>
      </c>
      <c r="W180" s="54">
        <v>10</v>
      </c>
      <c r="X180" s="54">
        <v>5</v>
      </c>
      <c r="Y180" s="54">
        <v>35</v>
      </c>
      <c r="Z180" s="54">
        <v>3</v>
      </c>
      <c r="AA180" s="54">
        <v>2.4657247999999998</v>
      </c>
      <c r="AB180" s="54">
        <v>200</v>
      </c>
      <c r="AO180" s="54" t="s">
        <v>191</v>
      </c>
      <c r="AP180" s="54">
        <v>2</v>
      </c>
      <c r="AQ180" s="54">
        <v>10</v>
      </c>
      <c r="AR180" s="54">
        <v>5</v>
      </c>
      <c r="AS180" s="54">
        <v>35</v>
      </c>
      <c r="AT180" s="54">
        <v>3</v>
      </c>
      <c r="AU180" s="54">
        <v>0.76510353684210519</v>
      </c>
      <c r="AV180" s="54">
        <v>0</v>
      </c>
    </row>
    <row r="181" spans="1:48" x14ac:dyDescent="0.25">
      <c r="A181" s="54" t="s">
        <v>191</v>
      </c>
      <c r="B181" s="54">
        <v>2</v>
      </c>
      <c r="C181" s="54">
        <v>10</v>
      </c>
      <c r="D181" s="54">
        <v>5</v>
      </c>
      <c r="E181" s="54">
        <v>40</v>
      </c>
      <c r="F181" s="54">
        <v>1.6</v>
      </c>
      <c r="G181" s="54">
        <v>1.2328623999999999</v>
      </c>
      <c r="H181" s="54">
        <v>200</v>
      </c>
      <c r="U181" s="54" t="s">
        <v>191</v>
      </c>
      <c r="V181" s="54">
        <v>2</v>
      </c>
      <c r="W181" s="54">
        <v>10</v>
      </c>
      <c r="X181" s="54">
        <v>5</v>
      </c>
      <c r="Y181" s="54">
        <v>40</v>
      </c>
      <c r="Z181" s="54">
        <v>1.6</v>
      </c>
      <c r="AA181" s="54">
        <v>1.4634031999999997</v>
      </c>
      <c r="AB181" s="54">
        <v>300</v>
      </c>
      <c r="AO181" s="54" t="s">
        <v>191</v>
      </c>
      <c r="AP181" s="54">
        <v>2</v>
      </c>
      <c r="AQ181" s="54">
        <v>10</v>
      </c>
      <c r="AR181" s="54">
        <v>5</v>
      </c>
      <c r="AS181" s="54">
        <v>40</v>
      </c>
      <c r="AT181" s="54">
        <v>1.6</v>
      </c>
      <c r="AU181" s="54">
        <v>0.76510353684210519</v>
      </c>
      <c r="AV181" s="54">
        <v>0</v>
      </c>
    </row>
    <row r="182" spans="1:48" x14ac:dyDescent="0.25">
      <c r="A182" s="54" t="s">
        <v>192</v>
      </c>
      <c r="B182" s="54">
        <v>2</v>
      </c>
      <c r="C182" s="54">
        <v>20</v>
      </c>
      <c r="D182" s="54">
        <v>0</v>
      </c>
      <c r="E182" s="54">
        <v>30</v>
      </c>
      <c r="F182" s="54">
        <v>6</v>
      </c>
      <c r="G182" s="54">
        <v>2.5839240000000001</v>
      </c>
      <c r="H182" s="54">
        <v>50</v>
      </c>
      <c r="U182" s="54" t="s">
        <v>192</v>
      </c>
      <c r="V182" s="54">
        <v>2</v>
      </c>
      <c r="W182" s="54">
        <v>20</v>
      </c>
      <c r="X182" s="54">
        <v>0</v>
      </c>
      <c r="Y182" s="54">
        <v>30</v>
      </c>
      <c r="Z182" s="54">
        <v>6</v>
      </c>
      <c r="AA182" s="54">
        <v>5.1678480000000002</v>
      </c>
      <c r="AB182" s="54">
        <v>50</v>
      </c>
      <c r="AO182" s="54" t="s">
        <v>192</v>
      </c>
      <c r="AP182" s="54">
        <v>2</v>
      </c>
      <c r="AQ182" s="54">
        <v>20</v>
      </c>
      <c r="AR182" s="54">
        <v>0</v>
      </c>
      <c r="AS182" s="54">
        <v>30</v>
      </c>
      <c r="AT182" s="54">
        <v>6</v>
      </c>
      <c r="AU182" s="54">
        <v>0.95197200000000015</v>
      </c>
      <c r="AV182" s="54">
        <v>50</v>
      </c>
    </row>
    <row r="183" spans="1:48" x14ac:dyDescent="0.25">
      <c r="A183" s="54" t="s">
        <v>192</v>
      </c>
      <c r="B183" s="54">
        <v>2</v>
      </c>
      <c r="C183" s="54">
        <v>20</v>
      </c>
      <c r="D183" s="54">
        <v>0</v>
      </c>
      <c r="E183" s="54">
        <v>35</v>
      </c>
      <c r="F183" s="54">
        <v>3</v>
      </c>
      <c r="G183" s="54">
        <v>2.5839240000000001</v>
      </c>
      <c r="H183" s="54">
        <v>50</v>
      </c>
      <c r="U183" s="54" t="s">
        <v>192</v>
      </c>
      <c r="V183" s="54">
        <v>2</v>
      </c>
      <c r="W183" s="54">
        <v>20</v>
      </c>
      <c r="X183" s="54">
        <v>0</v>
      </c>
      <c r="Y183" s="54">
        <v>35</v>
      </c>
      <c r="Z183" s="54">
        <v>3</v>
      </c>
      <c r="AA183" s="54">
        <v>2.0364287999999999</v>
      </c>
      <c r="AB183" s="54">
        <v>200</v>
      </c>
      <c r="AO183" s="54" t="s">
        <v>192</v>
      </c>
      <c r="AP183" s="54">
        <v>2</v>
      </c>
      <c r="AQ183" s="54">
        <v>20</v>
      </c>
      <c r="AR183" s="54">
        <v>0</v>
      </c>
      <c r="AS183" s="54">
        <v>35</v>
      </c>
      <c r="AT183" s="54">
        <v>3</v>
      </c>
      <c r="AU183" s="54">
        <v>0.95197200000000015</v>
      </c>
      <c r="AV183" s="54">
        <v>50</v>
      </c>
    </row>
    <row r="184" spans="1:48" x14ac:dyDescent="0.25">
      <c r="A184" s="54" t="s">
        <v>192</v>
      </c>
      <c r="B184" s="54">
        <v>2</v>
      </c>
      <c r="C184" s="54">
        <v>20</v>
      </c>
      <c r="D184" s="54">
        <v>0</v>
      </c>
      <c r="E184" s="54">
        <v>40</v>
      </c>
      <c r="F184" s="54">
        <v>1.6</v>
      </c>
      <c r="G184" s="54">
        <v>1.5055319999999999</v>
      </c>
      <c r="H184" s="54">
        <v>150</v>
      </c>
      <c r="U184" s="54" t="s">
        <v>192</v>
      </c>
      <c r="V184" s="54">
        <v>2</v>
      </c>
      <c r="W184" s="54">
        <v>20</v>
      </c>
      <c r="X184" s="54">
        <v>0</v>
      </c>
      <c r="Y184" s="54">
        <v>40</v>
      </c>
      <c r="Z184" s="54">
        <v>1.6</v>
      </c>
      <c r="AA184" s="54">
        <v>1.4613871999999999</v>
      </c>
      <c r="AB184" s="54">
        <v>250</v>
      </c>
      <c r="AO184" s="54" t="s">
        <v>192</v>
      </c>
      <c r="AP184" s="54">
        <v>2</v>
      </c>
      <c r="AQ184" s="54">
        <v>20</v>
      </c>
      <c r="AR184" s="54">
        <v>0</v>
      </c>
      <c r="AS184" s="54">
        <v>40</v>
      </c>
      <c r="AT184" s="54">
        <v>1.6</v>
      </c>
      <c r="AU184" s="54">
        <v>0.95197200000000015</v>
      </c>
      <c r="AV184" s="54">
        <v>50</v>
      </c>
    </row>
    <row r="185" spans="1:48" x14ac:dyDescent="0.25">
      <c r="A185" s="54" t="s">
        <v>193</v>
      </c>
      <c r="B185" s="54">
        <v>2</v>
      </c>
      <c r="C185" s="54">
        <v>20</v>
      </c>
      <c r="D185" s="54">
        <v>5</v>
      </c>
      <c r="E185" s="54">
        <v>30</v>
      </c>
      <c r="F185" s="54">
        <v>6</v>
      </c>
      <c r="G185" s="54">
        <v>0.70201600000000008</v>
      </c>
      <c r="H185" s="54">
        <v>0</v>
      </c>
      <c r="U185" s="54" t="s">
        <v>193</v>
      </c>
      <c r="V185" s="54">
        <v>2</v>
      </c>
      <c r="W185" s="54">
        <v>20</v>
      </c>
      <c r="X185" s="54">
        <v>5</v>
      </c>
      <c r="Y185" s="54">
        <v>30</v>
      </c>
      <c r="Z185" s="54">
        <v>6</v>
      </c>
      <c r="AA185" s="54">
        <v>1.4040320000000002</v>
      </c>
      <c r="AB185" s="54">
        <v>0</v>
      </c>
      <c r="AO185" s="54" t="s">
        <v>193</v>
      </c>
      <c r="AP185" s="54">
        <v>2</v>
      </c>
      <c r="AQ185" s="54">
        <v>20</v>
      </c>
      <c r="AR185" s="54">
        <v>5</v>
      </c>
      <c r="AS185" s="54">
        <v>30</v>
      </c>
      <c r="AT185" s="54">
        <v>6</v>
      </c>
      <c r="AU185" s="54">
        <v>0.25863747368421053</v>
      </c>
      <c r="AV185" s="54">
        <v>0</v>
      </c>
    </row>
    <row r="186" spans="1:48" x14ac:dyDescent="0.25">
      <c r="A186" s="54" t="s">
        <v>193</v>
      </c>
      <c r="B186" s="54">
        <v>2</v>
      </c>
      <c r="C186" s="54">
        <v>20</v>
      </c>
      <c r="D186" s="54">
        <v>5</v>
      </c>
      <c r="E186" s="54">
        <v>35</v>
      </c>
      <c r="F186" s="54">
        <v>3</v>
      </c>
      <c r="G186" s="54">
        <v>0.70201600000000008</v>
      </c>
      <c r="H186" s="54">
        <v>0</v>
      </c>
      <c r="U186" s="54" t="s">
        <v>193</v>
      </c>
      <c r="V186" s="54">
        <v>2</v>
      </c>
      <c r="W186" s="54">
        <v>20</v>
      </c>
      <c r="X186" s="54">
        <v>5</v>
      </c>
      <c r="Y186" s="54">
        <v>35</v>
      </c>
      <c r="Z186" s="54">
        <v>3</v>
      </c>
      <c r="AA186" s="54">
        <v>2.6007967999999999</v>
      </c>
      <c r="AB186" s="54">
        <v>150</v>
      </c>
      <c r="AO186" s="54" t="s">
        <v>193</v>
      </c>
      <c r="AP186" s="54">
        <v>2</v>
      </c>
      <c r="AQ186" s="54">
        <v>20</v>
      </c>
      <c r="AR186" s="54">
        <v>5</v>
      </c>
      <c r="AS186" s="54">
        <v>35</v>
      </c>
      <c r="AT186" s="54">
        <v>3</v>
      </c>
      <c r="AU186" s="54">
        <v>0.25863747368421053</v>
      </c>
      <c r="AV186" s="54">
        <v>0</v>
      </c>
    </row>
    <row r="187" spans="1:48" x14ac:dyDescent="0.25">
      <c r="A187" s="54" t="s">
        <v>193</v>
      </c>
      <c r="B187" s="54">
        <v>2</v>
      </c>
      <c r="C187" s="54">
        <v>20</v>
      </c>
      <c r="D187" s="54">
        <v>5</v>
      </c>
      <c r="E187" s="54">
        <v>40</v>
      </c>
      <c r="F187" s="54">
        <v>1.6</v>
      </c>
      <c r="G187" s="54">
        <v>0.70201600000000008</v>
      </c>
      <c r="H187" s="54">
        <v>0</v>
      </c>
      <c r="U187" s="54" t="s">
        <v>193</v>
      </c>
      <c r="V187" s="54">
        <v>2</v>
      </c>
      <c r="W187" s="54">
        <v>20</v>
      </c>
      <c r="X187" s="54">
        <v>5</v>
      </c>
      <c r="Y187" s="54">
        <v>40</v>
      </c>
      <c r="Z187" s="54">
        <v>1.6</v>
      </c>
      <c r="AA187" s="54">
        <v>1.3455903999999996</v>
      </c>
      <c r="AB187" s="54">
        <v>250</v>
      </c>
      <c r="AO187" s="54" t="s">
        <v>193</v>
      </c>
      <c r="AP187" s="54">
        <v>2</v>
      </c>
      <c r="AQ187" s="54">
        <v>20</v>
      </c>
      <c r="AR187" s="54">
        <v>5</v>
      </c>
      <c r="AS187" s="54">
        <v>40</v>
      </c>
      <c r="AT187" s="54">
        <v>1.6</v>
      </c>
      <c r="AU187" s="54">
        <v>0.25863747368421053</v>
      </c>
      <c r="AV187" s="54">
        <v>0</v>
      </c>
    </row>
    <row r="188" spans="1:48" x14ac:dyDescent="0.25">
      <c r="A188" s="54" t="s">
        <v>194</v>
      </c>
      <c r="B188" s="54">
        <v>2</v>
      </c>
      <c r="C188" s="54">
        <v>20</v>
      </c>
      <c r="D188" s="54">
        <v>10</v>
      </c>
      <c r="E188" s="54">
        <v>30</v>
      </c>
      <c r="F188" s="54">
        <v>6</v>
      </c>
      <c r="G188" s="54">
        <v>0.11918647999999998</v>
      </c>
      <c r="H188" s="54">
        <v>0</v>
      </c>
      <c r="U188" s="54" t="s">
        <v>194</v>
      </c>
      <c r="V188" s="54">
        <v>2</v>
      </c>
      <c r="W188" s="54">
        <v>20</v>
      </c>
      <c r="X188" s="54">
        <v>10</v>
      </c>
      <c r="Y188" s="54">
        <v>30</v>
      </c>
      <c r="Z188" s="54">
        <v>6</v>
      </c>
      <c r="AA188" s="54">
        <v>0.23837295999999997</v>
      </c>
      <c r="AB188" s="54">
        <v>0</v>
      </c>
      <c r="AO188" s="54" t="s">
        <v>194</v>
      </c>
      <c r="AP188" s="54">
        <v>2</v>
      </c>
      <c r="AQ188" s="54">
        <v>20</v>
      </c>
      <c r="AR188" s="54">
        <v>10</v>
      </c>
      <c r="AS188" s="54">
        <v>30</v>
      </c>
      <c r="AT188" s="54">
        <v>6</v>
      </c>
      <c r="AU188" s="54">
        <v>4.3910808421052626E-2</v>
      </c>
      <c r="AV188" s="54">
        <v>0</v>
      </c>
    </row>
    <row r="189" spans="1:48" x14ac:dyDescent="0.25">
      <c r="A189" s="54" t="s">
        <v>194</v>
      </c>
      <c r="B189" s="54">
        <v>2</v>
      </c>
      <c r="C189" s="54">
        <v>20</v>
      </c>
      <c r="D189" s="54">
        <v>10</v>
      </c>
      <c r="E189" s="54">
        <v>35</v>
      </c>
      <c r="F189" s="54">
        <v>3</v>
      </c>
      <c r="G189" s="54">
        <v>0.11918647999999998</v>
      </c>
      <c r="H189" s="54">
        <v>0</v>
      </c>
      <c r="U189" s="54" t="s">
        <v>194</v>
      </c>
      <c r="V189" s="54">
        <v>2</v>
      </c>
      <c r="W189" s="54">
        <v>20</v>
      </c>
      <c r="X189" s="54">
        <v>10</v>
      </c>
      <c r="Y189" s="54">
        <v>35</v>
      </c>
      <c r="Z189" s="54">
        <v>3</v>
      </c>
      <c r="AA189" s="54">
        <v>0.23837295999999997</v>
      </c>
      <c r="AB189" s="54">
        <v>0</v>
      </c>
      <c r="AO189" s="54" t="s">
        <v>194</v>
      </c>
      <c r="AP189" s="54">
        <v>2</v>
      </c>
      <c r="AQ189" s="54">
        <v>20</v>
      </c>
      <c r="AR189" s="54">
        <v>10</v>
      </c>
      <c r="AS189" s="54">
        <v>35</v>
      </c>
      <c r="AT189" s="54">
        <v>3</v>
      </c>
      <c r="AU189" s="54">
        <v>4.3910808421052626E-2</v>
      </c>
      <c r="AV189" s="54">
        <v>0</v>
      </c>
    </row>
    <row r="190" spans="1:48" x14ac:dyDescent="0.25">
      <c r="A190" s="54" t="s">
        <v>194</v>
      </c>
      <c r="B190" s="54">
        <v>2</v>
      </c>
      <c r="C190" s="54">
        <v>20</v>
      </c>
      <c r="D190" s="54">
        <v>10</v>
      </c>
      <c r="E190" s="54">
        <v>40</v>
      </c>
      <c r="F190" s="54">
        <v>1.6</v>
      </c>
      <c r="G190" s="54">
        <v>0.11918647999999998</v>
      </c>
      <c r="H190" s="54">
        <v>0</v>
      </c>
      <c r="U190" s="54" t="s">
        <v>194</v>
      </c>
      <c r="V190" s="54">
        <v>2</v>
      </c>
      <c r="W190" s="54">
        <v>20</v>
      </c>
      <c r="X190" s="54">
        <v>10</v>
      </c>
      <c r="Y190" s="54">
        <v>40</v>
      </c>
      <c r="Z190" s="54">
        <v>1.6</v>
      </c>
      <c r="AA190" s="54">
        <v>1.4256255999999998</v>
      </c>
      <c r="AB190" s="54">
        <v>250</v>
      </c>
      <c r="AO190" s="54" t="s">
        <v>194</v>
      </c>
      <c r="AP190" s="54">
        <v>2</v>
      </c>
      <c r="AQ190" s="54">
        <v>20</v>
      </c>
      <c r="AR190" s="54">
        <v>10</v>
      </c>
      <c r="AS190" s="54">
        <v>40</v>
      </c>
      <c r="AT190" s="54">
        <v>1.6</v>
      </c>
      <c r="AU190" s="54">
        <v>4.3910808421052626E-2</v>
      </c>
      <c r="AV190" s="54">
        <v>0</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P253"/>
  <sheetViews>
    <sheetView topLeftCell="A40" zoomScale="85" zoomScaleNormal="85" workbookViewId="0">
      <selection activeCell="L2" sqref="L2:T4"/>
    </sheetView>
  </sheetViews>
  <sheetFormatPr defaultColWidth="9.1796875" defaultRowHeight="12.5" x14ac:dyDescent="0.25"/>
  <cols>
    <col min="1" max="16384" width="9.1796875" style="54"/>
  </cols>
  <sheetData>
    <row r="1" spans="1:42" s="53" customFormat="1" ht="37.5" x14ac:dyDescent="0.25">
      <c r="A1" s="51" t="s">
        <v>0</v>
      </c>
      <c r="B1" s="51" t="s">
        <v>1</v>
      </c>
      <c r="C1" s="51" t="s">
        <v>2</v>
      </c>
      <c r="D1" s="53" t="s">
        <v>150</v>
      </c>
      <c r="E1" s="51" t="s">
        <v>46</v>
      </c>
      <c r="F1" s="51" t="s">
        <v>4</v>
      </c>
      <c r="G1" s="51" t="s">
        <v>5</v>
      </c>
      <c r="H1" s="51" t="s">
        <v>6</v>
      </c>
      <c r="I1" s="55" t="s">
        <v>7</v>
      </c>
      <c r="J1" s="51"/>
      <c r="K1" s="51"/>
      <c r="L1" s="51" t="s">
        <v>0</v>
      </c>
      <c r="M1" s="51" t="s">
        <v>1</v>
      </c>
      <c r="N1" s="51" t="s">
        <v>2</v>
      </c>
      <c r="O1" s="53" t="s">
        <v>150</v>
      </c>
      <c r="P1" s="51" t="s">
        <v>46</v>
      </c>
      <c r="Q1" s="51" t="s">
        <v>4</v>
      </c>
      <c r="R1" s="51" t="s">
        <v>5</v>
      </c>
      <c r="S1" s="51" t="s">
        <v>8</v>
      </c>
      <c r="T1" s="55" t="s">
        <v>9</v>
      </c>
      <c r="W1" s="53" t="s">
        <v>0</v>
      </c>
      <c r="X1" s="53" t="s">
        <v>1</v>
      </c>
      <c r="Y1" s="53" t="s">
        <v>2</v>
      </c>
      <c r="Z1" s="53" t="s">
        <v>150</v>
      </c>
      <c r="AA1" s="53" t="s">
        <v>46</v>
      </c>
      <c r="AB1" s="53" t="s">
        <v>4</v>
      </c>
      <c r="AC1" s="53" t="s">
        <v>5</v>
      </c>
      <c r="AD1" s="53" t="s">
        <v>6</v>
      </c>
      <c r="AE1" s="55" t="s">
        <v>7</v>
      </c>
      <c r="AH1" s="53" t="s">
        <v>0</v>
      </c>
      <c r="AI1" s="53" t="s">
        <v>1</v>
      </c>
      <c r="AJ1" s="53" t="s">
        <v>2</v>
      </c>
      <c r="AK1" s="53" t="s">
        <v>150</v>
      </c>
      <c r="AL1" s="53" t="s">
        <v>46</v>
      </c>
      <c r="AM1" s="51" t="s">
        <v>4</v>
      </c>
      <c r="AN1" s="53" t="s">
        <v>5</v>
      </c>
      <c r="AO1" s="51" t="s">
        <v>8</v>
      </c>
      <c r="AP1" s="55" t="s">
        <v>9</v>
      </c>
    </row>
    <row r="2" spans="1:42" x14ac:dyDescent="0.25">
      <c r="A2" s="52" t="s">
        <v>47</v>
      </c>
      <c r="B2" s="52">
        <v>10</v>
      </c>
      <c r="C2" s="52">
        <v>3</v>
      </c>
      <c r="D2" s="52">
        <v>0</v>
      </c>
      <c r="E2" s="52">
        <v>750</v>
      </c>
      <c r="F2" s="52">
        <v>30</v>
      </c>
      <c r="G2" s="52">
        <v>6</v>
      </c>
      <c r="H2" s="52">
        <v>3.3045933219178076</v>
      </c>
      <c r="I2" s="52">
        <v>50</v>
      </c>
      <c r="K2" s="52"/>
      <c r="L2" s="52" t="s">
        <v>47</v>
      </c>
      <c r="M2" s="52">
        <v>10</v>
      </c>
      <c r="N2" s="52">
        <v>3</v>
      </c>
      <c r="O2" s="52">
        <v>0</v>
      </c>
      <c r="P2" s="52">
        <v>750</v>
      </c>
      <c r="Q2" s="52" t="s">
        <v>11</v>
      </c>
      <c r="R2" s="52">
        <v>0.45</v>
      </c>
      <c r="S2" s="52">
        <v>0.39063955479452062</v>
      </c>
      <c r="T2" s="52">
        <v>300</v>
      </c>
      <c r="W2" s="54" t="s">
        <v>47</v>
      </c>
      <c r="X2" s="54">
        <v>10</v>
      </c>
      <c r="Y2" s="54">
        <v>3</v>
      </c>
      <c r="Z2" s="54">
        <v>0</v>
      </c>
      <c r="AA2" s="54">
        <v>750</v>
      </c>
      <c r="AB2" s="54">
        <v>30</v>
      </c>
      <c r="AC2" s="54">
        <v>6</v>
      </c>
      <c r="AD2" s="54">
        <v>2.8141797945205473</v>
      </c>
      <c r="AE2" s="54">
        <v>100</v>
      </c>
      <c r="AH2" s="54" t="s">
        <v>47</v>
      </c>
      <c r="AI2" s="54">
        <v>10</v>
      </c>
      <c r="AJ2" s="54">
        <v>3</v>
      </c>
      <c r="AK2" s="54">
        <v>0</v>
      </c>
      <c r="AL2" s="54">
        <v>750</v>
      </c>
      <c r="AM2" s="52" t="s">
        <v>11</v>
      </c>
      <c r="AN2" s="54">
        <v>0.45</v>
      </c>
      <c r="AO2" s="54">
        <v>0.43129109589041098</v>
      </c>
      <c r="AP2" s="54">
        <v>450</v>
      </c>
    </row>
    <row r="3" spans="1:42" x14ac:dyDescent="0.25">
      <c r="A3" s="52" t="s">
        <v>47</v>
      </c>
      <c r="B3" s="52">
        <v>10</v>
      </c>
      <c r="C3" s="52">
        <v>3</v>
      </c>
      <c r="D3" s="52">
        <v>0</v>
      </c>
      <c r="E3" s="52">
        <v>750</v>
      </c>
      <c r="F3" s="52">
        <v>35</v>
      </c>
      <c r="G3" s="52">
        <v>3</v>
      </c>
      <c r="H3" s="52">
        <v>1.4070898972602737</v>
      </c>
      <c r="I3" s="52">
        <v>100</v>
      </c>
      <c r="J3" s="52"/>
      <c r="K3" s="52"/>
      <c r="L3" s="52" t="s">
        <v>48</v>
      </c>
      <c r="M3" s="52">
        <v>10</v>
      </c>
      <c r="N3" s="52">
        <v>6</v>
      </c>
      <c r="O3" s="52">
        <v>3</v>
      </c>
      <c r="P3" s="52">
        <v>750</v>
      </c>
      <c r="Q3" s="52" t="s">
        <v>11</v>
      </c>
      <c r="R3" s="52">
        <v>0.45</v>
      </c>
      <c r="S3" s="52">
        <v>0.36565924657534249</v>
      </c>
      <c r="T3" s="52">
        <v>300</v>
      </c>
      <c r="W3" s="54" t="s">
        <v>47</v>
      </c>
      <c r="X3" s="54">
        <v>10</v>
      </c>
      <c r="Y3" s="54">
        <v>3</v>
      </c>
      <c r="Z3" s="54">
        <v>0</v>
      </c>
      <c r="AA3" s="54">
        <v>750</v>
      </c>
      <c r="AB3" s="54">
        <v>35</v>
      </c>
      <c r="AC3" s="54">
        <v>3</v>
      </c>
      <c r="AD3" s="54">
        <v>2.8141797945205473</v>
      </c>
      <c r="AE3" s="54">
        <v>100</v>
      </c>
      <c r="AH3" s="54" t="s">
        <v>48</v>
      </c>
      <c r="AI3" s="54">
        <v>10</v>
      </c>
      <c r="AJ3" s="54">
        <v>6</v>
      </c>
      <c r="AK3" s="54">
        <v>3</v>
      </c>
      <c r="AL3" s="54">
        <v>750</v>
      </c>
      <c r="AM3" s="52" t="s">
        <v>11</v>
      </c>
      <c r="AN3" s="54">
        <v>0.45</v>
      </c>
      <c r="AO3" s="54">
        <v>0.40474315068493155</v>
      </c>
      <c r="AP3" s="54">
        <v>450</v>
      </c>
    </row>
    <row r="4" spans="1:42" x14ac:dyDescent="0.25">
      <c r="A4" s="52" t="s">
        <v>47</v>
      </c>
      <c r="B4" s="52">
        <v>10</v>
      </c>
      <c r="C4" s="52">
        <v>3</v>
      </c>
      <c r="D4" s="52">
        <v>0</v>
      </c>
      <c r="E4" s="52">
        <v>750</v>
      </c>
      <c r="F4" s="52">
        <v>40</v>
      </c>
      <c r="G4" s="52">
        <v>1.6</v>
      </c>
      <c r="H4" s="52">
        <v>1.4070898972602737</v>
      </c>
      <c r="I4" s="52">
        <v>100</v>
      </c>
      <c r="J4" s="52"/>
      <c r="K4" s="52"/>
      <c r="L4" s="52" t="s">
        <v>49</v>
      </c>
      <c r="M4" s="52">
        <v>10</v>
      </c>
      <c r="N4" s="52">
        <v>10</v>
      </c>
      <c r="O4" s="52">
        <v>7</v>
      </c>
      <c r="P4" s="52">
        <v>750</v>
      </c>
      <c r="Q4" s="52" t="s">
        <v>11</v>
      </c>
      <c r="R4" s="52">
        <v>0.45</v>
      </c>
      <c r="S4" s="52">
        <v>0.42579109589041092</v>
      </c>
      <c r="T4" s="52">
        <v>250</v>
      </c>
      <c r="W4" s="54" t="s">
        <v>47</v>
      </c>
      <c r="X4" s="54">
        <v>10</v>
      </c>
      <c r="Y4" s="54">
        <v>3</v>
      </c>
      <c r="Z4" s="54">
        <v>0</v>
      </c>
      <c r="AA4" s="54">
        <v>750</v>
      </c>
      <c r="AB4" s="54">
        <v>40</v>
      </c>
      <c r="AC4" s="54">
        <v>1.6</v>
      </c>
      <c r="AD4" s="54">
        <v>1.5627619863013698</v>
      </c>
      <c r="AE4" s="54">
        <v>150</v>
      </c>
      <c r="AH4" s="54" t="s">
        <v>49</v>
      </c>
      <c r="AI4" s="54">
        <v>10</v>
      </c>
      <c r="AJ4" s="54">
        <v>10</v>
      </c>
      <c r="AK4" s="54">
        <v>7</v>
      </c>
      <c r="AL4" s="54">
        <v>750</v>
      </c>
      <c r="AM4" s="52" t="s">
        <v>11</v>
      </c>
      <c r="AN4" s="54">
        <v>0.45</v>
      </c>
      <c r="AO4" s="54">
        <v>0.43543150684931509</v>
      </c>
      <c r="AP4" s="54">
        <v>400</v>
      </c>
    </row>
    <row r="5" spans="1:42" x14ac:dyDescent="0.25">
      <c r="A5" s="52" t="s">
        <v>48</v>
      </c>
      <c r="B5" s="52">
        <v>10</v>
      </c>
      <c r="C5" s="52">
        <v>6</v>
      </c>
      <c r="D5" s="52">
        <v>3</v>
      </c>
      <c r="E5" s="52">
        <v>750</v>
      </c>
      <c r="F5" s="52">
        <v>30</v>
      </c>
      <c r="G5" s="52">
        <v>6</v>
      </c>
      <c r="H5" s="52">
        <v>1.9028193493150687</v>
      </c>
      <c r="I5" s="52">
        <v>50</v>
      </c>
      <c r="J5" s="52"/>
      <c r="K5" s="52"/>
      <c r="L5" s="52" t="s">
        <v>50</v>
      </c>
      <c r="M5" s="52">
        <v>15</v>
      </c>
      <c r="N5" s="52">
        <v>3</v>
      </c>
      <c r="O5" s="52">
        <v>0</v>
      </c>
      <c r="P5" s="52">
        <v>750</v>
      </c>
      <c r="Q5" s="52" t="s">
        <v>11</v>
      </c>
      <c r="R5" s="52">
        <v>0.45</v>
      </c>
      <c r="S5" s="52">
        <v>0.41293407534246585</v>
      </c>
      <c r="T5" s="52">
        <v>350</v>
      </c>
      <c r="W5" s="54" t="s">
        <v>48</v>
      </c>
      <c r="X5" s="54">
        <v>10</v>
      </c>
      <c r="Y5" s="54">
        <v>6</v>
      </c>
      <c r="Z5" s="54">
        <v>3</v>
      </c>
      <c r="AA5" s="54">
        <v>750</v>
      </c>
      <c r="AB5" s="54">
        <v>30</v>
      </c>
      <c r="AC5" s="54">
        <v>6</v>
      </c>
      <c r="AD5" s="54">
        <v>3.8056386986301374</v>
      </c>
      <c r="AE5" s="54">
        <v>50</v>
      </c>
      <c r="AH5" s="54" t="s">
        <v>50</v>
      </c>
      <c r="AI5" s="54">
        <v>15</v>
      </c>
      <c r="AJ5" s="54">
        <v>3</v>
      </c>
      <c r="AK5" s="54">
        <v>0</v>
      </c>
      <c r="AL5" s="54">
        <v>750</v>
      </c>
      <c r="AM5" s="52" t="s">
        <v>11</v>
      </c>
      <c r="AN5" s="54">
        <v>0.45</v>
      </c>
      <c r="AO5" s="54">
        <v>0.43036472602739723</v>
      </c>
      <c r="AP5" s="54">
        <v>550</v>
      </c>
    </row>
    <row r="6" spans="1:42" x14ac:dyDescent="0.25">
      <c r="A6" s="52" t="s">
        <v>48</v>
      </c>
      <c r="B6" s="52">
        <v>10</v>
      </c>
      <c r="C6" s="52">
        <v>6</v>
      </c>
      <c r="D6" s="52">
        <v>3</v>
      </c>
      <c r="E6" s="52">
        <v>750</v>
      </c>
      <c r="F6" s="52">
        <v>35</v>
      </c>
      <c r="G6" s="52">
        <v>3</v>
      </c>
      <c r="H6" s="52">
        <v>1.9028193493150687</v>
      </c>
      <c r="I6" s="52">
        <v>50</v>
      </c>
      <c r="J6" s="52"/>
      <c r="K6" s="52"/>
      <c r="L6" s="52" t="s">
        <v>51</v>
      </c>
      <c r="M6" s="52">
        <v>15</v>
      </c>
      <c r="N6" s="52">
        <v>6</v>
      </c>
      <c r="O6" s="52">
        <v>3</v>
      </c>
      <c r="P6" s="52">
        <v>750</v>
      </c>
      <c r="Q6" s="52" t="s">
        <v>11</v>
      </c>
      <c r="R6" s="52">
        <v>0.45</v>
      </c>
      <c r="S6" s="52">
        <v>0.38895890410958911</v>
      </c>
      <c r="T6" s="52">
        <v>350</v>
      </c>
      <c r="W6" s="54" t="s">
        <v>48</v>
      </c>
      <c r="X6" s="54">
        <v>10</v>
      </c>
      <c r="Y6" s="54">
        <v>6</v>
      </c>
      <c r="Z6" s="54">
        <v>3</v>
      </c>
      <c r="AA6" s="54">
        <v>750</v>
      </c>
      <c r="AB6" s="54">
        <v>35</v>
      </c>
      <c r="AC6" s="54">
        <v>3</v>
      </c>
      <c r="AD6" s="54">
        <v>2.3246832191780822</v>
      </c>
      <c r="AE6" s="54">
        <v>100</v>
      </c>
      <c r="AH6" s="54" t="s">
        <v>51</v>
      </c>
      <c r="AI6" s="54">
        <v>15</v>
      </c>
      <c r="AJ6" s="54">
        <v>6</v>
      </c>
      <c r="AK6" s="54">
        <v>3</v>
      </c>
      <c r="AL6" s="54">
        <v>750</v>
      </c>
      <c r="AM6" s="52" t="s">
        <v>11</v>
      </c>
      <c r="AN6" s="54">
        <v>0.45</v>
      </c>
      <c r="AO6" s="54">
        <v>0.40631849315068491</v>
      </c>
      <c r="AP6" s="54">
        <v>550</v>
      </c>
    </row>
    <row r="7" spans="1:42" x14ac:dyDescent="0.25">
      <c r="A7" s="52" t="s">
        <v>48</v>
      </c>
      <c r="B7" s="52">
        <v>10</v>
      </c>
      <c r="C7" s="52">
        <v>6</v>
      </c>
      <c r="D7" s="52">
        <v>3</v>
      </c>
      <c r="E7" s="52">
        <v>750</v>
      </c>
      <c r="F7" s="52">
        <v>40</v>
      </c>
      <c r="G7" s="52">
        <v>1.6</v>
      </c>
      <c r="H7" s="52">
        <v>1.1623416095890411</v>
      </c>
      <c r="I7" s="52">
        <v>100</v>
      </c>
      <c r="J7" s="52"/>
      <c r="K7" s="52"/>
      <c r="L7" s="52" t="s">
        <v>52</v>
      </c>
      <c r="M7" s="52">
        <v>15</v>
      </c>
      <c r="N7" s="52">
        <v>10</v>
      </c>
      <c r="O7" s="52">
        <v>7</v>
      </c>
      <c r="P7" s="52">
        <v>750</v>
      </c>
      <c r="Q7" s="52" t="s">
        <v>11</v>
      </c>
      <c r="R7" s="52">
        <v>0.45</v>
      </c>
      <c r="S7" s="52">
        <v>0.44191523972602742</v>
      </c>
      <c r="T7" s="52">
        <v>300</v>
      </c>
      <c r="W7" s="54" t="s">
        <v>48</v>
      </c>
      <c r="X7" s="54">
        <v>10</v>
      </c>
      <c r="Y7" s="54">
        <v>6</v>
      </c>
      <c r="Z7" s="54">
        <v>3</v>
      </c>
      <c r="AA7" s="54">
        <v>750</v>
      </c>
      <c r="AB7" s="54">
        <v>40</v>
      </c>
      <c r="AC7" s="54">
        <v>1.6</v>
      </c>
      <c r="AD7" s="54">
        <v>1.4024092465753426</v>
      </c>
      <c r="AE7" s="54">
        <v>150</v>
      </c>
      <c r="AH7" s="54" t="s">
        <v>52</v>
      </c>
      <c r="AI7" s="54">
        <v>15</v>
      </c>
      <c r="AJ7" s="54">
        <v>10</v>
      </c>
      <c r="AK7" s="54">
        <v>7</v>
      </c>
      <c r="AL7" s="54">
        <v>750</v>
      </c>
      <c r="AM7" s="52" t="s">
        <v>11</v>
      </c>
      <c r="AN7" s="54">
        <v>0.45</v>
      </c>
      <c r="AO7" s="54">
        <v>0.42636472602739728</v>
      </c>
      <c r="AP7" s="54">
        <v>500</v>
      </c>
    </row>
    <row r="8" spans="1:42" x14ac:dyDescent="0.25">
      <c r="A8" s="52" t="s">
        <v>49</v>
      </c>
      <c r="B8" s="52">
        <v>10</v>
      </c>
      <c r="C8" s="52">
        <v>10</v>
      </c>
      <c r="D8" s="52">
        <v>7</v>
      </c>
      <c r="E8" s="52">
        <v>750</v>
      </c>
      <c r="F8" s="52">
        <v>30</v>
      </c>
      <c r="G8" s="52">
        <v>6</v>
      </c>
      <c r="H8" s="52">
        <v>0.65804195205479454</v>
      </c>
      <c r="I8" s="52">
        <v>0</v>
      </c>
      <c r="J8" s="52"/>
      <c r="K8" s="52"/>
      <c r="L8" s="52" t="s">
        <v>53</v>
      </c>
      <c r="M8" s="52">
        <v>20</v>
      </c>
      <c r="N8" s="52">
        <v>3</v>
      </c>
      <c r="O8" s="52">
        <v>0</v>
      </c>
      <c r="P8" s="52">
        <v>750</v>
      </c>
      <c r="Q8" s="52" t="s">
        <v>11</v>
      </c>
      <c r="R8" s="52">
        <v>0.45</v>
      </c>
      <c r="S8" s="52">
        <v>0.41379366438356158</v>
      </c>
      <c r="T8" s="52">
        <v>400</v>
      </c>
      <c r="W8" s="54" t="s">
        <v>49</v>
      </c>
      <c r="X8" s="54">
        <v>10</v>
      </c>
      <c r="Y8" s="54">
        <v>10</v>
      </c>
      <c r="Z8" s="54">
        <v>7</v>
      </c>
      <c r="AA8" s="54">
        <v>750</v>
      </c>
      <c r="AB8" s="54">
        <v>30</v>
      </c>
      <c r="AC8" s="54">
        <v>6</v>
      </c>
      <c r="AD8" s="54">
        <v>1.3160839041095891</v>
      </c>
      <c r="AE8" s="54">
        <v>0</v>
      </c>
      <c r="AH8" s="54" t="s">
        <v>53</v>
      </c>
      <c r="AI8" s="54">
        <v>20</v>
      </c>
      <c r="AJ8" s="54">
        <v>3</v>
      </c>
      <c r="AK8" s="54">
        <v>0</v>
      </c>
      <c r="AL8" s="54">
        <v>750</v>
      </c>
      <c r="AM8" s="52" t="s">
        <v>11</v>
      </c>
      <c r="AN8" s="54">
        <v>0.45</v>
      </c>
      <c r="AO8" s="54">
        <v>0.4145958904109589</v>
      </c>
      <c r="AP8" s="54">
        <v>650</v>
      </c>
    </row>
    <row r="9" spans="1:42" x14ac:dyDescent="0.25">
      <c r="A9" s="52" t="s">
        <v>49</v>
      </c>
      <c r="B9" s="52">
        <v>10</v>
      </c>
      <c r="C9" s="52">
        <v>10</v>
      </c>
      <c r="D9" s="52">
        <v>7</v>
      </c>
      <c r="E9" s="52">
        <v>750</v>
      </c>
      <c r="F9" s="52">
        <v>35</v>
      </c>
      <c r="G9" s="52">
        <v>3</v>
      </c>
      <c r="H9" s="52">
        <v>0.65804195205479454</v>
      </c>
      <c r="I9" s="52">
        <v>0</v>
      </c>
      <c r="J9" s="52"/>
      <c r="K9" s="52"/>
      <c r="L9" s="52" t="s">
        <v>54</v>
      </c>
      <c r="M9" s="52">
        <v>20</v>
      </c>
      <c r="N9" s="52">
        <v>6</v>
      </c>
      <c r="O9" s="52">
        <v>3</v>
      </c>
      <c r="P9" s="52">
        <v>750</v>
      </c>
      <c r="Q9" s="52" t="s">
        <v>11</v>
      </c>
      <c r="R9" s="52">
        <v>0.45</v>
      </c>
      <c r="S9" s="52">
        <v>0.39104452054794514</v>
      </c>
      <c r="T9" s="52">
        <v>400</v>
      </c>
      <c r="W9" s="54" t="s">
        <v>49</v>
      </c>
      <c r="X9" s="54">
        <v>10</v>
      </c>
      <c r="Y9" s="54">
        <v>10</v>
      </c>
      <c r="Z9" s="54">
        <v>7</v>
      </c>
      <c r="AA9" s="54">
        <v>750</v>
      </c>
      <c r="AB9" s="54">
        <v>35</v>
      </c>
      <c r="AC9" s="54">
        <v>3</v>
      </c>
      <c r="AD9" s="54">
        <v>1.3160839041095891</v>
      </c>
      <c r="AE9" s="54">
        <v>0</v>
      </c>
      <c r="AH9" s="54" t="s">
        <v>54</v>
      </c>
      <c r="AI9" s="54">
        <v>20</v>
      </c>
      <c r="AJ9" s="54">
        <v>6</v>
      </c>
      <c r="AK9" s="54">
        <v>3</v>
      </c>
      <c r="AL9" s="54">
        <v>750</v>
      </c>
      <c r="AM9" s="52" t="s">
        <v>11</v>
      </c>
      <c r="AN9" s="54">
        <v>0.45</v>
      </c>
      <c r="AO9" s="54">
        <v>0.43999143835616439</v>
      </c>
      <c r="AP9" s="54">
        <v>600</v>
      </c>
    </row>
    <row r="10" spans="1:42" x14ac:dyDescent="0.25">
      <c r="A10" s="52" t="s">
        <v>49</v>
      </c>
      <c r="B10" s="52">
        <v>10</v>
      </c>
      <c r="C10" s="52">
        <v>10</v>
      </c>
      <c r="D10" s="52">
        <v>7</v>
      </c>
      <c r="E10" s="52">
        <v>750</v>
      </c>
      <c r="F10" s="52">
        <v>40</v>
      </c>
      <c r="G10" s="52">
        <v>1.6</v>
      </c>
      <c r="H10" s="52">
        <v>0.65804195205479454</v>
      </c>
      <c r="I10" s="52">
        <v>0</v>
      </c>
      <c r="J10" s="52"/>
      <c r="K10" s="52"/>
      <c r="L10" s="52" t="s">
        <v>55</v>
      </c>
      <c r="M10" s="52">
        <v>20</v>
      </c>
      <c r="N10" s="52">
        <v>10</v>
      </c>
      <c r="O10" s="52">
        <v>7</v>
      </c>
      <c r="P10" s="52">
        <v>750</v>
      </c>
      <c r="Q10" s="52" t="s">
        <v>11</v>
      </c>
      <c r="R10" s="52">
        <v>0.45</v>
      </c>
      <c r="S10" s="52">
        <v>0.4353732876712329</v>
      </c>
      <c r="T10" s="52">
        <v>350</v>
      </c>
      <c r="W10" s="54" t="s">
        <v>49</v>
      </c>
      <c r="X10" s="54">
        <v>10</v>
      </c>
      <c r="Y10" s="54">
        <v>10</v>
      </c>
      <c r="Z10" s="54">
        <v>7</v>
      </c>
      <c r="AA10" s="54">
        <v>750</v>
      </c>
      <c r="AB10" s="54">
        <v>40</v>
      </c>
      <c r="AC10" s="54">
        <v>1.6</v>
      </c>
      <c r="AD10" s="54">
        <v>1.3160839041095891</v>
      </c>
      <c r="AE10" s="54">
        <v>0</v>
      </c>
      <c r="AH10" s="54" t="s">
        <v>55</v>
      </c>
      <c r="AI10" s="54">
        <v>20</v>
      </c>
      <c r="AJ10" s="54">
        <v>10</v>
      </c>
      <c r="AK10" s="54">
        <v>7</v>
      </c>
      <c r="AL10" s="54">
        <v>750</v>
      </c>
      <c r="AM10" s="52" t="s">
        <v>11</v>
      </c>
      <c r="AN10" s="54">
        <v>0.45</v>
      </c>
      <c r="AO10" s="54">
        <v>0.40566952054794519</v>
      </c>
      <c r="AP10" s="54">
        <v>600</v>
      </c>
    </row>
    <row r="11" spans="1:42" x14ac:dyDescent="0.25">
      <c r="A11" s="52" t="s">
        <v>50</v>
      </c>
      <c r="B11" s="52">
        <v>15</v>
      </c>
      <c r="C11" s="52">
        <v>3</v>
      </c>
      <c r="D11" s="52">
        <v>0</v>
      </c>
      <c r="E11" s="52">
        <v>750</v>
      </c>
      <c r="F11" s="52">
        <v>30</v>
      </c>
      <c r="G11" s="52">
        <v>6</v>
      </c>
      <c r="H11" s="52">
        <v>3.9394957191780819</v>
      </c>
      <c r="I11" s="52">
        <v>50</v>
      </c>
      <c r="J11" s="52"/>
      <c r="K11" s="52"/>
      <c r="L11" s="52" t="s">
        <v>56</v>
      </c>
      <c r="M11" s="52">
        <v>25</v>
      </c>
      <c r="N11" s="52">
        <v>3</v>
      </c>
      <c r="O11" s="52">
        <v>0</v>
      </c>
      <c r="P11" s="52">
        <v>750</v>
      </c>
      <c r="Q11" s="52" t="s">
        <v>11</v>
      </c>
      <c r="R11" s="52">
        <v>0.45</v>
      </c>
      <c r="S11" s="52">
        <v>0.40516181506849314</v>
      </c>
      <c r="T11" s="52">
        <v>450</v>
      </c>
      <c r="W11" s="54" t="s">
        <v>50</v>
      </c>
      <c r="X11" s="54">
        <v>15</v>
      </c>
      <c r="Y11" s="54">
        <v>3</v>
      </c>
      <c r="Z11" s="54">
        <v>0</v>
      </c>
      <c r="AA11" s="54">
        <v>750</v>
      </c>
      <c r="AB11" s="54">
        <v>30</v>
      </c>
      <c r="AC11" s="54">
        <v>6</v>
      </c>
      <c r="AD11" s="54">
        <v>3.6024469178082192</v>
      </c>
      <c r="AE11" s="54">
        <v>100</v>
      </c>
      <c r="AH11" s="54" t="s">
        <v>56</v>
      </c>
      <c r="AI11" s="54">
        <v>25</v>
      </c>
      <c r="AJ11" s="54">
        <v>3</v>
      </c>
      <c r="AK11" s="54">
        <v>0</v>
      </c>
      <c r="AL11" s="54">
        <v>750</v>
      </c>
      <c r="AM11" s="52" t="s">
        <v>11</v>
      </c>
      <c r="AN11" s="54">
        <v>0.45</v>
      </c>
      <c r="AO11" s="54">
        <v>0.43546575342465754</v>
      </c>
      <c r="AP11" s="54">
        <v>700</v>
      </c>
    </row>
    <row r="12" spans="1:42" x14ac:dyDescent="0.25">
      <c r="A12" s="52" t="s">
        <v>50</v>
      </c>
      <c r="B12" s="52">
        <v>15</v>
      </c>
      <c r="C12" s="52">
        <v>3</v>
      </c>
      <c r="D12" s="52">
        <v>0</v>
      </c>
      <c r="E12" s="52">
        <v>750</v>
      </c>
      <c r="F12" s="52">
        <v>35</v>
      </c>
      <c r="G12" s="52">
        <v>3</v>
      </c>
      <c r="H12" s="52">
        <v>1.8012234589041096</v>
      </c>
      <c r="I12" s="52">
        <v>100</v>
      </c>
      <c r="J12" s="52"/>
      <c r="K12" s="52"/>
      <c r="L12" s="52" t="s">
        <v>57</v>
      </c>
      <c r="M12" s="52">
        <v>25</v>
      </c>
      <c r="N12" s="52">
        <v>6</v>
      </c>
      <c r="O12" s="52">
        <v>3</v>
      </c>
      <c r="P12" s="52">
        <v>750</v>
      </c>
      <c r="Q12" s="52" t="s">
        <v>11</v>
      </c>
      <c r="R12" s="52">
        <v>0.45</v>
      </c>
      <c r="S12" s="52">
        <v>0.38373801369863009</v>
      </c>
      <c r="T12" s="52">
        <v>450</v>
      </c>
      <c r="W12" s="54" t="s">
        <v>50</v>
      </c>
      <c r="X12" s="54">
        <v>15</v>
      </c>
      <c r="Y12" s="54">
        <v>3</v>
      </c>
      <c r="Z12" s="54">
        <v>0</v>
      </c>
      <c r="AA12" s="54">
        <v>750</v>
      </c>
      <c r="AB12" s="54">
        <v>35</v>
      </c>
      <c r="AC12" s="54">
        <v>3</v>
      </c>
      <c r="AD12" s="54">
        <v>2.0524743150684932</v>
      </c>
      <c r="AE12" s="54">
        <v>150</v>
      </c>
      <c r="AH12" s="54" t="s">
        <v>57</v>
      </c>
      <c r="AI12" s="54">
        <v>25</v>
      </c>
      <c r="AJ12" s="54">
        <v>6</v>
      </c>
      <c r="AK12" s="54">
        <v>3</v>
      </c>
      <c r="AL12" s="54">
        <v>750</v>
      </c>
      <c r="AM12" s="52" t="s">
        <v>11</v>
      </c>
      <c r="AN12" s="54">
        <v>0.45</v>
      </c>
      <c r="AO12" s="54">
        <v>0.41348801369863009</v>
      </c>
      <c r="AP12" s="54">
        <v>700</v>
      </c>
    </row>
    <row r="13" spans="1:42" x14ac:dyDescent="0.25">
      <c r="A13" s="52" t="s">
        <v>50</v>
      </c>
      <c r="B13" s="52">
        <v>15</v>
      </c>
      <c r="C13" s="52">
        <v>3</v>
      </c>
      <c r="D13" s="52">
        <v>0</v>
      </c>
      <c r="E13" s="52">
        <v>750</v>
      </c>
      <c r="F13" s="52">
        <v>40</v>
      </c>
      <c r="G13" s="52">
        <v>1.6</v>
      </c>
      <c r="H13" s="52">
        <v>1.0262371575342466</v>
      </c>
      <c r="I13" s="52">
        <v>150</v>
      </c>
      <c r="J13" s="52"/>
      <c r="K13" s="52"/>
      <c r="L13" s="52" t="s">
        <v>58</v>
      </c>
      <c r="M13" s="52">
        <v>25</v>
      </c>
      <c r="N13" s="52">
        <v>10</v>
      </c>
      <c r="O13" s="52">
        <v>7</v>
      </c>
      <c r="P13" s="52">
        <v>750</v>
      </c>
      <c r="Q13" s="52" t="s">
        <v>11</v>
      </c>
      <c r="R13" s="52">
        <v>0.45</v>
      </c>
      <c r="S13" s="52">
        <v>0.41999657534246587</v>
      </c>
      <c r="T13" s="52">
        <v>400</v>
      </c>
      <c r="W13" s="54" t="s">
        <v>50</v>
      </c>
      <c r="X13" s="54">
        <v>15</v>
      </c>
      <c r="Y13" s="54">
        <v>3</v>
      </c>
      <c r="Z13" s="54">
        <v>0</v>
      </c>
      <c r="AA13" s="54">
        <v>750</v>
      </c>
      <c r="AB13" s="54">
        <v>40</v>
      </c>
      <c r="AC13" s="54">
        <v>1.6</v>
      </c>
      <c r="AD13" s="54">
        <v>1.3400325342465753</v>
      </c>
      <c r="AE13" s="54">
        <v>200</v>
      </c>
      <c r="AH13" s="54" t="s">
        <v>58</v>
      </c>
      <c r="AI13" s="54">
        <v>25</v>
      </c>
      <c r="AJ13" s="54">
        <v>10</v>
      </c>
      <c r="AK13" s="54">
        <v>7</v>
      </c>
      <c r="AL13" s="54">
        <v>750</v>
      </c>
      <c r="AM13" s="52" t="s">
        <v>11</v>
      </c>
      <c r="AN13" s="54">
        <v>0.45</v>
      </c>
      <c r="AO13" s="54">
        <v>0.42438356164383567</v>
      </c>
      <c r="AP13" s="54">
        <v>650</v>
      </c>
    </row>
    <row r="14" spans="1:42" x14ac:dyDescent="0.25">
      <c r="A14" s="52" t="s">
        <v>51</v>
      </c>
      <c r="B14" s="52">
        <v>15</v>
      </c>
      <c r="C14" s="52">
        <v>6</v>
      </c>
      <c r="D14" s="52">
        <v>3</v>
      </c>
      <c r="E14" s="52">
        <v>750</v>
      </c>
      <c r="F14" s="52">
        <v>30</v>
      </c>
      <c r="G14" s="52">
        <v>6</v>
      </c>
      <c r="H14" s="52">
        <v>2.2478390410958902</v>
      </c>
      <c r="I14" s="52">
        <v>50</v>
      </c>
      <c r="J14" s="52"/>
      <c r="K14" s="52"/>
      <c r="L14" s="52" t="s">
        <v>59</v>
      </c>
      <c r="M14" s="52">
        <v>30</v>
      </c>
      <c r="N14" s="52">
        <v>3</v>
      </c>
      <c r="O14" s="52">
        <v>0</v>
      </c>
      <c r="P14" s="52">
        <v>750</v>
      </c>
      <c r="Q14" s="52" t="s">
        <v>11</v>
      </c>
      <c r="R14" s="52">
        <v>0.45</v>
      </c>
      <c r="S14" s="52">
        <v>0.42910102739726019</v>
      </c>
      <c r="T14" s="52">
        <v>550</v>
      </c>
      <c r="W14" s="54" t="s">
        <v>51</v>
      </c>
      <c r="X14" s="54">
        <v>15</v>
      </c>
      <c r="Y14" s="54">
        <v>6</v>
      </c>
      <c r="Z14" s="54">
        <v>3</v>
      </c>
      <c r="AA14" s="54">
        <v>750</v>
      </c>
      <c r="AB14" s="54">
        <v>30</v>
      </c>
      <c r="AC14" s="54">
        <v>6</v>
      </c>
      <c r="AD14" s="54">
        <v>4.4956780821917803</v>
      </c>
      <c r="AE14" s="54">
        <v>50</v>
      </c>
      <c r="AH14" s="54" t="s">
        <v>59</v>
      </c>
      <c r="AI14" s="54">
        <v>30</v>
      </c>
      <c r="AJ14" s="54">
        <v>3</v>
      </c>
      <c r="AK14" s="54">
        <v>0</v>
      </c>
      <c r="AL14" s="54">
        <v>750</v>
      </c>
      <c r="AM14" s="52" t="s">
        <v>11</v>
      </c>
      <c r="AN14" s="54">
        <v>0.45</v>
      </c>
      <c r="AO14" s="54">
        <v>0.4146695205479452</v>
      </c>
      <c r="AP14" s="54">
        <v>900</v>
      </c>
    </row>
    <row r="15" spans="1:42" x14ac:dyDescent="0.25">
      <c r="A15" s="52" t="s">
        <v>51</v>
      </c>
      <c r="B15" s="52">
        <v>15</v>
      </c>
      <c r="C15" s="52">
        <v>6</v>
      </c>
      <c r="D15" s="52">
        <v>3</v>
      </c>
      <c r="E15" s="52">
        <v>750</v>
      </c>
      <c r="F15" s="52">
        <v>35</v>
      </c>
      <c r="G15" s="52">
        <v>3</v>
      </c>
      <c r="H15" s="52">
        <v>2.2478390410958902</v>
      </c>
      <c r="I15" s="52">
        <v>50</v>
      </c>
      <c r="J15" s="52"/>
      <c r="K15" s="52"/>
      <c r="L15" s="52" t="s">
        <v>60</v>
      </c>
      <c r="M15" s="52">
        <v>30</v>
      </c>
      <c r="N15" s="52">
        <v>6</v>
      </c>
      <c r="O15" s="52">
        <v>3</v>
      </c>
      <c r="P15" s="52">
        <v>750</v>
      </c>
      <c r="Q15" s="52" t="s">
        <v>11</v>
      </c>
      <c r="R15" s="52">
        <v>0.45</v>
      </c>
      <c r="S15" s="52">
        <v>0.40553767123287676</v>
      </c>
      <c r="T15" s="52">
        <v>550</v>
      </c>
      <c r="W15" s="54" t="s">
        <v>51</v>
      </c>
      <c r="X15" s="54">
        <v>15</v>
      </c>
      <c r="Y15" s="54">
        <v>6</v>
      </c>
      <c r="Z15" s="54">
        <v>3</v>
      </c>
      <c r="AA15" s="54">
        <v>750</v>
      </c>
      <c r="AB15" s="54">
        <v>35</v>
      </c>
      <c r="AC15" s="54">
        <v>3</v>
      </c>
      <c r="AD15" s="54">
        <v>2.9520582191780824</v>
      </c>
      <c r="AE15" s="54">
        <v>100</v>
      </c>
      <c r="AH15" s="54" t="s">
        <v>60</v>
      </c>
      <c r="AI15" s="54">
        <v>30</v>
      </c>
      <c r="AJ15" s="54">
        <v>6</v>
      </c>
      <c r="AK15" s="54">
        <v>3</v>
      </c>
      <c r="AL15" s="54">
        <v>750</v>
      </c>
      <c r="AM15" s="52" t="s">
        <v>11</v>
      </c>
      <c r="AN15" s="54">
        <v>0.45</v>
      </c>
      <c r="AO15" s="54">
        <v>0.43083219178082194</v>
      </c>
      <c r="AP15" s="54">
        <v>850</v>
      </c>
    </row>
    <row r="16" spans="1:42" x14ac:dyDescent="0.25">
      <c r="A16" s="52" t="s">
        <v>51</v>
      </c>
      <c r="B16" s="52">
        <v>15</v>
      </c>
      <c r="C16" s="52">
        <v>6</v>
      </c>
      <c r="D16" s="52">
        <v>3</v>
      </c>
      <c r="E16" s="52">
        <v>750</v>
      </c>
      <c r="F16" s="52">
        <v>40</v>
      </c>
      <c r="G16" s="52">
        <v>1.6</v>
      </c>
      <c r="H16" s="52">
        <v>1.4760291095890408</v>
      </c>
      <c r="I16" s="52">
        <v>100</v>
      </c>
      <c r="J16" s="52"/>
      <c r="K16" s="52"/>
      <c r="L16" s="52" t="s">
        <v>61</v>
      </c>
      <c r="M16" s="52">
        <v>30</v>
      </c>
      <c r="N16" s="52">
        <v>10</v>
      </c>
      <c r="O16" s="52">
        <v>7</v>
      </c>
      <c r="P16" s="52">
        <v>750</v>
      </c>
      <c r="Q16" s="52" t="s">
        <v>11</v>
      </c>
      <c r="R16" s="52">
        <v>0.45</v>
      </c>
      <c r="S16" s="52">
        <v>0.4261686643835616</v>
      </c>
      <c r="T16" s="52">
        <v>500</v>
      </c>
      <c r="W16" s="54" t="s">
        <v>51</v>
      </c>
      <c r="X16" s="54">
        <v>15</v>
      </c>
      <c r="Y16" s="54">
        <v>6</v>
      </c>
      <c r="Z16" s="54">
        <v>3</v>
      </c>
      <c r="AA16" s="54">
        <v>750</v>
      </c>
      <c r="AB16" s="54">
        <v>40</v>
      </c>
      <c r="AC16" s="54">
        <v>1.6</v>
      </c>
      <c r="AD16" s="54">
        <v>1.2372619863013699</v>
      </c>
      <c r="AE16" s="54">
        <v>200</v>
      </c>
      <c r="AH16" s="54" t="s">
        <v>61</v>
      </c>
      <c r="AI16" s="54">
        <v>30</v>
      </c>
      <c r="AJ16" s="54">
        <v>10</v>
      </c>
      <c r="AK16" s="54">
        <v>7</v>
      </c>
      <c r="AL16" s="54">
        <v>750</v>
      </c>
      <c r="AM16" s="52" t="s">
        <v>11</v>
      </c>
      <c r="AN16" s="54">
        <v>0.45</v>
      </c>
      <c r="AO16" s="54">
        <v>0.43766267123287672</v>
      </c>
      <c r="AP16" s="54">
        <v>800</v>
      </c>
    </row>
    <row r="17" spans="1:42" x14ac:dyDescent="0.25">
      <c r="A17" s="52" t="s">
        <v>52</v>
      </c>
      <c r="B17" s="52">
        <v>15</v>
      </c>
      <c r="C17" s="52">
        <v>10</v>
      </c>
      <c r="D17" s="52">
        <v>7</v>
      </c>
      <c r="E17" s="52">
        <v>750</v>
      </c>
      <c r="F17" s="52">
        <v>30</v>
      </c>
      <c r="G17" s="52">
        <v>6</v>
      </c>
      <c r="H17" s="52">
        <v>0.76610445205479438</v>
      </c>
      <c r="I17" s="52">
        <v>0</v>
      </c>
      <c r="J17" s="52"/>
      <c r="K17" s="52"/>
      <c r="L17" s="52" t="s">
        <v>62</v>
      </c>
      <c r="M17" s="52">
        <v>40</v>
      </c>
      <c r="N17" s="52">
        <v>3</v>
      </c>
      <c r="O17" s="52">
        <v>0</v>
      </c>
      <c r="P17" s="52">
        <v>750</v>
      </c>
      <c r="Q17" s="52" t="s">
        <v>11</v>
      </c>
      <c r="R17" s="52">
        <v>0.45</v>
      </c>
      <c r="S17" s="52">
        <v>0.41357106164383567</v>
      </c>
      <c r="T17" s="52">
        <v>650</v>
      </c>
      <c r="W17" s="54" t="s">
        <v>52</v>
      </c>
      <c r="X17" s="54">
        <v>15</v>
      </c>
      <c r="Y17" s="54">
        <v>10</v>
      </c>
      <c r="Z17" s="54">
        <v>7</v>
      </c>
      <c r="AA17" s="54">
        <v>750</v>
      </c>
      <c r="AB17" s="54">
        <v>30</v>
      </c>
      <c r="AC17" s="54">
        <v>6</v>
      </c>
      <c r="AD17" s="54">
        <v>1.5322089041095888</v>
      </c>
      <c r="AE17" s="54">
        <v>0</v>
      </c>
      <c r="AH17" s="54" t="s">
        <v>62</v>
      </c>
      <c r="AI17" s="54">
        <v>40</v>
      </c>
      <c r="AJ17" s="54">
        <v>3</v>
      </c>
      <c r="AK17" s="54">
        <v>0</v>
      </c>
      <c r="AL17" s="54">
        <v>750</v>
      </c>
      <c r="AM17" s="52" t="s">
        <v>11</v>
      </c>
      <c r="AN17" s="54">
        <v>0.45</v>
      </c>
      <c r="AO17" s="54">
        <v>0.44106335616438358</v>
      </c>
      <c r="AP17" s="54">
        <v>1000</v>
      </c>
    </row>
    <row r="18" spans="1:42" x14ac:dyDescent="0.25">
      <c r="A18" s="52" t="s">
        <v>52</v>
      </c>
      <c r="B18" s="52">
        <v>15</v>
      </c>
      <c r="C18" s="52">
        <v>10</v>
      </c>
      <c r="D18" s="52">
        <v>7</v>
      </c>
      <c r="E18" s="52">
        <v>750</v>
      </c>
      <c r="F18" s="52">
        <v>35</v>
      </c>
      <c r="G18" s="52">
        <v>3</v>
      </c>
      <c r="H18" s="52">
        <v>0.76610445205479438</v>
      </c>
      <c r="I18" s="52">
        <v>0</v>
      </c>
      <c r="J18" s="52"/>
      <c r="K18" s="52"/>
      <c r="L18" s="52" t="s">
        <v>63</v>
      </c>
      <c r="M18" s="52">
        <v>40</v>
      </c>
      <c r="N18" s="52">
        <v>6</v>
      </c>
      <c r="O18" s="52">
        <v>3</v>
      </c>
      <c r="P18" s="52">
        <v>750</v>
      </c>
      <c r="Q18" s="52" t="s">
        <v>11</v>
      </c>
      <c r="R18" s="52">
        <v>0.45</v>
      </c>
      <c r="S18" s="52">
        <v>0.4392397260273973</v>
      </c>
      <c r="T18" s="52">
        <v>600</v>
      </c>
      <c r="W18" s="54" t="s">
        <v>52</v>
      </c>
      <c r="X18" s="54">
        <v>15</v>
      </c>
      <c r="Y18" s="54">
        <v>10</v>
      </c>
      <c r="Z18" s="54">
        <v>7</v>
      </c>
      <c r="AA18" s="54">
        <v>750</v>
      </c>
      <c r="AB18" s="54">
        <v>35</v>
      </c>
      <c r="AC18" s="54">
        <v>3</v>
      </c>
      <c r="AD18" s="54">
        <v>1.5322089041095888</v>
      </c>
      <c r="AE18" s="54">
        <v>0</v>
      </c>
      <c r="AH18" s="54" t="s">
        <v>63</v>
      </c>
      <c r="AI18" s="54">
        <v>40</v>
      </c>
      <c r="AJ18" s="54">
        <v>6</v>
      </c>
      <c r="AK18" s="54">
        <v>3</v>
      </c>
      <c r="AL18" s="54">
        <v>750</v>
      </c>
      <c r="AM18" s="52" t="s">
        <v>11</v>
      </c>
      <c r="AN18" s="54">
        <v>0.45</v>
      </c>
      <c r="AO18" s="54">
        <v>0.42172431506849317</v>
      </c>
      <c r="AP18" s="54">
        <v>1000</v>
      </c>
    </row>
    <row r="19" spans="1:42" x14ac:dyDescent="0.25">
      <c r="A19" s="52" t="s">
        <v>52</v>
      </c>
      <c r="B19" s="52">
        <v>15</v>
      </c>
      <c r="C19" s="52">
        <v>10</v>
      </c>
      <c r="D19" s="52">
        <v>7</v>
      </c>
      <c r="E19" s="52">
        <v>750</v>
      </c>
      <c r="F19" s="52">
        <v>40</v>
      </c>
      <c r="G19" s="52">
        <v>1.6</v>
      </c>
      <c r="H19" s="52">
        <v>0.76610445205479438</v>
      </c>
      <c r="I19" s="52">
        <v>0</v>
      </c>
      <c r="J19" s="52"/>
      <c r="K19" s="52"/>
      <c r="L19" s="52" t="s">
        <v>64</v>
      </c>
      <c r="M19" s="52">
        <v>40</v>
      </c>
      <c r="N19" s="52">
        <v>10</v>
      </c>
      <c r="O19" s="52">
        <v>7</v>
      </c>
      <c r="P19" s="52">
        <v>750</v>
      </c>
      <c r="Q19" s="52" t="s">
        <v>11</v>
      </c>
      <c r="R19" s="52">
        <v>0.45</v>
      </c>
      <c r="S19" s="52">
        <v>0.40551883561643842</v>
      </c>
      <c r="T19" s="52">
        <v>600</v>
      </c>
      <c r="W19" s="54" t="s">
        <v>52</v>
      </c>
      <c r="X19" s="54">
        <v>15</v>
      </c>
      <c r="Y19" s="54">
        <v>10</v>
      </c>
      <c r="Z19" s="54">
        <v>7</v>
      </c>
      <c r="AA19" s="54">
        <v>750</v>
      </c>
      <c r="AB19" s="54">
        <v>40</v>
      </c>
      <c r="AC19" s="54">
        <v>1.6</v>
      </c>
      <c r="AD19" s="54">
        <v>1.4597397260273974</v>
      </c>
      <c r="AE19" s="54">
        <v>150</v>
      </c>
      <c r="AH19" s="54" t="s">
        <v>64</v>
      </c>
      <c r="AI19" s="54">
        <v>40</v>
      </c>
      <c r="AJ19" s="54">
        <v>10</v>
      </c>
      <c r="AK19" s="54">
        <v>7</v>
      </c>
      <c r="AL19" s="54">
        <v>750</v>
      </c>
      <c r="AM19" s="52" t="s">
        <v>11</v>
      </c>
      <c r="AN19" s="54">
        <v>0.45</v>
      </c>
      <c r="AO19" s="54">
        <v>0.42474657534246574</v>
      </c>
      <c r="AP19" s="54">
        <v>950</v>
      </c>
    </row>
    <row r="20" spans="1:42" x14ac:dyDescent="0.25">
      <c r="A20" s="52" t="s">
        <v>53</v>
      </c>
      <c r="B20" s="52">
        <v>20</v>
      </c>
      <c r="C20" s="52">
        <v>3</v>
      </c>
      <c r="D20" s="52">
        <v>0</v>
      </c>
      <c r="E20" s="52">
        <v>750</v>
      </c>
      <c r="F20" s="52">
        <v>30</v>
      </c>
      <c r="G20" s="52">
        <v>6</v>
      </c>
      <c r="H20" s="52">
        <v>4.4100419520547938</v>
      </c>
      <c r="I20" s="52">
        <v>50</v>
      </c>
      <c r="J20" s="52"/>
      <c r="K20" s="52"/>
      <c r="L20" s="52" t="s">
        <v>65</v>
      </c>
      <c r="M20" s="52">
        <v>50</v>
      </c>
      <c r="N20" s="52">
        <v>3</v>
      </c>
      <c r="O20" s="52">
        <v>0</v>
      </c>
      <c r="P20" s="52">
        <v>750</v>
      </c>
      <c r="Q20" s="52" t="s">
        <v>11</v>
      </c>
      <c r="R20" s="52">
        <v>0.45</v>
      </c>
      <c r="S20" s="52">
        <v>0.43450342465753428</v>
      </c>
      <c r="T20" s="52">
        <v>700</v>
      </c>
      <c r="W20" s="54" t="s">
        <v>53</v>
      </c>
      <c r="X20" s="54">
        <v>20</v>
      </c>
      <c r="Y20" s="54">
        <v>3</v>
      </c>
      <c r="Z20" s="54">
        <v>0</v>
      </c>
      <c r="AA20" s="54">
        <v>750</v>
      </c>
      <c r="AB20" s="54">
        <v>30</v>
      </c>
      <c r="AC20" s="54">
        <v>6</v>
      </c>
      <c r="AD20" s="54">
        <v>4.2468784246575337</v>
      </c>
      <c r="AE20" s="54">
        <v>100</v>
      </c>
      <c r="AH20" s="54" t="s">
        <v>65</v>
      </c>
      <c r="AI20" s="54">
        <v>50</v>
      </c>
      <c r="AJ20" s="54">
        <v>3</v>
      </c>
      <c r="AK20" s="54">
        <v>0</v>
      </c>
      <c r="AL20" s="54">
        <v>750</v>
      </c>
      <c r="AM20" s="52" t="s">
        <v>11</v>
      </c>
      <c r="AN20" s="54">
        <v>0.45</v>
      </c>
      <c r="AO20" s="54">
        <v>0.39806164383561643</v>
      </c>
      <c r="AP20" s="54">
        <v>1200</v>
      </c>
    </row>
    <row r="21" spans="1:42" x14ac:dyDescent="0.25">
      <c r="A21" s="52" t="s">
        <v>53</v>
      </c>
      <c r="B21" s="52">
        <v>20</v>
      </c>
      <c r="C21" s="52">
        <v>3</v>
      </c>
      <c r="D21" s="52">
        <v>0</v>
      </c>
      <c r="E21" s="52">
        <v>750</v>
      </c>
      <c r="F21" s="52">
        <v>35</v>
      </c>
      <c r="G21" s="52">
        <v>3</v>
      </c>
      <c r="H21" s="52">
        <v>2.1234392123287669</v>
      </c>
      <c r="I21" s="52">
        <v>100</v>
      </c>
      <c r="J21" s="52"/>
      <c r="K21" s="52"/>
      <c r="L21" s="52" t="s">
        <v>66</v>
      </c>
      <c r="M21" s="52">
        <v>50</v>
      </c>
      <c r="N21" s="52">
        <v>6</v>
      </c>
      <c r="O21" s="52">
        <v>3</v>
      </c>
      <c r="P21" s="52">
        <v>750</v>
      </c>
      <c r="Q21" s="52" t="s">
        <v>11</v>
      </c>
      <c r="R21" s="52">
        <v>0.45</v>
      </c>
      <c r="S21" s="52">
        <v>0.41289811643835622</v>
      </c>
      <c r="T21" s="52">
        <v>700</v>
      </c>
      <c r="W21" s="54" t="s">
        <v>53</v>
      </c>
      <c r="X21" s="54">
        <v>20</v>
      </c>
      <c r="Y21" s="54">
        <v>3</v>
      </c>
      <c r="Z21" s="54">
        <v>0</v>
      </c>
      <c r="AA21" s="54">
        <v>750</v>
      </c>
      <c r="AB21" s="54">
        <v>35</v>
      </c>
      <c r="AC21" s="54">
        <v>3</v>
      </c>
      <c r="AD21" s="54">
        <v>2.4682791095890413</v>
      </c>
      <c r="AE21" s="54">
        <v>150</v>
      </c>
      <c r="AH21" s="54" t="s">
        <v>66</v>
      </c>
      <c r="AI21" s="54">
        <v>50</v>
      </c>
      <c r="AJ21" s="54">
        <v>6</v>
      </c>
      <c r="AK21" s="54">
        <v>3</v>
      </c>
      <c r="AL21" s="54">
        <v>750</v>
      </c>
      <c r="AM21" s="52" t="s">
        <v>11</v>
      </c>
      <c r="AN21" s="54">
        <v>0.45</v>
      </c>
      <c r="AO21" s="54">
        <v>0.43335958904109584</v>
      </c>
      <c r="AP21" s="54">
        <v>1100</v>
      </c>
    </row>
    <row r="22" spans="1:42" x14ac:dyDescent="0.25">
      <c r="A22" s="52" t="s">
        <v>53</v>
      </c>
      <c r="B22" s="52">
        <v>20</v>
      </c>
      <c r="C22" s="52">
        <v>3</v>
      </c>
      <c r="D22" s="52">
        <v>0</v>
      </c>
      <c r="E22" s="52">
        <v>750</v>
      </c>
      <c r="F22" s="52">
        <v>40</v>
      </c>
      <c r="G22" s="52">
        <v>1.6</v>
      </c>
      <c r="H22" s="52">
        <v>1.2341395547945206</v>
      </c>
      <c r="I22" s="52">
        <v>150</v>
      </c>
      <c r="J22" s="52"/>
      <c r="K22" s="52"/>
      <c r="L22" s="52" t="s">
        <v>67</v>
      </c>
      <c r="M22" s="52">
        <v>50</v>
      </c>
      <c r="N22" s="52">
        <v>10</v>
      </c>
      <c r="O22" s="52">
        <v>7</v>
      </c>
      <c r="P22" s="52">
        <v>750</v>
      </c>
      <c r="Q22" s="52" t="s">
        <v>11</v>
      </c>
      <c r="R22" s="52">
        <v>0.45</v>
      </c>
      <c r="S22" s="52">
        <v>0.42424315068493146</v>
      </c>
      <c r="T22" s="52">
        <v>650</v>
      </c>
      <c r="W22" s="54" t="s">
        <v>53</v>
      </c>
      <c r="X22" s="54">
        <v>20</v>
      </c>
      <c r="Y22" s="54">
        <v>3</v>
      </c>
      <c r="Z22" s="54">
        <v>0</v>
      </c>
      <c r="AA22" s="54">
        <v>750</v>
      </c>
      <c r="AB22" s="54">
        <v>40</v>
      </c>
      <c r="AC22" s="54">
        <v>1.6</v>
      </c>
      <c r="AD22" s="54">
        <v>1.1649030821917807</v>
      </c>
      <c r="AE22" s="54">
        <v>250</v>
      </c>
      <c r="AH22" s="54" t="s">
        <v>67</v>
      </c>
      <c r="AI22" s="54">
        <v>50</v>
      </c>
      <c r="AJ22" s="54">
        <v>10</v>
      </c>
      <c r="AK22" s="54">
        <v>7</v>
      </c>
      <c r="AL22" s="54">
        <v>750</v>
      </c>
      <c r="AM22" s="52" t="s">
        <v>11</v>
      </c>
      <c r="AN22" s="54">
        <v>0.45</v>
      </c>
      <c r="AO22" s="54">
        <v>0.4067157534246576</v>
      </c>
      <c r="AP22" s="54">
        <v>1100</v>
      </c>
    </row>
    <row r="23" spans="1:42" x14ac:dyDescent="0.25">
      <c r="A23" s="52" t="s">
        <v>54</v>
      </c>
      <c r="B23" s="52">
        <v>20</v>
      </c>
      <c r="C23" s="52">
        <v>6</v>
      </c>
      <c r="D23" s="52">
        <v>3</v>
      </c>
      <c r="E23" s="52">
        <v>750</v>
      </c>
      <c r="F23" s="52">
        <v>30</v>
      </c>
      <c r="G23" s="52">
        <v>6</v>
      </c>
      <c r="H23" s="52">
        <v>2.4943613013698624</v>
      </c>
      <c r="I23" s="52">
        <v>50</v>
      </c>
      <c r="J23" s="52"/>
      <c r="K23" s="52"/>
      <c r="L23" s="52" t="s">
        <v>47</v>
      </c>
      <c r="M23" s="52">
        <v>10</v>
      </c>
      <c r="N23" s="52">
        <v>3</v>
      </c>
      <c r="O23" s="52">
        <v>0</v>
      </c>
      <c r="P23" s="52">
        <v>1000</v>
      </c>
      <c r="Q23" s="52" t="s">
        <v>11</v>
      </c>
      <c r="R23" s="52">
        <v>0.45</v>
      </c>
      <c r="S23" s="52">
        <v>0.41501712328767121</v>
      </c>
      <c r="T23" s="52">
        <v>350</v>
      </c>
      <c r="W23" s="54" t="s">
        <v>54</v>
      </c>
      <c r="X23" s="54">
        <v>20</v>
      </c>
      <c r="Y23" s="54">
        <v>6</v>
      </c>
      <c r="Z23" s="54">
        <v>3</v>
      </c>
      <c r="AA23" s="54">
        <v>750</v>
      </c>
      <c r="AB23" s="54">
        <v>30</v>
      </c>
      <c r="AC23" s="54">
        <v>6</v>
      </c>
      <c r="AD23" s="54">
        <v>4.9887226027397249</v>
      </c>
      <c r="AE23" s="54">
        <v>50</v>
      </c>
      <c r="AH23" s="54" t="s">
        <v>47</v>
      </c>
      <c r="AI23" s="54">
        <v>10</v>
      </c>
      <c r="AJ23" s="54">
        <v>3</v>
      </c>
      <c r="AK23" s="54">
        <v>0</v>
      </c>
      <c r="AL23" s="54">
        <v>1000</v>
      </c>
      <c r="AM23" s="52" t="s">
        <v>11</v>
      </c>
      <c r="AN23" s="54">
        <v>0.45</v>
      </c>
      <c r="AO23" s="54">
        <v>0.42721917808219179</v>
      </c>
      <c r="AP23" s="54">
        <v>550</v>
      </c>
    </row>
    <row r="24" spans="1:42" x14ac:dyDescent="0.25">
      <c r="A24" s="52" t="s">
        <v>54</v>
      </c>
      <c r="B24" s="52">
        <v>20</v>
      </c>
      <c r="C24" s="52">
        <v>6</v>
      </c>
      <c r="D24" s="52">
        <v>3</v>
      </c>
      <c r="E24" s="52">
        <v>750</v>
      </c>
      <c r="F24" s="52">
        <v>35</v>
      </c>
      <c r="G24" s="52">
        <v>3</v>
      </c>
      <c r="H24" s="52">
        <v>2.4943613013698624</v>
      </c>
      <c r="I24" s="52">
        <v>50</v>
      </c>
      <c r="J24" s="52"/>
      <c r="K24" s="52"/>
      <c r="L24" s="52" t="s">
        <v>48</v>
      </c>
      <c r="M24" s="52">
        <v>10</v>
      </c>
      <c r="N24" s="52">
        <v>6</v>
      </c>
      <c r="O24" s="52">
        <v>3</v>
      </c>
      <c r="P24" s="52">
        <v>1000</v>
      </c>
      <c r="Q24" s="52" t="s">
        <v>11</v>
      </c>
      <c r="R24" s="52">
        <v>0.45</v>
      </c>
      <c r="S24" s="52">
        <v>0.38851940639269406</v>
      </c>
      <c r="T24" s="52">
        <v>350</v>
      </c>
      <c r="W24" s="54" t="s">
        <v>54</v>
      </c>
      <c r="X24" s="54">
        <v>20</v>
      </c>
      <c r="Y24" s="54">
        <v>6</v>
      </c>
      <c r="Z24" s="54">
        <v>3</v>
      </c>
      <c r="AA24" s="54">
        <v>750</v>
      </c>
      <c r="AB24" s="54">
        <v>35</v>
      </c>
      <c r="AC24" s="54">
        <v>3</v>
      </c>
      <c r="AD24" s="54">
        <v>2.1944999999999997</v>
      </c>
      <c r="AE24" s="54">
        <v>150</v>
      </c>
      <c r="AH24" s="54" t="s">
        <v>48</v>
      </c>
      <c r="AI24" s="54">
        <v>10</v>
      </c>
      <c r="AJ24" s="54">
        <v>6</v>
      </c>
      <c r="AK24" s="54">
        <v>3</v>
      </c>
      <c r="AL24" s="54">
        <v>1000</v>
      </c>
      <c r="AM24" s="52" t="s">
        <v>11</v>
      </c>
      <c r="AN24" s="54">
        <v>0.45</v>
      </c>
      <c r="AO24" s="54">
        <v>0.40299999999999997</v>
      </c>
      <c r="AP24" s="54">
        <v>550</v>
      </c>
    </row>
    <row r="25" spans="1:42" x14ac:dyDescent="0.25">
      <c r="A25" s="52" t="s">
        <v>54</v>
      </c>
      <c r="B25" s="52">
        <v>20</v>
      </c>
      <c r="C25" s="52">
        <v>6</v>
      </c>
      <c r="D25" s="52">
        <v>3</v>
      </c>
      <c r="E25" s="52">
        <v>750</v>
      </c>
      <c r="F25" s="52">
        <v>40</v>
      </c>
      <c r="G25" s="52">
        <v>1.6</v>
      </c>
      <c r="H25" s="52">
        <v>1.0972499999999998</v>
      </c>
      <c r="I25" s="52">
        <v>150</v>
      </c>
      <c r="J25" s="52"/>
      <c r="K25" s="52"/>
      <c r="L25" s="52" t="s">
        <v>49</v>
      </c>
      <c r="M25" s="52">
        <v>10</v>
      </c>
      <c r="N25" s="52">
        <v>10</v>
      </c>
      <c r="O25" s="52">
        <v>7</v>
      </c>
      <c r="P25" s="52">
        <v>1000</v>
      </c>
      <c r="Q25" s="52" t="s">
        <v>11</v>
      </c>
      <c r="R25" s="52">
        <v>0.45</v>
      </c>
      <c r="S25" s="52">
        <v>0.43918150684931506</v>
      </c>
      <c r="T25" s="52">
        <v>300</v>
      </c>
      <c r="W25" s="54" t="s">
        <v>54</v>
      </c>
      <c r="X25" s="54">
        <v>20</v>
      </c>
      <c r="Y25" s="54">
        <v>6</v>
      </c>
      <c r="Z25" s="54">
        <v>3</v>
      </c>
      <c r="AA25" s="54">
        <v>750</v>
      </c>
      <c r="AB25" s="54">
        <v>40</v>
      </c>
      <c r="AC25" s="54">
        <v>1.6</v>
      </c>
      <c r="AD25" s="54">
        <v>1.4979640410958899</v>
      </c>
      <c r="AE25" s="54">
        <v>200</v>
      </c>
      <c r="AH25" s="54" t="s">
        <v>49</v>
      </c>
      <c r="AI25" s="54">
        <v>10</v>
      </c>
      <c r="AJ25" s="54">
        <v>10</v>
      </c>
      <c r="AK25" s="54">
        <v>7</v>
      </c>
      <c r="AL25" s="54">
        <v>1000</v>
      </c>
      <c r="AM25" s="52" t="s">
        <v>11</v>
      </c>
      <c r="AN25" s="54">
        <v>0.45</v>
      </c>
      <c r="AO25" s="54">
        <v>0.42183105022831052</v>
      </c>
      <c r="AP25" s="54">
        <v>500</v>
      </c>
    </row>
    <row r="26" spans="1:42" x14ac:dyDescent="0.25">
      <c r="A26" s="52" t="s">
        <v>55</v>
      </c>
      <c r="B26" s="52">
        <v>20</v>
      </c>
      <c r="C26" s="52">
        <v>10</v>
      </c>
      <c r="D26" s="52">
        <v>7</v>
      </c>
      <c r="E26" s="52">
        <v>750</v>
      </c>
      <c r="F26" s="52">
        <v>30</v>
      </c>
      <c r="G26" s="52">
        <v>6</v>
      </c>
      <c r="H26" s="52">
        <v>0.84050941780821919</v>
      </c>
      <c r="I26" s="52">
        <v>0</v>
      </c>
      <c r="J26" s="52"/>
      <c r="K26" s="52"/>
      <c r="L26" s="52" t="s">
        <v>50</v>
      </c>
      <c r="M26" s="52">
        <v>15</v>
      </c>
      <c r="N26" s="52">
        <v>3</v>
      </c>
      <c r="O26" s="52">
        <v>0</v>
      </c>
      <c r="P26" s="52">
        <v>1000</v>
      </c>
      <c r="Q26" s="52" t="s">
        <v>11</v>
      </c>
      <c r="R26" s="52">
        <v>0.45</v>
      </c>
      <c r="S26" s="52">
        <v>0.38290410958904109</v>
      </c>
      <c r="T26" s="52">
        <v>450</v>
      </c>
      <c r="W26" s="54" t="s">
        <v>55</v>
      </c>
      <c r="X26" s="54">
        <v>20</v>
      </c>
      <c r="Y26" s="54">
        <v>10</v>
      </c>
      <c r="Z26" s="54">
        <v>7</v>
      </c>
      <c r="AA26" s="54">
        <v>750</v>
      </c>
      <c r="AB26" s="54">
        <v>30</v>
      </c>
      <c r="AC26" s="54">
        <v>6</v>
      </c>
      <c r="AD26" s="54">
        <v>1.6810188356164379</v>
      </c>
      <c r="AE26" s="54">
        <v>0</v>
      </c>
      <c r="AH26" s="54" t="s">
        <v>50</v>
      </c>
      <c r="AI26" s="54">
        <v>15</v>
      </c>
      <c r="AJ26" s="54">
        <v>3</v>
      </c>
      <c r="AK26" s="54">
        <v>0</v>
      </c>
      <c r="AL26" s="54">
        <v>1000</v>
      </c>
      <c r="AM26" s="52" t="s">
        <v>11</v>
      </c>
      <c r="AN26" s="54">
        <v>0.45</v>
      </c>
      <c r="AO26" s="54">
        <v>0.44958219178082193</v>
      </c>
      <c r="AP26" s="54">
        <v>650</v>
      </c>
    </row>
    <row r="27" spans="1:42" x14ac:dyDescent="0.25">
      <c r="A27" s="52" t="s">
        <v>55</v>
      </c>
      <c r="B27" s="52">
        <v>20</v>
      </c>
      <c r="C27" s="52">
        <v>10</v>
      </c>
      <c r="D27" s="52">
        <v>7</v>
      </c>
      <c r="E27" s="52">
        <v>750</v>
      </c>
      <c r="F27" s="52">
        <v>35</v>
      </c>
      <c r="G27" s="52">
        <v>3</v>
      </c>
      <c r="H27" s="52">
        <v>0.84050941780821919</v>
      </c>
      <c r="I27" s="52">
        <v>0</v>
      </c>
      <c r="J27" s="52"/>
      <c r="K27" s="52"/>
      <c r="L27" s="52" t="s">
        <v>51</v>
      </c>
      <c r="M27" s="52">
        <v>15</v>
      </c>
      <c r="N27" s="52">
        <v>6</v>
      </c>
      <c r="O27" s="52">
        <v>3</v>
      </c>
      <c r="P27" s="52">
        <v>1000</v>
      </c>
      <c r="Q27" s="52" t="s">
        <v>11</v>
      </c>
      <c r="R27" s="52">
        <v>0.45</v>
      </c>
      <c r="S27" s="52">
        <v>0.42695433789954346</v>
      </c>
      <c r="T27" s="52">
        <v>400</v>
      </c>
      <c r="W27" s="54" t="s">
        <v>55</v>
      </c>
      <c r="X27" s="54">
        <v>20</v>
      </c>
      <c r="Y27" s="54">
        <v>10</v>
      </c>
      <c r="Z27" s="54">
        <v>7</v>
      </c>
      <c r="AA27" s="54">
        <v>750</v>
      </c>
      <c r="AB27" s="54">
        <v>35</v>
      </c>
      <c r="AC27" s="54">
        <v>3</v>
      </c>
      <c r="AD27" s="54">
        <v>1.6810188356164379</v>
      </c>
      <c r="AE27" s="54">
        <v>0</v>
      </c>
      <c r="AH27" s="54" t="s">
        <v>51</v>
      </c>
      <c r="AI27" s="54">
        <v>15</v>
      </c>
      <c r="AJ27" s="54">
        <v>6</v>
      </c>
      <c r="AK27" s="54">
        <v>3</v>
      </c>
      <c r="AL27" s="54">
        <v>1000</v>
      </c>
      <c r="AM27" s="52" t="s">
        <v>11</v>
      </c>
      <c r="AN27" s="54">
        <v>0.45</v>
      </c>
      <c r="AO27" s="54">
        <v>0.4261415525114155</v>
      </c>
      <c r="AP27" s="54">
        <v>650</v>
      </c>
    </row>
    <row r="28" spans="1:42" x14ac:dyDescent="0.25">
      <c r="A28" s="52" t="s">
        <v>55</v>
      </c>
      <c r="B28" s="52">
        <v>20</v>
      </c>
      <c r="C28" s="52">
        <v>10</v>
      </c>
      <c r="D28" s="52">
        <v>7</v>
      </c>
      <c r="E28" s="52">
        <v>750</v>
      </c>
      <c r="F28" s="52">
        <v>40</v>
      </c>
      <c r="G28" s="52">
        <v>1.6</v>
      </c>
      <c r="H28" s="52">
        <v>0.84050941780821919</v>
      </c>
      <c r="I28" s="52">
        <v>0</v>
      </c>
      <c r="J28" s="52"/>
      <c r="K28" s="52"/>
      <c r="L28" s="52" t="s">
        <v>52</v>
      </c>
      <c r="M28" s="52">
        <v>15</v>
      </c>
      <c r="N28" s="52">
        <v>10</v>
      </c>
      <c r="O28" s="52">
        <v>7</v>
      </c>
      <c r="P28" s="52">
        <v>1000</v>
      </c>
      <c r="Q28" s="52" t="s">
        <v>11</v>
      </c>
      <c r="R28" s="52">
        <v>0.45</v>
      </c>
      <c r="S28" s="52">
        <v>0.3907248858447489</v>
      </c>
      <c r="T28" s="52">
        <v>400</v>
      </c>
      <c r="W28" s="54" t="s">
        <v>55</v>
      </c>
      <c r="X28" s="54">
        <v>20</v>
      </c>
      <c r="Y28" s="54">
        <v>10</v>
      </c>
      <c r="Z28" s="54">
        <v>7</v>
      </c>
      <c r="AA28" s="54">
        <v>750</v>
      </c>
      <c r="AB28" s="54">
        <v>40</v>
      </c>
      <c r="AC28" s="54">
        <v>1.6</v>
      </c>
      <c r="AD28" s="54">
        <v>1.279513698630137</v>
      </c>
      <c r="AE28" s="54">
        <v>200</v>
      </c>
      <c r="AH28" s="54" t="s">
        <v>52</v>
      </c>
      <c r="AI28" s="54">
        <v>15</v>
      </c>
      <c r="AJ28" s="54">
        <v>10</v>
      </c>
      <c r="AK28" s="54">
        <v>7</v>
      </c>
      <c r="AL28" s="54">
        <v>1000</v>
      </c>
      <c r="AM28" s="52" t="s">
        <v>11</v>
      </c>
      <c r="AN28" s="54">
        <v>0.45</v>
      </c>
      <c r="AO28" s="54">
        <v>0.43962557077625569</v>
      </c>
      <c r="AP28" s="54">
        <v>600</v>
      </c>
    </row>
    <row r="29" spans="1:42" x14ac:dyDescent="0.25">
      <c r="A29" s="52" t="s">
        <v>56</v>
      </c>
      <c r="B29" s="52">
        <v>25</v>
      </c>
      <c r="C29" s="52">
        <v>3</v>
      </c>
      <c r="D29" s="52">
        <v>0</v>
      </c>
      <c r="E29" s="52">
        <v>750</v>
      </c>
      <c r="F29" s="52">
        <v>30</v>
      </c>
      <c r="G29" s="52">
        <v>6</v>
      </c>
      <c r="H29" s="52">
        <v>4.766718321917808</v>
      </c>
      <c r="I29" s="52">
        <v>50</v>
      </c>
      <c r="J29" s="52"/>
      <c r="K29" s="52"/>
      <c r="L29" s="52" t="s">
        <v>53</v>
      </c>
      <c r="M29" s="52">
        <v>20</v>
      </c>
      <c r="N29" s="52">
        <v>3</v>
      </c>
      <c r="O29" s="52">
        <v>0</v>
      </c>
      <c r="P29" s="52">
        <v>1000</v>
      </c>
      <c r="Q29" s="52" t="s">
        <v>11</v>
      </c>
      <c r="R29" s="52">
        <v>0.45</v>
      </c>
      <c r="S29" s="52">
        <v>0.40133561643835614</v>
      </c>
      <c r="T29" s="52">
        <v>500</v>
      </c>
      <c r="W29" s="54" t="s">
        <v>56</v>
      </c>
      <c r="X29" s="54">
        <v>25</v>
      </c>
      <c r="Y29" s="54">
        <v>3</v>
      </c>
      <c r="Z29" s="54">
        <v>0</v>
      </c>
      <c r="AA29" s="54">
        <v>750</v>
      </c>
      <c r="AB29" s="54">
        <v>30</v>
      </c>
      <c r="AC29" s="54">
        <v>6</v>
      </c>
      <c r="AD29" s="54">
        <v>4.7872089041095887</v>
      </c>
      <c r="AE29" s="54">
        <v>100</v>
      </c>
      <c r="AH29" s="54" t="s">
        <v>53</v>
      </c>
      <c r="AI29" s="54">
        <v>20</v>
      </c>
      <c r="AJ29" s="54">
        <v>3</v>
      </c>
      <c r="AK29" s="54">
        <v>0</v>
      </c>
      <c r="AL29" s="54">
        <v>1000</v>
      </c>
      <c r="AM29" s="52" t="s">
        <v>11</v>
      </c>
      <c r="AN29" s="54">
        <v>0.45</v>
      </c>
      <c r="AO29" s="54">
        <v>0.4495456621004566</v>
      </c>
      <c r="AP29" s="54">
        <v>750</v>
      </c>
    </row>
    <row r="30" spans="1:42" x14ac:dyDescent="0.25">
      <c r="A30" s="52" t="s">
        <v>56</v>
      </c>
      <c r="B30" s="52">
        <v>25</v>
      </c>
      <c r="C30" s="52">
        <v>3</v>
      </c>
      <c r="D30" s="52">
        <v>0</v>
      </c>
      <c r="E30" s="52">
        <v>750</v>
      </c>
      <c r="F30" s="52">
        <v>35</v>
      </c>
      <c r="G30" s="52">
        <v>3</v>
      </c>
      <c r="H30" s="52">
        <v>2.3936044520547943</v>
      </c>
      <c r="I30" s="52">
        <v>100</v>
      </c>
      <c r="J30" s="52"/>
      <c r="K30" s="52"/>
      <c r="L30" s="52" t="s">
        <v>54</v>
      </c>
      <c r="M30" s="52">
        <v>20</v>
      </c>
      <c r="N30" s="52">
        <v>6</v>
      </c>
      <c r="O30" s="52">
        <v>3</v>
      </c>
      <c r="P30" s="52">
        <v>1000</v>
      </c>
      <c r="Q30" s="52" t="s">
        <v>11</v>
      </c>
      <c r="R30" s="52">
        <v>0.45</v>
      </c>
      <c r="S30" s="52">
        <v>0.44012899543378992</v>
      </c>
      <c r="T30" s="52">
        <v>450</v>
      </c>
      <c r="W30" s="54" t="s">
        <v>56</v>
      </c>
      <c r="X30" s="54">
        <v>25</v>
      </c>
      <c r="Y30" s="54">
        <v>3</v>
      </c>
      <c r="Z30" s="54">
        <v>0</v>
      </c>
      <c r="AA30" s="54">
        <v>750</v>
      </c>
      <c r="AB30" s="54">
        <v>35</v>
      </c>
      <c r="AC30" s="54">
        <v>3</v>
      </c>
      <c r="AD30" s="54">
        <v>2.8274606164383562</v>
      </c>
      <c r="AE30" s="54">
        <v>150</v>
      </c>
      <c r="AH30" s="54" t="s">
        <v>54</v>
      </c>
      <c r="AI30" s="54">
        <v>20</v>
      </c>
      <c r="AJ30" s="54">
        <v>6</v>
      </c>
      <c r="AK30" s="54">
        <v>3</v>
      </c>
      <c r="AL30" s="54">
        <v>1000</v>
      </c>
      <c r="AM30" s="52" t="s">
        <v>11</v>
      </c>
      <c r="AN30" s="54">
        <v>0.45</v>
      </c>
      <c r="AO30" s="54">
        <v>0.42748173515981741</v>
      </c>
      <c r="AP30" s="54">
        <v>750</v>
      </c>
    </row>
    <row r="31" spans="1:42" x14ac:dyDescent="0.25">
      <c r="A31" s="52" t="s">
        <v>56</v>
      </c>
      <c r="B31" s="52">
        <v>25</v>
      </c>
      <c r="C31" s="52">
        <v>3</v>
      </c>
      <c r="D31" s="52">
        <v>0</v>
      </c>
      <c r="E31" s="52">
        <v>750</v>
      </c>
      <c r="F31" s="52">
        <v>40</v>
      </c>
      <c r="G31" s="52">
        <v>1.6</v>
      </c>
      <c r="H31" s="52">
        <v>1.4137303082191779</v>
      </c>
      <c r="I31" s="52">
        <v>150</v>
      </c>
      <c r="J31" s="52"/>
      <c r="K31" s="52"/>
      <c r="L31" s="52" t="s">
        <v>55</v>
      </c>
      <c r="M31" s="52">
        <v>20</v>
      </c>
      <c r="N31" s="52">
        <v>10</v>
      </c>
      <c r="O31" s="52">
        <v>7</v>
      </c>
      <c r="P31" s="52">
        <v>1000</v>
      </c>
      <c r="Q31" s="52" t="s">
        <v>11</v>
      </c>
      <c r="R31" s="52">
        <v>0.45</v>
      </c>
      <c r="S31" s="52">
        <v>0.40546917808219185</v>
      </c>
      <c r="T31" s="52">
        <v>450</v>
      </c>
      <c r="W31" s="54" t="s">
        <v>56</v>
      </c>
      <c r="X31" s="54">
        <v>25</v>
      </c>
      <c r="Y31" s="54">
        <v>3</v>
      </c>
      <c r="Z31" s="54">
        <v>0</v>
      </c>
      <c r="AA31" s="54">
        <v>750</v>
      </c>
      <c r="AB31" s="54">
        <v>40</v>
      </c>
      <c r="AC31" s="54">
        <v>1.6</v>
      </c>
      <c r="AD31" s="54">
        <v>1.3514434931506849</v>
      </c>
      <c r="AE31" s="54">
        <v>250</v>
      </c>
      <c r="AH31" s="54" t="s">
        <v>55</v>
      </c>
      <c r="AI31" s="54">
        <v>20</v>
      </c>
      <c r="AJ31" s="54">
        <v>10</v>
      </c>
      <c r="AK31" s="54">
        <v>7</v>
      </c>
      <c r="AL31" s="54">
        <v>1000</v>
      </c>
      <c r="AM31" s="52" t="s">
        <v>11</v>
      </c>
      <c r="AN31" s="54">
        <v>0.45</v>
      </c>
      <c r="AO31" s="54">
        <v>0.43638812785388137</v>
      </c>
      <c r="AP31" s="54">
        <v>700</v>
      </c>
    </row>
    <row r="32" spans="1:42" x14ac:dyDescent="0.25">
      <c r="A32" s="52" t="s">
        <v>57</v>
      </c>
      <c r="B32" s="52">
        <v>25</v>
      </c>
      <c r="C32" s="52">
        <v>6</v>
      </c>
      <c r="D32" s="52">
        <v>3</v>
      </c>
      <c r="E32" s="52">
        <v>750</v>
      </c>
      <c r="F32" s="52">
        <v>30</v>
      </c>
      <c r="G32" s="52">
        <v>6</v>
      </c>
      <c r="H32" s="52">
        <v>2.6736583904109588</v>
      </c>
      <c r="I32" s="52">
        <v>50</v>
      </c>
      <c r="J32" s="52"/>
      <c r="K32" s="52"/>
      <c r="L32" s="52" t="s">
        <v>56</v>
      </c>
      <c r="M32" s="52">
        <v>25</v>
      </c>
      <c r="N32" s="52">
        <v>3</v>
      </c>
      <c r="O32" s="52">
        <v>0</v>
      </c>
      <c r="P32" s="52">
        <v>1000</v>
      </c>
      <c r="Q32" s="52" t="s">
        <v>11</v>
      </c>
      <c r="R32" s="52">
        <v>0.45</v>
      </c>
      <c r="S32" s="52">
        <v>0.40723630136986311</v>
      </c>
      <c r="T32" s="52">
        <v>550</v>
      </c>
      <c r="W32" s="54" t="s">
        <v>57</v>
      </c>
      <c r="X32" s="54">
        <v>25</v>
      </c>
      <c r="Y32" s="54">
        <v>6</v>
      </c>
      <c r="Z32" s="54">
        <v>3</v>
      </c>
      <c r="AA32" s="54">
        <v>750</v>
      </c>
      <c r="AB32" s="54">
        <v>30</v>
      </c>
      <c r="AC32" s="54">
        <v>6</v>
      </c>
      <c r="AD32" s="54">
        <v>5.3473167808219184</v>
      </c>
      <c r="AE32" s="54">
        <v>50</v>
      </c>
      <c r="AH32" s="54" t="s">
        <v>56</v>
      </c>
      <c r="AI32" s="54">
        <v>25</v>
      </c>
      <c r="AJ32" s="54">
        <v>3</v>
      </c>
      <c r="AK32" s="54">
        <v>0</v>
      </c>
      <c r="AL32" s="54">
        <v>1000</v>
      </c>
      <c r="AM32" s="52" t="s">
        <v>11</v>
      </c>
      <c r="AN32" s="54">
        <v>0.45</v>
      </c>
      <c r="AO32" s="54">
        <v>0.44005022831050222</v>
      </c>
      <c r="AP32" s="54">
        <v>850</v>
      </c>
    </row>
    <row r="33" spans="1:42" x14ac:dyDescent="0.25">
      <c r="A33" s="52" t="s">
        <v>57</v>
      </c>
      <c r="B33" s="52">
        <v>25</v>
      </c>
      <c r="C33" s="52">
        <v>6</v>
      </c>
      <c r="D33" s="52">
        <v>3</v>
      </c>
      <c r="E33" s="52">
        <v>750</v>
      </c>
      <c r="F33" s="52">
        <v>35</v>
      </c>
      <c r="G33" s="52">
        <v>3</v>
      </c>
      <c r="H33" s="52">
        <v>2.6736583904109588</v>
      </c>
      <c r="I33" s="52">
        <v>50</v>
      </c>
      <c r="J33" s="52"/>
      <c r="K33" s="52"/>
      <c r="L33" s="52" t="s">
        <v>57</v>
      </c>
      <c r="M33" s="52">
        <v>25</v>
      </c>
      <c r="N33" s="52">
        <v>6</v>
      </c>
      <c r="O33" s="52">
        <v>3</v>
      </c>
      <c r="P33" s="52">
        <v>1000</v>
      </c>
      <c r="Q33" s="52" t="s">
        <v>11</v>
      </c>
      <c r="R33" s="52">
        <v>0.45</v>
      </c>
      <c r="S33" s="52">
        <v>0.44054223744292237</v>
      </c>
      <c r="T33" s="52">
        <v>500</v>
      </c>
      <c r="W33" s="54" t="s">
        <v>57</v>
      </c>
      <c r="X33" s="54">
        <v>25</v>
      </c>
      <c r="Y33" s="54">
        <v>6</v>
      </c>
      <c r="Z33" s="54">
        <v>3</v>
      </c>
      <c r="AA33" s="54">
        <v>750</v>
      </c>
      <c r="AB33" s="54">
        <v>35</v>
      </c>
      <c r="AC33" s="54">
        <v>3</v>
      </c>
      <c r="AD33" s="54">
        <v>2.5029674657534251</v>
      </c>
      <c r="AE33" s="54">
        <v>150</v>
      </c>
      <c r="AH33" s="54" t="s">
        <v>57</v>
      </c>
      <c r="AI33" s="54">
        <v>25</v>
      </c>
      <c r="AJ33" s="54">
        <v>6</v>
      </c>
      <c r="AK33" s="54">
        <v>3</v>
      </c>
      <c r="AL33" s="54">
        <v>1000</v>
      </c>
      <c r="AM33" s="52" t="s">
        <v>11</v>
      </c>
      <c r="AN33" s="54">
        <v>0.45</v>
      </c>
      <c r="AO33" s="54">
        <v>0.41940410958904112</v>
      </c>
      <c r="AP33" s="54">
        <v>850</v>
      </c>
    </row>
    <row r="34" spans="1:42" x14ac:dyDescent="0.25">
      <c r="A34" s="52" t="s">
        <v>57</v>
      </c>
      <c r="B34" s="52">
        <v>25</v>
      </c>
      <c r="C34" s="52">
        <v>6</v>
      </c>
      <c r="D34" s="52">
        <v>3</v>
      </c>
      <c r="E34" s="52">
        <v>750</v>
      </c>
      <c r="F34" s="52">
        <v>40</v>
      </c>
      <c r="G34" s="52">
        <v>1.6</v>
      </c>
      <c r="H34" s="52">
        <v>1.2514837328767126</v>
      </c>
      <c r="I34" s="52">
        <v>150</v>
      </c>
      <c r="J34" s="52"/>
      <c r="K34" s="52"/>
      <c r="L34" s="52" t="s">
        <v>58</v>
      </c>
      <c r="M34" s="52">
        <v>25</v>
      </c>
      <c r="N34" s="52">
        <v>10</v>
      </c>
      <c r="O34" s="52">
        <v>7</v>
      </c>
      <c r="P34" s="52">
        <v>1000</v>
      </c>
      <c r="Q34" s="52" t="s">
        <v>11</v>
      </c>
      <c r="R34" s="52">
        <v>0.45</v>
      </c>
      <c r="S34" s="52">
        <v>0.40778310502283105</v>
      </c>
      <c r="T34" s="52">
        <v>500</v>
      </c>
      <c r="W34" s="54" t="s">
        <v>57</v>
      </c>
      <c r="X34" s="54">
        <v>25</v>
      </c>
      <c r="Y34" s="54">
        <v>6</v>
      </c>
      <c r="Z34" s="54">
        <v>3</v>
      </c>
      <c r="AA34" s="54">
        <v>750</v>
      </c>
      <c r="AB34" s="54">
        <v>40</v>
      </c>
      <c r="AC34" s="54">
        <v>1.6</v>
      </c>
      <c r="AD34" s="54">
        <v>1.263859589041096</v>
      </c>
      <c r="AE34" s="54">
        <v>250</v>
      </c>
      <c r="AH34" s="54" t="s">
        <v>58</v>
      </c>
      <c r="AI34" s="54">
        <v>25</v>
      </c>
      <c r="AJ34" s="54">
        <v>10</v>
      </c>
      <c r="AK34" s="54">
        <v>7</v>
      </c>
      <c r="AL34" s="54">
        <v>1000</v>
      </c>
      <c r="AM34" s="52" t="s">
        <v>11</v>
      </c>
      <c r="AN34" s="54">
        <v>0.45</v>
      </c>
      <c r="AO34" s="54">
        <v>0.42486073059360729</v>
      </c>
      <c r="AP34" s="54">
        <v>800</v>
      </c>
    </row>
    <row r="35" spans="1:42" x14ac:dyDescent="0.25">
      <c r="A35" s="52" t="s">
        <v>58</v>
      </c>
      <c r="B35" s="52">
        <v>25</v>
      </c>
      <c r="C35" s="52">
        <v>10</v>
      </c>
      <c r="D35" s="52">
        <v>7</v>
      </c>
      <c r="E35" s="52">
        <v>750</v>
      </c>
      <c r="F35" s="52">
        <v>30</v>
      </c>
      <c r="G35" s="52">
        <v>6</v>
      </c>
      <c r="H35" s="52">
        <v>0.89252996575342469</v>
      </c>
      <c r="I35" s="52">
        <v>0</v>
      </c>
      <c r="J35" s="52"/>
      <c r="K35" s="52"/>
      <c r="L35" s="52" t="s">
        <v>59</v>
      </c>
      <c r="M35" s="52">
        <v>30</v>
      </c>
      <c r="N35" s="52">
        <v>3</v>
      </c>
      <c r="O35" s="52">
        <v>0</v>
      </c>
      <c r="P35" s="52">
        <v>1000</v>
      </c>
      <c r="Q35" s="52" t="s">
        <v>11</v>
      </c>
      <c r="R35" s="52">
        <v>0.45</v>
      </c>
      <c r="S35" s="52">
        <v>0.44836301369863008</v>
      </c>
      <c r="T35" s="52">
        <v>650</v>
      </c>
      <c r="W35" s="54" t="s">
        <v>58</v>
      </c>
      <c r="X35" s="54">
        <v>25</v>
      </c>
      <c r="Y35" s="54">
        <v>10</v>
      </c>
      <c r="Z35" s="54">
        <v>7</v>
      </c>
      <c r="AA35" s="54">
        <v>750</v>
      </c>
      <c r="AB35" s="54">
        <v>30</v>
      </c>
      <c r="AC35" s="54">
        <v>6</v>
      </c>
      <c r="AD35" s="54">
        <v>1.7850599315068489</v>
      </c>
      <c r="AE35" s="54">
        <v>0</v>
      </c>
      <c r="AH35" s="54" t="s">
        <v>59</v>
      </c>
      <c r="AI35" s="54">
        <v>30</v>
      </c>
      <c r="AJ35" s="54">
        <v>3</v>
      </c>
      <c r="AK35" s="54">
        <v>0</v>
      </c>
      <c r="AL35" s="54">
        <v>1000</v>
      </c>
      <c r="AM35" s="52" t="s">
        <v>11</v>
      </c>
      <c r="AN35" s="54">
        <v>0.45</v>
      </c>
      <c r="AO35" s="54">
        <v>0.40893835616438362</v>
      </c>
      <c r="AP35" s="54">
        <v>1100</v>
      </c>
    </row>
    <row r="36" spans="1:42" x14ac:dyDescent="0.25">
      <c r="A36" s="52" t="s">
        <v>58</v>
      </c>
      <c r="B36" s="52">
        <v>25</v>
      </c>
      <c r="C36" s="52">
        <v>10</v>
      </c>
      <c r="D36" s="52">
        <v>7</v>
      </c>
      <c r="E36" s="52">
        <v>750</v>
      </c>
      <c r="F36" s="52">
        <v>35</v>
      </c>
      <c r="G36" s="52">
        <v>3</v>
      </c>
      <c r="H36" s="52">
        <v>0.89252996575342469</v>
      </c>
      <c r="I36" s="52">
        <v>0</v>
      </c>
      <c r="J36" s="52"/>
      <c r="K36" s="52"/>
      <c r="L36" s="52" t="s">
        <v>60</v>
      </c>
      <c r="M36" s="52">
        <v>30</v>
      </c>
      <c r="N36" s="52">
        <v>6</v>
      </c>
      <c r="O36" s="52">
        <v>3</v>
      </c>
      <c r="P36" s="52">
        <v>1000</v>
      </c>
      <c r="Q36" s="52" t="s">
        <v>11</v>
      </c>
      <c r="R36" s="52">
        <v>0.45</v>
      </c>
      <c r="S36" s="52">
        <v>0.42540753424657529</v>
      </c>
      <c r="T36" s="52">
        <v>650</v>
      </c>
      <c r="W36" s="54" t="s">
        <v>58</v>
      </c>
      <c r="X36" s="54">
        <v>25</v>
      </c>
      <c r="Y36" s="54">
        <v>10</v>
      </c>
      <c r="Z36" s="54">
        <v>7</v>
      </c>
      <c r="AA36" s="54">
        <v>750</v>
      </c>
      <c r="AB36" s="54">
        <v>35</v>
      </c>
      <c r="AC36" s="54">
        <v>3</v>
      </c>
      <c r="AD36" s="54">
        <v>1.7850599315068489</v>
      </c>
      <c r="AE36" s="54">
        <v>0</v>
      </c>
      <c r="AH36" s="54" t="s">
        <v>60</v>
      </c>
      <c r="AI36" s="54">
        <v>30</v>
      </c>
      <c r="AJ36" s="54">
        <v>6</v>
      </c>
      <c r="AK36" s="54">
        <v>3</v>
      </c>
      <c r="AL36" s="54">
        <v>1000</v>
      </c>
      <c r="AM36" s="52" t="s">
        <v>11</v>
      </c>
      <c r="AN36" s="54">
        <v>0.45</v>
      </c>
      <c r="AO36" s="54">
        <v>0.39138356164383559</v>
      </c>
      <c r="AP36" s="54">
        <v>1100</v>
      </c>
    </row>
    <row r="37" spans="1:42" x14ac:dyDescent="0.25">
      <c r="A37" s="52" t="s">
        <v>58</v>
      </c>
      <c r="B37" s="52">
        <v>25</v>
      </c>
      <c r="C37" s="52">
        <v>10</v>
      </c>
      <c r="D37" s="52">
        <v>7</v>
      </c>
      <c r="E37" s="52">
        <v>750</v>
      </c>
      <c r="F37" s="52">
        <v>40</v>
      </c>
      <c r="G37" s="52">
        <v>1.6</v>
      </c>
      <c r="H37" s="52">
        <v>0.89252996575342469</v>
      </c>
      <c r="I37" s="52">
        <v>0</v>
      </c>
      <c r="J37" s="52"/>
      <c r="K37" s="52"/>
      <c r="L37" s="52" t="s">
        <v>61</v>
      </c>
      <c r="M37" s="52">
        <v>30</v>
      </c>
      <c r="N37" s="52">
        <v>10</v>
      </c>
      <c r="O37" s="52">
        <v>7</v>
      </c>
      <c r="P37" s="52">
        <v>1000</v>
      </c>
      <c r="Q37" s="52" t="s">
        <v>11</v>
      </c>
      <c r="R37" s="52">
        <v>0.45</v>
      </c>
      <c r="S37" s="52">
        <v>0.43947146118721464</v>
      </c>
      <c r="T37" s="52">
        <v>600</v>
      </c>
      <c r="W37" s="54" t="s">
        <v>58</v>
      </c>
      <c r="X37" s="54">
        <v>25</v>
      </c>
      <c r="Y37" s="54">
        <v>10</v>
      </c>
      <c r="Z37" s="54">
        <v>7</v>
      </c>
      <c r="AA37" s="54">
        <v>750</v>
      </c>
      <c r="AB37" s="54">
        <v>40</v>
      </c>
      <c r="AC37" s="54">
        <v>1.6</v>
      </c>
      <c r="AD37" s="54">
        <v>1.4701917808219176</v>
      </c>
      <c r="AE37" s="54">
        <v>200</v>
      </c>
      <c r="AH37" s="54" t="s">
        <v>61</v>
      </c>
      <c r="AI37" s="54">
        <v>30</v>
      </c>
      <c r="AJ37" s="54">
        <v>10</v>
      </c>
      <c r="AK37" s="54">
        <v>7</v>
      </c>
      <c r="AL37" s="54">
        <v>1000</v>
      </c>
      <c r="AM37" s="52" t="s">
        <v>11</v>
      </c>
      <c r="AN37" s="54">
        <v>0.45</v>
      </c>
      <c r="AO37" s="54">
        <v>0.42172374429223747</v>
      </c>
      <c r="AP37" s="54">
        <v>1000</v>
      </c>
    </row>
    <row r="38" spans="1:42" x14ac:dyDescent="0.25">
      <c r="A38" s="52" t="s">
        <v>59</v>
      </c>
      <c r="B38" s="52">
        <v>30</v>
      </c>
      <c r="C38" s="52">
        <v>3</v>
      </c>
      <c r="D38" s="52">
        <v>0</v>
      </c>
      <c r="E38" s="52">
        <v>750</v>
      </c>
      <c r="F38" s="52">
        <v>30</v>
      </c>
      <c r="G38" s="52">
        <v>6</v>
      </c>
      <c r="H38" s="52">
        <v>3.6000017123287669</v>
      </c>
      <c r="I38" s="52">
        <v>100</v>
      </c>
      <c r="J38" s="52"/>
      <c r="K38" s="52"/>
      <c r="L38" s="52" t="s">
        <v>62</v>
      </c>
      <c r="M38" s="52">
        <v>40</v>
      </c>
      <c r="N38" s="52">
        <v>3</v>
      </c>
      <c r="O38" s="52">
        <v>0</v>
      </c>
      <c r="P38" s="52">
        <v>1000</v>
      </c>
      <c r="Q38" s="52" t="s">
        <v>11</v>
      </c>
      <c r="R38" s="52">
        <v>0.45</v>
      </c>
      <c r="S38" s="52">
        <v>0.44851826484018265</v>
      </c>
      <c r="T38" s="52">
        <v>750</v>
      </c>
      <c r="W38" s="54" t="s">
        <v>59</v>
      </c>
      <c r="X38" s="54">
        <v>30</v>
      </c>
      <c r="Y38" s="54">
        <v>3</v>
      </c>
      <c r="Z38" s="54">
        <v>0</v>
      </c>
      <c r="AA38" s="54">
        <v>750</v>
      </c>
      <c r="AB38" s="54">
        <v>30</v>
      </c>
      <c r="AC38" s="54">
        <v>6</v>
      </c>
      <c r="AD38" s="54">
        <v>4.09141609589041</v>
      </c>
      <c r="AE38" s="54">
        <v>150</v>
      </c>
      <c r="AH38" s="54" t="s">
        <v>62</v>
      </c>
      <c r="AI38" s="54">
        <v>40</v>
      </c>
      <c r="AJ38" s="54">
        <v>3</v>
      </c>
      <c r="AK38" s="54">
        <v>0</v>
      </c>
      <c r="AL38" s="54">
        <v>1000</v>
      </c>
      <c r="AM38" s="52" t="s">
        <v>11</v>
      </c>
      <c r="AN38" s="54">
        <v>0.45</v>
      </c>
      <c r="AO38" s="54">
        <v>0.44850228310502288</v>
      </c>
      <c r="AP38" s="54">
        <v>1200</v>
      </c>
    </row>
    <row r="39" spans="1:42" x14ac:dyDescent="0.25">
      <c r="A39" s="52" t="s">
        <v>59</v>
      </c>
      <c r="B39" s="52">
        <v>30</v>
      </c>
      <c r="C39" s="52">
        <v>3</v>
      </c>
      <c r="D39" s="52">
        <v>0</v>
      </c>
      <c r="E39" s="52">
        <v>750</v>
      </c>
      <c r="F39" s="52">
        <v>35</v>
      </c>
      <c r="G39" s="52">
        <v>3</v>
      </c>
      <c r="H39" s="52">
        <v>2.045708047945205</v>
      </c>
      <c r="I39" s="52">
        <v>150</v>
      </c>
      <c r="J39" s="52"/>
      <c r="K39" s="52"/>
      <c r="L39" s="52" t="s">
        <v>63</v>
      </c>
      <c r="M39" s="52">
        <v>40</v>
      </c>
      <c r="N39" s="52">
        <v>6</v>
      </c>
      <c r="O39" s="52">
        <v>3</v>
      </c>
      <c r="P39" s="52">
        <v>1000</v>
      </c>
      <c r="Q39" s="52" t="s">
        <v>11</v>
      </c>
      <c r="R39" s="52">
        <v>0.45</v>
      </c>
      <c r="S39" s="52">
        <v>0.4268550228310502</v>
      </c>
      <c r="T39" s="52">
        <v>750</v>
      </c>
      <c r="W39" s="54" t="s">
        <v>59</v>
      </c>
      <c r="X39" s="54">
        <v>30</v>
      </c>
      <c r="Y39" s="54">
        <v>3</v>
      </c>
      <c r="Z39" s="54">
        <v>0</v>
      </c>
      <c r="AA39" s="54">
        <v>750</v>
      </c>
      <c r="AB39" s="54">
        <v>35</v>
      </c>
      <c r="AC39" s="54">
        <v>3</v>
      </c>
      <c r="AD39" s="54">
        <v>2.6697688356164382</v>
      </c>
      <c r="AE39" s="54">
        <v>200</v>
      </c>
      <c r="AH39" s="54" t="s">
        <v>63</v>
      </c>
      <c r="AI39" s="54">
        <v>40</v>
      </c>
      <c r="AJ39" s="54">
        <v>6</v>
      </c>
      <c r="AK39" s="54">
        <v>3</v>
      </c>
      <c r="AL39" s="54">
        <v>1000</v>
      </c>
      <c r="AM39" s="52" t="s">
        <v>11</v>
      </c>
      <c r="AN39" s="54">
        <v>0.45</v>
      </c>
      <c r="AO39" s="54">
        <v>0.42965525114155251</v>
      </c>
      <c r="AP39" s="54">
        <v>1200</v>
      </c>
    </row>
    <row r="40" spans="1:42" x14ac:dyDescent="0.25">
      <c r="A40" s="52" t="s">
        <v>59</v>
      </c>
      <c r="B40" s="52">
        <v>30</v>
      </c>
      <c r="C40" s="52">
        <v>3</v>
      </c>
      <c r="D40" s="52">
        <v>0</v>
      </c>
      <c r="E40" s="52">
        <v>750</v>
      </c>
      <c r="F40" s="52">
        <v>40</v>
      </c>
      <c r="G40" s="52">
        <v>1.6</v>
      </c>
      <c r="H40" s="52">
        <v>1.3348844178082189</v>
      </c>
      <c r="I40" s="52">
        <v>200</v>
      </c>
      <c r="J40" s="52"/>
      <c r="K40" s="52"/>
      <c r="L40" s="52" t="s">
        <v>64</v>
      </c>
      <c r="M40" s="52">
        <v>40</v>
      </c>
      <c r="N40" s="52">
        <v>10</v>
      </c>
      <c r="O40" s="52">
        <v>7</v>
      </c>
      <c r="P40" s="52">
        <v>1000</v>
      </c>
      <c r="Q40" s="52" t="s">
        <v>11</v>
      </c>
      <c r="R40" s="52">
        <v>0.45</v>
      </c>
      <c r="S40" s="52">
        <v>0.43626369863013703</v>
      </c>
      <c r="T40" s="52">
        <v>700</v>
      </c>
      <c r="W40" s="54" t="s">
        <v>59</v>
      </c>
      <c r="X40" s="54">
        <v>30</v>
      </c>
      <c r="Y40" s="54">
        <v>3</v>
      </c>
      <c r="Z40" s="54">
        <v>0</v>
      </c>
      <c r="AA40" s="54">
        <v>750</v>
      </c>
      <c r="AB40" s="54">
        <v>40</v>
      </c>
      <c r="AC40" s="54">
        <v>1.6</v>
      </c>
      <c r="AD40" s="54">
        <v>1.4473818493150687</v>
      </c>
      <c r="AE40" s="54">
        <v>300</v>
      </c>
      <c r="AH40" s="54" t="s">
        <v>64</v>
      </c>
      <c r="AI40" s="54">
        <v>40</v>
      </c>
      <c r="AJ40" s="54">
        <v>10</v>
      </c>
      <c r="AK40" s="54">
        <v>7</v>
      </c>
      <c r="AL40" s="54">
        <v>1000</v>
      </c>
      <c r="AM40" s="52" t="s">
        <v>11</v>
      </c>
      <c r="AN40" s="54">
        <v>0.45</v>
      </c>
      <c r="AO40" s="54">
        <v>0.40381963470319637</v>
      </c>
      <c r="AP40" s="54">
        <v>1200</v>
      </c>
    </row>
    <row r="41" spans="1:42" x14ac:dyDescent="0.25">
      <c r="A41" s="52" t="s">
        <v>60</v>
      </c>
      <c r="B41" s="52">
        <v>30</v>
      </c>
      <c r="C41" s="52">
        <v>6</v>
      </c>
      <c r="D41" s="52">
        <v>3</v>
      </c>
      <c r="E41" s="52">
        <v>750</v>
      </c>
      <c r="F41" s="52">
        <v>30</v>
      </c>
      <c r="G41" s="52">
        <v>6</v>
      </c>
      <c r="H41" s="52">
        <v>4.2258125</v>
      </c>
      <c r="I41" s="52">
        <v>50</v>
      </c>
      <c r="J41" s="52"/>
      <c r="K41" s="52"/>
      <c r="L41" s="52" t="s">
        <v>65</v>
      </c>
      <c r="M41" s="52">
        <v>50</v>
      </c>
      <c r="N41" s="52">
        <v>3</v>
      </c>
      <c r="O41" s="52">
        <v>0</v>
      </c>
      <c r="P41" s="52">
        <v>1000</v>
      </c>
      <c r="Q41" s="52" t="s">
        <v>11</v>
      </c>
      <c r="R41" s="52">
        <v>0.45</v>
      </c>
      <c r="S41" s="52">
        <v>0.43918493150684929</v>
      </c>
      <c r="T41" s="52">
        <v>850</v>
      </c>
      <c r="W41" s="54" t="s">
        <v>60</v>
      </c>
      <c r="X41" s="54">
        <v>30</v>
      </c>
      <c r="Y41" s="54">
        <v>6</v>
      </c>
      <c r="Z41" s="54">
        <v>3</v>
      </c>
      <c r="AA41" s="54">
        <v>750</v>
      </c>
      <c r="AB41" s="54">
        <v>30</v>
      </c>
      <c r="AC41" s="54">
        <v>6</v>
      </c>
      <c r="AD41" s="54">
        <v>5.8558476027397246</v>
      </c>
      <c r="AE41" s="54">
        <v>100</v>
      </c>
      <c r="AH41" s="54" t="s">
        <v>65</v>
      </c>
      <c r="AI41" s="54">
        <v>50</v>
      </c>
      <c r="AJ41" s="54">
        <v>3</v>
      </c>
      <c r="AK41" s="54">
        <v>0</v>
      </c>
      <c r="AL41" s="54">
        <v>1000</v>
      </c>
      <c r="AM41" s="52" t="s">
        <v>11</v>
      </c>
      <c r="AN41" s="54">
        <v>0.45</v>
      </c>
      <c r="AO41" s="54">
        <v>0.4227146118721461</v>
      </c>
      <c r="AP41" s="54">
        <v>1400</v>
      </c>
    </row>
    <row r="42" spans="1:42" x14ac:dyDescent="0.25">
      <c r="A42" s="52" t="s">
        <v>60</v>
      </c>
      <c r="B42" s="52">
        <v>30</v>
      </c>
      <c r="C42" s="52">
        <v>6</v>
      </c>
      <c r="D42" s="52">
        <v>3</v>
      </c>
      <c r="E42" s="52">
        <v>750</v>
      </c>
      <c r="F42" s="52">
        <v>35</v>
      </c>
      <c r="G42" s="52">
        <v>3</v>
      </c>
      <c r="H42" s="52">
        <v>2.9279238013698627</v>
      </c>
      <c r="I42" s="52">
        <v>100</v>
      </c>
      <c r="J42" s="52"/>
      <c r="K42" s="52"/>
      <c r="L42" s="52" t="s">
        <v>66</v>
      </c>
      <c r="M42" s="52">
        <v>50</v>
      </c>
      <c r="N42" s="52">
        <v>6</v>
      </c>
      <c r="O42" s="52">
        <v>3</v>
      </c>
      <c r="P42" s="52">
        <v>1000</v>
      </c>
      <c r="Q42" s="52" t="s">
        <v>11</v>
      </c>
      <c r="R42" s="52">
        <v>0.45</v>
      </c>
      <c r="S42" s="52">
        <v>0.41889041095890411</v>
      </c>
      <c r="T42" s="52">
        <v>850</v>
      </c>
      <c r="W42" s="54" t="s">
        <v>60</v>
      </c>
      <c r="X42" s="54">
        <v>30</v>
      </c>
      <c r="Y42" s="54">
        <v>6</v>
      </c>
      <c r="Z42" s="54">
        <v>3</v>
      </c>
      <c r="AA42" s="54">
        <v>750</v>
      </c>
      <c r="AB42" s="54">
        <v>35</v>
      </c>
      <c r="AC42" s="54">
        <v>3</v>
      </c>
      <c r="AD42" s="54">
        <v>2.4662654109589037</v>
      </c>
      <c r="AE42" s="54">
        <v>200</v>
      </c>
      <c r="AH42" s="54" t="s">
        <v>66</v>
      </c>
      <c r="AI42" s="54">
        <v>50</v>
      </c>
      <c r="AJ42" s="54">
        <v>6</v>
      </c>
      <c r="AK42" s="54">
        <v>3</v>
      </c>
      <c r="AL42" s="54">
        <v>1000</v>
      </c>
      <c r="AM42" s="52" t="s">
        <v>11</v>
      </c>
      <c r="AN42" s="54">
        <v>0.45</v>
      </c>
      <c r="AO42" s="54">
        <v>0.40587214611872147</v>
      </c>
      <c r="AP42" s="54">
        <v>1400</v>
      </c>
    </row>
    <row r="43" spans="1:42" x14ac:dyDescent="0.25">
      <c r="A43" s="52" t="s">
        <v>60</v>
      </c>
      <c r="B43" s="52">
        <v>30</v>
      </c>
      <c r="C43" s="52">
        <v>6</v>
      </c>
      <c r="D43" s="52">
        <v>3</v>
      </c>
      <c r="E43" s="52">
        <v>750</v>
      </c>
      <c r="F43" s="52">
        <v>40</v>
      </c>
      <c r="G43" s="52">
        <v>1.6</v>
      </c>
      <c r="H43" s="52">
        <v>1.2331327054794519</v>
      </c>
      <c r="I43" s="52">
        <v>200</v>
      </c>
      <c r="J43" s="52"/>
      <c r="K43" s="52"/>
      <c r="L43" s="52" t="s">
        <v>67</v>
      </c>
      <c r="M43" s="52">
        <v>50</v>
      </c>
      <c r="N43" s="52">
        <v>10</v>
      </c>
      <c r="O43" s="52">
        <v>7</v>
      </c>
      <c r="P43" s="52">
        <v>1000</v>
      </c>
      <c r="Q43" s="52" t="s">
        <v>11</v>
      </c>
      <c r="R43" s="52">
        <v>0.45</v>
      </c>
      <c r="S43" s="52">
        <v>0.42476141552511409</v>
      </c>
      <c r="T43" s="52">
        <v>800</v>
      </c>
      <c r="W43" s="54" t="s">
        <v>60</v>
      </c>
      <c r="X43" s="54">
        <v>30</v>
      </c>
      <c r="Y43" s="54">
        <v>6</v>
      </c>
      <c r="Z43" s="54">
        <v>3</v>
      </c>
      <c r="AA43" s="54">
        <v>750</v>
      </c>
      <c r="AB43" s="54">
        <v>40</v>
      </c>
      <c r="AC43" s="54">
        <v>1.6</v>
      </c>
      <c r="AD43" s="54">
        <v>1.3638613013698628</v>
      </c>
      <c r="AE43" s="54">
        <v>300</v>
      </c>
      <c r="AH43" s="54" t="s">
        <v>67</v>
      </c>
      <c r="AI43" s="54">
        <v>50</v>
      </c>
      <c r="AJ43" s="54">
        <v>10</v>
      </c>
      <c r="AK43" s="54">
        <v>7</v>
      </c>
      <c r="AL43" s="54">
        <v>1000</v>
      </c>
      <c r="AM43" s="52" t="s">
        <v>11</v>
      </c>
      <c r="AN43" s="54">
        <v>0.45</v>
      </c>
      <c r="AO43" s="54">
        <v>0.4263744292237443</v>
      </c>
      <c r="AP43" s="54">
        <v>1300</v>
      </c>
    </row>
    <row r="44" spans="1:42" x14ac:dyDescent="0.25">
      <c r="A44" s="52" t="s">
        <v>61</v>
      </c>
      <c r="B44" s="52">
        <v>30</v>
      </c>
      <c r="C44" s="52">
        <v>10</v>
      </c>
      <c r="D44" s="52">
        <v>7</v>
      </c>
      <c r="E44" s="52">
        <v>750</v>
      </c>
      <c r="F44" s="52">
        <v>30</v>
      </c>
      <c r="G44" s="52">
        <v>6</v>
      </c>
      <c r="H44" s="52">
        <v>1.4551549657534244</v>
      </c>
      <c r="I44" s="52">
        <v>0</v>
      </c>
      <c r="J44" s="52"/>
      <c r="K44" s="52"/>
      <c r="L44" s="52" t="s">
        <v>47</v>
      </c>
      <c r="M44" s="52">
        <v>10</v>
      </c>
      <c r="N44" s="52">
        <v>3</v>
      </c>
      <c r="O44" s="52">
        <v>0</v>
      </c>
      <c r="P44" s="52">
        <v>1500</v>
      </c>
      <c r="Q44" s="52" t="s">
        <v>11</v>
      </c>
      <c r="R44" s="52">
        <v>0.45</v>
      </c>
      <c r="S44" s="52">
        <v>0.43129109589041104</v>
      </c>
      <c r="T44" s="52">
        <v>450</v>
      </c>
      <c r="W44" s="54" t="s">
        <v>61</v>
      </c>
      <c r="X44" s="54">
        <v>30</v>
      </c>
      <c r="Y44" s="54">
        <v>10</v>
      </c>
      <c r="Z44" s="54">
        <v>7</v>
      </c>
      <c r="AA44" s="54">
        <v>750</v>
      </c>
      <c r="AB44" s="54">
        <v>30</v>
      </c>
      <c r="AC44" s="54">
        <v>6</v>
      </c>
      <c r="AD44" s="54">
        <v>2.9103099315068497</v>
      </c>
      <c r="AE44" s="54">
        <v>0</v>
      </c>
      <c r="AH44" s="54" t="s">
        <v>47</v>
      </c>
      <c r="AI44" s="54">
        <v>10</v>
      </c>
      <c r="AJ44" s="54">
        <v>3</v>
      </c>
      <c r="AK44" s="54">
        <v>0</v>
      </c>
      <c r="AL44" s="54">
        <v>1500</v>
      </c>
      <c r="AM44" s="52" t="s">
        <v>11</v>
      </c>
      <c r="AN44" s="54">
        <v>0.45</v>
      </c>
      <c r="AO44" s="54">
        <v>0.44578082191780821</v>
      </c>
      <c r="AP44" s="54">
        <v>700</v>
      </c>
    </row>
    <row r="45" spans="1:42" x14ac:dyDescent="0.25">
      <c r="A45" s="52" t="s">
        <v>61</v>
      </c>
      <c r="B45" s="52">
        <v>30</v>
      </c>
      <c r="C45" s="52">
        <v>10</v>
      </c>
      <c r="D45" s="52">
        <v>7</v>
      </c>
      <c r="E45" s="52">
        <v>750</v>
      </c>
      <c r="F45" s="52">
        <v>35</v>
      </c>
      <c r="G45" s="52">
        <v>3</v>
      </c>
      <c r="H45" s="52">
        <v>1.4551549657534244</v>
      </c>
      <c r="I45" s="52">
        <v>0</v>
      </c>
      <c r="J45" s="52"/>
      <c r="K45" s="52"/>
      <c r="L45" s="52" t="s">
        <v>48</v>
      </c>
      <c r="M45" s="52">
        <v>10</v>
      </c>
      <c r="N45" s="52">
        <v>6</v>
      </c>
      <c r="O45" s="52">
        <v>3</v>
      </c>
      <c r="P45" s="52">
        <v>1500</v>
      </c>
      <c r="Q45" s="52" t="s">
        <v>11</v>
      </c>
      <c r="R45" s="52">
        <v>0.45</v>
      </c>
      <c r="S45" s="52">
        <v>0.40474315068493155</v>
      </c>
      <c r="T45" s="52">
        <v>450</v>
      </c>
      <c r="W45" s="54" t="s">
        <v>61</v>
      </c>
      <c r="X45" s="54">
        <v>30</v>
      </c>
      <c r="Y45" s="54">
        <v>10</v>
      </c>
      <c r="Z45" s="54">
        <v>7</v>
      </c>
      <c r="AA45" s="54">
        <v>750</v>
      </c>
      <c r="AB45" s="54">
        <v>35</v>
      </c>
      <c r="AC45" s="54">
        <v>3</v>
      </c>
      <c r="AD45" s="54">
        <v>2.8968133561643832</v>
      </c>
      <c r="AE45" s="54">
        <v>150</v>
      </c>
      <c r="AH45" s="54" t="s">
        <v>48</v>
      </c>
      <c r="AI45" s="54">
        <v>10</v>
      </c>
      <c r="AJ45" s="54">
        <v>6</v>
      </c>
      <c r="AK45" s="54">
        <v>3</v>
      </c>
      <c r="AL45" s="54">
        <v>1500</v>
      </c>
      <c r="AM45" s="52" t="s">
        <v>11</v>
      </c>
      <c r="AN45" s="54">
        <v>0.45</v>
      </c>
      <c r="AO45" s="54">
        <v>0.422527397260274</v>
      </c>
      <c r="AP45" s="54">
        <v>700</v>
      </c>
    </row>
    <row r="46" spans="1:42" x14ac:dyDescent="0.25">
      <c r="A46" s="52" t="s">
        <v>61</v>
      </c>
      <c r="B46" s="52">
        <v>30</v>
      </c>
      <c r="C46" s="52">
        <v>10</v>
      </c>
      <c r="D46" s="52">
        <v>7</v>
      </c>
      <c r="E46" s="52">
        <v>750</v>
      </c>
      <c r="F46" s="52">
        <v>40</v>
      </c>
      <c r="G46" s="52">
        <v>1.6</v>
      </c>
      <c r="H46" s="52">
        <v>1.4484066780821916</v>
      </c>
      <c r="I46" s="52">
        <v>150</v>
      </c>
      <c r="J46" s="52"/>
      <c r="K46" s="52"/>
      <c r="L46" s="52" t="s">
        <v>49</v>
      </c>
      <c r="M46" s="52">
        <v>10</v>
      </c>
      <c r="N46" s="52">
        <v>10</v>
      </c>
      <c r="O46" s="52">
        <v>7</v>
      </c>
      <c r="P46" s="52">
        <v>1500</v>
      </c>
      <c r="Q46" s="52" t="s">
        <v>11</v>
      </c>
      <c r="R46" s="52">
        <v>0.45</v>
      </c>
      <c r="S46" s="52">
        <v>0.43543150684931509</v>
      </c>
      <c r="T46" s="52">
        <v>400</v>
      </c>
      <c r="W46" s="54" t="s">
        <v>61</v>
      </c>
      <c r="X46" s="54">
        <v>30</v>
      </c>
      <c r="Y46" s="54">
        <v>10</v>
      </c>
      <c r="Z46" s="54">
        <v>7</v>
      </c>
      <c r="AA46" s="54">
        <v>750</v>
      </c>
      <c r="AB46" s="54">
        <v>40</v>
      </c>
      <c r="AC46" s="54">
        <v>1.6</v>
      </c>
      <c r="AD46" s="54">
        <v>1.5876575342465753</v>
      </c>
      <c r="AE46" s="54">
        <v>250</v>
      </c>
      <c r="AH46" s="54" t="s">
        <v>49</v>
      </c>
      <c r="AI46" s="54">
        <v>10</v>
      </c>
      <c r="AJ46" s="54">
        <v>10</v>
      </c>
      <c r="AK46" s="54">
        <v>7</v>
      </c>
      <c r="AL46" s="54">
        <v>1500</v>
      </c>
      <c r="AM46" s="52" t="s">
        <v>11</v>
      </c>
      <c r="AN46" s="54">
        <v>0.45</v>
      </c>
      <c r="AO46" s="54">
        <v>0.43383219178082194</v>
      </c>
      <c r="AP46" s="54">
        <v>650</v>
      </c>
    </row>
    <row r="47" spans="1:42" x14ac:dyDescent="0.25">
      <c r="A47" s="52" t="s">
        <v>62</v>
      </c>
      <c r="B47" s="52">
        <v>40</v>
      </c>
      <c r="C47" s="52">
        <v>3</v>
      </c>
      <c r="D47" s="52">
        <v>0</v>
      </c>
      <c r="E47" s="52">
        <v>750</v>
      </c>
      <c r="F47" s="52">
        <v>30</v>
      </c>
      <c r="G47" s="52">
        <v>6</v>
      </c>
      <c r="H47" s="52">
        <v>4.242982876712329</v>
      </c>
      <c r="I47" s="52">
        <v>100</v>
      </c>
      <c r="J47" s="52"/>
      <c r="K47" s="52"/>
      <c r="L47" s="52" t="s">
        <v>50</v>
      </c>
      <c r="M47" s="52">
        <v>15</v>
      </c>
      <c r="N47" s="52">
        <v>3</v>
      </c>
      <c r="O47" s="52">
        <v>0</v>
      </c>
      <c r="P47" s="52">
        <v>1500</v>
      </c>
      <c r="Q47" s="52" t="s">
        <v>11</v>
      </c>
      <c r="R47" s="52">
        <v>0.45</v>
      </c>
      <c r="S47" s="52">
        <v>0.43036472602739728</v>
      </c>
      <c r="T47" s="52">
        <v>550</v>
      </c>
      <c r="W47" s="54" t="s">
        <v>62</v>
      </c>
      <c r="X47" s="54">
        <v>40</v>
      </c>
      <c r="Y47" s="54">
        <v>3</v>
      </c>
      <c r="Z47" s="54">
        <v>0</v>
      </c>
      <c r="AA47" s="54">
        <v>750</v>
      </c>
      <c r="AB47" s="54">
        <v>30</v>
      </c>
      <c r="AC47" s="54">
        <v>6</v>
      </c>
      <c r="AD47" s="54">
        <v>4.9199691780821908</v>
      </c>
      <c r="AE47" s="54">
        <v>150</v>
      </c>
      <c r="AH47" s="54" t="s">
        <v>50</v>
      </c>
      <c r="AI47" s="54">
        <v>15</v>
      </c>
      <c r="AJ47" s="54">
        <v>3</v>
      </c>
      <c r="AK47" s="54">
        <v>0</v>
      </c>
      <c r="AL47" s="54">
        <v>1500</v>
      </c>
      <c r="AM47" s="52" t="s">
        <v>11</v>
      </c>
      <c r="AN47" s="54">
        <v>0.45</v>
      </c>
      <c r="AO47" s="54">
        <v>0.41565068493150686</v>
      </c>
      <c r="AP47" s="54">
        <v>900</v>
      </c>
    </row>
    <row r="48" spans="1:42" x14ac:dyDescent="0.25">
      <c r="A48" s="52" t="s">
        <v>62</v>
      </c>
      <c r="B48" s="52">
        <v>40</v>
      </c>
      <c r="C48" s="52">
        <v>3</v>
      </c>
      <c r="D48" s="52">
        <v>0</v>
      </c>
      <c r="E48" s="52">
        <v>750</v>
      </c>
      <c r="F48" s="52">
        <v>35</v>
      </c>
      <c r="G48" s="52">
        <v>3</v>
      </c>
      <c r="H48" s="52">
        <v>2.4599845890410954</v>
      </c>
      <c r="I48" s="52">
        <v>150</v>
      </c>
      <c r="J48" s="52"/>
      <c r="K48" s="52"/>
      <c r="L48" s="52" t="s">
        <v>51</v>
      </c>
      <c r="M48" s="52">
        <v>15</v>
      </c>
      <c r="N48" s="52">
        <v>6</v>
      </c>
      <c r="O48" s="52">
        <v>3</v>
      </c>
      <c r="P48" s="52">
        <v>1500</v>
      </c>
      <c r="Q48" s="52" t="s">
        <v>11</v>
      </c>
      <c r="R48" s="52">
        <v>0.45</v>
      </c>
      <c r="S48" s="52">
        <v>0.40631849315068497</v>
      </c>
      <c r="T48" s="52">
        <v>550</v>
      </c>
      <c r="W48" s="54" t="s">
        <v>62</v>
      </c>
      <c r="X48" s="54">
        <v>40</v>
      </c>
      <c r="Y48" s="54">
        <v>3</v>
      </c>
      <c r="Z48" s="54">
        <v>0</v>
      </c>
      <c r="AA48" s="54">
        <v>750</v>
      </c>
      <c r="AB48" s="54">
        <v>35</v>
      </c>
      <c r="AC48" s="54">
        <v>3</v>
      </c>
      <c r="AD48" s="54">
        <v>2.3214589041095888</v>
      </c>
      <c r="AE48" s="54">
        <v>250</v>
      </c>
      <c r="AH48" s="54" t="s">
        <v>51</v>
      </c>
      <c r="AI48" s="54">
        <v>15</v>
      </c>
      <c r="AJ48" s="54">
        <v>6</v>
      </c>
      <c r="AK48" s="54">
        <v>3</v>
      </c>
      <c r="AL48" s="54">
        <v>1500</v>
      </c>
      <c r="AM48" s="52" t="s">
        <v>11</v>
      </c>
      <c r="AN48" s="54">
        <v>0.45</v>
      </c>
      <c r="AO48" s="54">
        <v>0.43145890410958904</v>
      </c>
      <c r="AP48" s="54">
        <v>850</v>
      </c>
    </row>
    <row r="49" spans="1:42" x14ac:dyDescent="0.25">
      <c r="A49" s="52" t="s">
        <v>62</v>
      </c>
      <c r="B49" s="52">
        <v>40</v>
      </c>
      <c r="C49" s="52">
        <v>3</v>
      </c>
      <c r="D49" s="52">
        <v>0</v>
      </c>
      <c r="E49" s="52">
        <v>750</v>
      </c>
      <c r="F49" s="52">
        <v>40</v>
      </c>
      <c r="G49" s="52">
        <v>1.6</v>
      </c>
      <c r="H49" s="52">
        <v>1.1607294520547944</v>
      </c>
      <c r="I49" s="52">
        <v>250</v>
      </c>
      <c r="J49" s="52"/>
      <c r="K49" s="52"/>
      <c r="L49" s="52" t="s">
        <v>52</v>
      </c>
      <c r="M49" s="52">
        <v>15</v>
      </c>
      <c r="N49" s="52">
        <v>10</v>
      </c>
      <c r="O49" s="52">
        <v>7</v>
      </c>
      <c r="P49" s="52">
        <v>1500</v>
      </c>
      <c r="Q49" s="52" t="s">
        <v>11</v>
      </c>
      <c r="R49" s="52">
        <v>0.45</v>
      </c>
      <c r="S49" s="52">
        <v>0.42636472602739728</v>
      </c>
      <c r="T49" s="52">
        <v>500</v>
      </c>
      <c r="W49" s="54" t="s">
        <v>62</v>
      </c>
      <c r="X49" s="54">
        <v>40</v>
      </c>
      <c r="Y49" s="54">
        <v>3</v>
      </c>
      <c r="Z49" s="54">
        <v>0</v>
      </c>
      <c r="AA49" s="54">
        <v>750</v>
      </c>
      <c r="AB49" s="54">
        <v>40</v>
      </c>
      <c r="AC49" s="54">
        <v>1.6</v>
      </c>
      <c r="AD49" s="54">
        <v>1.4033321917808219</v>
      </c>
      <c r="AE49" s="54">
        <v>350</v>
      </c>
      <c r="AH49" s="54" t="s">
        <v>52</v>
      </c>
      <c r="AI49" s="54">
        <v>15</v>
      </c>
      <c r="AJ49" s="54">
        <v>10</v>
      </c>
      <c r="AK49" s="54">
        <v>7</v>
      </c>
      <c r="AL49" s="54">
        <v>1500</v>
      </c>
      <c r="AM49" s="52" t="s">
        <v>11</v>
      </c>
      <c r="AN49" s="54">
        <v>0.45</v>
      </c>
      <c r="AO49" s="54">
        <v>0.43774315068493153</v>
      </c>
      <c r="AP49" s="54">
        <v>800</v>
      </c>
    </row>
    <row r="50" spans="1:42" x14ac:dyDescent="0.25">
      <c r="A50" s="52" t="s">
        <v>63</v>
      </c>
      <c r="B50" s="52">
        <v>40</v>
      </c>
      <c r="C50" s="52">
        <v>6</v>
      </c>
      <c r="D50" s="52">
        <v>3</v>
      </c>
      <c r="E50" s="52">
        <v>750</v>
      </c>
      <c r="F50" s="52">
        <v>30</v>
      </c>
      <c r="G50" s="52">
        <v>6</v>
      </c>
      <c r="H50" s="52">
        <v>4.6940753424657533</v>
      </c>
      <c r="I50" s="52">
        <v>50</v>
      </c>
      <c r="J50" s="52"/>
      <c r="K50" s="52"/>
      <c r="L50" s="52" t="s">
        <v>53</v>
      </c>
      <c r="M50" s="52">
        <v>20</v>
      </c>
      <c r="N50" s="52">
        <v>3</v>
      </c>
      <c r="O50" s="52">
        <v>0</v>
      </c>
      <c r="P50" s="52">
        <v>1500</v>
      </c>
      <c r="Q50" s="52" t="s">
        <v>11</v>
      </c>
      <c r="R50" s="52">
        <v>0.45</v>
      </c>
      <c r="S50" s="52">
        <v>0.41459589041095896</v>
      </c>
      <c r="T50" s="52">
        <v>650</v>
      </c>
      <c r="W50" s="54" t="s">
        <v>63</v>
      </c>
      <c r="X50" s="54">
        <v>40</v>
      </c>
      <c r="Y50" s="54">
        <v>6</v>
      </c>
      <c r="Z50" s="54">
        <v>3</v>
      </c>
      <c r="AA50" s="54">
        <v>750</v>
      </c>
      <c r="AB50" s="54">
        <v>30</v>
      </c>
      <c r="AC50" s="54">
        <v>6</v>
      </c>
      <c r="AD50" s="54">
        <v>4.368287671232876</v>
      </c>
      <c r="AE50" s="54">
        <v>150</v>
      </c>
      <c r="AH50" s="54" t="s">
        <v>53</v>
      </c>
      <c r="AI50" s="54">
        <v>20</v>
      </c>
      <c r="AJ50" s="54">
        <v>3</v>
      </c>
      <c r="AK50" s="54">
        <v>0</v>
      </c>
      <c r="AL50" s="54">
        <v>1500</v>
      </c>
      <c r="AM50" s="52" t="s">
        <v>11</v>
      </c>
      <c r="AN50" s="54">
        <v>0.45</v>
      </c>
      <c r="AO50" s="54">
        <v>0.44192808219178081</v>
      </c>
      <c r="AP50" s="54">
        <v>1000</v>
      </c>
    </row>
    <row r="51" spans="1:42" x14ac:dyDescent="0.25">
      <c r="A51" s="52" t="s">
        <v>63</v>
      </c>
      <c r="B51" s="52">
        <v>40</v>
      </c>
      <c r="C51" s="52">
        <v>6</v>
      </c>
      <c r="D51" s="52">
        <v>3</v>
      </c>
      <c r="E51" s="52">
        <v>750</v>
      </c>
      <c r="F51" s="52">
        <v>35</v>
      </c>
      <c r="G51" s="52">
        <v>3</v>
      </c>
      <c r="H51" s="52">
        <v>2.184143835616438</v>
      </c>
      <c r="I51" s="52">
        <v>150</v>
      </c>
      <c r="J51" s="52"/>
      <c r="K51" s="52"/>
      <c r="L51" s="52" t="s">
        <v>54</v>
      </c>
      <c r="M51" s="52">
        <v>20</v>
      </c>
      <c r="N51" s="52">
        <v>6</v>
      </c>
      <c r="O51" s="52">
        <v>3</v>
      </c>
      <c r="P51" s="52">
        <v>1500</v>
      </c>
      <c r="Q51" s="52" t="s">
        <v>11</v>
      </c>
      <c r="R51" s="52">
        <v>0.45</v>
      </c>
      <c r="S51" s="52">
        <v>0.43999143835616439</v>
      </c>
      <c r="T51" s="52">
        <v>600</v>
      </c>
      <c r="W51" s="54" t="s">
        <v>63</v>
      </c>
      <c r="X51" s="54">
        <v>40</v>
      </c>
      <c r="Y51" s="54">
        <v>6</v>
      </c>
      <c r="Z51" s="54">
        <v>3</v>
      </c>
      <c r="AA51" s="54">
        <v>750</v>
      </c>
      <c r="AB51" s="54">
        <v>35</v>
      </c>
      <c r="AC51" s="54">
        <v>3</v>
      </c>
      <c r="AD51" s="54">
        <v>2.9855239726027394</v>
      </c>
      <c r="AE51" s="54">
        <v>200</v>
      </c>
      <c r="AH51" s="54" t="s">
        <v>54</v>
      </c>
      <c r="AI51" s="54">
        <v>20</v>
      </c>
      <c r="AJ51" s="54">
        <v>6</v>
      </c>
      <c r="AK51" s="54">
        <v>3</v>
      </c>
      <c r="AL51" s="54">
        <v>1500</v>
      </c>
      <c r="AM51" s="52" t="s">
        <v>11</v>
      </c>
      <c r="AN51" s="54">
        <v>0.45</v>
      </c>
      <c r="AO51" s="54">
        <v>0.42222945205479451</v>
      </c>
      <c r="AP51" s="54">
        <v>1000</v>
      </c>
    </row>
    <row r="52" spans="1:42" x14ac:dyDescent="0.25">
      <c r="A52" s="52" t="s">
        <v>63</v>
      </c>
      <c r="B52" s="52">
        <v>40</v>
      </c>
      <c r="C52" s="52">
        <v>6</v>
      </c>
      <c r="D52" s="52">
        <v>3</v>
      </c>
      <c r="E52" s="52">
        <v>750</v>
      </c>
      <c r="F52" s="52">
        <v>40</v>
      </c>
      <c r="G52" s="52">
        <v>1.6</v>
      </c>
      <c r="H52" s="52">
        <v>1.4927619863013697</v>
      </c>
      <c r="I52" s="52">
        <v>200</v>
      </c>
      <c r="J52" s="52"/>
      <c r="K52" s="52"/>
      <c r="L52" s="52" t="s">
        <v>55</v>
      </c>
      <c r="M52" s="52">
        <v>20</v>
      </c>
      <c r="N52" s="52">
        <v>10</v>
      </c>
      <c r="O52" s="52">
        <v>7</v>
      </c>
      <c r="P52" s="52">
        <v>1500</v>
      </c>
      <c r="Q52" s="52" t="s">
        <v>11</v>
      </c>
      <c r="R52" s="52">
        <v>0.45</v>
      </c>
      <c r="S52" s="52">
        <v>0.40566952054794525</v>
      </c>
      <c r="T52" s="52">
        <v>600</v>
      </c>
      <c r="W52" s="54" t="s">
        <v>63</v>
      </c>
      <c r="X52" s="54">
        <v>40</v>
      </c>
      <c r="Y52" s="54">
        <v>6</v>
      </c>
      <c r="Z52" s="54">
        <v>3</v>
      </c>
      <c r="AA52" s="54">
        <v>750</v>
      </c>
      <c r="AB52" s="54">
        <v>40</v>
      </c>
      <c r="AC52" s="54">
        <v>1.6</v>
      </c>
      <c r="AD52" s="54">
        <v>1.3277585616438354</v>
      </c>
      <c r="AE52" s="54">
        <v>350</v>
      </c>
      <c r="AH52" s="54" t="s">
        <v>55</v>
      </c>
      <c r="AI52" s="54">
        <v>20</v>
      </c>
      <c r="AJ52" s="54">
        <v>10</v>
      </c>
      <c r="AK52" s="54">
        <v>7</v>
      </c>
      <c r="AL52" s="54">
        <v>1500</v>
      </c>
      <c r="AM52" s="52" t="s">
        <v>11</v>
      </c>
      <c r="AN52" s="54">
        <v>0.45</v>
      </c>
      <c r="AO52" s="54">
        <v>0.4248082191780822</v>
      </c>
      <c r="AP52" s="54">
        <v>950</v>
      </c>
    </row>
    <row r="53" spans="1:42" x14ac:dyDescent="0.25">
      <c r="A53" s="52" t="s">
        <v>64</v>
      </c>
      <c r="B53" s="52">
        <v>40</v>
      </c>
      <c r="C53" s="52">
        <v>10</v>
      </c>
      <c r="D53" s="52">
        <v>7</v>
      </c>
      <c r="E53" s="52">
        <v>750</v>
      </c>
      <c r="F53" s="52">
        <v>30</v>
      </c>
      <c r="G53" s="52">
        <v>6</v>
      </c>
      <c r="H53" s="52">
        <v>1.6046900684931507</v>
      </c>
      <c r="I53" s="52">
        <v>0</v>
      </c>
      <c r="J53" s="52"/>
      <c r="K53" s="52"/>
      <c r="L53" s="52" t="s">
        <v>56</v>
      </c>
      <c r="M53" s="52">
        <v>25</v>
      </c>
      <c r="N53" s="52">
        <v>3</v>
      </c>
      <c r="O53" s="52">
        <v>0</v>
      </c>
      <c r="P53" s="52">
        <v>1500</v>
      </c>
      <c r="Q53" s="52" t="s">
        <v>11</v>
      </c>
      <c r="R53" s="52">
        <v>0.45</v>
      </c>
      <c r="S53" s="52">
        <v>0.43546575342465754</v>
      </c>
      <c r="T53" s="52">
        <v>700</v>
      </c>
      <c r="W53" s="54" t="s">
        <v>64</v>
      </c>
      <c r="X53" s="54">
        <v>40</v>
      </c>
      <c r="Y53" s="54">
        <v>10</v>
      </c>
      <c r="Z53" s="54">
        <v>7</v>
      </c>
      <c r="AA53" s="54">
        <v>750</v>
      </c>
      <c r="AB53" s="54">
        <v>30</v>
      </c>
      <c r="AC53" s="54">
        <v>6</v>
      </c>
      <c r="AD53" s="54">
        <v>3.2093801369863013</v>
      </c>
      <c r="AE53" s="54">
        <v>0</v>
      </c>
      <c r="AH53" s="54" t="s">
        <v>56</v>
      </c>
      <c r="AI53" s="54">
        <v>25</v>
      </c>
      <c r="AJ53" s="54">
        <v>3</v>
      </c>
      <c r="AK53" s="54">
        <v>0</v>
      </c>
      <c r="AL53" s="54">
        <v>1500</v>
      </c>
      <c r="AM53" s="52" t="s">
        <v>11</v>
      </c>
      <c r="AN53" s="54">
        <v>0.45</v>
      </c>
      <c r="AO53" s="54">
        <v>0.39870205479452053</v>
      </c>
      <c r="AP53" s="54">
        <v>1200</v>
      </c>
    </row>
    <row r="54" spans="1:42" x14ac:dyDescent="0.25">
      <c r="A54" s="52" t="s">
        <v>64</v>
      </c>
      <c r="B54" s="52">
        <v>40</v>
      </c>
      <c r="C54" s="52">
        <v>10</v>
      </c>
      <c r="D54" s="52">
        <v>7</v>
      </c>
      <c r="E54" s="52">
        <v>750</v>
      </c>
      <c r="F54" s="52">
        <v>35</v>
      </c>
      <c r="G54" s="52">
        <v>3</v>
      </c>
      <c r="H54" s="52">
        <v>1.6046900684931507</v>
      </c>
      <c r="I54" s="52">
        <v>0</v>
      </c>
      <c r="J54" s="52"/>
      <c r="K54" s="52"/>
      <c r="L54" s="52" t="s">
        <v>57</v>
      </c>
      <c r="M54" s="52">
        <v>25</v>
      </c>
      <c r="N54" s="52">
        <v>6</v>
      </c>
      <c r="O54" s="52">
        <v>3</v>
      </c>
      <c r="P54" s="52">
        <v>1500</v>
      </c>
      <c r="Q54" s="52" t="s">
        <v>11</v>
      </c>
      <c r="R54" s="52">
        <v>0.45</v>
      </c>
      <c r="S54" s="52">
        <v>0.41348801369863014</v>
      </c>
      <c r="T54" s="52">
        <v>700</v>
      </c>
      <c r="W54" s="54" t="s">
        <v>64</v>
      </c>
      <c r="X54" s="54">
        <v>40</v>
      </c>
      <c r="Y54" s="54">
        <v>10</v>
      </c>
      <c r="Z54" s="54">
        <v>7</v>
      </c>
      <c r="AA54" s="54">
        <v>750</v>
      </c>
      <c r="AB54" s="54">
        <v>35</v>
      </c>
      <c r="AC54" s="54">
        <v>3</v>
      </c>
      <c r="AD54" s="54">
        <v>2.5496421232876711</v>
      </c>
      <c r="AE54" s="54">
        <v>200</v>
      </c>
      <c r="AH54" s="54" t="s">
        <v>57</v>
      </c>
      <c r="AI54" s="54">
        <v>25</v>
      </c>
      <c r="AJ54" s="54">
        <v>6</v>
      </c>
      <c r="AK54" s="54">
        <v>3</v>
      </c>
      <c r="AL54" s="54">
        <v>1500</v>
      </c>
      <c r="AM54" s="52" t="s">
        <v>11</v>
      </c>
      <c r="AN54" s="54">
        <v>0.45</v>
      </c>
      <c r="AO54" s="54">
        <v>0.43379109589041093</v>
      </c>
      <c r="AP54" s="54">
        <v>1100</v>
      </c>
    </row>
    <row r="55" spans="1:42" x14ac:dyDescent="0.25">
      <c r="A55" s="52" t="s">
        <v>64</v>
      </c>
      <c r="B55" s="52">
        <v>40</v>
      </c>
      <c r="C55" s="52">
        <v>10</v>
      </c>
      <c r="D55" s="52">
        <v>7</v>
      </c>
      <c r="E55" s="52">
        <v>750</v>
      </c>
      <c r="F55" s="52">
        <v>40</v>
      </c>
      <c r="G55" s="52">
        <v>1.6</v>
      </c>
      <c r="H55" s="52">
        <v>1.2748210616438356</v>
      </c>
      <c r="I55" s="52">
        <v>200</v>
      </c>
      <c r="J55" s="52"/>
      <c r="K55" s="52"/>
      <c r="L55" s="52" t="s">
        <v>58</v>
      </c>
      <c r="M55" s="52">
        <v>25</v>
      </c>
      <c r="N55" s="52">
        <v>10</v>
      </c>
      <c r="O55" s="52">
        <v>7</v>
      </c>
      <c r="P55" s="52">
        <v>1500</v>
      </c>
      <c r="Q55" s="52" t="s">
        <v>11</v>
      </c>
      <c r="R55" s="52">
        <v>0.45</v>
      </c>
      <c r="S55" s="52">
        <v>0.42438356164383567</v>
      </c>
      <c r="T55" s="52">
        <v>650</v>
      </c>
      <c r="W55" s="54" t="s">
        <v>64</v>
      </c>
      <c r="X55" s="54">
        <v>40</v>
      </c>
      <c r="Y55" s="54">
        <v>10</v>
      </c>
      <c r="Z55" s="54">
        <v>7</v>
      </c>
      <c r="AA55" s="54">
        <v>750</v>
      </c>
      <c r="AB55" s="54">
        <v>40</v>
      </c>
      <c r="AC55" s="54">
        <v>1.6</v>
      </c>
      <c r="AD55" s="54">
        <v>1.5117243150684931</v>
      </c>
      <c r="AE55" s="54">
        <v>300</v>
      </c>
      <c r="AH55" s="54" t="s">
        <v>58</v>
      </c>
      <c r="AI55" s="54">
        <v>25</v>
      </c>
      <c r="AJ55" s="54">
        <v>10</v>
      </c>
      <c r="AK55" s="54">
        <v>7</v>
      </c>
      <c r="AL55" s="54">
        <v>1500</v>
      </c>
      <c r="AM55" s="52" t="s">
        <v>11</v>
      </c>
      <c r="AN55" s="54">
        <v>0.45</v>
      </c>
      <c r="AO55" s="54">
        <v>0.40676369863013706</v>
      </c>
      <c r="AP55" s="54">
        <v>1100</v>
      </c>
    </row>
    <row r="56" spans="1:42" x14ac:dyDescent="0.25">
      <c r="A56" s="52" t="s">
        <v>65</v>
      </c>
      <c r="B56" s="52">
        <v>50</v>
      </c>
      <c r="C56" s="52">
        <v>3</v>
      </c>
      <c r="D56" s="52">
        <v>0</v>
      </c>
      <c r="E56" s="52">
        <v>750</v>
      </c>
      <c r="F56" s="52">
        <v>30</v>
      </c>
      <c r="G56" s="52">
        <v>6</v>
      </c>
      <c r="H56" s="52">
        <v>4.779717465753424</v>
      </c>
      <c r="I56" s="52">
        <v>100</v>
      </c>
      <c r="J56" s="52"/>
      <c r="K56" s="52"/>
      <c r="L56" s="52" t="s">
        <v>59</v>
      </c>
      <c r="M56" s="52">
        <v>30</v>
      </c>
      <c r="N56" s="52">
        <v>3</v>
      </c>
      <c r="O56" s="52">
        <v>0</v>
      </c>
      <c r="P56" s="52">
        <v>1500</v>
      </c>
      <c r="Q56" s="52" t="s">
        <v>11</v>
      </c>
      <c r="R56" s="52">
        <v>0.45</v>
      </c>
      <c r="S56" s="52">
        <v>0.41466952054794531</v>
      </c>
      <c r="T56" s="52">
        <v>900</v>
      </c>
      <c r="W56" s="54" t="s">
        <v>65</v>
      </c>
      <c r="X56" s="54">
        <v>50</v>
      </c>
      <c r="Y56" s="54">
        <v>3</v>
      </c>
      <c r="Z56" s="54">
        <v>0</v>
      </c>
      <c r="AA56" s="54">
        <v>750</v>
      </c>
      <c r="AB56" s="54">
        <v>30</v>
      </c>
      <c r="AC56" s="54">
        <v>6</v>
      </c>
      <c r="AD56" s="54">
        <v>5.6362345890410959</v>
      </c>
      <c r="AE56" s="54">
        <v>150</v>
      </c>
      <c r="AH56" s="54" t="s">
        <v>59</v>
      </c>
      <c r="AI56" s="54">
        <v>30</v>
      </c>
      <c r="AJ56" s="54">
        <v>3</v>
      </c>
      <c r="AK56" s="54">
        <v>0</v>
      </c>
      <c r="AL56" s="54">
        <v>1500</v>
      </c>
      <c r="AM56" s="52" t="s">
        <v>11</v>
      </c>
      <c r="AN56" s="54">
        <v>0.45</v>
      </c>
      <c r="AO56" s="54">
        <v>0.42656506849315068</v>
      </c>
      <c r="AP56" s="54">
        <v>1400</v>
      </c>
    </row>
    <row r="57" spans="1:42" x14ac:dyDescent="0.25">
      <c r="A57" s="52" t="s">
        <v>65</v>
      </c>
      <c r="B57" s="52">
        <v>50</v>
      </c>
      <c r="C57" s="52">
        <v>3</v>
      </c>
      <c r="D57" s="52">
        <v>0</v>
      </c>
      <c r="E57" s="52">
        <v>750</v>
      </c>
      <c r="F57" s="52">
        <v>35</v>
      </c>
      <c r="G57" s="52">
        <v>3</v>
      </c>
      <c r="H57" s="52">
        <v>2.8181172945205479</v>
      </c>
      <c r="I57" s="52">
        <v>150</v>
      </c>
      <c r="J57" s="52"/>
      <c r="K57" s="52"/>
      <c r="L57" s="52" t="s">
        <v>60</v>
      </c>
      <c r="M57" s="52">
        <v>30</v>
      </c>
      <c r="N57" s="52">
        <v>6</v>
      </c>
      <c r="O57" s="52">
        <v>3</v>
      </c>
      <c r="P57" s="52">
        <v>1500</v>
      </c>
      <c r="Q57" s="52" t="s">
        <v>11</v>
      </c>
      <c r="R57" s="52">
        <v>0.45</v>
      </c>
      <c r="S57" s="52">
        <v>0.43083219178082194</v>
      </c>
      <c r="T57" s="52">
        <v>850</v>
      </c>
      <c r="W57" s="54" t="s">
        <v>65</v>
      </c>
      <c r="X57" s="54">
        <v>50</v>
      </c>
      <c r="Y57" s="54">
        <v>3</v>
      </c>
      <c r="Z57" s="54">
        <v>0</v>
      </c>
      <c r="AA57" s="54">
        <v>750</v>
      </c>
      <c r="AB57" s="54">
        <v>35</v>
      </c>
      <c r="AC57" s="54">
        <v>3</v>
      </c>
      <c r="AD57" s="54">
        <v>2.6934897260273969</v>
      </c>
      <c r="AE57" s="54">
        <v>250</v>
      </c>
      <c r="AH57" s="54" t="s">
        <v>60</v>
      </c>
      <c r="AI57" s="54">
        <v>30</v>
      </c>
      <c r="AJ57" s="54">
        <v>6</v>
      </c>
      <c r="AK57" s="54">
        <v>3</v>
      </c>
      <c r="AL57" s="54">
        <v>1500</v>
      </c>
      <c r="AM57" s="52" t="s">
        <v>11</v>
      </c>
      <c r="AN57" s="54">
        <v>0.45</v>
      </c>
      <c r="AO57" s="54">
        <v>0.40926712328767123</v>
      </c>
      <c r="AP57" s="54">
        <v>1400</v>
      </c>
    </row>
    <row r="58" spans="1:42" x14ac:dyDescent="0.25">
      <c r="A58" s="52" t="s">
        <v>65</v>
      </c>
      <c r="B58" s="52">
        <v>50</v>
      </c>
      <c r="C58" s="52">
        <v>3</v>
      </c>
      <c r="D58" s="52">
        <v>0</v>
      </c>
      <c r="E58" s="52">
        <v>750</v>
      </c>
      <c r="F58" s="52">
        <v>40</v>
      </c>
      <c r="G58" s="52">
        <v>1.6</v>
      </c>
      <c r="H58" s="52">
        <v>1.3467448630136984</v>
      </c>
      <c r="I58" s="52">
        <v>250</v>
      </c>
      <c r="J58" s="52"/>
      <c r="K58" s="52"/>
      <c r="L58" s="52" t="s">
        <v>61</v>
      </c>
      <c r="M58" s="52">
        <v>30</v>
      </c>
      <c r="N58" s="52">
        <v>10</v>
      </c>
      <c r="O58" s="52">
        <v>7</v>
      </c>
      <c r="P58" s="52">
        <v>1500</v>
      </c>
      <c r="Q58" s="52" t="s">
        <v>11</v>
      </c>
      <c r="R58" s="52">
        <v>0.45</v>
      </c>
      <c r="S58" s="52">
        <v>0.43766267123287672</v>
      </c>
      <c r="T58" s="52">
        <v>800</v>
      </c>
      <c r="W58" s="54" t="s">
        <v>65</v>
      </c>
      <c r="X58" s="54">
        <v>50</v>
      </c>
      <c r="Y58" s="54">
        <v>3</v>
      </c>
      <c r="Z58" s="54">
        <v>0</v>
      </c>
      <c r="AA58" s="54">
        <v>750</v>
      </c>
      <c r="AB58" s="54">
        <v>40</v>
      </c>
      <c r="AC58" s="54">
        <v>1.6</v>
      </c>
      <c r="AD58" s="54">
        <v>1.3399126712328766</v>
      </c>
      <c r="AE58" s="54">
        <v>400</v>
      </c>
      <c r="AH58" s="54" t="s">
        <v>61</v>
      </c>
      <c r="AI58" s="54">
        <v>30</v>
      </c>
      <c r="AJ58" s="54">
        <v>10</v>
      </c>
      <c r="AK58" s="54">
        <v>7</v>
      </c>
      <c r="AL58" s="54">
        <v>1500</v>
      </c>
      <c r="AM58" s="52" t="s">
        <v>11</v>
      </c>
      <c r="AN58" s="54">
        <v>0.45</v>
      </c>
      <c r="AO58" s="54">
        <v>0.42998630136986299</v>
      </c>
      <c r="AP58" s="54">
        <v>1300</v>
      </c>
    </row>
    <row r="59" spans="1:42" x14ac:dyDescent="0.25">
      <c r="A59" s="52" t="s">
        <v>66</v>
      </c>
      <c r="B59" s="52">
        <v>50</v>
      </c>
      <c r="C59" s="52">
        <v>6</v>
      </c>
      <c r="D59" s="52">
        <v>3</v>
      </c>
      <c r="E59" s="52">
        <v>750</v>
      </c>
      <c r="F59" s="52">
        <v>30</v>
      </c>
      <c r="G59" s="52">
        <v>6</v>
      </c>
      <c r="H59" s="52">
        <v>5.0333176369863013</v>
      </c>
      <c r="I59" s="52">
        <v>50</v>
      </c>
      <c r="J59" s="52"/>
      <c r="K59" s="52"/>
      <c r="L59" s="52" t="s">
        <v>62</v>
      </c>
      <c r="M59" s="52">
        <v>40</v>
      </c>
      <c r="N59" s="52">
        <v>3</v>
      </c>
      <c r="O59" s="52">
        <v>0</v>
      </c>
      <c r="P59" s="52">
        <v>1500</v>
      </c>
      <c r="Q59" s="52" t="s">
        <v>11</v>
      </c>
      <c r="R59" s="52">
        <v>0.45</v>
      </c>
      <c r="S59" s="52">
        <v>0.44106335616438358</v>
      </c>
      <c r="T59" s="52">
        <v>1000</v>
      </c>
      <c r="W59" s="54" t="s">
        <v>66</v>
      </c>
      <c r="X59" s="54">
        <v>50</v>
      </c>
      <c r="Y59" s="54">
        <v>6</v>
      </c>
      <c r="Z59" s="54">
        <v>3</v>
      </c>
      <c r="AA59" s="54">
        <v>750</v>
      </c>
      <c r="AB59" s="54">
        <v>30</v>
      </c>
      <c r="AC59" s="54">
        <v>6</v>
      </c>
      <c r="AD59" s="54">
        <v>4.9802243150684928</v>
      </c>
      <c r="AE59" s="54">
        <v>150</v>
      </c>
      <c r="AH59" s="54" t="s">
        <v>62</v>
      </c>
      <c r="AI59" s="54">
        <v>40</v>
      </c>
      <c r="AJ59" s="54">
        <v>3</v>
      </c>
      <c r="AK59" s="54">
        <v>0</v>
      </c>
      <c r="AL59" s="54">
        <v>1500</v>
      </c>
      <c r="AM59" s="52" t="s">
        <v>11</v>
      </c>
      <c r="AN59" s="54">
        <v>0.45</v>
      </c>
      <c r="AO59" s="54">
        <v>0.4382328767123288</v>
      </c>
      <c r="AP59" s="54">
        <v>1600</v>
      </c>
    </row>
    <row r="60" spans="1:42" x14ac:dyDescent="0.25">
      <c r="A60" s="52" t="s">
        <v>66</v>
      </c>
      <c r="B60" s="52">
        <v>50</v>
      </c>
      <c r="C60" s="52">
        <v>6</v>
      </c>
      <c r="D60" s="52">
        <v>3</v>
      </c>
      <c r="E60" s="52">
        <v>750</v>
      </c>
      <c r="F60" s="52">
        <v>35</v>
      </c>
      <c r="G60" s="52">
        <v>3</v>
      </c>
      <c r="H60" s="52">
        <v>2.4901121575342464</v>
      </c>
      <c r="I60" s="52">
        <v>150</v>
      </c>
      <c r="J60" s="52"/>
      <c r="K60" s="52"/>
      <c r="L60" s="52" t="s">
        <v>63</v>
      </c>
      <c r="M60" s="52">
        <v>40</v>
      </c>
      <c r="N60" s="52">
        <v>6</v>
      </c>
      <c r="O60" s="52">
        <v>3</v>
      </c>
      <c r="P60" s="52">
        <v>1500</v>
      </c>
      <c r="Q60" s="52" t="s">
        <v>11</v>
      </c>
      <c r="R60" s="52">
        <v>0.45</v>
      </c>
      <c r="S60" s="52">
        <v>0.42172431506849323</v>
      </c>
      <c r="T60" s="52">
        <v>1000</v>
      </c>
      <c r="W60" s="54" t="s">
        <v>66</v>
      </c>
      <c r="X60" s="54">
        <v>50</v>
      </c>
      <c r="Y60" s="54">
        <v>6</v>
      </c>
      <c r="Z60" s="54">
        <v>3</v>
      </c>
      <c r="AA60" s="54">
        <v>750</v>
      </c>
      <c r="AB60" s="54">
        <v>35</v>
      </c>
      <c r="AC60" s="54">
        <v>3</v>
      </c>
      <c r="AD60" s="54">
        <v>2.5205154109589043</v>
      </c>
      <c r="AE60" s="54">
        <v>250</v>
      </c>
      <c r="AH60" s="54" t="s">
        <v>63</v>
      </c>
      <c r="AI60" s="54">
        <v>40</v>
      </c>
      <c r="AJ60" s="54">
        <v>6</v>
      </c>
      <c r="AK60" s="54">
        <v>3</v>
      </c>
      <c r="AL60" s="54">
        <v>1500</v>
      </c>
      <c r="AM60" s="52" t="s">
        <v>11</v>
      </c>
      <c r="AN60" s="54">
        <v>0.45</v>
      </c>
      <c r="AO60" s="54">
        <v>0.42096575342465753</v>
      </c>
      <c r="AP60" s="54">
        <v>1600</v>
      </c>
    </row>
    <row r="61" spans="1:42" x14ac:dyDescent="0.25">
      <c r="A61" s="52" t="s">
        <v>66</v>
      </c>
      <c r="B61" s="52">
        <v>50</v>
      </c>
      <c r="C61" s="52">
        <v>6</v>
      </c>
      <c r="D61" s="52">
        <v>3</v>
      </c>
      <c r="E61" s="52">
        <v>750</v>
      </c>
      <c r="F61" s="52">
        <v>40</v>
      </c>
      <c r="G61" s="52">
        <v>1.6</v>
      </c>
      <c r="H61" s="52">
        <v>1.2602577054794522</v>
      </c>
      <c r="I61" s="52">
        <v>250</v>
      </c>
      <c r="J61" s="52"/>
      <c r="K61" s="52"/>
      <c r="L61" s="52" t="s">
        <v>64</v>
      </c>
      <c r="M61" s="52">
        <v>40</v>
      </c>
      <c r="N61" s="52">
        <v>10</v>
      </c>
      <c r="O61" s="52">
        <v>7</v>
      </c>
      <c r="P61" s="52">
        <v>1500</v>
      </c>
      <c r="Q61" s="52" t="s">
        <v>11</v>
      </c>
      <c r="R61" s="52">
        <v>0.45</v>
      </c>
      <c r="S61" s="52">
        <v>0.42474657534246574</v>
      </c>
      <c r="T61" s="52">
        <v>950</v>
      </c>
      <c r="W61" s="54" t="s">
        <v>66</v>
      </c>
      <c r="X61" s="54">
        <v>50</v>
      </c>
      <c r="Y61" s="54">
        <v>6</v>
      </c>
      <c r="Z61" s="54">
        <v>3</v>
      </c>
      <c r="AA61" s="54">
        <v>750</v>
      </c>
      <c r="AB61" s="54">
        <v>40</v>
      </c>
      <c r="AC61" s="54">
        <v>1.6</v>
      </c>
      <c r="AD61" s="54">
        <v>1.5448904109589041</v>
      </c>
      <c r="AE61" s="54">
        <v>350</v>
      </c>
      <c r="AH61" s="54" t="s">
        <v>64</v>
      </c>
      <c r="AI61" s="54">
        <v>40</v>
      </c>
      <c r="AJ61" s="54">
        <v>10</v>
      </c>
      <c r="AK61" s="54">
        <v>7</v>
      </c>
      <c r="AL61" s="54">
        <v>1500</v>
      </c>
      <c r="AM61" s="52" t="s">
        <v>11</v>
      </c>
      <c r="AN61" s="54">
        <v>0.45</v>
      </c>
      <c r="AO61" s="54">
        <v>0.43766438356164378</v>
      </c>
      <c r="AP61" s="54">
        <v>1500</v>
      </c>
    </row>
    <row r="62" spans="1:42" x14ac:dyDescent="0.25">
      <c r="A62" s="52" t="s">
        <v>67</v>
      </c>
      <c r="B62" s="52">
        <v>50</v>
      </c>
      <c r="C62" s="52">
        <v>10</v>
      </c>
      <c r="D62" s="52">
        <v>7</v>
      </c>
      <c r="E62" s="52">
        <v>750</v>
      </c>
      <c r="F62" s="52">
        <v>30</v>
      </c>
      <c r="G62" s="52">
        <v>6</v>
      </c>
      <c r="H62" s="52">
        <v>1.7111883561643833</v>
      </c>
      <c r="I62" s="52">
        <v>0</v>
      </c>
      <c r="J62" s="52"/>
      <c r="K62" s="52"/>
      <c r="L62" s="52" t="s">
        <v>65</v>
      </c>
      <c r="M62" s="52">
        <v>50</v>
      </c>
      <c r="N62" s="52">
        <v>3</v>
      </c>
      <c r="O62" s="52">
        <v>0</v>
      </c>
      <c r="P62" s="52">
        <v>1500</v>
      </c>
      <c r="Q62" s="52" t="s">
        <v>11</v>
      </c>
      <c r="R62" s="52">
        <v>0.45</v>
      </c>
      <c r="S62" s="52">
        <v>0.39806164383561649</v>
      </c>
      <c r="T62" s="52">
        <v>1200</v>
      </c>
      <c r="W62" s="54" t="s">
        <v>67</v>
      </c>
      <c r="X62" s="54">
        <v>50</v>
      </c>
      <c r="Y62" s="54">
        <v>10</v>
      </c>
      <c r="Z62" s="54">
        <v>7</v>
      </c>
      <c r="AA62" s="54">
        <v>750</v>
      </c>
      <c r="AB62" s="54">
        <v>30</v>
      </c>
      <c r="AC62" s="54">
        <v>6</v>
      </c>
      <c r="AD62" s="54">
        <v>3.4223767123287674</v>
      </c>
      <c r="AE62" s="54">
        <v>0</v>
      </c>
      <c r="AH62" s="54" t="s">
        <v>65</v>
      </c>
      <c r="AI62" s="54">
        <v>50</v>
      </c>
      <c r="AJ62" s="54">
        <v>3</v>
      </c>
      <c r="AK62" s="54">
        <v>0</v>
      </c>
      <c r="AL62" s="54">
        <v>1500</v>
      </c>
      <c r="AM62" s="52" t="s">
        <v>11</v>
      </c>
      <c r="AN62" s="54">
        <v>0.45</v>
      </c>
      <c r="AO62" s="54">
        <v>0.4376472602739726</v>
      </c>
      <c r="AP62" s="54">
        <v>1800</v>
      </c>
    </row>
    <row r="63" spans="1:42" x14ac:dyDescent="0.25">
      <c r="A63" s="52" t="s">
        <v>67</v>
      </c>
      <c r="B63" s="52">
        <v>50</v>
      </c>
      <c r="C63" s="52">
        <v>10</v>
      </c>
      <c r="D63" s="52">
        <v>7</v>
      </c>
      <c r="E63" s="52">
        <v>750</v>
      </c>
      <c r="F63" s="52">
        <v>35</v>
      </c>
      <c r="G63" s="52">
        <v>3</v>
      </c>
      <c r="H63" s="52">
        <v>1.7111883561643833</v>
      </c>
      <c r="I63" s="52">
        <v>0</v>
      </c>
      <c r="J63" s="52"/>
      <c r="K63" s="52"/>
      <c r="L63" s="52" t="s">
        <v>66</v>
      </c>
      <c r="M63" s="52">
        <v>50</v>
      </c>
      <c r="N63" s="52">
        <v>6</v>
      </c>
      <c r="O63" s="52">
        <v>3</v>
      </c>
      <c r="P63" s="52">
        <v>1500</v>
      </c>
      <c r="Q63" s="52" t="s">
        <v>11</v>
      </c>
      <c r="R63" s="52">
        <v>0.45</v>
      </c>
      <c r="S63" s="52">
        <v>0.43335958904109584</v>
      </c>
      <c r="T63" s="52">
        <v>1100</v>
      </c>
      <c r="W63" s="54" t="s">
        <v>67</v>
      </c>
      <c r="X63" s="54">
        <v>50</v>
      </c>
      <c r="Y63" s="54">
        <v>10</v>
      </c>
      <c r="Z63" s="54">
        <v>7</v>
      </c>
      <c r="AA63" s="54">
        <v>750</v>
      </c>
      <c r="AB63" s="54">
        <v>35</v>
      </c>
      <c r="AC63" s="54">
        <v>3</v>
      </c>
      <c r="AD63" s="54">
        <v>2.9289606164383559</v>
      </c>
      <c r="AE63" s="54">
        <v>200</v>
      </c>
      <c r="AH63" s="54" t="s">
        <v>66</v>
      </c>
      <c r="AI63" s="54">
        <v>50</v>
      </c>
      <c r="AJ63" s="54">
        <v>6</v>
      </c>
      <c r="AK63" s="54">
        <v>3</v>
      </c>
      <c r="AL63" s="54">
        <v>1500</v>
      </c>
      <c r="AM63" s="52" t="s">
        <v>11</v>
      </c>
      <c r="AN63" s="54">
        <v>0.45</v>
      </c>
      <c r="AO63" s="54">
        <v>0.42118493150684932</v>
      </c>
      <c r="AP63" s="54">
        <v>1800</v>
      </c>
    </row>
    <row r="64" spans="1:42" x14ac:dyDescent="0.25">
      <c r="A64" s="52" t="s">
        <v>67</v>
      </c>
      <c r="B64" s="52">
        <v>50</v>
      </c>
      <c r="C64" s="52">
        <v>10</v>
      </c>
      <c r="D64" s="52">
        <v>7</v>
      </c>
      <c r="E64" s="52">
        <v>750</v>
      </c>
      <c r="F64" s="52">
        <v>40</v>
      </c>
      <c r="G64" s="52">
        <v>1.6</v>
      </c>
      <c r="H64" s="52">
        <v>1.464480308219178</v>
      </c>
      <c r="I64" s="52">
        <v>200</v>
      </c>
      <c r="J64" s="52"/>
      <c r="K64" s="52"/>
      <c r="L64" s="52" t="s">
        <v>67</v>
      </c>
      <c r="M64" s="52">
        <v>50</v>
      </c>
      <c r="N64" s="52">
        <v>10</v>
      </c>
      <c r="O64" s="52">
        <v>7</v>
      </c>
      <c r="P64" s="52">
        <v>1500</v>
      </c>
      <c r="Q64" s="52" t="s">
        <v>11</v>
      </c>
      <c r="R64" s="52">
        <v>0.45</v>
      </c>
      <c r="S64" s="52">
        <v>0.40671575342465754</v>
      </c>
      <c r="T64" s="52">
        <v>1100</v>
      </c>
      <c r="W64" s="54" t="s">
        <v>67</v>
      </c>
      <c r="X64" s="54">
        <v>50</v>
      </c>
      <c r="Y64" s="54">
        <v>10</v>
      </c>
      <c r="Z64" s="54">
        <v>7</v>
      </c>
      <c r="AA64" s="54">
        <v>750</v>
      </c>
      <c r="AB64" s="54">
        <v>40</v>
      </c>
      <c r="AC64" s="54">
        <v>1.6</v>
      </c>
      <c r="AD64" s="54">
        <v>1.419501712328767</v>
      </c>
      <c r="AE64" s="54">
        <v>350</v>
      </c>
      <c r="AH64" s="54" t="s">
        <v>67</v>
      </c>
      <c r="AI64" s="54">
        <v>50</v>
      </c>
      <c r="AJ64" s="54">
        <v>10</v>
      </c>
      <c r="AK64" s="54">
        <v>7</v>
      </c>
      <c r="AL64" s="54">
        <v>1500</v>
      </c>
      <c r="AM64" s="52" t="s">
        <v>11</v>
      </c>
      <c r="AN64" s="54">
        <v>0.45</v>
      </c>
      <c r="AO64" s="54">
        <v>0.4342671232876712</v>
      </c>
      <c r="AP64" s="54">
        <v>1700</v>
      </c>
    </row>
    <row r="65" spans="1:42" x14ac:dyDescent="0.25">
      <c r="A65" s="52" t="s">
        <v>47</v>
      </c>
      <c r="B65" s="52">
        <v>10</v>
      </c>
      <c r="C65" s="52">
        <v>3</v>
      </c>
      <c r="D65" s="52">
        <v>0</v>
      </c>
      <c r="E65" s="52">
        <v>1000</v>
      </c>
      <c r="F65" s="52">
        <v>30</v>
      </c>
      <c r="G65" s="52">
        <v>6</v>
      </c>
      <c r="H65" s="52">
        <v>4.4061244292237438</v>
      </c>
      <c r="I65" s="52">
        <v>50</v>
      </c>
      <c r="J65" s="52"/>
      <c r="K65" s="52"/>
      <c r="L65" s="52" t="s">
        <v>47</v>
      </c>
      <c r="M65" s="52">
        <v>10</v>
      </c>
      <c r="N65" s="52">
        <v>3</v>
      </c>
      <c r="O65" s="52">
        <v>0</v>
      </c>
      <c r="P65" s="52">
        <v>2250</v>
      </c>
      <c r="Q65" s="52" t="s">
        <v>11</v>
      </c>
      <c r="R65" s="52">
        <v>0.45</v>
      </c>
      <c r="S65" s="52">
        <v>0.42183904109589043</v>
      </c>
      <c r="T65" s="52">
        <v>600</v>
      </c>
      <c r="W65" s="54" t="s">
        <v>47</v>
      </c>
      <c r="X65" s="54">
        <v>10</v>
      </c>
      <c r="Y65" s="54">
        <v>3</v>
      </c>
      <c r="Z65" s="54">
        <v>0</v>
      </c>
      <c r="AA65" s="54">
        <v>1000</v>
      </c>
      <c r="AB65" s="54">
        <v>30</v>
      </c>
      <c r="AC65" s="54">
        <v>6</v>
      </c>
      <c r="AD65" s="54">
        <v>3.7522397260273967</v>
      </c>
      <c r="AE65" s="54">
        <v>100</v>
      </c>
      <c r="AH65" s="54" t="s">
        <v>47</v>
      </c>
      <c r="AI65" s="54">
        <v>10</v>
      </c>
      <c r="AJ65" s="54">
        <v>3</v>
      </c>
      <c r="AK65" s="54">
        <v>0</v>
      </c>
      <c r="AL65" s="54">
        <v>2250</v>
      </c>
      <c r="AM65" s="52" t="s">
        <v>11</v>
      </c>
      <c r="AN65" s="54">
        <v>0.45</v>
      </c>
      <c r="AO65" s="54">
        <v>0.42013818493150684</v>
      </c>
      <c r="AP65" s="54">
        <v>950</v>
      </c>
    </row>
    <row r="66" spans="1:42" x14ac:dyDescent="0.25">
      <c r="A66" s="52" t="s">
        <v>47</v>
      </c>
      <c r="B66" s="52">
        <v>10</v>
      </c>
      <c r="C66" s="52">
        <v>3</v>
      </c>
      <c r="D66" s="52">
        <v>0</v>
      </c>
      <c r="E66" s="52">
        <v>1000</v>
      </c>
      <c r="F66" s="52">
        <v>35</v>
      </c>
      <c r="G66" s="52">
        <v>3</v>
      </c>
      <c r="H66" s="52">
        <v>1.8761198630136984</v>
      </c>
      <c r="I66" s="52">
        <v>100</v>
      </c>
      <c r="J66" s="52"/>
      <c r="K66" s="52"/>
      <c r="L66" s="52" t="s">
        <v>48</v>
      </c>
      <c r="M66" s="52">
        <v>10</v>
      </c>
      <c r="N66" s="52">
        <v>6</v>
      </c>
      <c r="O66" s="52">
        <v>3</v>
      </c>
      <c r="P66" s="52">
        <v>2250</v>
      </c>
      <c r="Q66" s="52" t="s">
        <v>11</v>
      </c>
      <c r="R66" s="52">
        <v>0.45</v>
      </c>
      <c r="S66" s="52">
        <v>0.39875856164383561</v>
      </c>
      <c r="T66" s="52">
        <v>600</v>
      </c>
      <c r="W66" s="54" t="s">
        <v>47</v>
      </c>
      <c r="X66" s="54">
        <v>10</v>
      </c>
      <c r="Y66" s="54">
        <v>3</v>
      </c>
      <c r="Z66" s="54">
        <v>0</v>
      </c>
      <c r="AA66" s="54">
        <v>1000</v>
      </c>
      <c r="AB66" s="54">
        <v>35</v>
      </c>
      <c r="AC66" s="54">
        <v>3</v>
      </c>
      <c r="AD66" s="54">
        <v>2.083682648401826</v>
      </c>
      <c r="AE66" s="54">
        <v>150</v>
      </c>
      <c r="AH66" s="54" t="s">
        <v>48</v>
      </c>
      <c r="AI66" s="54">
        <v>10</v>
      </c>
      <c r="AJ66" s="54">
        <v>6</v>
      </c>
      <c r="AK66" s="54">
        <v>3</v>
      </c>
      <c r="AL66" s="54">
        <v>2250</v>
      </c>
      <c r="AM66" s="52" t="s">
        <v>11</v>
      </c>
      <c r="AN66" s="54">
        <v>0.45</v>
      </c>
      <c r="AO66" s="54">
        <v>0.43406660958904114</v>
      </c>
      <c r="AP66" s="54">
        <v>900</v>
      </c>
    </row>
    <row r="67" spans="1:42" x14ac:dyDescent="0.25">
      <c r="A67" s="52" t="s">
        <v>47</v>
      </c>
      <c r="B67" s="52">
        <v>10</v>
      </c>
      <c r="C67" s="52">
        <v>3</v>
      </c>
      <c r="D67" s="52">
        <v>0</v>
      </c>
      <c r="E67" s="52">
        <v>1000</v>
      </c>
      <c r="F67" s="52">
        <v>40</v>
      </c>
      <c r="G67" s="52">
        <v>1.6</v>
      </c>
      <c r="H67" s="52">
        <v>1.041841324200913</v>
      </c>
      <c r="I67" s="52">
        <v>150</v>
      </c>
      <c r="J67" s="52"/>
      <c r="K67" s="52"/>
      <c r="L67" s="52" t="s">
        <v>49</v>
      </c>
      <c r="M67" s="52">
        <v>10</v>
      </c>
      <c r="N67" s="52">
        <v>10</v>
      </c>
      <c r="O67" s="52">
        <v>7</v>
      </c>
      <c r="P67" s="52">
        <v>2250</v>
      </c>
      <c r="Q67" s="52" t="s">
        <v>11</v>
      </c>
      <c r="R67" s="52">
        <v>0.45</v>
      </c>
      <c r="S67" s="52">
        <v>0.41410017123287673</v>
      </c>
      <c r="T67" s="52">
        <v>550</v>
      </c>
      <c r="W67" s="54" t="s">
        <v>47</v>
      </c>
      <c r="X67" s="54">
        <v>10</v>
      </c>
      <c r="Y67" s="54">
        <v>3</v>
      </c>
      <c r="Z67" s="54">
        <v>0</v>
      </c>
      <c r="AA67" s="54">
        <v>1000</v>
      </c>
      <c r="AB67" s="54">
        <v>40</v>
      </c>
      <c r="AC67" s="54">
        <v>1.6</v>
      </c>
      <c r="AD67" s="54">
        <v>1.3472746575342467</v>
      </c>
      <c r="AE67" s="54">
        <v>200</v>
      </c>
      <c r="AH67" s="54" t="s">
        <v>49</v>
      </c>
      <c r="AI67" s="54">
        <v>10</v>
      </c>
      <c r="AJ67" s="54">
        <v>10</v>
      </c>
      <c r="AK67" s="54">
        <v>7</v>
      </c>
      <c r="AL67" s="54">
        <v>2250</v>
      </c>
      <c r="AM67" s="52" t="s">
        <v>11</v>
      </c>
      <c r="AN67" s="54">
        <v>0.45</v>
      </c>
      <c r="AO67" s="54">
        <v>0.43836626712328763</v>
      </c>
      <c r="AP67" s="54">
        <v>850</v>
      </c>
    </row>
    <row r="68" spans="1:42" x14ac:dyDescent="0.25">
      <c r="A68" s="52" t="s">
        <v>48</v>
      </c>
      <c r="B68" s="52">
        <v>10</v>
      </c>
      <c r="C68" s="52">
        <v>6</v>
      </c>
      <c r="D68" s="52">
        <v>3</v>
      </c>
      <c r="E68" s="52">
        <v>1000</v>
      </c>
      <c r="F68" s="52">
        <v>30</v>
      </c>
      <c r="G68" s="52">
        <v>6</v>
      </c>
      <c r="H68" s="52">
        <v>2.5370924657534246</v>
      </c>
      <c r="I68" s="52">
        <v>50</v>
      </c>
      <c r="J68" s="52"/>
      <c r="K68" s="52"/>
      <c r="L68" s="52" t="s">
        <v>50</v>
      </c>
      <c r="M68" s="52">
        <v>15</v>
      </c>
      <c r="N68" s="52">
        <v>3</v>
      </c>
      <c r="O68" s="52">
        <v>0</v>
      </c>
      <c r="P68" s="52">
        <v>2250</v>
      </c>
      <c r="Q68" s="52" t="s">
        <v>11</v>
      </c>
      <c r="R68" s="52">
        <v>0.45</v>
      </c>
      <c r="S68" s="52">
        <v>0.40933047945205481</v>
      </c>
      <c r="T68" s="52">
        <v>750</v>
      </c>
      <c r="W68" s="54" t="s">
        <v>48</v>
      </c>
      <c r="X68" s="54">
        <v>10</v>
      </c>
      <c r="Y68" s="54">
        <v>6</v>
      </c>
      <c r="Z68" s="54">
        <v>3</v>
      </c>
      <c r="AA68" s="54">
        <v>1000</v>
      </c>
      <c r="AB68" s="54">
        <v>30</v>
      </c>
      <c r="AC68" s="54">
        <v>6</v>
      </c>
      <c r="AD68" s="54">
        <v>5.0741849315068492</v>
      </c>
      <c r="AE68" s="54">
        <v>50</v>
      </c>
      <c r="AH68" s="54" t="s">
        <v>50</v>
      </c>
      <c r="AI68" s="54">
        <v>15</v>
      </c>
      <c r="AJ68" s="54">
        <v>3</v>
      </c>
      <c r="AK68" s="54">
        <v>0</v>
      </c>
      <c r="AL68" s="54">
        <v>2250</v>
      </c>
      <c r="AM68" s="52" t="s">
        <v>11</v>
      </c>
      <c r="AN68" s="54">
        <v>0.45</v>
      </c>
      <c r="AO68" s="54">
        <v>0.40439229452054792</v>
      </c>
      <c r="AP68" s="54">
        <v>1200</v>
      </c>
    </row>
    <row r="69" spans="1:42" x14ac:dyDescent="0.25">
      <c r="A69" s="52" t="s">
        <v>48</v>
      </c>
      <c r="B69" s="52">
        <v>10</v>
      </c>
      <c r="C69" s="52">
        <v>6</v>
      </c>
      <c r="D69" s="52">
        <v>3</v>
      </c>
      <c r="E69" s="52">
        <v>1000</v>
      </c>
      <c r="F69" s="52">
        <v>35</v>
      </c>
      <c r="G69" s="52">
        <v>3</v>
      </c>
      <c r="H69" s="52">
        <v>2.5370924657534246</v>
      </c>
      <c r="I69" s="52">
        <v>50</v>
      </c>
      <c r="J69" s="52"/>
      <c r="K69" s="52"/>
      <c r="L69" s="52" t="s">
        <v>51</v>
      </c>
      <c r="M69" s="52">
        <v>15</v>
      </c>
      <c r="N69" s="52">
        <v>6</v>
      </c>
      <c r="O69" s="52">
        <v>3</v>
      </c>
      <c r="P69" s="52">
        <v>2250</v>
      </c>
      <c r="Q69" s="52" t="s">
        <v>11</v>
      </c>
      <c r="R69" s="52">
        <v>0.45</v>
      </c>
      <c r="S69" s="52">
        <v>0.43043835616438353</v>
      </c>
      <c r="T69" s="52">
        <v>700</v>
      </c>
      <c r="W69" s="54" t="s">
        <v>48</v>
      </c>
      <c r="X69" s="54">
        <v>10</v>
      </c>
      <c r="Y69" s="54">
        <v>6</v>
      </c>
      <c r="Z69" s="54">
        <v>3</v>
      </c>
      <c r="AA69" s="54">
        <v>1000</v>
      </c>
      <c r="AB69" s="54">
        <v>35</v>
      </c>
      <c r="AC69" s="54">
        <v>3</v>
      </c>
      <c r="AD69" s="54">
        <v>1.86987899543379</v>
      </c>
      <c r="AE69" s="54">
        <v>150</v>
      </c>
      <c r="AH69" s="54" t="s">
        <v>51</v>
      </c>
      <c r="AI69" s="54">
        <v>15</v>
      </c>
      <c r="AJ69" s="54">
        <v>6</v>
      </c>
      <c r="AK69" s="54">
        <v>3</v>
      </c>
      <c r="AL69" s="54">
        <v>2250</v>
      </c>
      <c r="AM69" s="52" t="s">
        <v>11</v>
      </c>
      <c r="AN69" s="54">
        <v>0.45</v>
      </c>
      <c r="AO69" s="54">
        <v>0.44085513698630141</v>
      </c>
      <c r="AP69" s="54">
        <v>1100</v>
      </c>
    </row>
    <row r="70" spans="1:42" x14ac:dyDescent="0.25">
      <c r="A70" s="52" t="s">
        <v>48</v>
      </c>
      <c r="B70" s="52">
        <v>10</v>
      </c>
      <c r="C70" s="52">
        <v>6</v>
      </c>
      <c r="D70" s="52">
        <v>3</v>
      </c>
      <c r="E70" s="52">
        <v>1000</v>
      </c>
      <c r="F70" s="52">
        <v>40</v>
      </c>
      <c r="G70" s="52">
        <v>1.6</v>
      </c>
      <c r="H70" s="52">
        <v>1.549788812785388</v>
      </c>
      <c r="I70" s="52">
        <v>100</v>
      </c>
      <c r="J70" s="52"/>
      <c r="K70" s="52"/>
      <c r="L70" s="52" t="s">
        <v>52</v>
      </c>
      <c r="M70" s="52">
        <v>15</v>
      </c>
      <c r="N70" s="52">
        <v>10</v>
      </c>
      <c r="O70" s="52">
        <v>7</v>
      </c>
      <c r="P70" s="52">
        <v>2250</v>
      </c>
      <c r="Q70" s="52" t="s">
        <v>11</v>
      </c>
      <c r="R70" s="52">
        <v>0.45</v>
      </c>
      <c r="S70" s="52">
        <v>0.4417268835616438</v>
      </c>
      <c r="T70" s="52">
        <v>650</v>
      </c>
      <c r="W70" s="54" t="s">
        <v>48</v>
      </c>
      <c r="X70" s="54">
        <v>10</v>
      </c>
      <c r="Y70" s="54">
        <v>6</v>
      </c>
      <c r="Z70" s="54">
        <v>3</v>
      </c>
      <c r="AA70" s="54">
        <v>1000</v>
      </c>
      <c r="AB70" s="54">
        <v>40</v>
      </c>
      <c r="AC70" s="54">
        <v>1.6</v>
      </c>
      <c r="AD70" s="54">
        <v>1.2447821917808219</v>
      </c>
      <c r="AE70" s="54">
        <v>200</v>
      </c>
      <c r="AH70" s="54" t="s">
        <v>52</v>
      </c>
      <c r="AI70" s="54">
        <v>15</v>
      </c>
      <c r="AJ70" s="54">
        <v>10</v>
      </c>
      <c r="AK70" s="54">
        <v>7</v>
      </c>
      <c r="AL70" s="54">
        <v>2250</v>
      </c>
      <c r="AM70" s="52" t="s">
        <v>11</v>
      </c>
      <c r="AN70" s="54">
        <v>0.45</v>
      </c>
      <c r="AO70" s="54">
        <v>0.41246815068493153</v>
      </c>
      <c r="AP70" s="54">
        <v>1100</v>
      </c>
    </row>
    <row r="71" spans="1:42" x14ac:dyDescent="0.25">
      <c r="A71" s="52" t="s">
        <v>49</v>
      </c>
      <c r="B71" s="52">
        <v>10</v>
      </c>
      <c r="C71" s="52">
        <v>10</v>
      </c>
      <c r="D71" s="52">
        <v>7</v>
      </c>
      <c r="E71" s="52">
        <v>1000</v>
      </c>
      <c r="F71" s="52">
        <v>30</v>
      </c>
      <c r="G71" s="52">
        <v>6</v>
      </c>
      <c r="H71" s="52">
        <v>0.87738926940639272</v>
      </c>
      <c r="I71" s="52">
        <v>0</v>
      </c>
      <c r="J71" s="52"/>
      <c r="K71" s="52"/>
      <c r="L71" s="52" t="s">
        <v>53</v>
      </c>
      <c r="M71" s="52">
        <v>20</v>
      </c>
      <c r="N71" s="52">
        <v>3</v>
      </c>
      <c r="O71" s="52">
        <v>0</v>
      </c>
      <c r="P71" s="52">
        <v>2250</v>
      </c>
      <c r="Q71" s="52" t="s">
        <v>11</v>
      </c>
      <c r="R71" s="52">
        <v>0.45</v>
      </c>
      <c r="S71" s="52">
        <v>0.42127910958904113</v>
      </c>
      <c r="T71" s="52">
        <v>850</v>
      </c>
      <c r="W71" s="54" t="s">
        <v>49</v>
      </c>
      <c r="X71" s="54">
        <v>10</v>
      </c>
      <c r="Y71" s="54">
        <v>10</v>
      </c>
      <c r="Z71" s="54">
        <v>7</v>
      </c>
      <c r="AA71" s="54">
        <v>1000</v>
      </c>
      <c r="AB71" s="54">
        <v>30</v>
      </c>
      <c r="AC71" s="54">
        <v>6</v>
      </c>
      <c r="AD71" s="54">
        <v>1.7547785388127854</v>
      </c>
      <c r="AE71" s="54">
        <v>0</v>
      </c>
      <c r="AH71" s="54" t="s">
        <v>53</v>
      </c>
      <c r="AI71" s="54">
        <v>20</v>
      </c>
      <c r="AJ71" s="54">
        <v>3</v>
      </c>
      <c r="AK71" s="54">
        <v>0</v>
      </c>
      <c r="AL71" s="54">
        <v>2250</v>
      </c>
      <c r="AM71" s="52" t="s">
        <v>11</v>
      </c>
      <c r="AN71" s="54">
        <v>0.45</v>
      </c>
      <c r="AO71" s="54">
        <v>0.44859657534246572</v>
      </c>
      <c r="AP71" s="54">
        <v>1300</v>
      </c>
    </row>
    <row r="72" spans="1:42" x14ac:dyDescent="0.25">
      <c r="A72" s="52" t="s">
        <v>49</v>
      </c>
      <c r="B72" s="52">
        <v>10</v>
      </c>
      <c r="C72" s="52">
        <v>10</v>
      </c>
      <c r="D72" s="52">
        <v>7</v>
      </c>
      <c r="E72" s="52">
        <v>1000</v>
      </c>
      <c r="F72" s="52">
        <v>35</v>
      </c>
      <c r="G72" s="52">
        <v>3</v>
      </c>
      <c r="H72" s="52">
        <v>0.87738926940639272</v>
      </c>
      <c r="I72" s="52">
        <v>0</v>
      </c>
      <c r="J72" s="52"/>
      <c r="K72" s="52"/>
      <c r="L72" s="52" t="s">
        <v>54</v>
      </c>
      <c r="M72" s="52">
        <v>20</v>
      </c>
      <c r="N72" s="52">
        <v>6</v>
      </c>
      <c r="O72" s="52">
        <v>3</v>
      </c>
      <c r="P72" s="52">
        <v>2250</v>
      </c>
      <c r="Q72" s="52" t="s">
        <v>11</v>
      </c>
      <c r="R72" s="52">
        <v>0.45</v>
      </c>
      <c r="S72" s="52">
        <v>0.43828510273972604</v>
      </c>
      <c r="T72" s="52">
        <v>800</v>
      </c>
      <c r="W72" s="54" t="s">
        <v>49</v>
      </c>
      <c r="X72" s="54">
        <v>10</v>
      </c>
      <c r="Y72" s="54">
        <v>10</v>
      </c>
      <c r="Z72" s="54">
        <v>7</v>
      </c>
      <c r="AA72" s="54">
        <v>1000</v>
      </c>
      <c r="AB72" s="54">
        <v>35</v>
      </c>
      <c r="AC72" s="54">
        <v>3</v>
      </c>
      <c r="AD72" s="54">
        <v>1.7547785388127854</v>
      </c>
      <c r="AE72" s="54">
        <v>0</v>
      </c>
      <c r="AH72" s="54" t="s">
        <v>54</v>
      </c>
      <c r="AI72" s="54">
        <v>20</v>
      </c>
      <c r="AJ72" s="54">
        <v>6</v>
      </c>
      <c r="AK72" s="54">
        <v>3</v>
      </c>
      <c r="AL72" s="54">
        <v>2250</v>
      </c>
      <c r="AM72" s="52" t="s">
        <v>11</v>
      </c>
      <c r="AN72" s="54">
        <v>0.45</v>
      </c>
      <c r="AO72" s="54">
        <v>0.42978082191780825</v>
      </c>
      <c r="AP72" s="54">
        <v>1300</v>
      </c>
    </row>
    <row r="73" spans="1:42" x14ac:dyDescent="0.25">
      <c r="A73" s="52" t="s">
        <v>49</v>
      </c>
      <c r="B73" s="52">
        <v>10</v>
      </c>
      <c r="C73" s="52">
        <v>10</v>
      </c>
      <c r="D73" s="52">
        <v>7</v>
      </c>
      <c r="E73" s="52">
        <v>1000</v>
      </c>
      <c r="F73" s="52">
        <v>40</v>
      </c>
      <c r="G73" s="52">
        <v>1.6</v>
      </c>
      <c r="H73" s="52">
        <v>0.87738926940639272</v>
      </c>
      <c r="I73" s="52">
        <v>0</v>
      </c>
      <c r="J73" s="52"/>
      <c r="K73" s="52"/>
      <c r="L73" s="52" t="s">
        <v>55</v>
      </c>
      <c r="M73" s="52">
        <v>20</v>
      </c>
      <c r="N73" s="52">
        <v>10</v>
      </c>
      <c r="O73" s="52">
        <v>7</v>
      </c>
      <c r="P73" s="52">
        <v>2250</v>
      </c>
      <c r="Q73" s="52" t="s">
        <v>11</v>
      </c>
      <c r="R73" s="52">
        <v>0.45</v>
      </c>
      <c r="S73" s="52">
        <v>0.44574143835616437</v>
      </c>
      <c r="T73" s="52">
        <v>750</v>
      </c>
      <c r="W73" s="54" t="s">
        <v>49</v>
      </c>
      <c r="X73" s="54">
        <v>10</v>
      </c>
      <c r="Y73" s="54">
        <v>10</v>
      </c>
      <c r="Z73" s="54">
        <v>7</v>
      </c>
      <c r="AA73" s="54">
        <v>1000</v>
      </c>
      <c r="AB73" s="54">
        <v>40</v>
      </c>
      <c r="AC73" s="54">
        <v>1.6</v>
      </c>
      <c r="AD73" s="54">
        <v>1.4995086757990868</v>
      </c>
      <c r="AE73" s="54">
        <v>150</v>
      </c>
      <c r="AH73" s="54" t="s">
        <v>55</v>
      </c>
      <c r="AI73" s="54">
        <v>20</v>
      </c>
      <c r="AJ73" s="54">
        <v>10</v>
      </c>
      <c r="AK73" s="54">
        <v>7</v>
      </c>
      <c r="AL73" s="54">
        <v>2250</v>
      </c>
      <c r="AM73" s="52" t="s">
        <v>11</v>
      </c>
      <c r="AN73" s="54">
        <v>0.45</v>
      </c>
      <c r="AO73" s="54">
        <v>0.40434965753424662</v>
      </c>
      <c r="AP73" s="54">
        <v>1300</v>
      </c>
    </row>
    <row r="74" spans="1:42" x14ac:dyDescent="0.25">
      <c r="A74" s="52" t="s">
        <v>50</v>
      </c>
      <c r="B74" s="52">
        <v>15</v>
      </c>
      <c r="C74" s="52">
        <v>3</v>
      </c>
      <c r="D74" s="52">
        <v>0</v>
      </c>
      <c r="E74" s="52">
        <v>1000</v>
      </c>
      <c r="F74" s="52">
        <v>30</v>
      </c>
      <c r="G74" s="52">
        <v>6</v>
      </c>
      <c r="H74" s="52">
        <v>5.2526609589041096</v>
      </c>
      <c r="I74" s="52">
        <v>50</v>
      </c>
      <c r="J74" s="52"/>
      <c r="K74" s="52"/>
      <c r="L74" s="52" t="s">
        <v>56</v>
      </c>
      <c r="M74" s="52">
        <v>25</v>
      </c>
      <c r="N74" s="52">
        <v>3</v>
      </c>
      <c r="O74" s="52">
        <v>0</v>
      </c>
      <c r="P74" s="52">
        <v>2250</v>
      </c>
      <c r="Q74" s="52" t="s">
        <v>11</v>
      </c>
      <c r="R74" s="52">
        <v>0.45</v>
      </c>
      <c r="S74" s="52">
        <v>0.42138698630136989</v>
      </c>
      <c r="T74" s="52">
        <v>950</v>
      </c>
      <c r="W74" s="54" t="s">
        <v>50</v>
      </c>
      <c r="X74" s="54">
        <v>15</v>
      </c>
      <c r="Y74" s="54">
        <v>3</v>
      </c>
      <c r="Z74" s="54">
        <v>0</v>
      </c>
      <c r="AA74" s="54">
        <v>1000</v>
      </c>
      <c r="AB74" s="54">
        <v>30</v>
      </c>
      <c r="AC74" s="54">
        <v>6</v>
      </c>
      <c r="AD74" s="54">
        <v>4.8032625570776259</v>
      </c>
      <c r="AE74" s="54">
        <v>100</v>
      </c>
      <c r="AH74" s="54" t="s">
        <v>56</v>
      </c>
      <c r="AI74" s="54">
        <v>25</v>
      </c>
      <c r="AJ74" s="54">
        <v>3</v>
      </c>
      <c r="AK74" s="54">
        <v>0</v>
      </c>
      <c r="AL74" s="54">
        <v>2250</v>
      </c>
      <c r="AM74" s="52" t="s">
        <v>11</v>
      </c>
      <c r="AN74" s="54">
        <v>0.45</v>
      </c>
      <c r="AO74" s="54">
        <v>0.43011164383561651</v>
      </c>
      <c r="AP74" s="54">
        <v>1500</v>
      </c>
    </row>
    <row r="75" spans="1:42" x14ac:dyDescent="0.25">
      <c r="A75" s="52" t="s">
        <v>50</v>
      </c>
      <c r="B75" s="52">
        <v>15</v>
      </c>
      <c r="C75" s="52">
        <v>3</v>
      </c>
      <c r="D75" s="52">
        <v>0</v>
      </c>
      <c r="E75" s="52">
        <v>1000</v>
      </c>
      <c r="F75" s="52">
        <v>35</v>
      </c>
      <c r="G75" s="52">
        <v>3</v>
      </c>
      <c r="H75" s="52">
        <v>2.401631278538813</v>
      </c>
      <c r="I75" s="52">
        <v>100</v>
      </c>
      <c r="J75" s="52"/>
      <c r="K75" s="52"/>
      <c r="L75" s="52" t="s">
        <v>57</v>
      </c>
      <c r="M75" s="52">
        <v>25</v>
      </c>
      <c r="N75" s="52">
        <v>6</v>
      </c>
      <c r="O75" s="52">
        <v>3</v>
      </c>
      <c r="P75" s="52">
        <v>2250</v>
      </c>
      <c r="Q75" s="52" t="s">
        <v>11</v>
      </c>
      <c r="R75" s="52">
        <v>0.45</v>
      </c>
      <c r="S75" s="52">
        <v>0.43487928082191779</v>
      </c>
      <c r="T75" s="52">
        <v>900</v>
      </c>
      <c r="W75" s="54" t="s">
        <v>50</v>
      </c>
      <c r="X75" s="54">
        <v>15</v>
      </c>
      <c r="Y75" s="54">
        <v>3</v>
      </c>
      <c r="Z75" s="54">
        <v>0</v>
      </c>
      <c r="AA75" s="54">
        <v>1000</v>
      </c>
      <c r="AB75" s="54">
        <v>35</v>
      </c>
      <c r="AC75" s="54">
        <v>3</v>
      </c>
      <c r="AD75" s="54">
        <v>2.7366324200913241</v>
      </c>
      <c r="AE75" s="54">
        <v>150</v>
      </c>
      <c r="AH75" s="54" t="s">
        <v>57</v>
      </c>
      <c r="AI75" s="54">
        <v>25</v>
      </c>
      <c r="AJ75" s="54">
        <v>6</v>
      </c>
      <c r="AK75" s="54">
        <v>3</v>
      </c>
      <c r="AL75" s="54">
        <v>2250</v>
      </c>
      <c r="AM75" s="52" t="s">
        <v>11</v>
      </c>
      <c r="AN75" s="54">
        <v>0.45</v>
      </c>
      <c r="AO75" s="54">
        <v>0.412991095890411</v>
      </c>
      <c r="AP75" s="54">
        <v>1500</v>
      </c>
    </row>
    <row r="76" spans="1:42" x14ac:dyDescent="0.25">
      <c r="A76" s="52" t="s">
        <v>50</v>
      </c>
      <c r="B76" s="52">
        <v>15</v>
      </c>
      <c r="C76" s="52">
        <v>3</v>
      </c>
      <c r="D76" s="52">
        <v>0</v>
      </c>
      <c r="E76" s="52">
        <v>1000</v>
      </c>
      <c r="F76" s="52">
        <v>40</v>
      </c>
      <c r="G76" s="52">
        <v>1.6</v>
      </c>
      <c r="H76" s="52">
        <v>1.3683162100456621</v>
      </c>
      <c r="I76" s="52">
        <v>150</v>
      </c>
      <c r="J76" s="52"/>
      <c r="K76" s="52"/>
      <c r="L76" s="52" t="s">
        <v>58</v>
      </c>
      <c r="M76" s="52">
        <v>25</v>
      </c>
      <c r="N76" s="52">
        <v>10</v>
      </c>
      <c r="O76" s="52">
        <v>7</v>
      </c>
      <c r="P76" s="52">
        <v>2250</v>
      </c>
      <c r="Q76" s="52" t="s">
        <v>11</v>
      </c>
      <c r="R76" s="52">
        <v>0.45</v>
      </c>
      <c r="S76" s="52">
        <v>0.43930222602739727</v>
      </c>
      <c r="T76" s="52">
        <v>850</v>
      </c>
      <c r="W76" s="54" t="s">
        <v>50</v>
      </c>
      <c r="X76" s="54">
        <v>15</v>
      </c>
      <c r="Y76" s="54">
        <v>3</v>
      </c>
      <c r="Z76" s="54">
        <v>0</v>
      </c>
      <c r="AA76" s="54">
        <v>1000</v>
      </c>
      <c r="AB76" s="54">
        <v>40</v>
      </c>
      <c r="AC76" s="54">
        <v>1.6</v>
      </c>
      <c r="AD76" s="54">
        <v>1.2746984018264838</v>
      </c>
      <c r="AE76" s="54">
        <v>250</v>
      </c>
      <c r="AH76" s="54" t="s">
        <v>58</v>
      </c>
      <c r="AI76" s="54">
        <v>25</v>
      </c>
      <c r="AJ76" s="54">
        <v>10</v>
      </c>
      <c r="AK76" s="54">
        <v>7</v>
      </c>
      <c r="AL76" s="54">
        <v>2250</v>
      </c>
      <c r="AM76" s="52" t="s">
        <v>11</v>
      </c>
      <c r="AN76" s="54">
        <v>0.45</v>
      </c>
      <c r="AO76" s="54">
        <v>0.43099931506849321</v>
      </c>
      <c r="AP76" s="54">
        <v>1400</v>
      </c>
    </row>
    <row r="77" spans="1:42" x14ac:dyDescent="0.25">
      <c r="A77" s="52" t="s">
        <v>51</v>
      </c>
      <c r="B77" s="52">
        <v>15</v>
      </c>
      <c r="C77" s="52">
        <v>6</v>
      </c>
      <c r="D77" s="52">
        <v>3</v>
      </c>
      <c r="E77" s="52">
        <v>1000</v>
      </c>
      <c r="F77" s="52">
        <v>30</v>
      </c>
      <c r="G77" s="52">
        <v>6</v>
      </c>
      <c r="H77" s="52">
        <v>2.9971187214611872</v>
      </c>
      <c r="I77" s="52">
        <v>50</v>
      </c>
      <c r="J77" s="52"/>
      <c r="K77" s="52"/>
      <c r="L77" s="52" t="s">
        <v>59</v>
      </c>
      <c r="M77" s="52">
        <v>30</v>
      </c>
      <c r="N77" s="52">
        <v>3</v>
      </c>
      <c r="O77" s="52">
        <v>0</v>
      </c>
      <c r="P77" s="52">
        <v>2250</v>
      </c>
      <c r="Q77" s="52" t="s">
        <v>11</v>
      </c>
      <c r="R77" s="52">
        <v>0.45</v>
      </c>
      <c r="S77" s="52">
        <v>0.40354623287671232</v>
      </c>
      <c r="T77" s="52">
        <v>1200</v>
      </c>
      <c r="W77" s="54" t="s">
        <v>51</v>
      </c>
      <c r="X77" s="54">
        <v>15</v>
      </c>
      <c r="Y77" s="54">
        <v>6</v>
      </c>
      <c r="Z77" s="54">
        <v>3</v>
      </c>
      <c r="AA77" s="54">
        <v>1000</v>
      </c>
      <c r="AB77" s="54">
        <v>30</v>
      </c>
      <c r="AC77" s="54">
        <v>6</v>
      </c>
      <c r="AD77" s="54">
        <v>5.9942374429223744</v>
      </c>
      <c r="AE77" s="54">
        <v>50</v>
      </c>
      <c r="AH77" s="54" t="s">
        <v>59</v>
      </c>
      <c r="AI77" s="54">
        <v>30</v>
      </c>
      <c r="AJ77" s="54">
        <v>3</v>
      </c>
      <c r="AK77" s="54">
        <v>0</v>
      </c>
      <c r="AL77" s="54">
        <v>2250</v>
      </c>
      <c r="AM77" s="52" t="s">
        <v>11</v>
      </c>
      <c r="AN77" s="54">
        <v>0.45</v>
      </c>
      <c r="AO77" s="54">
        <v>0.44061780821917812</v>
      </c>
      <c r="AP77" s="54">
        <v>1800</v>
      </c>
    </row>
    <row r="78" spans="1:42" x14ac:dyDescent="0.25">
      <c r="A78" s="52" t="s">
        <v>51</v>
      </c>
      <c r="B78" s="52">
        <v>15</v>
      </c>
      <c r="C78" s="52">
        <v>6</v>
      </c>
      <c r="D78" s="52">
        <v>3</v>
      </c>
      <c r="E78" s="52">
        <v>1000</v>
      </c>
      <c r="F78" s="52">
        <v>35</v>
      </c>
      <c r="G78" s="52">
        <v>3</v>
      </c>
      <c r="H78" s="52">
        <v>2.9971187214611872</v>
      </c>
      <c r="I78" s="52">
        <v>50</v>
      </c>
      <c r="J78" s="52"/>
      <c r="K78" s="52"/>
      <c r="L78" s="52" t="s">
        <v>60</v>
      </c>
      <c r="M78" s="52">
        <v>30</v>
      </c>
      <c r="N78" s="52">
        <v>6</v>
      </c>
      <c r="O78" s="52">
        <v>3</v>
      </c>
      <c r="P78" s="52">
        <v>2250</v>
      </c>
      <c r="Q78" s="52" t="s">
        <v>11</v>
      </c>
      <c r="R78" s="52">
        <v>0.45</v>
      </c>
      <c r="S78" s="52">
        <v>0.4403065068493151</v>
      </c>
      <c r="T78" s="52">
        <v>1100</v>
      </c>
      <c r="W78" s="54" t="s">
        <v>51</v>
      </c>
      <c r="X78" s="54">
        <v>15</v>
      </c>
      <c r="Y78" s="54">
        <v>6</v>
      </c>
      <c r="Z78" s="54">
        <v>3</v>
      </c>
      <c r="AA78" s="54">
        <v>1000</v>
      </c>
      <c r="AB78" s="54">
        <v>35</v>
      </c>
      <c r="AC78" s="54">
        <v>3</v>
      </c>
      <c r="AD78" s="54">
        <v>2.4442625570776255</v>
      </c>
      <c r="AE78" s="54">
        <v>150</v>
      </c>
      <c r="AH78" s="54" t="s">
        <v>60</v>
      </c>
      <c r="AI78" s="54">
        <v>30</v>
      </c>
      <c r="AJ78" s="54">
        <v>6</v>
      </c>
      <c r="AK78" s="54">
        <v>3</v>
      </c>
      <c r="AL78" s="54">
        <v>2250</v>
      </c>
      <c r="AM78" s="52" t="s">
        <v>11</v>
      </c>
      <c r="AN78" s="54">
        <v>0.45</v>
      </c>
      <c r="AO78" s="54">
        <v>0.42196489726027403</v>
      </c>
      <c r="AP78" s="54">
        <v>1800</v>
      </c>
    </row>
    <row r="79" spans="1:42" x14ac:dyDescent="0.25">
      <c r="A79" s="52" t="s">
        <v>51</v>
      </c>
      <c r="B79" s="52">
        <v>15</v>
      </c>
      <c r="C79" s="52">
        <v>6</v>
      </c>
      <c r="D79" s="52">
        <v>3</v>
      </c>
      <c r="E79" s="52">
        <v>1000</v>
      </c>
      <c r="F79" s="52">
        <v>40</v>
      </c>
      <c r="G79" s="52">
        <v>1.6</v>
      </c>
      <c r="H79" s="52">
        <v>1.2221312785388128</v>
      </c>
      <c r="I79" s="52">
        <v>150</v>
      </c>
      <c r="J79" s="52"/>
      <c r="K79" s="52"/>
      <c r="L79" s="52" t="s">
        <v>61</v>
      </c>
      <c r="M79" s="52">
        <v>30</v>
      </c>
      <c r="N79" s="52">
        <v>10</v>
      </c>
      <c r="O79" s="52">
        <v>7</v>
      </c>
      <c r="P79" s="52">
        <v>2250</v>
      </c>
      <c r="Q79" s="52" t="s">
        <v>11</v>
      </c>
      <c r="R79" s="52">
        <v>0.45</v>
      </c>
      <c r="S79" s="52">
        <v>0.41243321917808218</v>
      </c>
      <c r="T79" s="52">
        <v>1100</v>
      </c>
      <c r="W79" s="54" t="s">
        <v>51</v>
      </c>
      <c r="X79" s="54">
        <v>15</v>
      </c>
      <c r="Y79" s="54">
        <v>6</v>
      </c>
      <c r="Z79" s="54">
        <v>3</v>
      </c>
      <c r="AA79" s="54">
        <v>1000</v>
      </c>
      <c r="AB79" s="54">
        <v>40</v>
      </c>
      <c r="AC79" s="54">
        <v>1.6</v>
      </c>
      <c r="AD79" s="54">
        <v>1.1936358447488582</v>
      </c>
      <c r="AE79" s="54">
        <v>250</v>
      </c>
      <c r="AH79" s="54" t="s">
        <v>61</v>
      </c>
      <c r="AI79" s="54">
        <v>30</v>
      </c>
      <c r="AJ79" s="54">
        <v>10</v>
      </c>
      <c r="AK79" s="54">
        <v>7</v>
      </c>
      <c r="AL79" s="54">
        <v>2250</v>
      </c>
      <c r="AM79" s="52" t="s">
        <v>11</v>
      </c>
      <c r="AN79" s="54">
        <v>0.45</v>
      </c>
      <c r="AO79" s="54">
        <v>0.43489160958904111</v>
      </c>
      <c r="AP79" s="54">
        <v>1700</v>
      </c>
    </row>
    <row r="80" spans="1:42" x14ac:dyDescent="0.25">
      <c r="A80" s="52" t="s">
        <v>52</v>
      </c>
      <c r="B80" s="52">
        <v>15</v>
      </c>
      <c r="C80" s="52">
        <v>10</v>
      </c>
      <c r="D80" s="52">
        <v>7</v>
      </c>
      <c r="E80" s="52">
        <v>1000</v>
      </c>
      <c r="F80" s="52">
        <v>30</v>
      </c>
      <c r="G80" s="52">
        <v>6</v>
      </c>
      <c r="H80" s="52">
        <v>1.0214726027397258</v>
      </c>
      <c r="I80" s="52">
        <v>0</v>
      </c>
      <c r="J80" s="52"/>
      <c r="K80" s="52"/>
      <c r="L80" s="52" t="s">
        <v>62</v>
      </c>
      <c r="M80" s="52">
        <v>40</v>
      </c>
      <c r="N80" s="52">
        <v>3</v>
      </c>
      <c r="O80" s="52">
        <v>0</v>
      </c>
      <c r="P80" s="52">
        <v>2250</v>
      </c>
      <c r="Q80" s="52" t="s">
        <v>11</v>
      </c>
      <c r="R80" s="52">
        <v>0.45</v>
      </c>
      <c r="S80" s="52">
        <v>0.44783219178082195</v>
      </c>
      <c r="T80" s="52">
        <v>1300</v>
      </c>
      <c r="W80" s="54" t="s">
        <v>52</v>
      </c>
      <c r="X80" s="54">
        <v>15</v>
      </c>
      <c r="Y80" s="54">
        <v>10</v>
      </c>
      <c r="Z80" s="54">
        <v>7</v>
      </c>
      <c r="AA80" s="54">
        <v>1000</v>
      </c>
      <c r="AB80" s="54">
        <v>30</v>
      </c>
      <c r="AC80" s="54">
        <v>6</v>
      </c>
      <c r="AD80" s="54">
        <v>2.0429452054794517</v>
      </c>
      <c r="AE80" s="54">
        <v>0</v>
      </c>
      <c r="AH80" s="54" t="s">
        <v>62</v>
      </c>
      <c r="AI80" s="54">
        <v>40</v>
      </c>
      <c r="AJ80" s="54">
        <v>3</v>
      </c>
      <c r="AK80" s="54">
        <v>0</v>
      </c>
      <c r="AL80" s="54">
        <v>2250</v>
      </c>
      <c r="AM80" s="52" t="s">
        <v>11</v>
      </c>
      <c r="AN80" s="54">
        <v>0.45</v>
      </c>
      <c r="AO80" s="54" t="e">
        <v>#N/A</v>
      </c>
      <c r="AP80" s="54">
        <v>2100</v>
      </c>
    </row>
    <row r="81" spans="1:42" x14ac:dyDescent="0.25">
      <c r="A81" s="52" t="s">
        <v>52</v>
      </c>
      <c r="B81" s="52">
        <v>15</v>
      </c>
      <c r="C81" s="52">
        <v>10</v>
      </c>
      <c r="D81" s="52">
        <v>7</v>
      </c>
      <c r="E81" s="52">
        <v>1000</v>
      </c>
      <c r="F81" s="52">
        <v>35</v>
      </c>
      <c r="G81" s="52">
        <v>3</v>
      </c>
      <c r="H81" s="52">
        <v>1.0214726027397258</v>
      </c>
      <c r="I81" s="52">
        <v>0</v>
      </c>
      <c r="J81" s="52"/>
      <c r="K81" s="52"/>
      <c r="L81" s="52" t="s">
        <v>63</v>
      </c>
      <c r="M81" s="52">
        <v>40</v>
      </c>
      <c r="N81" s="52">
        <v>6</v>
      </c>
      <c r="O81" s="52">
        <v>3</v>
      </c>
      <c r="P81" s="52">
        <v>2250</v>
      </c>
      <c r="Q81" s="52" t="s">
        <v>11</v>
      </c>
      <c r="R81" s="52">
        <v>0.45</v>
      </c>
      <c r="S81" s="52">
        <v>0.42933390410958905</v>
      </c>
      <c r="T81" s="52">
        <v>1300</v>
      </c>
      <c r="W81" s="54" t="s">
        <v>52</v>
      </c>
      <c r="X81" s="54">
        <v>15</v>
      </c>
      <c r="Y81" s="54">
        <v>10</v>
      </c>
      <c r="Z81" s="54">
        <v>7</v>
      </c>
      <c r="AA81" s="54">
        <v>1000</v>
      </c>
      <c r="AB81" s="54">
        <v>35</v>
      </c>
      <c r="AC81" s="54">
        <v>3</v>
      </c>
      <c r="AD81" s="54">
        <v>2.0429452054794517</v>
      </c>
      <c r="AE81" s="54">
        <v>0</v>
      </c>
      <c r="AH81" s="54" t="s">
        <v>63</v>
      </c>
      <c r="AI81" s="54">
        <v>40</v>
      </c>
      <c r="AJ81" s="54">
        <v>6</v>
      </c>
      <c r="AK81" s="54">
        <v>3</v>
      </c>
      <c r="AL81" s="54">
        <v>2250</v>
      </c>
      <c r="AM81" s="52" t="s">
        <v>11</v>
      </c>
      <c r="AN81" s="54">
        <v>0.45</v>
      </c>
      <c r="AO81" s="54" t="e">
        <v>#N/A</v>
      </c>
      <c r="AP81" s="54">
        <v>2100</v>
      </c>
    </row>
    <row r="82" spans="1:42" x14ac:dyDescent="0.25">
      <c r="A82" s="52" t="s">
        <v>52</v>
      </c>
      <c r="B82" s="52">
        <v>15</v>
      </c>
      <c r="C82" s="52">
        <v>10</v>
      </c>
      <c r="D82" s="52">
        <v>7</v>
      </c>
      <c r="E82" s="52">
        <v>1000</v>
      </c>
      <c r="F82" s="52">
        <v>40</v>
      </c>
      <c r="G82" s="52">
        <v>1.6</v>
      </c>
      <c r="H82" s="52">
        <v>1.0214726027397258</v>
      </c>
      <c r="I82" s="52">
        <v>0</v>
      </c>
      <c r="J82" s="52"/>
      <c r="K82" s="52"/>
      <c r="L82" s="52" t="s">
        <v>64</v>
      </c>
      <c r="M82" s="52">
        <v>40</v>
      </c>
      <c r="N82" s="52">
        <v>10</v>
      </c>
      <c r="O82" s="52">
        <v>7</v>
      </c>
      <c r="P82" s="52">
        <v>2250</v>
      </c>
      <c r="Q82" s="52" t="s">
        <v>11</v>
      </c>
      <c r="R82" s="52">
        <v>0.45</v>
      </c>
      <c r="S82" s="52">
        <v>0.40431934931506847</v>
      </c>
      <c r="T82" s="52">
        <v>1300</v>
      </c>
      <c r="W82" s="54" t="s">
        <v>52</v>
      </c>
      <c r="X82" s="54">
        <v>15</v>
      </c>
      <c r="Y82" s="54">
        <v>10</v>
      </c>
      <c r="Z82" s="54">
        <v>7</v>
      </c>
      <c r="AA82" s="54">
        <v>1000</v>
      </c>
      <c r="AB82" s="54">
        <v>40</v>
      </c>
      <c r="AC82" s="54">
        <v>1.6</v>
      </c>
      <c r="AD82" s="54">
        <v>1.413119406392694</v>
      </c>
      <c r="AE82" s="54">
        <v>200</v>
      </c>
      <c r="AH82" s="54" t="s">
        <v>64</v>
      </c>
      <c r="AI82" s="54">
        <v>40</v>
      </c>
      <c r="AJ82" s="54">
        <v>10</v>
      </c>
      <c r="AK82" s="54">
        <v>7</v>
      </c>
      <c r="AL82" s="54">
        <v>2250</v>
      </c>
      <c r="AM82" s="52" t="s">
        <v>11</v>
      </c>
      <c r="AN82" s="54">
        <v>0.45</v>
      </c>
      <c r="AO82" s="54">
        <v>0.43252500000000005</v>
      </c>
      <c r="AP82" s="54">
        <v>2000</v>
      </c>
    </row>
    <row r="83" spans="1:42" x14ac:dyDescent="0.25">
      <c r="A83" s="52" t="s">
        <v>53</v>
      </c>
      <c r="B83" s="52">
        <v>20</v>
      </c>
      <c r="C83" s="52">
        <v>3</v>
      </c>
      <c r="D83" s="52">
        <v>0</v>
      </c>
      <c r="E83" s="52">
        <v>1000</v>
      </c>
      <c r="F83" s="52">
        <v>30</v>
      </c>
      <c r="G83" s="52">
        <v>6</v>
      </c>
      <c r="H83" s="52">
        <v>5.8800559360730587</v>
      </c>
      <c r="I83" s="52">
        <v>50</v>
      </c>
      <c r="J83" s="52"/>
      <c r="K83" s="52"/>
      <c r="L83" s="52" t="s">
        <v>65</v>
      </c>
      <c r="M83" s="52">
        <v>50</v>
      </c>
      <c r="N83" s="52">
        <v>3</v>
      </c>
      <c r="O83" s="52">
        <v>0</v>
      </c>
      <c r="P83" s="52">
        <v>2250</v>
      </c>
      <c r="Q83" s="52" t="s">
        <v>11</v>
      </c>
      <c r="R83" s="52">
        <v>0.45</v>
      </c>
      <c r="S83" s="52">
        <v>0.42949828767123294</v>
      </c>
      <c r="T83" s="52">
        <v>1500</v>
      </c>
      <c r="W83" s="54" t="s">
        <v>53</v>
      </c>
      <c r="X83" s="54">
        <v>20</v>
      </c>
      <c r="Y83" s="54">
        <v>3</v>
      </c>
      <c r="Z83" s="54">
        <v>0</v>
      </c>
      <c r="AA83" s="54">
        <v>1000</v>
      </c>
      <c r="AB83" s="54">
        <v>30</v>
      </c>
      <c r="AC83" s="54">
        <v>6</v>
      </c>
      <c r="AD83" s="54">
        <v>5.6625045662100453</v>
      </c>
      <c r="AE83" s="54">
        <v>100</v>
      </c>
      <c r="AH83" s="54" t="s">
        <v>65</v>
      </c>
      <c r="AI83" s="54">
        <v>50</v>
      </c>
      <c r="AJ83" s="54">
        <v>3</v>
      </c>
      <c r="AK83" s="54">
        <v>0</v>
      </c>
      <c r="AL83" s="54">
        <v>2250</v>
      </c>
      <c r="AM83" s="52" t="s">
        <v>11</v>
      </c>
      <c r="AN83" s="54">
        <v>0.45</v>
      </c>
      <c r="AO83" s="54" t="e">
        <v>#N/A</v>
      </c>
      <c r="AP83" s="54">
        <v>2400</v>
      </c>
    </row>
    <row r="84" spans="1:42" x14ac:dyDescent="0.25">
      <c r="A84" s="52" t="s">
        <v>53</v>
      </c>
      <c r="B84" s="52">
        <v>20</v>
      </c>
      <c r="C84" s="52">
        <v>3</v>
      </c>
      <c r="D84" s="52">
        <v>0</v>
      </c>
      <c r="E84" s="52">
        <v>1000</v>
      </c>
      <c r="F84" s="52">
        <v>35</v>
      </c>
      <c r="G84" s="52">
        <v>3</v>
      </c>
      <c r="H84" s="52">
        <v>2.8312522831050226</v>
      </c>
      <c r="I84" s="52">
        <v>100</v>
      </c>
      <c r="J84" s="52"/>
      <c r="K84" s="52"/>
      <c r="L84" s="52" t="s">
        <v>66</v>
      </c>
      <c r="M84" s="52">
        <v>50</v>
      </c>
      <c r="N84" s="52">
        <v>6</v>
      </c>
      <c r="O84" s="52">
        <v>3</v>
      </c>
      <c r="P84" s="52">
        <v>2250</v>
      </c>
      <c r="Q84" s="52" t="s">
        <v>11</v>
      </c>
      <c r="R84" s="52">
        <v>0.45</v>
      </c>
      <c r="S84" s="52">
        <v>0.41264897260273969</v>
      </c>
      <c r="T84" s="52">
        <v>1500</v>
      </c>
      <c r="W84" s="54" t="s">
        <v>53</v>
      </c>
      <c r="X84" s="54">
        <v>20</v>
      </c>
      <c r="Y84" s="54">
        <v>3</v>
      </c>
      <c r="Z84" s="54">
        <v>0</v>
      </c>
      <c r="AA84" s="54">
        <v>1000</v>
      </c>
      <c r="AB84" s="54">
        <v>35</v>
      </c>
      <c r="AC84" s="54">
        <v>3</v>
      </c>
      <c r="AD84" s="54">
        <v>2.168945205479452</v>
      </c>
      <c r="AE84" s="54">
        <v>200</v>
      </c>
      <c r="AH84" s="54" t="s">
        <v>66</v>
      </c>
      <c r="AI84" s="54">
        <v>50</v>
      </c>
      <c r="AJ84" s="54">
        <v>6</v>
      </c>
      <c r="AK84" s="54">
        <v>3</v>
      </c>
      <c r="AL84" s="54">
        <v>2250</v>
      </c>
      <c r="AM84" s="52" t="s">
        <v>11</v>
      </c>
      <c r="AN84" s="54">
        <v>0.45</v>
      </c>
      <c r="AO84" s="54" t="e">
        <v>#N/A</v>
      </c>
      <c r="AP84" s="54">
        <v>2300</v>
      </c>
    </row>
    <row r="85" spans="1:42" x14ac:dyDescent="0.25">
      <c r="A85" s="52" t="s">
        <v>53</v>
      </c>
      <c r="B85" s="52">
        <v>20</v>
      </c>
      <c r="C85" s="52">
        <v>3</v>
      </c>
      <c r="D85" s="52">
        <v>0</v>
      </c>
      <c r="E85" s="52">
        <v>1000</v>
      </c>
      <c r="F85" s="52">
        <v>40</v>
      </c>
      <c r="G85" s="52">
        <v>1.6</v>
      </c>
      <c r="H85" s="52">
        <v>1.084472602739726</v>
      </c>
      <c r="I85" s="52">
        <v>200</v>
      </c>
      <c r="J85" s="52"/>
      <c r="K85" s="52"/>
      <c r="L85" s="52" t="s">
        <v>67</v>
      </c>
      <c r="M85" s="52">
        <v>50</v>
      </c>
      <c r="N85" s="52">
        <v>10</v>
      </c>
      <c r="O85" s="52">
        <v>7</v>
      </c>
      <c r="P85" s="52">
        <v>2250</v>
      </c>
      <c r="Q85" s="52" t="s">
        <v>11</v>
      </c>
      <c r="R85" s="52">
        <v>0.45</v>
      </c>
      <c r="S85" s="52">
        <v>0.43097517123287665</v>
      </c>
      <c r="T85" s="52">
        <v>1400</v>
      </c>
      <c r="W85" s="54" t="s">
        <v>53</v>
      </c>
      <c r="X85" s="54">
        <v>20</v>
      </c>
      <c r="Y85" s="54">
        <v>3</v>
      </c>
      <c r="Z85" s="54">
        <v>0</v>
      </c>
      <c r="AA85" s="54">
        <v>1000</v>
      </c>
      <c r="AB85" s="54">
        <v>40</v>
      </c>
      <c r="AC85" s="54">
        <v>1.6</v>
      </c>
      <c r="AD85" s="54">
        <v>1.553204109589041</v>
      </c>
      <c r="AE85" s="54">
        <v>250</v>
      </c>
      <c r="AH85" s="54" t="s">
        <v>67</v>
      </c>
      <c r="AI85" s="54">
        <v>50</v>
      </c>
      <c r="AJ85" s="54">
        <v>10</v>
      </c>
      <c r="AK85" s="54">
        <v>7</v>
      </c>
      <c r="AL85" s="54">
        <v>2250</v>
      </c>
      <c r="AM85" s="52" t="s">
        <v>11</v>
      </c>
      <c r="AN85" s="54">
        <v>0.45</v>
      </c>
      <c r="AO85" s="54" t="e">
        <v>#N/A</v>
      </c>
      <c r="AP85" s="54">
        <v>2300</v>
      </c>
    </row>
    <row r="86" spans="1:42" x14ac:dyDescent="0.25">
      <c r="A86" s="52" t="s">
        <v>54</v>
      </c>
      <c r="B86" s="52">
        <v>20</v>
      </c>
      <c r="C86" s="52">
        <v>6</v>
      </c>
      <c r="D86" s="52">
        <v>3</v>
      </c>
      <c r="E86" s="52">
        <v>1000</v>
      </c>
      <c r="F86" s="52">
        <v>30</v>
      </c>
      <c r="G86" s="52">
        <v>6</v>
      </c>
      <c r="H86" s="52">
        <v>3.3258150684931502</v>
      </c>
      <c r="I86" s="52">
        <v>50</v>
      </c>
      <c r="J86" s="52"/>
      <c r="K86" s="52"/>
      <c r="L86" s="52"/>
      <c r="M86" s="52"/>
      <c r="N86" s="52"/>
      <c r="O86" s="52"/>
      <c r="P86" s="52"/>
      <c r="Q86" s="52"/>
      <c r="R86" s="52"/>
      <c r="S86" s="52"/>
      <c r="T86" s="52"/>
      <c r="W86" s="54" t="s">
        <v>54</v>
      </c>
      <c r="X86" s="54">
        <v>20</v>
      </c>
      <c r="Y86" s="54">
        <v>6</v>
      </c>
      <c r="Z86" s="54">
        <v>3</v>
      </c>
      <c r="AA86" s="54">
        <v>1000</v>
      </c>
      <c r="AB86" s="54">
        <v>30</v>
      </c>
      <c r="AC86" s="54">
        <v>6</v>
      </c>
      <c r="AD86" s="54">
        <v>4.6096278538812792</v>
      </c>
      <c r="AE86" s="54">
        <v>100</v>
      </c>
      <c r="AM86" s="52"/>
    </row>
    <row r="87" spans="1:42" x14ac:dyDescent="0.25">
      <c r="A87" s="52" t="s">
        <v>54</v>
      </c>
      <c r="B87" s="52">
        <v>20</v>
      </c>
      <c r="C87" s="52">
        <v>6</v>
      </c>
      <c r="D87" s="52">
        <v>3</v>
      </c>
      <c r="E87" s="52">
        <v>1000</v>
      </c>
      <c r="F87" s="52">
        <v>35</v>
      </c>
      <c r="G87" s="52">
        <v>3</v>
      </c>
      <c r="H87" s="52">
        <v>2.3048139269406391</v>
      </c>
      <c r="I87" s="52">
        <v>100</v>
      </c>
      <c r="J87" s="52"/>
      <c r="K87" s="52"/>
      <c r="L87" s="52"/>
      <c r="M87" s="52"/>
      <c r="N87" s="52"/>
      <c r="O87" s="52"/>
      <c r="P87" s="52"/>
      <c r="Q87" s="52"/>
      <c r="R87" s="52"/>
      <c r="S87" s="52"/>
      <c r="T87" s="52"/>
      <c r="W87" s="54" t="s">
        <v>54</v>
      </c>
      <c r="X87" s="54">
        <v>20</v>
      </c>
      <c r="Y87" s="54">
        <v>6</v>
      </c>
      <c r="Z87" s="54">
        <v>3</v>
      </c>
      <c r="AA87" s="54">
        <v>1000</v>
      </c>
      <c r="AB87" s="54">
        <v>35</v>
      </c>
      <c r="AC87" s="54">
        <v>3</v>
      </c>
      <c r="AD87" s="54">
        <v>2.9259999999999993</v>
      </c>
      <c r="AE87" s="54">
        <v>150</v>
      </c>
      <c r="AM87" s="52"/>
    </row>
    <row r="88" spans="1:42" x14ac:dyDescent="0.25">
      <c r="A88" s="52" t="s">
        <v>54</v>
      </c>
      <c r="B88" s="52">
        <v>20</v>
      </c>
      <c r="C88" s="52">
        <v>6</v>
      </c>
      <c r="D88" s="52">
        <v>3</v>
      </c>
      <c r="E88" s="52">
        <v>1000</v>
      </c>
      <c r="F88" s="52">
        <v>40</v>
      </c>
      <c r="G88" s="52">
        <v>1.6</v>
      </c>
      <c r="H88" s="52">
        <v>1.4629999999999996</v>
      </c>
      <c r="I88" s="52">
        <v>150</v>
      </c>
      <c r="J88" s="52"/>
      <c r="K88" s="52"/>
      <c r="L88" s="52"/>
      <c r="M88" s="52"/>
      <c r="N88" s="52"/>
      <c r="O88" s="52"/>
      <c r="P88" s="52"/>
      <c r="Q88" s="52"/>
      <c r="R88" s="52"/>
      <c r="S88" s="52"/>
      <c r="T88" s="52"/>
      <c r="W88" s="54" t="s">
        <v>54</v>
      </c>
      <c r="X88" s="54">
        <v>20</v>
      </c>
      <c r="Y88" s="54">
        <v>6</v>
      </c>
      <c r="Z88" s="54">
        <v>3</v>
      </c>
      <c r="AA88" s="54">
        <v>1000</v>
      </c>
      <c r="AB88" s="54">
        <v>40</v>
      </c>
      <c r="AC88" s="54">
        <v>1.6</v>
      </c>
      <c r="AD88" s="54">
        <v>1.4543666666666668</v>
      </c>
      <c r="AE88" s="54">
        <v>250</v>
      </c>
      <c r="AM88" s="52"/>
    </row>
    <row r="89" spans="1:42" x14ac:dyDescent="0.25">
      <c r="A89" s="52" t="s">
        <v>55</v>
      </c>
      <c r="B89" s="52">
        <v>20</v>
      </c>
      <c r="C89" s="52">
        <v>10</v>
      </c>
      <c r="D89" s="52">
        <v>7</v>
      </c>
      <c r="E89" s="52">
        <v>1000</v>
      </c>
      <c r="F89" s="52">
        <v>30</v>
      </c>
      <c r="G89" s="52">
        <v>6</v>
      </c>
      <c r="H89" s="52">
        <v>1.1206792237442922</v>
      </c>
      <c r="I89" s="52">
        <v>0</v>
      </c>
      <c r="J89" s="52"/>
      <c r="K89" s="52"/>
      <c r="L89" s="52"/>
      <c r="M89" s="52"/>
      <c r="N89" s="52"/>
      <c r="O89" s="52"/>
      <c r="P89" s="52"/>
      <c r="Q89" s="52"/>
      <c r="R89" s="52"/>
      <c r="S89" s="52"/>
      <c r="T89" s="52"/>
      <c r="W89" s="54" t="s">
        <v>55</v>
      </c>
      <c r="X89" s="54">
        <v>20</v>
      </c>
      <c r="Y89" s="54">
        <v>10</v>
      </c>
      <c r="Z89" s="54">
        <v>7</v>
      </c>
      <c r="AA89" s="54">
        <v>1000</v>
      </c>
      <c r="AB89" s="54">
        <v>30</v>
      </c>
      <c r="AC89" s="54">
        <v>6</v>
      </c>
      <c r="AD89" s="54">
        <v>2.2413584474885839</v>
      </c>
      <c r="AE89" s="54">
        <v>0</v>
      </c>
      <c r="AM89" s="52"/>
    </row>
    <row r="90" spans="1:42" x14ac:dyDescent="0.25">
      <c r="A90" s="52" t="s">
        <v>55</v>
      </c>
      <c r="B90" s="52">
        <v>20</v>
      </c>
      <c r="C90" s="52">
        <v>10</v>
      </c>
      <c r="D90" s="52">
        <v>7</v>
      </c>
      <c r="E90" s="52">
        <v>1000</v>
      </c>
      <c r="F90" s="52">
        <v>35</v>
      </c>
      <c r="G90" s="52">
        <v>3</v>
      </c>
      <c r="H90" s="52">
        <v>1.1206792237442922</v>
      </c>
      <c r="I90" s="52">
        <v>0</v>
      </c>
      <c r="J90" s="52"/>
      <c r="K90" s="52"/>
      <c r="L90" s="52"/>
      <c r="M90" s="52"/>
      <c r="N90" s="52"/>
      <c r="O90" s="52"/>
      <c r="P90" s="52"/>
      <c r="Q90" s="52"/>
      <c r="R90" s="52"/>
      <c r="S90" s="52"/>
      <c r="T90" s="52"/>
      <c r="W90" s="54" t="s">
        <v>55</v>
      </c>
      <c r="X90" s="54">
        <v>20</v>
      </c>
      <c r="Y90" s="54">
        <v>10</v>
      </c>
      <c r="Z90" s="54">
        <v>7</v>
      </c>
      <c r="AA90" s="54">
        <v>1000</v>
      </c>
      <c r="AB90" s="54">
        <v>35</v>
      </c>
      <c r="AC90" s="54">
        <v>3</v>
      </c>
      <c r="AD90" s="54">
        <v>2.317063926940639</v>
      </c>
      <c r="AE90" s="54">
        <v>150</v>
      </c>
      <c r="AM90" s="52"/>
    </row>
    <row r="91" spans="1:42" x14ac:dyDescent="0.25">
      <c r="A91" s="52" t="s">
        <v>55</v>
      </c>
      <c r="B91" s="52">
        <v>20</v>
      </c>
      <c r="C91" s="52">
        <v>10</v>
      </c>
      <c r="D91" s="52">
        <v>7</v>
      </c>
      <c r="E91" s="52">
        <v>1000</v>
      </c>
      <c r="F91" s="52">
        <v>40</v>
      </c>
      <c r="G91" s="52">
        <v>1.6</v>
      </c>
      <c r="H91" s="52">
        <v>1.1206792237442922</v>
      </c>
      <c r="I91" s="52">
        <v>0</v>
      </c>
      <c r="J91" s="52"/>
      <c r="K91" s="52"/>
      <c r="L91" s="52"/>
      <c r="M91" s="52"/>
      <c r="N91" s="52"/>
      <c r="O91" s="52"/>
      <c r="P91" s="52"/>
      <c r="Q91" s="52"/>
      <c r="R91" s="52"/>
      <c r="S91" s="52"/>
      <c r="T91" s="52"/>
      <c r="W91" s="54" t="s">
        <v>55</v>
      </c>
      <c r="X91" s="54">
        <v>20</v>
      </c>
      <c r="Y91" s="54">
        <v>10</v>
      </c>
      <c r="Z91" s="54">
        <v>7</v>
      </c>
      <c r="AA91" s="54">
        <v>1000</v>
      </c>
      <c r="AB91" s="54">
        <v>40</v>
      </c>
      <c r="AC91" s="54">
        <v>1.6</v>
      </c>
      <c r="AD91" s="54">
        <v>1.2907968036529682</v>
      </c>
      <c r="AE91" s="54">
        <v>250</v>
      </c>
      <c r="AM91" s="52"/>
    </row>
    <row r="92" spans="1:42" x14ac:dyDescent="0.25">
      <c r="A92" s="52" t="s">
        <v>56</v>
      </c>
      <c r="B92" s="52">
        <v>25</v>
      </c>
      <c r="C92" s="52">
        <v>3</v>
      </c>
      <c r="D92" s="52">
        <v>0</v>
      </c>
      <c r="E92" s="52">
        <v>1000</v>
      </c>
      <c r="F92" s="52">
        <v>30</v>
      </c>
      <c r="G92" s="52">
        <v>6</v>
      </c>
      <c r="H92" s="52">
        <v>3.1914726027397258</v>
      </c>
      <c r="I92" s="52">
        <v>100</v>
      </c>
      <c r="J92" s="52"/>
      <c r="K92" s="52"/>
      <c r="L92" s="52"/>
      <c r="M92" s="52"/>
      <c r="N92" s="52"/>
      <c r="O92" s="52"/>
      <c r="P92" s="52"/>
      <c r="Q92" s="52"/>
      <c r="R92" s="52"/>
      <c r="S92" s="52"/>
      <c r="T92" s="52"/>
      <c r="W92" s="54" t="s">
        <v>56</v>
      </c>
      <c r="X92" s="54">
        <v>25</v>
      </c>
      <c r="Y92" s="54">
        <v>3</v>
      </c>
      <c r="Z92" s="54">
        <v>0</v>
      </c>
      <c r="AA92" s="54">
        <v>1000</v>
      </c>
      <c r="AB92" s="54">
        <v>30</v>
      </c>
      <c r="AC92" s="54">
        <v>6</v>
      </c>
      <c r="AD92" s="54">
        <v>3.7699474885844748</v>
      </c>
      <c r="AE92" s="54">
        <v>150</v>
      </c>
      <c r="AM92" s="52"/>
    </row>
    <row r="93" spans="1:42" x14ac:dyDescent="0.25">
      <c r="A93" s="52" t="s">
        <v>56</v>
      </c>
      <c r="B93" s="52">
        <v>25</v>
      </c>
      <c r="C93" s="52">
        <v>3</v>
      </c>
      <c r="D93" s="52">
        <v>0</v>
      </c>
      <c r="E93" s="52">
        <v>1000</v>
      </c>
      <c r="F93" s="52">
        <v>35</v>
      </c>
      <c r="G93" s="52">
        <v>3</v>
      </c>
      <c r="H93" s="52">
        <v>1.884973744292237</v>
      </c>
      <c r="I93" s="52">
        <v>150</v>
      </c>
      <c r="J93" s="52"/>
      <c r="K93" s="52"/>
      <c r="L93" s="52"/>
      <c r="M93" s="52"/>
      <c r="N93" s="52"/>
      <c r="O93" s="52"/>
      <c r="P93" s="52"/>
      <c r="Q93" s="52"/>
      <c r="R93" s="52"/>
      <c r="S93" s="52"/>
      <c r="T93" s="52"/>
      <c r="W93" s="54" t="s">
        <v>56</v>
      </c>
      <c r="X93" s="54">
        <v>25</v>
      </c>
      <c r="Y93" s="54">
        <v>3</v>
      </c>
      <c r="Z93" s="54">
        <v>0</v>
      </c>
      <c r="AA93" s="54">
        <v>1000</v>
      </c>
      <c r="AB93" s="54">
        <v>35</v>
      </c>
      <c r="AC93" s="54">
        <v>3</v>
      </c>
      <c r="AD93" s="54">
        <v>2.5053127853881274</v>
      </c>
      <c r="AE93" s="54">
        <v>200</v>
      </c>
      <c r="AM93" s="52"/>
    </row>
    <row r="94" spans="1:42" x14ac:dyDescent="0.25">
      <c r="A94" s="52" t="s">
        <v>56</v>
      </c>
      <c r="B94" s="52">
        <v>25</v>
      </c>
      <c r="C94" s="52">
        <v>3</v>
      </c>
      <c r="D94" s="52">
        <v>0</v>
      </c>
      <c r="E94" s="52">
        <v>1000</v>
      </c>
      <c r="F94" s="52">
        <v>40</v>
      </c>
      <c r="G94" s="52">
        <v>1.6</v>
      </c>
      <c r="H94" s="52">
        <v>1.2526563926940637</v>
      </c>
      <c r="I94" s="52">
        <v>200</v>
      </c>
      <c r="J94" s="52"/>
      <c r="K94" s="52"/>
      <c r="L94" s="52"/>
      <c r="M94" s="52"/>
      <c r="N94" s="52"/>
      <c r="O94" s="52"/>
      <c r="P94" s="52"/>
      <c r="Q94" s="52"/>
      <c r="R94" s="52"/>
      <c r="S94" s="52"/>
      <c r="T94" s="52"/>
      <c r="W94" s="54" t="s">
        <v>56</v>
      </c>
      <c r="X94" s="54">
        <v>25</v>
      </c>
      <c r="Y94" s="54">
        <v>3</v>
      </c>
      <c r="Z94" s="54">
        <v>0</v>
      </c>
      <c r="AA94" s="54">
        <v>1000</v>
      </c>
      <c r="AB94" s="54">
        <v>40</v>
      </c>
      <c r="AC94" s="54">
        <v>1.6</v>
      </c>
      <c r="AD94" s="54">
        <v>1.371296803652968</v>
      </c>
      <c r="AE94" s="54">
        <v>300</v>
      </c>
      <c r="AM94" s="52"/>
    </row>
    <row r="95" spans="1:42" x14ac:dyDescent="0.25">
      <c r="A95" s="52" t="s">
        <v>57</v>
      </c>
      <c r="B95" s="52">
        <v>25</v>
      </c>
      <c r="C95" s="52">
        <v>6</v>
      </c>
      <c r="D95" s="52">
        <v>3</v>
      </c>
      <c r="E95" s="52">
        <v>1000</v>
      </c>
      <c r="F95" s="52">
        <v>30</v>
      </c>
      <c r="G95" s="52">
        <v>6</v>
      </c>
      <c r="H95" s="52">
        <v>3.5648778538812778</v>
      </c>
      <c r="I95" s="52">
        <v>50</v>
      </c>
      <c r="J95" s="52"/>
      <c r="K95" s="52"/>
      <c r="L95" s="52"/>
      <c r="M95" s="52"/>
      <c r="N95" s="52"/>
      <c r="O95" s="52"/>
      <c r="P95" s="52"/>
      <c r="Q95" s="52"/>
      <c r="R95" s="52"/>
      <c r="S95" s="52"/>
      <c r="T95" s="52"/>
      <c r="W95" s="54" t="s">
        <v>57</v>
      </c>
      <c r="X95" s="54">
        <v>25</v>
      </c>
      <c r="Y95" s="54">
        <v>6</v>
      </c>
      <c r="Z95" s="54">
        <v>3</v>
      </c>
      <c r="AA95" s="54">
        <v>1000</v>
      </c>
      <c r="AB95" s="54">
        <v>30</v>
      </c>
      <c r="AC95" s="54">
        <v>6</v>
      </c>
      <c r="AD95" s="54">
        <v>5.1607260273972599</v>
      </c>
      <c r="AE95" s="54">
        <v>100</v>
      </c>
      <c r="AM95" s="52"/>
    </row>
    <row r="96" spans="1:42" x14ac:dyDescent="0.25">
      <c r="A96" s="52" t="s">
        <v>57</v>
      </c>
      <c r="B96" s="52">
        <v>25</v>
      </c>
      <c r="C96" s="52">
        <v>6</v>
      </c>
      <c r="D96" s="52">
        <v>3</v>
      </c>
      <c r="E96" s="52">
        <v>1000</v>
      </c>
      <c r="F96" s="52">
        <v>35</v>
      </c>
      <c r="G96" s="52">
        <v>3</v>
      </c>
      <c r="H96" s="52">
        <v>2.58036301369863</v>
      </c>
      <c r="I96" s="52">
        <v>100</v>
      </c>
      <c r="J96" s="52"/>
      <c r="K96" s="52"/>
      <c r="L96" s="52"/>
      <c r="M96" s="52"/>
      <c r="N96" s="52"/>
      <c r="O96" s="52"/>
      <c r="P96" s="52"/>
      <c r="Q96" s="52"/>
      <c r="R96" s="52"/>
      <c r="S96" s="52"/>
      <c r="T96" s="52"/>
      <c r="W96" s="54" t="s">
        <v>57</v>
      </c>
      <c r="X96" s="54">
        <v>25</v>
      </c>
      <c r="Y96" s="54">
        <v>6</v>
      </c>
      <c r="Z96" s="54">
        <v>3</v>
      </c>
      <c r="AA96" s="54">
        <v>1000</v>
      </c>
      <c r="AB96" s="54">
        <v>35</v>
      </c>
      <c r="AC96" s="54">
        <v>3</v>
      </c>
      <c r="AD96" s="54">
        <v>2.3011780821917807</v>
      </c>
      <c r="AE96" s="54">
        <v>200</v>
      </c>
      <c r="AM96" s="52"/>
    </row>
    <row r="97" spans="1:31" x14ac:dyDescent="0.25">
      <c r="A97" s="52" t="s">
        <v>57</v>
      </c>
      <c r="B97" s="52">
        <v>25</v>
      </c>
      <c r="C97" s="52">
        <v>6</v>
      </c>
      <c r="D97" s="52">
        <v>3</v>
      </c>
      <c r="E97" s="52">
        <v>1000</v>
      </c>
      <c r="F97" s="52">
        <v>40</v>
      </c>
      <c r="G97" s="52">
        <v>1.6</v>
      </c>
      <c r="H97" s="52">
        <v>1.1505890410958903</v>
      </c>
      <c r="I97" s="52">
        <v>200</v>
      </c>
      <c r="W97" s="54" t="s">
        <v>57</v>
      </c>
      <c r="X97" s="54">
        <v>25</v>
      </c>
      <c r="Y97" s="54">
        <v>6</v>
      </c>
      <c r="Z97" s="54">
        <v>3</v>
      </c>
      <c r="AA97" s="54">
        <v>1000</v>
      </c>
      <c r="AB97" s="54">
        <v>40</v>
      </c>
      <c r="AC97" s="54">
        <v>1.6</v>
      </c>
      <c r="AD97" s="54">
        <v>1.2941226027397259</v>
      </c>
      <c r="AE97" s="54">
        <v>300</v>
      </c>
    </row>
    <row r="98" spans="1:31" x14ac:dyDescent="0.25">
      <c r="A98" s="52" t="s">
        <v>58</v>
      </c>
      <c r="B98" s="52">
        <v>25</v>
      </c>
      <c r="C98" s="52">
        <v>10</v>
      </c>
      <c r="D98" s="52">
        <v>7</v>
      </c>
      <c r="E98" s="52">
        <v>1000</v>
      </c>
      <c r="F98" s="52">
        <v>30</v>
      </c>
      <c r="G98" s="52">
        <v>6</v>
      </c>
      <c r="H98" s="52">
        <v>1.1900399543378994</v>
      </c>
      <c r="I98" s="52">
        <v>0</v>
      </c>
      <c r="W98" s="54" t="s">
        <v>58</v>
      </c>
      <c r="X98" s="54">
        <v>25</v>
      </c>
      <c r="Y98" s="54">
        <v>10</v>
      </c>
      <c r="Z98" s="54">
        <v>7</v>
      </c>
      <c r="AA98" s="54">
        <v>1000</v>
      </c>
      <c r="AB98" s="54">
        <v>30</v>
      </c>
      <c r="AC98" s="54">
        <v>6</v>
      </c>
      <c r="AD98" s="54">
        <v>2.3800799086757989</v>
      </c>
      <c r="AE98" s="54">
        <v>0</v>
      </c>
    </row>
    <row r="99" spans="1:31" x14ac:dyDescent="0.25">
      <c r="A99" s="52" t="s">
        <v>58</v>
      </c>
      <c r="B99" s="52">
        <v>25</v>
      </c>
      <c r="C99" s="52">
        <v>10</v>
      </c>
      <c r="D99" s="52">
        <v>7</v>
      </c>
      <c r="E99" s="52">
        <v>1000</v>
      </c>
      <c r="F99" s="52">
        <v>35</v>
      </c>
      <c r="G99" s="52">
        <v>3</v>
      </c>
      <c r="H99" s="52">
        <v>1.1900399543378994</v>
      </c>
      <c r="I99" s="52">
        <v>0</v>
      </c>
      <c r="W99" s="54" t="s">
        <v>58</v>
      </c>
      <c r="X99" s="54">
        <v>25</v>
      </c>
      <c r="Y99" s="54">
        <v>10</v>
      </c>
      <c r="Z99" s="54">
        <v>7</v>
      </c>
      <c r="AA99" s="54">
        <v>1000</v>
      </c>
      <c r="AB99" s="54">
        <v>35</v>
      </c>
      <c r="AC99" s="54">
        <v>3</v>
      </c>
      <c r="AD99" s="54">
        <v>2.6307694063926936</v>
      </c>
      <c r="AE99" s="54">
        <v>150</v>
      </c>
    </row>
    <row r="100" spans="1:31" x14ac:dyDescent="0.25">
      <c r="A100" s="52" t="s">
        <v>58</v>
      </c>
      <c r="B100" s="52">
        <v>25</v>
      </c>
      <c r="C100" s="52">
        <v>10</v>
      </c>
      <c r="D100" s="52">
        <v>7</v>
      </c>
      <c r="E100" s="52">
        <v>1000</v>
      </c>
      <c r="F100" s="52">
        <v>40</v>
      </c>
      <c r="G100" s="52">
        <v>1.6</v>
      </c>
      <c r="H100" s="52">
        <v>1.3153847031963468</v>
      </c>
      <c r="I100" s="52">
        <v>150</v>
      </c>
      <c r="W100" s="54" t="s">
        <v>58</v>
      </c>
      <c r="X100" s="54">
        <v>25</v>
      </c>
      <c r="Y100" s="54">
        <v>10</v>
      </c>
      <c r="Z100" s="54">
        <v>7</v>
      </c>
      <c r="AA100" s="54">
        <v>1000</v>
      </c>
      <c r="AB100" s="54">
        <v>40</v>
      </c>
      <c r="AC100" s="54">
        <v>1.6</v>
      </c>
      <c r="AD100" s="54">
        <v>1.4938047945205477</v>
      </c>
      <c r="AE100" s="54">
        <v>250</v>
      </c>
    </row>
    <row r="101" spans="1:31" x14ac:dyDescent="0.25">
      <c r="A101" s="52" t="s">
        <v>59</v>
      </c>
      <c r="B101" s="52">
        <v>30</v>
      </c>
      <c r="C101" s="52">
        <v>3</v>
      </c>
      <c r="D101" s="52">
        <v>0</v>
      </c>
      <c r="E101" s="52">
        <v>1000</v>
      </c>
      <c r="F101" s="52">
        <v>30</v>
      </c>
      <c r="G101" s="52">
        <v>6</v>
      </c>
      <c r="H101" s="52">
        <v>4.8000022831050231</v>
      </c>
      <c r="I101" s="52">
        <v>100</v>
      </c>
      <c r="W101" s="54" t="s">
        <v>59</v>
      </c>
      <c r="X101" s="54">
        <v>30</v>
      </c>
      <c r="Y101" s="54">
        <v>3</v>
      </c>
      <c r="Z101" s="54">
        <v>0</v>
      </c>
      <c r="AA101" s="54">
        <v>1000</v>
      </c>
      <c r="AB101" s="54">
        <v>30</v>
      </c>
      <c r="AC101" s="54">
        <v>6</v>
      </c>
      <c r="AD101" s="54">
        <v>5.4552214611872136</v>
      </c>
      <c r="AE101" s="54">
        <v>150</v>
      </c>
    </row>
    <row r="102" spans="1:31" x14ac:dyDescent="0.25">
      <c r="A102" s="52" t="s">
        <v>59</v>
      </c>
      <c r="B102" s="52">
        <v>30</v>
      </c>
      <c r="C102" s="52">
        <v>3</v>
      </c>
      <c r="D102" s="52">
        <v>0</v>
      </c>
      <c r="E102" s="52">
        <v>1000</v>
      </c>
      <c r="F102" s="52">
        <v>35</v>
      </c>
      <c r="G102" s="52">
        <v>3</v>
      </c>
      <c r="H102" s="52">
        <v>2.7276107305936068</v>
      </c>
      <c r="I102" s="52">
        <v>150</v>
      </c>
      <c r="W102" s="54" t="s">
        <v>59</v>
      </c>
      <c r="X102" s="54">
        <v>30</v>
      </c>
      <c r="Y102" s="54">
        <v>3</v>
      </c>
      <c r="Z102" s="54">
        <v>0</v>
      </c>
      <c r="AA102" s="54">
        <v>1000</v>
      </c>
      <c r="AB102" s="54">
        <v>35</v>
      </c>
      <c r="AC102" s="54">
        <v>3</v>
      </c>
      <c r="AD102" s="54">
        <v>2.5398333333333332</v>
      </c>
      <c r="AE102" s="54">
        <v>250</v>
      </c>
    </row>
    <row r="103" spans="1:31" x14ac:dyDescent="0.25">
      <c r="A103" s="52" t="s">
        <v>59</v>
      </c>
      <c r="B103" s="52">
        <v>30</v>
      </c>
      <c r="C103" s="52">
        <v>3</v>
      </c>
      <c r="D103" s="52">
        <v>0</v>
      </c>
      <c r="E103" s="52">
        <v>1000</v>
      </c>
      <c r="F103" s="52">
        <v>40</v>
      </c>
      <c r="G103" s="52">
        <v>1.6</v>
      </c>
      <c r="H103" s="52">
        <v>1.2699166666666666</v>
      </c>
      <c r="I103" s="52">
        <v>250</v>
      </c>
      <c r="W103" s="54" t="s">
        <v>59</v>
      </c>
      <c r="X103" s="54">
        <v>30</v>
      </c>
      <c r="Y103" s="54">
        <v>3</v>
      </c>
      <c r="Z103" s="54">
        <v>0</v>
      </c>
      <c r="AA103" s="54">
        <v>1000</v>
      </c>
      <c r="AB103" s="54">
        <v>40</v>
      </c>
      <c r="AC103" s="54">
        <v>1.6</v>
      </c>
      <c r="AD103" s="54">
        <v>1.5362858447488583</v>
      </c>
      <c r="AE103" s="54">
        <v>350</v>
      </c>
    </row>
    <row r="104" spans="1:31" x14ac:dyDescent="0.25">
      <c r="A104" s="52" t="s">
        <v>60</v>
      </c>
      <c r="B104" s="52">
        <v>30</v>
      </c>
      <c r="C104" s="52">
        <v>6</v>
      </c>
      <c r="D104" s="52">
        <v>3</v>
      </c>
      <c r="E104" s="52">
        <v>1000</v>
      </c>
      <c r="F104" s="52">
        <v>30</v>
      </c>
      <c r="G104" s="52">
        <v>6</v>
      </c>
      <c r="H104" s="52">
        <v>5.6344166666666666</v>
      </c>
      <c r="I104" s="52">
        <v>50</v>
      </c>
      <c r="W104" s="54" t="s">
        <v>60</v>
      </c>
      <c r="X104" s="54">
        <v>30</v>
      </c>
      <c r="Y104" s="54">
        <v>6</v>
      </c>
      <c r="Z104" s="54">
        <v>3</v>
      </c>
      <c r="AA104" s="54">
        <v>1000</v>
      </c>
      <c r="AB104" s="54">
        <v>30</v>
      </c>
      <c r="AC104" s="54">
        <v>6</v>
      </c>
      <c r="AD104" s="54">
        <v>4.867013698630136</v>
      </c>
      <c r="AE104" s="54">
        <v>150</v>
      </c>
    </row>
    <row r="105" spans="1:31" x14ac:dyDescent="0.25">
      <c r="A105" s="52" t="s">
        <v>60</v>
      </c>
      <c r="B105" s="52">
        <v>30</v>
      </c>
      <c r="C105" s="52">
        <v>6</v>
      </c>
      <c r="D105" s="52">
        <v>3</v>
      </c>
      <c r="E105" s="52">
        <v>1000</v>
      </c>
      <c r="F105" s="52">
        <v>35</v>
      </c>
      <c r="G105" s="52">
        <v>3</v>
      </c>
      <c r="H105" s="52">
        <v>2.433506849315068</v>
      </c>
      <c r="I105" s="52">
        <v>150</v>
      </c>
      <c r="W105" s="54" t="s">
        <v>60</v>
      </c>
      <c r="X105" s="54">
        <v>30</v>
      </c>
      <c r="Y105" s="54">
        <v>6</v>
      </c>
      <c r="Z105" s="54">
        <v>3</v>
      </c>
      <c r="AA105" s="54">
        <v>1000</v>
      </c>
      <c r="AB105" s="54">
        <v>35</v>
      </c>
      <c r="AC105" s="54">
        <v>3</v>
      </c>
      <c r="AD105" s="54">
        <v>2.3804315068493147</v>
      </c>
      <c r="AE105" s="54">
        <v>250</v>
      </c>
    </row>
    <row r="106" spans="1:31" x14ac:dyDescent="0.25">
      <c r="A106" s="52" t="s">
        <v>60</v>
      </c>
      <c r="B106" s="52">
        <v>30</v>
      </c>
      <c r="C106" s="52">
        <v>6</v>
      </c>
      <c r="D106" s="52">
        <v>3</v>
      </c>
      <c r="E106" s="52">
        <v>1000</v>
      </c>
      <c r="F106" s="52">
        <v>40</v>
      </c>
      <c r="G106" s="52">
        <v>1.6</v>
      </c>
      <c r="H106" s="52">
        <v>1.1902157534246574</v>
      </c>
      <c r="I106" s="52">
        <v>250</v>
      </c>
      <c r="W106" s="54" t="s">
        <v>60</v>
      </c>
      <c r="X106" s="54">
        <v>30</v>
      </c>
      <c r="Y106" s="54">
        <v>6</v>
      </c>
      <c r="Z106" s="54">
        <v>3</v>
      </c>
      <c r="AA106" s="54">
        <v>1000</v>
      </c>
      <c r="AB106" s="54">
        <v>40</v>
      </c>
      <c r="AC106" s="54">
        <v>1.6</v>
      </c>
      <c r="AD106" s="54">
        <v>1.4487123287671233</v>
      </c>
      <c r="AE106" s="54">
        <v>350</v>
      </c>
    </row>
    <row r="107" spans="1:31" x14ac:dyDescent="0.25">
      <c r="A107" s="52" t="s">
        <v>61</v>
      </c>
      <c r="B107" s="52">
        <v>30</v>
      </c>
      <c r="C107" s="52">
        <v>10</v>
      </c>
      <c r="D107" s="52">
        <v>7</v>
      </c>
      <c r="E107" s="52">
        <v>1000</v>
      </c>
      <c r="F107" s="52">
        <v>30</v>
      </c>
      <c r="G107" s="52">
        <v>6</v>
      </c>
      <c r="H107" s="52">
        <v>1.9402066210045661</v>
      </c>
      <c r="I107" s="52">
        <v>0</v>
      </c>
      <c r="W107" s="54" t="s">
        <v>61</v>
      </c>
      <c r="X107" s="54">
        <v>30</v>
      </c>
      <c r="Y107" s="54">
        <v>10</v>
      </c>
      <c r="Z107" s="54">
        <v>7</v>
      </c>
      <c r="AA107" s="54">
        <v>1000</v>
      </c>
      <c r="AB107" s="54">
        <v>30</v>
      </c>
      <c r="AC107" s="54">
        <v>6</v>
      </c>
      <c r="AD107" s="54">
        <v>3.8804132420091331</v>
      </c>
      <c r="AE107" s="54">
        <v>0</v>
      </c>
    </row>
    <row r="108" spans="1:31" x14ac:dyDescent="0.25">
      <c r="A108" s="52" t="s">
        <v>61</v>
      </c>
      <c r="B108" s="52">
        <v>30</v>
      </c>
      <c r="C108" s="52">
        <v>10</v>
      </c>
      <c r="D108" s="52">
        <v>7</v>
      </c>
      <c r="E108" s="52">
        <v>1000</v>
      </c>
      <c r="F108" s="52">
        <v>35</v>
      </c>
      <c r="G108" s="52">
        <v>3</v>
      </c>
      <c r="H108" s="52">
        <v>1.9402066210045661</v>
      </c>
      <c r="I108" s="52">
        <v>0</v>
      </c>
      <c r="W108" s="54" t="s">
        <v>61</v>
      </c>
      <c r="X108" s="54">
        <v>30</v>
      </c>
      <c r="Y108" s="54">
        <v>10</v>
      </c>
      <c r="Z108" s="54">
        <v>7</v>
      </c>
      <c r="AA108" s="54">
        <v>1000</v>
      </c>
      <c r="AB108" s="54">
        <v>35</v>
      </c>
      <c r="AC108" s="54">
        <v>3</v>
      </c>
      <c r="AD108" s="54">
        <v>2.8166849315068494</v>
      </c>
      <c r="AE108" s="54">
        <v>200</v>
      </c>
    </row>
    <row r="109" spans="1:31" x14ac:dyDescent="0.25">
      <c r="A109" s="52" t="s">
        <v>61</v>
      </c>
      <c r="B109" s="52">
        <v>30</v>
      </c>
      <c r="C109" s="52">
        <v>10</v>
      </c>
      <c r="D109" s="52">
        <v>7</v>
      </c>
      <c r="E109" s="52">
        <v>1000</v>
      </c>
      <c r="F109" s="52">
        <v>40</v>
      </c>
      <c r="G109" s="52">
        <v>1.6</v>
      </c>
      <c r="H109" s="52">
        <v>1.4083424657534247</v>
      </c>
      <c r="I109" s="52">
        <v>200</v>
      </c>
      <c r="W109" s="54" t="s">
        <v>61</v>
      </c>
      <c r="X109" s="54">
        <v>30</v>
      </c>
      <c r="Y109" s="54">
        <v>10</v>
      </c>
      <c r="Z109" s="54">
        <v>7</v>
      </c>
      <c r="AA109" s="54">
        <v>1000</v>
      </c>
      <c r="AB109" s="54">
        <v>40</v>
      </c>
      <c r="AC109" s="54">
        <v>1.6</v>
      </c>
      <c r="AD109" s="54">
        <v>1.3240723744292235</v>
      </c>
      <c r="AE109" s="54">
        <v>350</v>
      </c>
    </row>
    <row r="110" spans="1:31" x14ac:dyDescent="0.25">
      <c r="A110" s="52" t="s">
        <v>62</v>
      </c>
      <c r="B110" s="52">
        <v>40</v>
      </c>
      <c r="C110" s="52">
        <v>3</v>
      </c>
      <c r="D110" s="52">
        <v>0</v>
      </c>
      <c r="E110" s="52">
        <v>1000</v>
      </c>
      <c r="F110" s="52">
        <v>30</v>
      </c>
      <c r="G110" s="52">
        <v>6</v>
      </c>
      <c r="H110" s="52">
        <v>5.6573105022831047</v>
      </c>
      <c r="I110" s="52">
        <v>100</v>
      </c>
      <c r="W110" s="54" t="s">
        <v>62</v>
      </c>
      <c r="X110" s="54">
        <v>40</v>
      </c>
      <c r="Y110" s="54">
        <v>3</v>
      </c>
      <c r="Z110" s="54">
        <v>0</v>
      </c>
      <c r="AA110" s="54">
        <v>1000</v>
      </c>
      <c r="AB110" s="54">
        <v>30</v>
      </c>
      <c r="AC110" s="54">
        <v>6</v>
      </c>
      <c r="AD110" s="54">
        <v>4.3220205479452058</v>
      </c>
      <c r="AE110" s="54">
        <v>200</v>
      </c>
    </row>
    <row r="111" spans="1:31" x14ac:dyDescent="0.25">
      <c r="A111" s="52" t="s">
        <v>62</v>
      </c>
      <c r="B111" s="52">
        <v>40</v>
      </c>
      <c r="C111" s="52">
        <v>3</v>
      </c>
      <c r="D111" s="52">
        <v>0</v>
      </c>
      <c r="E111" s="52">
        <v>1000</v>
      </c>
      <c r="F111" s="52">
        <v>35</v>
      </c>
      <c r="G111" s="52">
        <v>3</v>
      </c>
      <c r="H111" s="52">
        <v>2.1610102739726029</v>
      </c>
      <c r="I111" s="52">
        <v>200</v>
      </c>
      <c r="W111" s="54" t="s">
        <v>62</v>
      </c>
      <c r="X111" s="54">
        <v>40</v>
      </c>
      <c r="Y111" s="54">
        <v>3</v>
      </c>
      <c r="Z111" s="54">
        <v>0</v>
      </c>
      <c r="AA111" s="54">
        <v>1000</v>
      </c>
      <c r="AB111" s="54">
        <v>35</v>
      </c>
      <c r="AC111" s="54">
        <v>3</v>
      </c>
      <c r="AD111" s="54">
        <v>2.3529748858447488</v>
      </c>
      <c r="AE111" s="54">
        <v>300</v>
      </c>
    </row>
    <row r="112" spans="1:31" x14ac:dyDescent="0.25">
      <c r="A112" s="52" t="s">
        <v>62</v>
      </c>
      <c r="B112" s="52">
        <v>40</v>
      </c>
      <c r="C112" s="52">
        <v>3</v>
      </c>
      <c r="D112" s="52">
        <v>0</v>
      </c>
      <c r="E112" s="52">
        <v>1000</v>
      </c>
      <c r="F112" s="52">
        <v>40</v>
      </c>
      <c r="G112" s="52">
        <v>1.6</v>
      </c>
      <c r="H112" s="52">
        <v>1.5476392694063927</v>
      </c>
      <c r="I112" s="52">
        <v>250</v>
      </c>
      <c r="W112" s="54" t="s">
        <v>62</v>
      </c>
      <c r="X112" s="54">
        <v>40</v>
      </c>
      <c r="Y112" s="54">
        <v>3</v>
      </c>
      <c r="Z112" s="54">
        <v>0</v>
      </c>
      <c r="AA112" s="54">
        <v>1000</v>
      </c>
      <c r="AB112" s="54">
        <v>40</v>
      </c>
      <c r="AC112" s="54">
        <v>1.6</v>
      </c>
      <c r="AD112" s="54">
        <v>1.5400591324200912</v>
      </c>
      <c r="AE112" s="54">
        <v>400</v>
      </c>
    </row>
    <row r="113" spans="1:31" x14ac:dyDescent="0.25">
      <c r="A113" s="52" t="s">
        <v>63</v>
      </c>
      <c r="B113" s="52">
        <v>40</v>
      </c>
      <c r="C113" s="52">
        <v>6</v>
      </c>
      <c r="D113" s="52">
        <v>3</v>
      </c>
      <c r="E113" s="52">
        <v>1000</v>
      </c>
      <c r="F113" s="52">
        <v>30</v>
      </c>
      <c r="G113" s="52">
        <v>6</v>
      </c>
      <c r="H113" s="52">
        <v>4.5660856164383556</v>
      </c>
      <c r="I113" s="52">
        <v>100</v>
      </c>
      <c r="W113" s="54" t="s">
        <v>63</v>
      </c>
      <c r="X113" s="54">
        <v>40</v>
      </c>
      <c r="Y113" s="54">
        <v>6</v>
      </c>
      <c r="Z113" s="54">
        <v>3</v>
      </c>
      <c r="AA113" s="54">
        <v>1000</v>
      </c>
      <c r="AB113" s="54">
        <v>30</v>
      </c>
      <c r="AC113" s="54">
        <v>6</v>
      </c>
      <c r="AD113" s="54">
        <v>5.8243835616438355</v>
      </c>
      <c r="AE113" s="54">
        <v>150</v>
      </c>
    </row>
    <row r="114" spans="1:31" x14ac:dyDescent="0.25">
      <c r="A114" s="52" t="s">
        <v>63</v>
      </c>
      <c r="B114" s="52">
        <v>40</v>
      </c>
      <c r="C114" s="52">
        <v>6</v>
      </c>
      <c r="D114" s="52">
        <v>3</v>
      </c>
      <c r="E114" s="52">
        <v>1000</v>
      </c>
      <c r="F114" s="52">
        <v>35</v>
      </c>
      <c r="G114" s="52">
        <v>3</v>
      </c>
      <c r="H114" s="52">
        <v>2.9121917808219178</v>
      </c>
      <c r="I114" s="52">
        <v>150</v>
      </c>
      <c r="W114" s="54" t="s">
        <v>63</v>
      </c>
      <c r="X114" s="54">
        <v>40</v>
      </c>
      <c r="Y114" s="54">
        <v>6</v>
      </c>
      <c r="Z114" s="54">
        <v>3</v>
      </c>
      <c r="AA114" s="54">
        <v>1000</v>
      </c>
      <c r="AB114" s="54">
        <v>35</v>
      </c>
      <c r="AC114" s="54">
        <v>3</v>
      </c>
      <c r="AD114" s="54">
        <v>2.9004931506849316</v>
      </c>
      <c r="AE114" s="54">
        <v>250</v>
      </c>
    </row>
    <row r="115" spans="1:31" x14ac:dyDescent="0.25">
      <c r="A115" s="52" t="s">
        <v>63</v>
      </c>
      <c r="B115" s="52">
        <v>40</v>
      </c>
      <c r="C115" s="52">
        <v>6</v>
      </c>
      <c r="D115" s="52">
        <v>3</v>
      </c>
      <c r="E115" s="52">
        <v>1000</v>
      </c>
      <c r="F115" s="52">
        <v>40</v>
      </c>
      <c r="G115" s="52">
        <v>1.6</v>
      </c>
      <c r="H115" s="52">
        <v>1.4502465753424658</v>
      </c>
      <c r="I115" s="52">
        <v>250</v>
      </c>
      <c r="W115" s="54" t="s">
        <v>63</v>
      </c>
      <c r="X115" s="54">
        <v>40</v>
      </c>
      <c r="Y115" s="54">
        <v>6</v>
      </c>
      <c r="Z115" s="54">
        <v>3</v>
      </c>
      <c r="AA115" s="54">
        <v>1000</v>
      </c>
      <c r="AB115" s="54">
        <v>40</v>
      </c>
      <c r="AC115" s="54">
        <v>1.6</v>
      </c>
      <c r="AD115" s="54">
        <v>1.4568805936073057</v>
      </c>
      <c r="AE115" s="54">
        <v>400</v>
      </c>
    </row>
    <row r="116" spans="1:31" x14ac:dyDescent="0.25">
      <c r="A116" s="52" t="s">
        <v>64</v>
      </c>
      <c r="B116" s="52">
        <v>40</v>
      </c>
      <c r="C116" s="52">
        <v>10</v>
      </c>
      <c r="D116" s="52">
        <v>7</v>
      </c>
      <c r="E116" s="52">
        <v>1000</v>
      </c>
      <c r="F116" s="52">
        <v>30</v>
      </c>
      <c r="G116" s="52">
        <v>6</v>
      </c>
      <c r="H116" s="52">
        <v>2.1395867579908674</v>
      </c>
      <c r="I116" s="52">
        <v>0</v>
      </c>
      <c r="W116" s="54" t="s">
        <v>64</v>
      </c>
      <c r="X116" s="54">
        <v>40</v>
      </c>
      <c r="Y116" s="54">
        <v>10</v>
      </c>
      <c r="Z116" s="54">
        <v>7</v>
      </c>
      <c r="AA116" s="54">
        <v>1000</v>
      </c>
      <c r="AB116" s="54">
        <v>30</v>
      </c>
      <c r="AC116" s="54">
        <v>6</v>
      </c>
      <c r="AD116" s="54">
        <v>4.2791735159817348</v>
      </c>
      <c r="AE116" s="54">
        <v>0</v>
      </c>
    </row>
    <row r="117" spans="1:31" x14ac:dyDescent="0.25">
      <c r="A117" s="52" t="s">
        <v>64</v>
      </c>
      <c r="B117" s="52">
        <v>40</v>
      </c>
      <c r="C117" s="52">
        <v>10</v>
      </c>
      <c r="D117" s="52">
        <v>7</v>
      </c>
      <c r="E117" s="52">
        <v>1000</v>
      </c>
      <c r="F117" s="52">
        <v>35</v>
      </c>
      <c r="G117" s="52">
        <v>3</v>
      </c>
      <c r="H117" s="52">
        <v>2.1395867579908674</v>
      </c>
      <c r="I117" s="52">
        <v>0</v>
      </c>
      <c r="W117" s="54" t="s">
        <v>64</v>
      </c>
      <c r="X117" s="54">
        <v>40</v>
      </c>
      <c r="Y117" s="54">
        <v>10</v>
      </c>
      <c r="Z117" s="54">
        <v>7</v>
      </c>
      <c r="AA117" s="54">
        <v>1000</v>
      </c>
      <c r="AB117" s="54">
        <v>35</v>
      </c>
      <c r="AC117" s="54">
        <v>3</v>
      </c>
      <c r="AD117" s="54">
        <v>2.5763675799086752</v>
      </c>
      <c r="AE117" s="54">
        <v>250</v>
      </c>
    </row>
    <row r="118" spans="1:31" x14ac:dyDescent="0.25">
      <c r="A118" s="52" t="s">
        <v>64</v>
      </c>
      <c r="B118" s="52">
        <v>40</v>
      </c>
      <c r="C118" s="52">
        <v>10</v>
      </c>
      <c r="D118" s="52">
        <v>7</v>
      </c>
      <c r="E118" s="52">
        <v>1000</v>
      </c>
      <c r="F118" s="52">
        <v>40</v>
      </c>
      <c r="G118" s="52">
        <v>1.6</v>
      </c>
      <c r="H118" s="52">
        <v>1.2881837899543376</v>
      </c>
      <c r="I118" s="52">
        <v>250</v>
      </c>
      <c r="W118" s="54" t="s">
        <v>64</v>
      </c>
      <c r="X118" s="54">
        <v>40</v>
      </c>
      <c r="Y118" s="54">
        <v>10</v>
      </c>
      <c r="Z118" s="54">
        <v>7</v>
      </c>
      <c r="AA118" s="54">
        <v>1000</v>
      </c>
      <c r="AB118" s="54">
        <v>40</v>
      </c>
      <c r="AC118" s="54">
        <v>1.6</v>
      </c>
      <c r="AD118" s="54">
        <v>1.3424689497716893</v>
      </c>
      <c r="AE118" s="54">
        <v>400</v>
      </c>
    </row>
    <row r="119" spans="1:31" x14ac:dyDescent="0.25">
      <c r="A119" s="52" t="s">
        <v>65</v>
      </c>
      <c r="B119" s="52">
        <v>50</v>
      </c>
      <c r="C119" s="52">
        <v>3</v>
      </c>
      <c r="D119" s="52">
        <v>0</v>
      </c>
      <c r="E119" s="52">
        <v>1000</v>
      </c>
      <c r="F119" s="52">
        <v>30</v>
      </c>
      <c r="G119" s="52">
        <v>6</v>
      </c>
      <c r="H119" s="52">
        <v>3.7574897260273974</v>
      </c>
      <c r="I119" s="52">
        <v>150</v>
      </c>
      <c r="W119" s="54" t="s">
        <v>65</v>
      </c>
      <c r="X119" s="54">
        <v>50</v>
      </c>
      <c r="Y119" s="54">
        <v>3</v>
      </c>
      <c r="Z119" s="54">
        <v>0</v>
      </c>
      <c r="AA119" s="54">
        <v>1000</v>
      </c>
      <c r="AB119" s="54">
        <v>30</v>
      </c>
      <c r="AC119" s="54">
        <v>6</v>
      </c>
      <c r="AD119" s="54">
        <v>4.9923584474885843</v>
      </c>
      <c r="AE119" s="54">
        <v>200</v>
      </c>
    </row>
    <row r="120" spans="1:31" x14ac:dyDescent="0.25">
      <c r="A120" s="52" t="s">
        <v>65</v>
      </c>
      <c r="B120" s="52">
        <v>50</v>
      </c>
      <c r="C120" s="52">
        <v>3</v>
      </c>
      <c r="D120" s="52">
        <v>0</v>
      </c>
      <c r="E120" s="52">
        <v>1000</v>
      </c>
      <c r="F120" s="52">
        <v>35</v>
      </c>
      <c r="G120" s="52">
        <v>3</v>
      </c>
      <c r="H120" s="52">
        <v>2.4961792237442921</v>
      </c>
      <c r="I120" s="52">
        <v>200</v>
      </c>
      <c r="W120" s="54" t="s">
        <v>65</v>
      </c>
      <c r="X120" s="54">
        <v>50</v>
      </c>
      <c r="Y120" s="54">
        <v>3</v>
      </c>
      <c r="Z120" s="54">
        <v>0</v>
      </c>
      <c r="AA120" s="54">
        <v>1000</v>
      </c>
      <c r="AB120" s="54">
        <v>35</v>
      </c>
      <c r="AC120" s="54">
        <v>3</v>
      </c>
      <c r="AD120" s="54">
        <v>2.7336598173515982</v>
      </c>
      <c r="AE120" s="54">
        <v>300</v>
      </c>
    </row>
    <row r="121" spans="1:31" x14ac:dyDescent="0.25">
      <c r="A121" s="52" t="s">
        <v>65</v>
      </c>
      <c r="B121" s="52">
        <v>50</v>
      </c>
      <c r="C121" s="52">
        <v>3</v>
      </c>
      <c r="D121" s="52">
        <v>0</v>
      </c>
      <c r="E121" s="52">
        <v>1000</v>
      </c>
      <c r="F121" s="52">
        <v>40</v>
      </c>
      <c r="G121" s="52">
        <v>1.6</v>
      </c>
      <c r="H121" s="52">
        <v>1.3668299086757991</v>
      </c>
      <c r="I121" s="52">
        <v>300</v>
      </c>
      <c r="W121" s="54" t="s">
        <v>65</v>
      </c>
      <c r="X121" s="54">
        <v>50</v>
      </c>
      <c r="Y121" s="54">
        <v>3</v>
      </c>
      <c r="Z121" s="54">
        <v>0</v>
      </c>
      <c r="AA121" s="54">
        <v>1000</v>
      </c>
      <c r="AB121" s="54">
        <v>40</v>
      </c>
      <c r="AC121" s="54">
        <v>1.6</v>
      </c>
      <c r="AD121" s="54">
        <v>1.5084136986301369</v>
      </c>
      <c r="AE121" s="54">
        <v>450</v>
      </c>
    </row>
    <row r="122" spans="1:31" x14ac:dyDescent="0.25">
      <c r="A122" s="52" t="s">
        <v>66</v>
      </c>
      <c r="B122" s="52">
        <v>50</v>
      </c>
      <c r="C122" s="52">
        <v>6</v>
      </c>
      <c r="D122" s="52">
        <v>3</v>
      </c>
      <c r="E122" s="52">
        <v>1000</v>
      </c>
      <c r="F122" s="52">
        <v>30</v>
      </c>
      <c r="G122" s="52">
        <v>6</v>
      </c>
      <c r="H122" s="52">
        <v>5.1074828767123286</v>
      </c>
      <c r="I122" s="52">
        <v>100</v>
      </c>
      <c r="W122" s="54" t="s">
        <v>66</v>
      </c>
      <c r="X122" s="54">
        <v>50</v>
      </c>
      <c r="Y122" s="54">
        <v>6</v>
      </c>
      <c r="Z122" s="54">
        <v>3</v>
      </c>
      <c r="AA122" s="54">
        <v>1000</v>
      </c>
      <c r="AB122" s="54">
        <v>30</v>
      </c>
      <c r="AC122" s="54">
        <v>6</v>
      </c>
      <c r="AD122" s="54">
        <v>4.5860707762557071</v>
      </c>
      <c r="AE122" s="54">
        <v>200</v>
      </c>
    </row>
    <row r="123" spans="1:31" x14ac:dyDescent="0.25">
      <c r="A123" s="52" t="s">
        <v>66</v>
      </c>
      <c r="B123" s="52">
        <v>50</v>
      </c>
      <c r="C123" s="52">
        <v>6</v>
      </c>
      <c r="D123" s="52">
        <v>3</v>
      </c>
      <c r="E123" s="52">
        <v>1000</v>
      </c>
      <c r="F123" s="52">
        <v>35</v>
      </c>
      <c r="G123" s="52">
        <v>3</v>
      </c>
      <c r="H123" s="52">
        <v>2.2930353881278536</v>
      </c>
      <c r="I123" s="52">
        <v>200</v>
      </c>
      <c r="W123" s="54" t="s">
        <v>66</v>
      </c>
      <c r="X123" s="54">
        <v>50</v>
      </c>
      <c r="Y123" s="54">
        <v>6</v>
      </c>
      <c r="Z123" s="54">
        <v>3</v>
      </c>
      <c r="AA123" s="54">
        <v>1000</v>
      </c>
      <c r="AB123" s="54">
        <v>35</v>
      </c>
      <c r="AC123" s="54">
        <v>3</v>
      </c>
      <c r="AD123" s="54">
        <v>2.5820091324200911</v>
      </c>
      <c r="AE123" s="54">
        <v>300</v>
      </c>
    </row>
    <row r="124" spans="1:31" x14ac:dyDescent="0.25">
      <c r="A124" s="52" t="s">
        <v>66</v>
      </c>
      <c r="B124" s="52">
        <v>50</v>
      </c>
      <c r="C124" s="52">
        <v>6</v>
      </c>
      <c r="D124" s="52">
        <v>3</v>
      </c>
      <c r="E124" s="52">
        <v>1000</v>
      </c>
      <c r="F124" s="52">
        <v>40</v>
      </c>
      <c r="G124" s="52">
        <v>1.6</v>
      </c>
      <c r="H124" s="52">
        <v>1.2910045662100456</v>
      </c>
      <c r="I124" s="52">
        <v>300</v>
      </c>
      <c r="W124" s="54" t="s">
        <v>66</v>
      </c>
      <c r="X124" s="54">
        <v>50</v>
      </c>
      <c r="Y124" s="54">
        <v>6</v>
      </c>
      <c r="Z124" s="54">
        <v>3</v>
      </c>
      <c r="AA124" s="54">
        <v>1000</v>
      </c>
      <c r="AB124" s="54">
        <v>40</v>
      </c>
      <c r="AC124" s="54">
        <v>1.6</v>
      </c>
      <c r="AD124" s="54">
        <v>1.4300009132420091</v>
      </c>
      <c r="AE124" s="54">
        <v>450</v>
      </c>
    </row>
    <row r="125" spans="1:31" x14ac:dyDescent="0.25">
      <c r="A125" s="52" t="s">
        <v>67</v>
      </c>
      <c r="B125" s="52">
        <v>50</v>
      </c>
      <c r="C125" s="52">
        <v>10</v>
      </c>
      <c r="D125" s="52">
        <v>7</v>
      </c>
      <c r="E125" s="52">
        <v>1000</v>
      </c>
      <c r="F125" s="52">
        <v>30</v>
      </c>
      <c r="G125" s="52">
        <v>6</v>
      </c>
      <c r="H125" s="52">
        <v>2.2815844748858445</v>
      </c>
      <c r="I125" s="52">
        <v>0</v>
      </c>
      <c r="W125" s="54" t="s">
        <v>67</v>
      </c>
      <c r="X125" s="54">
        <v>50</v>
      </c>
      <c r="Y125" s="54">
        <v>10</v>
      </c>
      <c r="Z125" s="54">
        <v>7</v>
      </c>
      <c r="AA125" s="54">
        <v>1000</v>
      </c>
      <c r="AB125" s="54">
        <v>30</v>
      </c>
      <c r="AC125" s="54">
        <v>6</v>
      </c>
      <c r="AD125" s="54">
        <v>5.2159429223744276</v>
      </c>
      <c r="AE125" s="54">
        <v>150</v>
      </c>
    </row>
    <row r="126" spans="1:31" x14ac:dyDescent="0.25">
      <c r="A126" s="52" t="s">
        <v>67</v>
      </c>
      <c r="B126" s="52">
        <v>50</v>
      </c>
      <c r="C126" s="52">
        <v>10</v>
      </c>
      <c r="D126" s="52">
        <v>7</v>
      </c>
      <c r="E126" s="52">
        <v>1000</v>
      </c>
      <c r="F126" s="52">
        <v>35</v>
      </c>
      <c r="G126" s="52">
        <v>3</v>
      </c>
      <c r="H126" s="52">
        <v>2.6079714611872138</v>
      </c>
      <c r="I126" s="52">
        <v>150</v>
      </c>
      <c r="W126" s="54" t="s">
        <v>67</v>
      </c>
      <c r="X126" s="54">
        <v>50</v>
      </c>
      <c r="Y126" s="54">
        <v>10</v>
      </c>
      <c r="Z126" s="54">
        <v>7</v>
      </c>
      <c r="AA126" s="54">
        <v>1000</v>
      </c>
      <c r="AB126" s="54">
        <v>35</v>
      </c>
      <c r="AC126" s="54">
        <v>3</v>
      </c>
      <c r="AD126" s="54">
        <v>2.9811529680365294</v>
      </c>
      <c r="AE126" s="54">
        <v>250</v>
      </c>
    </row>
    <row r="127" spans="1:31" x14ac:dyDescent="0.25">
      <c r="A127" s="52" t="s">
        <v>67</v>
      </c>
      <c r="B127" s="52">
        <v>50</v>
      </c>
      <c r="C127" s="52">
        <v>10</v>
      </c>
      <c r="D127" s="52">
        <v>7</v>
      </c>
      <c r="E127" s="52">
        <v>1000</v>
      </c>
      <c r="F127" s="52">
        <v>40</v>
      </c>
      <c r="G127" s="52">
        <v>1.6</v>
      </c>
      <c r="H127" s="52">
        <v>1.4905764840182647</v>
      </c>
      <c r="I127" s="52">
        <v>250</v>
      </c>
      <c r="W127" s="54" t="s">
        <v>67</v>
      </c>
      <c r="X127" s="54">
        <v>50</v>
      </c>
      <c r="Y127" s="54">
        <v>10</v>
      </c>
      <c r="Z127" s="54">
        <v>7</v>
      </c>
      <c r="AA127" s="54">
        <v>1000</v>
      </c>
      <c r="AB127" s="54">
        <v>40</v>
      </c>
      <c r="AC127" s="54">
        <v>1.6</v>
      </c>
      <c r="AD127" s="54">
        <v>1.5668573059360729</v>
      </c>
      <c r="AE127" s="54">
        <v>400</v>
      </c>
    </row>
    <row r="128" spans="1:31" x14ac:dyDescent="0.25">
      <c r="A128" s="52" t="s">
        <v>47</v>
      </c>
      <c r="B128" s="52">
        <v>10</v>
      </c>
      <c r="C128" s="52">
        <v>3</v>
      </c>
      <c r="D128" s="52">
        <v>0</v>
      </c>
      <c r="E128" s="52">
        <v>1500</v>
      </c>
      <c r="F128" s="52">
        <v>30</v>
      </c>
      <c r="G128" s="52">
        <v>6</v>
      </c>
      <c r="H128" s="52">
        <v>2.8141797945205473</v>
      </c>
      <c r="I128" s="52">
        <v>100</v>
      </c>
      <c r="W128" s="54" t="s">
        <v>47</v>
      </c>
      <c r="X128" s="54">
        <v>10</v>
      </c>
      <c r="Y128" s="54">
        <v>3</v>
      </c>
      <c r="Z128" s="54">
        <v>0</v>
      </c>
      <c r="AA128" s="54">
        <v>1500</v>
      </c>
      <c r="AB128" s="54">
        <v>30</v>
      </c>
      <c r="AC128" s="54">
        <v>6</v>
      </c>
      <c r="AD128" s="54">
        <v>5.6283595890410947</v>
      </c>
      <c r="AE128" s="54">
        <v>100</v>
      </c>
    </row>
    <row r="129" spans="1:31" x14ac:dyDescent="0.25">
      <c r="A129" s="52" t="s">
        <v>47</v>
      </c>
      <c r="B129" s="52">
        <v>10</v>
      </c>
      <c r="C129" s="52">
        <v>3</v>
      </c>
      <c r="D129" s="52">
        <v>0</v>
      </c>
      <c r="E129" s="52">
        <v>1500</v>
      </c>
      <c r="F129" s="52">
        <v>35</v>
      </c>
      <c r="G129" s="52">
        <v>3</v>
      </c>
      <c r="H129" s="52">
        <v>2.8141797945205473</v>
      </c>
      <c r="I129" s="52">
        <v>100</v>
      </c>
      <c r="W129" s="54" t="s">
        <v>47</v>
      </c>
      <c r="X129" s="54">
        <v>10</v>
      </c>
      <c r="Y129" s="54">
        <v>3</v>
      </c>
      <c r="Z129" s="54">
        <v>0</v>
      </c>
      <c r="AA129" s="54">
        <v>1500</v>
      </c>
      <c r="AB129" s="54">
        <v>35</v>
      </c>
      <c r="AC129" s="54">
        <v>3</v>
      </c>
      <c r="AD129" s="54">
        <v>2.0209119863013698</v>
      </c>
      <c r="AE129" s="54">
        <v>200</v>
      </c>
    </row>
    <row r="130" spans="1:31" x14ac:dyDescent="0.25">
      <c r="A130" s="52" t="s">
        <v>47</v>
      </c>
      <c r="B130" s="52">
        <v>10</v>
      </c>
      <c r="C130" s="52">
        <v>3</v>
      </c>
      <c r="D130" s="52">
        <v>0</v>
      </c>
      <c r="E130" s="52">
        <v>1500</v>
      </c>
      <c r="F130" s="52">
        <v>40</v>
      </c>
      <c r="G130" s="52">
        <v>1.6</v>
      </c>
      <c r="H130" s="52">
        <v>1.5627619863013698</v>
      </c>
      <c r="I130" s="52">
        <v>150</v>
      </c>
      <c r="W130" s="54" t="s">
        <v>47</v>
      </c>
      <c r="X130" s="54">
        <v>10</v>
      </c>
      <c r="Y130" s="54">
        <v>3</v>
      </c>
      <c r="Z130" s="54">
        <v>0</v>
      </c>
      <c r="AA130" s="54">
        <v>1500</v>
      </c>
      <c r="AB130" s="54">
        <v>40</v>
      </c>
      <c r="AC130" s="54">
        <v>1.6</v>
      </c>
      <c r="AD130" s="54">
        <v>1.4381428082191783</v>
      </c>
      <c r="AE130" s="54">
        <v>250</v>
      </c>
    </row>
    <row r="131" spans="1:31" x14ac:dyDescent="0.25">
      <c r="A131" s="52" t="s">
        <v>48</v>
      </c>
      <c r="B131" s="52">
        <v>10</v>
      </c>
      <c r="C131" s="52">
        <v>6</v>
      </c>
      <c r="D131" s="52">
        <v>3</v>
      </c>
      <c r="E131" s="52">
        <v>1500</v>
      </c>
      <c r="F131" s="52">
        <v>30</v>
      </c>
      <c r="G131" s="52">
        <v>6</v>
      </c>
      <c r="H131" s="52">
        <v>3.8056386986301374</v>
      </c>
      <c r="I131" s="52">
        <v>50</v>
      </c>
      <c r="W131" s="54" t="s">
        <v>48</v>
      </c>
      <c r="X131" s="54">
        <v>10</v>
      </c>
      <c r="Y131" s="54">
        <v>6</v>
      </c>
      <c r="Z131" s="54">
        <v>3</v>
      </c>
      <c r="AA131" s="54">
        <v>1500</v>
      </c>
      <c r="AB131" s="54">
        <v>30</v>
      </c>
      <c r="AC131" s="54">
        <v>6</v>
      </c>
      <c r="AD131" s="54">
        <v>4.6493664383561644</v>
      </c>
      <c r="AE131" s="54">
        <v>100</v>
      </c>
    </row>
    <row r="132" spans="1:31" x14ac:dyDescent="0.25">
      <c r="A132" s="52" t="s">
        <v>48</v>
      </c>
      <c r="B132" s="52">
        <v>10</v>
      </c>
      <c r="C132" s="52">
        <v>6</v>
      </c>
      <c r="D132" s="52">
        <v>3</v>
      </c>
      <c r="E132" s="52">
        <v>1500</v>
      </c>
      <c r="F132" s="52">
        <v>35</v>
      </c>
      <c r="G132" s="52">
        <v>3</v>
      </c>
      <c r="H132" s="52">
        <v>2.3246832191780822</v>
      </c>
      <c r="I132" s="52">
        <v>100</v>
      </c>
      <c r="W132" s="54" t="s">
        <v>48</v>
      </c>
      <c r="X132" s="54">
        <v>10</v>
      </c>
      <c r="Y132" s="54">
        <v>6</v>
      </c>
      <c r="Z132" s="54">
        <v>3</v>
      </c>
      <c r="AA132" s="54">
        <v>1500</v>
      </c>
      <c r="AB132" s="54">
        <v>35</v>
      </c>
      <c r="AC132" s="54">
        <v>3</v>
      </c>
      <c r="AD132" s="54">
        <v>2.8048184931506852</v>
      </c>
      <c r="AE132" s="54">
        <v>150</v>
      </c>
    </row>
    <row r="133" spans="1:31" x14ac:dyDescent="0.25">
      <c r="A133" s="52" t="s">
        <v>48</v>
      </c>
      <c r="B133" s="52">
        <v>10</v>
      </c>
      <c r="C133" s="52">
        <v>6</v>
      </c>
      <c r="D133" s="52">
        <v>3</v>
      </c>
      <c r="E133" s="52">
        <v>1500</v>
      </c>
      <c r="F133" s="52">
        <v>40</v>
      </c>
      <c r="G133" s="52">
        <v>1.6</v>
      </c>
      <c r="H133" s="52">
        <v>1.4024092465753426</v>
      </c>
      <c r="I133" s="52">
        <v>150</v>
      </c>
      <c r="W133" s="54" t="s">
        <v>48</v>
      </c>
      <c r="X133" s="54">
        <v>10</v>
      </c>
      <c r="Y133" s="54">
        <v>6</v>
      </c>
      <c r="Z133" s="54">
        <v>3</v>
      </c>
      <c r="AA133" s="54">
        <v>1500</v>
      </c>
      <c r="AB133" s="54">
        <v>40</v>
      </c>
      <c r="AC133" s="54">
        <v>1.6</v>
      </c>
      <c r="AD133" s="54">
        <v>1.343045890410959</v>
      </c>
      <c r="AE133" s="54">
        <v>250</v>
      </c>
    </row>
    <row r="134" spans="1:31" x14ac:dyDescent="0.25">
      <c r="A134" s="52" t="s">
        <v>49</v>
      </c>
      <c r="B134" s="52">
        <v>10</v>
      </c>
      <c r="C134" s="52">
        <v>10</v>
      </c>
      <c r="D134" s="52">
        <v>7</v>
      </c>
      <c r="E134" s="52">
        <v>1500</v>
      </c>
      <c r="F134" s="52">
        <v>30</v>
      </c>
      <c r="G134" s="52">
        <v>6</v>
      </c>
      <c r="H134" s="52">
        <v>1.3160839041095891</v>
      </c>
      <c r="I134" s="52">
        <v>0</v>
      </c>
      <c r="W134" s="54" t="s">
        <v>49</v>
      </c>
      <c r="X134" s="54">
        <v>10</v>
      </c>
      <c r="Y134" s="54">
        <v>10</v>
      </c>
      <c r="Z134" s="54">
        <v>7</v>
      </c>
      <c r="AA134" s="54">
        <v>1500</v>
      </c>
      <c r="AB134" s="54">
        <v>30</v>
      </c>
      <c r="AC134" s="54">
        <v>6</v>
      </c>
      <c r="AD134" s="54">
        <v>2.6321678082191782</v>
      </c>
      <c r="AE134" s="54">
        <v>0</v>
      </c>
    </row>
    <row r="135" spans="1:31" x14ac:dyDescent="0.25">
      <c r="A135" s="52" t="s">
        <v>49</v>
      </c>
      <c r="B135" s="52">
        <v>10</v>
      </c>
      <c r="C135" s="52">
        <v>10</v>
      </c>
      <c r="D135" s="52">
        <v>7</v>
      </c>
      <c r="E135" s="52">
        <v>1500</v>
      </c>
      <c r="F135" s="52">
        <v>35</v>
      </c>
      <c r="G135" s="52">
        <v>3</v>
      </c>
      <c r="H135" s="52">
        <v>1.3160839041095891</v>
      </c>
      <c r="I135" s="52">
        <v>0</v>
      </c>
      <c r="W135" s="54" t="s">
        <v>49</v>
      </c>
      <c r="X135" s="54">
        <v>10</v>
      </c>
      <c r="Y135" s="54">
        <v>10</v>
      </c>
      <c r="Z135" s="54">
        <v>7</v>
      </c>
      <c r="AA135" s="54">
        <v>1500</v>
      </c>
      <c r="AB135" s="54">
        <v>35</v>
      </c>
      <c r="AC135" s="54">
        <v>3</v>
      </c>
      <c r="AD135" s="54">
        <v>2.2492630136986298</v>
      </c>
      <c r="AE135" s="54">
        <v>150</v>
      </c>
    </row>
    <row r="136" spans="1:31" x14ac:dyDescent="0.25">
      <c r="A136" s="52" t="s">
        <v>49</v>
      </c>
      <c r="B136" s="52">
        <v>10</v>
      </c>
      <c r="C136" s="52">
        <v>10</v>
      </c>
      <c r="D136" s="52">
        <v>7</v>
      </c>
      <c r="E136" s="52">
        <v>1500</v>
      </c>
      <c r="F136" s="52">
        <v>40</v>
      </c>
      <c r="G136" s="52">
        <v>1.6</v>
      </c>
      <c r="H136" s="52">
        <v>1.3160839041095891</v>
      </c>
      <c r="I136" s="52">
        <v>0</v>
      </c>
      <c r="W136" s="54" t="s">
        <v>49</v>
      </c>
      <c r="X136" s="54">
        <v>10</v>
      </c>
      <c r="Y136" s="54">
        <v>10</v>
      </c>
      <c r="Z136" s="54">
        <v>7</v>
      </c>
      <c r="AA136" s="54">
        <v>1500</v>
      </c>
      <c r="AB136" s="54">
        <v>40</v>
      </c>
      <c r="AC136" s="54">
        <v>1.6</v>
      </c>
      <c r="AD136" s="54">
        <v>1.1922150684931505</v>
      </c>
      <c r="AE136" s="54">
        <v>250</v>
      </c>
    </row>
    <row r="137" spans="1:31" x14ac:dyDescent="0.25">
      <c r="A137" s="52" t="s">
        <v>50</v>
      </c>
      <c r="B137" s="52">
        <v>15</v>
      </c>
      <c r="C137" s="52">
        <v>3</v>
      </c>
      <c r="D137" s="52">
        <v>0</v>
      </c>
      <c r="E137" s="52">
        <v>1500</v>
      </c>
      <c r="F137" s="52">
        <v>30</v>
      </c>
      <c r="G137" s="52">
        <v>6</v>
      </c>
      <c r="H137" s="52">
        <v>3.6024469178082192</v>
      </c>
      <c r="I137" s="52">
        <v>100</v>
      </c>
      <c r="W137" s="54" t="s">
        <v>50</v>
      </c>
      <c r="X137" s="54">
        <v>15</v>
      </c>
      <c r="Y137" s="54">
        <v>3</v>
      </c>
      <c r="Z137" s="54">
        <v>0</v>
      </c>
      <c r="AA137" s="54">
        <v>1500</v>
      </c>
      <c r="AB137" s="54">
        <v>30</v>
      </c>
      <c r="AC137" s="54">
        <v>6</v>
      </c>
      <c r="AD137" s="54">
        <v>4.1049486301369864</v>
      </c>
      <c r="AE137" s="54">
        <v>150</v>
      </c>
    </row>
    <row r="138" spans="1:31" x14ac:dyDescent="0.25">
      <c r="A138" s="52" t="s">
        <v>50</v>
      </c>
      <c r="B138" s="52">
        <v>15</v>
      </c>
      <c r="C138" s="52">
        <v>3</v>
      </c>
      <c r="D138" s="52">
        <v>0</v>
      </c>
      <c r="E138" s="52">
        <v>1500</v>
      </c>
      <c r="F138" s="52">
        <v>35</v>
      </c>
      <c r="G138" s="52">
        <v>3</v>
      </c>
      <c r="H138" s="52">
        <v>2.0524743150684932</v>
      </c>
      <c r="I138" s="52">
        <v>150</v>
      </c>
      <c r="W138" s="54" t="s">
        <v>50</v>
      </c>
      <c r="X138" s="54">
        <v>15</v>
      </c>
      <c r="Y138" s="54">
        <v>3</v>
      </c>
      <c r="Z138" s="54">
        <v>0</v>
      </c>
      <c r="AA138" s="54">
        <v>1500</v>
      </c>
      <c r="AB138" s="54">
        <v>35</v>
      </c>
      <c r="AC138" s="54">
        <v>3</v>
      </c>
      <c r="AD138" s="54">
        <v>2.6800650684931506</v>
      </c>
      <c r="AE138" s="54">
        <v>200</v>
      </c>
    </row>
    <row r="139" spans="1:31" x14ac:dyDescent="0.25">
      <c r="A139" s="52" t="s">
        <v>50</v>
      </c>
      <c r="B139" s="52">
        <v>15</v>
      </c>
      <c r="C139" s="52">
        <v>3</v>
      </c>
      <c r="D139" s="52">
        <v>0</v>
      </c>
      <c r="E139" s="52">
        <v>1500</v>
      </c>
      <c r="F139" s="52">
        <v>40</v>
      </c>
      <c r="G139" s="52">
        <v>1.6</v>
      </c>
      <c r="H139" s="52">
        <v>1.3400325342465753</v>
      </c>
      <c r="I139" s="52">
        <v>200</v>
      </c>
      <c r="W139" s="54" t="s">
        <v>50</v>
      </c>
      <c r="X139" s="54">
        <v>15</v>
      </c>
      <c r="Y139" s="54">
        <v>3</v>
      </c>
      <c r="Z139" s="54">
        <v>0</v>
      </c>
      <c r="AA139" s="54">
        <v>1500</v>
      </c>
      <c r="AB139" s="54">
        <v>40</v>
      </c>
      <c r="AC139" s="54">
        <v>1.6</v>
      </c>
      <c r="AD139" s="54">
        <v>1.4525982876712329</v>
      </c>
      <c r="AE139" s="54">
        <v>300</v>
      </c>
    </row>
    <row r="140" spans="1:31" x14ac:dyDescent="0.25">
      <c r="A140" s="52" t="s">
        <v>51</v>
      </c>
      <c r="B140" s="52">
        <v>15</v>
      </c>
      <c r="C140" s="52">
        <v>6</v>
      </c>
      <c r="D140" s="52">
        <v>3</v>
      </c>
      <c r="E140" s="52">
        <v>1500</v>
      </c>
      <c r="F140" s="52">
        <v>30</v>
      </c>
      <c r="G140" s="52">
        <v>6</v>
      </c>
      <c r="H140" s="52">
        <v>4.4956780821917803</v>
      </c>
      <c r="I140" s="52">
        <v>50</v>
      </c>
      <c r="W140" s="54" t="s">
        <v>51</v>
      </c>
      <c r="X140" s="54">
        <v>15</v>
      </c>
      <c r="Y140" s="54">
        <v>6</v>
      </c>
      <c r="Z140" s="54">
        <v>3</v>
      </c>
      <c r="AA140" s="54">
        <v>1500</v>
      </c>
      <c r="AB140" s="54">
        <v>30</v>
      </c>
      <c r="AC140" s="54">
        <v>6</v>
      </c>
      <c r="AD140" s="54">
        <v>5.9041164383561648</v>
      </c>
      <c r="AE140" s="54">
        <v>100</v>
      </c>
    </row>
    <row r="141" spans="1:31" x14ac:dyDescent="0.25">
      <c r="A141" s="52" t="s">
        <v>51</v>
      </c>
      <c r="B141" s="52">
        <v>15</v>
      </c>
      <c r="C141" s="52">
        <v>6</v>
      </c>
      <c r="D141" s="52">
        <v>3</v>
      </c>
      <c r="E141" s="52">
        <v>1500</v>
      </c>
      <c r="F141" s="52">
        <v>35</v>
      </c>
      <c r="G141" s="52">
        <v>3</v>
      </c>
      <c r="H141" s="52">
        <v>2.9520582191780815</v>
      </c>
      <c r="I141" s="52">
        <v>100</v>
      </c>
      <c r="W141" s="54" t="s">
        <v>51</v>
      </c>
      <c r="X141" s="54">
        <v>15</v>
      </c>
      <c r="Y141" s="54">
        <v>6</v>
      </c>
      <c r="Z141" s="54">
        <v>3</v>
      </c>
      <c r="AA141" s="54">
        <v>1500</v>
      </c>
      <c r="AB141" s="54">
        <v>35</v>
      </c>
      <c r="AC141" s="54">
        <v>3</v>
      </c>
      <c r="AD141" s="54">
        <v>2.4745239726027397</v>
      </c>
      <c r="AE141" s="54">
        <v>200</v>
      </c>
    </row>
    <row r="142" spans="1:31" x14ac:dyDescent="0.25">
      <c r="A142" s="52" t="s">
        <v>51</v>
      </c>
      <c r="B142" s="52">
        <v>15</v>
      </c>
      <c r="C142" s="52">
        <v>6</v>
      </c>
      <c r="D142" s="52">
        <v>3</v>
      </c>
      <c r="E142" s="52">
        <v>1500</v>
      </c>
      <c r="F142" s="52">
        <v>40</v>
      </c>
      <c r="G142" s="52">
        <v>1.6</v>
      </c>
      <c r="H142" s="52">
        <v>1.2372619863013699</v>
      </c>
      <c r="I142" s="52">
        <v>200</v>
      </c>
      <c r="W142" s="54" t="s">
        <v>51</v>
      </c>
      <c r="X142" s="54">
        <v>15</v>
      </c>
      <c r="Y142" s="54">
        <v>6</v>
      </c>
      <c r="Z142" s="54">
        <v>3</v>
      </c>
      <c r="AA142" s="54">
        <v>1500</v>
      </c>
      <c r="AB142" s="54">
        <v>40</v>
      </c>
      <c r="AC142" s="54">
        <v>1.6</v>
      </c>
      <c r="AD142" s="54">
        <v>1.3673205479452055</v>
      </c>
      <c r="AE142" s="54">
        <v>300</v>
      </c>
    </row>
    <row r="143" spans="1:31" x14ac:dyDescent="0.25">
      <c r="A143" s="52" t="s">
        <v>52</v>
      </c>
      <c r="B143" s="52">
        <v>15</v>
      </c>
      <c r="C143" s="52">
        <v>10</v>
      </c>
      <c r="D143" s="52">
        <v>7</v>
      </c>
      <c r="E143" s="52">
        <v>1500</v>
      </c>
      <c r="F143" s="52">
        <v>30</v>
      </c>
      <c r="G143" s="52">
        <v>6</v>
      </c>
      <c r="H143" s="52">
        <v>1.5322089041095888</v>
      </c>
      <c r="I143" s="52">
        <v>0</v>
      </c>
      <c r="W143" s="54" t="s">
        <v>52</v>
      </c>
      <c r="X143" s="54">
        <v>15</v>
      </c>
      <c r="Y143" s="54">
        <v>10</v>
      </c>
      <c r="Z143" s="54">
        <v>7</v>
      </c>
      <c r="AA143" s="54">
        <v>1500</v>
      </c>
      <c r="AB143" s="54">
        <v>30</v>
      </c>
      <c r="AC143" s="54">
        <v>6</v>
      </c>
      <c r="AD143" s="54">
        <v>3.0644178082191775</v>
      </c>
      <c r="AE143" s="54">
        <v>0</v>
      </c>
    </row>
    <row r="144" spans="1:31" x14ac:dyDescent="0.25">
      <c r="A144" s="52" t="s">
        <v>52</v>
      </c>
      <c r="B144" s="52">
        <v>15</v>
      </c>
      <c r="C144" s="52">
        <v>10</v>
      </c>
      <c r="D144" s="52">
        <v>7</v>
      </c>
      <c r="E144" s="52">
        <v>1500</v>
      </c>
      <c r="F144" s="52">
        <v>35</v>
      </c>
      <c r="G144" s="52">
        <v>3</v>
      </c>
      <c r="H144" s="52">
        <v>1.5322089041095888</v>
      </c>
      <c r="I144" s="52">
        <v>0</v>
      </c>
      <c r="W144" s="54" t="s">
        <v>52</v>
      </c>
      <c r="X144" s="54">
        <v>15</v>
      </c>
      <c r="Y144" s="54">
        <v>10</v>
      </c>
      <c r="Z144" s="54">
        <v>7</v>
      </c>
      <c r="AA144" s="54">
        <v>1500</v>
      </c>
      <c r="AB144" s="54">
        <v>35</v>
      </c>
      <c r="AC144" s="54">
        <v>3</v>
      </c>
      <c r="AD144" s="54">
        <v>2.9194794520547949</v>
      </c>
      <c r="AE144" s="54">
        <v>150</v>
      </c>
    </row>
    <row r="145" spans="1:31" x14ac:dyDescent="0.25">
      <c r="A145" s="52" t="s">
        <v>52</v>
      </c>
      <c r="B145" s="52">
        <v>15</v>
      </c>
      <c r="C145" s="52">
        <v>10</v>
      </c>
      <c r="D145" s="52">
        <v>7</v>
      </c>
      <c r="E145" s="52">
        <v>1500</v>
      </c>
      <c r="F145" s="52">
        <v>40</v>
      </c>
      <c r="G145" s="52">
        <v>1.6</v>
      </c>
      <c r="H145" s="52">
        <v>1.4597397260273972</v>
      </c>
      <c r="I145" s="52">
        <v>150</v>
      </c>
      <c r="W145" s="54" t="s">
        <v>52</v>
      </c>
      <c r="X145" s="54">
        <v>15</v>
      </c>
      <c r="Y145" s="54">
        <v>10</v>
      </c>
      <c r="Z145" s="54">
        <v>7</v>
      </c>
      <c r="AA145" s="54">
        <v>1500</v>
      </c>
      <c r="AB145" s="54">
        <v>40</v>
      </c>
      <c r="AC145" s="54">
        <v>1.6</v>
      </c>
      <c r="AD145" s="54">
        <v>1.5906037671232873</v>
      </c>
      <c r="AE145" s="54">
        <v>250</v>
      </c>
    </row>
    <row r="146" spans="1:31" x14ac:dyDescent="0.25">
      <c r="A146" s="52" t="s">
        <v>53</v>
      </c>
      <c r="B146" s="52">
        <v>20</v>
      </c>
      <c r="C146" s="52">
        <v>3</v>
      </c>
      <c r="D146" s="52">
        <v>0</v>
      </c>
      <c r="E146" s="52">
        <v>1500</v>
      </c>
      <c r="F146" s="52">
        <v>30</v>
      </c>
      <c r="G146" s="52">
        <v>6</v>
      </c>
      <c r="H146" s="52">
        <v>4.2468784246575337</v>
      </c>
      <c r="I146" s="52">
        <v>100</v>
      </c>
      <c r="W146" s="54" t="s">
        <v>53</v>
      </c>
      <c r="X146" s="54">
        <v>20</v>
      </c>
      <c r="Y146" s="54">
        <v>3</v>
      </c>
      <c r="Z146" s="54">
        <v>0</v>
      </c>
      <c r="AA146" s="54">
        <v>1500</v>
      </c>
      <c r="AB146" s="54">
        <v>30</v>
      </c>
      <c r="AC146" s="54">
        <v>6</v>
      </c>
      <c r="AD146" s="54">
        <v>4.9365582191780826</v>
      </c>
      <c r="AE146" s="54">
        <v>150</v>
      </c>
    </row>
    <row r="147" spans="1:31" x14ac:dyDescent="0.25">
      <c r="A147" s="52" t="s">
        <v>53</v>
      </c>
      <c r="B147" s="52">
        <v>20</v>
      </c>
      <c r="C147" s="52">
        <v>3</v>
      </c>
      <c r="D147" s="52">
        <v>0</v>
      </c>
      <c r="E147" s="52">
        <v>1500</v>
      </c>
      <c r="F147" s="52">
        <v>35</v>
      </c>
      <c r="G147" s="52">
        <v>3</v>
      </c>
      <c r="H147" s="52">
        <v>2.4682791095890413</v>
      </c>
      <c r="I147" s="52">
        <v>150</v>
      </c>
      <c r="W147" s="54" t="s">
        <v>53</v>
      </c>
      <c r="X147" s="54">
        <v>20</v>
      </c>
      <c r="Y147" s="54">
        <v>3</v>
      </c>
      <c r="Z147" s="54">
        <v>0</v>
      </c>
      <c r="AA147" s="54">
        <v>1500</v>
      </c>
      <c r="AB147" s="54">
        <v>35</v>
      </c>
      <c r="AC147" s="54">
        <v>3</v>
      </c>
      <c r="AD147" s="54">
        <v>2.3298061643835615</v>
      </c>
      <c r="AE147" s="54">
        <v>250</v>
      </c>
    </row>
    <row r="148" spans="1:31" x14ac:dyDescent="0.25">
      <c r="A148" s="52" t="s">
        <v>53</v>
      </c>
      <c r="B148" s="52">
        <v>20</v>
      </c>
      <c r="C148" s="52">
        <v>3</v>
      </c>
      <c r="D148" s="52">
        <v>0</v>
      </c>
      <c r="E148" s="52">
        <v>1500</v>
      </c>
      <c r="F148" s="52">
        <v>40</v>
      </c>
      <c r="G148" s="52">
        <v>1.6</v>
      </c>
      <c r="H148" s="52">
        <v>1.1649030821917807</v>
      </c>
      <c r="I148" s="52">
        <v>250</v>
      </c>
      <c r="W148" s="54" t="s">
        <v>53</v>
      </c>
      <c r="X148" s="54">
        <v>20</v>
      </c>
      <c r="Y148" s="54">
        <v>3</v>
      </c>
      <c r="Z148" s="54">
        <v>0</v>
      </c>
      <c r="AA148" s="54">
        <v>1500</v>
      </c>
      <c r="AB148" s="54">
        <v>40</v>
      </c>
      <c r="AC148" s="54">
        <v>1.6</v>
      </c>
      <c r="AD148" s="54">
        <v>1.407875</v>
      </c>
      <c r="AE148" s="54">
        <v>350</v>
      </c>
    </row>
    <row r="149" spans="1:31" x14ac:dyDescent="0.25">
      <c r="A149" s="52" t="s">
        <v>54</v>
      </c>
      <c r="B149" s="52">
        <v>20</v>
      </c>
      <c r="C149" s="52">
        <v>6</v>
      </c>
      <c r="D149" s="52">
        <v>3</v>
      </c>
      <c r="E149" s="52">
        <v>1500</v>
      </c>
      <c r="F149" s="52">
        <v>30</v>
      </c>
      <c r="G149" s="52">
        <v>6</v>
      </c>
      <c r="H149" s="52">
        <v>4.9887226027397249</v>
      </c>
      <c r="I149" s="52">
        <v>50</v>
      </c>
      <c r="W149" s="54" t="s">
        <v>54</v>
      </c>
      <c r="X149" s="54">
        <v>20</v>
      </c>
      <c r="Y149" s="54">
        <v>6</v>
      </c>
      <c r="Z149" s="54">
        <v>3</v>
      </c>
      <c r="AA149" s="54">
        <v>1500</v>
      </c>
      <c r="AB149" s="54">
        <v>30</v>
      </c>
      <c r="AC149" s="54">
        <v>6</v>
      </c>
      <c r="AD149" s="54">
        <v>4.3889999999999993</v>
      </c>
      <c r="AE149" s="54">
        <v>150</v>
      </c>
    </row>
    <row r="150" spans="1:31" x14ac:dyDescent="0.25">
      <c r="A150" s="52" t="s">
        <v>54</v>
      </c>
      <c r="B150" s="52">
        <v>20</v>
      </c>
      <c r="C150" s="52">
        <v>6</v>
      </c>
      <c r="D150" s="52">
        <v>3</v>
      </c>
      <c r="E150" s="52">
        <v>1500</v>
      </c>
      <c r="F150" s="52">
        <v>35</v>
      </c>
      <c r="G150" s="52">
        <v>3</v>
      </c>
      <c r="H150" s="52">
        <v>2.1944999999999997</v>
      </c>
      <c r="I150" s="52">
        <v>150</v>
      </c>
      <c r="W150" s="54" t="s">
        <v>54</v>
      </c>
      <c r="X150" s="54">
        <v>20</v>
      </c>
      <c r="Y150" s="54">
        <v>6</v>
      </c>
      <c r="Z150" s="54">
        <v>3</v>
      </c>
      <c r="AA150" s="54">
        <v>1500</v>
      </c>
      <c r="AB150" s="54">
        <v>35</v>
      </c>
      <c r="AC150" s="54">
        <v>3</v>
      </c>
      <c r="AD150" s="54">
        <v>2.9959280821917798</v>
      </c>
      <c r="AE150" s="54">
        <v>200</v>
      </c>
    </row>
    <row r="151" spans="1:31" x14ac:dyDescent="0.25">
      <c r="A151" s="52" t="s">
        <v>54</v>
      </c>
      <c r="B151" s="52">
        <v>20</v>
      </c>
      <c r="C151" s="52">
        <v>6</v>
      </c>
      <c r="D151" s="52">
        <v>3</v>
      </c>
      <c r="E151" s="52">
        <v>1500</v>
      </c>
      <c r="F151" s="52">
        <v>40</v>
      </c>
      <c r="G151" s="52">
        <v>1.6</v>
      </c>
      <c r="H151" s="52">
        <v>1.4979640410958901</v>
      </c>
      <c r="I151" s="52">
        <v>200</v>
      </c>
      <c r="W151" s="54" t="s">
        <v>54</v>
      </c>
      <c r="X151" s="54">
        <v>20</v>
      </c>
      <c r="Y151" s="54">
        <v>6</v>
      </c>
      <c r="Z151" s="54">
        <v>3</v>
      </c>
      <c r="AA151" s="54">
        <v>1500</v>
      </c>
      <c r="AB151" s="54">
        <v>40</v>
      </c>
      <c r="AC151" s="54">
        <v>1.6</v>
      </c>
      <c r="AD151" s="54">
        <v>1.3307191780821919</v>
      </c>
      <c r="AE151" s="54">
        <v>350</v>
      </c>
    </row>
    <row r="152" spans="1:31" x14ac:dyDescent="0.25">
      <c r="A152" s="52" t="s">
        <v>55</v>
      </c>
      <c r="B152" s="52">
        <v>20</v>
      </c>
      <c r="C152" s="52">
        <v>10</v>
      </c>
      <c r="D152" s="52">
        <v>7</v>
      </c>
      <c r="E152" s="52">
        <v>1500</v>
      </c>
      <c r="F152" s="52">
        <v>30</v>
      </c>
      <c r="G152" s="52">
        <v>6</v>
      </c>
      <c r="H152" s="52">
        <v>1.6810188356164384</v>
      </c>
      <c r="I152" s="52">
        <v>0</v>
      </c>
      <c r="W152" s="54" t="s">
        <v>55</v>
      </c>
      <c r="X152" s="54">
        <v>20</v>
      </c>
      <c r="Y152" s="54">
        <v>10</v>
      </c>
      <c r="Z152" s="54">
        <v>7</v>
      </c>
      <c r="AA152" s="54">
        <v>1500</v>
      </c>
      <c r="AB152" s="54">
        <v>30</v>
      </c>
      <c r="AC152" s="54">
        <v>6</v>
      </c>
      <c r="AD152" s="54">
        <v>3.3620376712328759</v>
      </c>
      <c r="AE152" s="54">
        <v>0</v>
      </c>
    </row>
    <row r="153" spans="1:31" x14ac:dyDescent="0.25">
      <c r="A153" s="52" t="s">
        <v>55</v>
      </c>
      <c r="B153" s="52">
        <v>20</v>
      </c>
      <c r="C153" s="52">
        <v>10</v>
      </c>
      <c r="D153" s="52">
        <v>7</v>
      </c>
      <c r="E153" s="52">
        <v>1500</v>
      </c>
      <c r="F153" s="52">
        <v>35</v>
      </c>
      <c r="G153" s="52">
        <v>3</v>
      </c>
      <c r="H153" s="52">
        <v>1.6810188356164384</v>
      </c>
      <c r="I153" s="52">
        <v>0</v>
      </c>
      <c r="W153" s="54" t="s">
        <v>55</v>
      </c>
      <c r="X153" s="54">
        <v>20</v>
      </c>
      <c r="Y153" s="54">
        <v>10</v>
      </c>
      <c r="Z153" s="54">
        <v>7</v>
      </c>
      <c r="AA153" s="54">
        <v>1500</v>
      </c>
      <c r="AB153" s="54">
        <v>35</v>
      </c>
      <c r="AC153" s="54">
        <v>3</v>
      </c>
      <c r="AD153" s="54">
        <v>2.559027397260274</v>
      </c>
      <c r="AE153" s="54">
        <v>200</v>
      </c>
    </row>
    <row r="154" spans="1:31" x14ac:dyDescent="0.25">
      <c r="A154" s="52" t="s">
        <v>55</v>
      </c>
      <c r="B154" s="52">
        <v>20</v>
      </c>
      <c r="C154" s="52">
        <v>10</v>
      </c>
      <c r="D154" s="52">
        <v>7</v>
      </c>
      <c r="E154" s="52">
        <v>1500</v>
      </c>
      <c r="F154" s="52">
        <v>40</v>
      </c>
      <c r="G154" s="52">
        <v>1.6</v>
      </c>
      <c r="H154" s="52">
        <v>1.279513698630137</v>
      </c>
      <c r="I154" s="52">
        <v>200</v>
      </c>
      <c r="W154" s="54" t="s">
        <v>55</v>
      </c>
      <c r="X154" s="54">
        <v>20</v>
      </c>
      <c r="Y154" s="54">
        <v>10</v>
      </c>
      <c r="Z154" s="54">
        <v>7</v>
      </c>
      <c r="AA154" s="54">
        <v>1500</v>
      </c>
      <c r="AB154" s="54">
        <v>40</v>
      </c>
      <c r="AC154" s="54">
        <v>1.6</v>
      </c>
      <c r="AD154" s="54">
        <v>1.513661301369863</v>
      </c>
      <c r="AE154" s="54">
        <v>300</v>
      </c>
    </row>
    <row r="155" spans="1:31" x14ac:dyDescent="0.25">
      <c r="A155" s="52" t="s">
        <v>56</v>
      </c>
      <c r="B155" s="52">
        <v>25</v>
      </c>
      <c r="C155" s="52">
        <v>3</v>
      </c>
      <c r="D155" s="52">
        <v>0</v>
      </c>
      <c r="E155" s="52">
        <v>1500</v>
      </c>
      <c r="F155" s="52">
        <v>30</v>
      </c>
      <c r="G155" s="52">
        <v>6</v>
      </c>
      <c r="H155" s="52">
        <v>4.7872089041095887</v>
      </c>
      <c r="I155" s="52">
        <v>100</v>
      </c>
      <c r="W155" s="54" t="s">
        <v>56</v>
      </c>
      <c r="X155" s="54">
        <v>25</v>
      </c>
      <c r="Y155" s="54">
        <v>3</v>
      </c>
      <c r="Z155" s="54">
        <v>0</v>
      </c>
      <c r="AA155" s="54">
        <v>1500</v>
      </c>
      <c r="AB155" s="54">
        <v>30</v>
      </c>
      <c r="AC155" s="54">
        <v>6</v>
      </c>
      <c r="AD155" s="54">
        <v>5.6549212328767124</v>
      </c>
      <c r="AE155" s="54">
        <v>150</v>
      </c>
    </row>
    <row r="156" spans="1:31" x14ac:dyDescent="0.25">
      <c r="A156" s="52" t="s">
        <v>56</v>
      </c>
      <c r="B156" s="52">
        <v>25</v>
      </c>
      <c r="C156" s="52">
        <v>3</v>
      </c>
      <c r="D156" s="52">
        <v>0</v>
      </c>
      <c r="E156" s="52">
        <v>1500</v>
      </c>
      <c r="F156" s="52">
        <v>35</v>
      </c>
      <c r="G156" s="52">
        <v>3</v>
      </c>
      <c r="H156" s="52">
        <v>2.8274606164383558</v>
      </c>
      <c r="I156" s="52">
        <v>150</v>
      </c>
      <c r="W156" s="54" t="s">
        <v>56</v>
      </c>
      <c r="X156" s="54">
        <v>25</v>
      </c>
      <c r="Y156" s="54">
        <v>3</v>
      </c>
      <c r="Z156" s="54">
        <v>0</v>
      </c>
      <c r="AA156" s="54">
        <v>1500</v>
      </c>
      <c r="AB156" s="54">
        <v>35</v>
      </c>
      <c r="AC156" s="54">
        <v>3</v>
      </c>
      <c r="AD156" s="54">
        <v>2.7028869863013698</v>
      </c>
      <c r="AE156" s="54">
        <v>250</v>
      </c>
    </row>
    <row r="157" spans="1:31" x14ac:dyDescent="0.25">
      <c r="A157" s="52" t="s">
        <v>56</v>
      </c>
      <c r="B157" s="52">
        <v>25</v>
      </c>
      <c r="C157" s="52">
        <v>3</v>
      </c>
      <c r="D157" s="52">
        <v>0</v>
      </c>
      <c r="E157" s="52">
        <v>1500</v>
      </c>
      <c r="F157" s="52">
        <v>40</v>
      </c>
      <c r="G157" s="52">
        <v>1.6</v>
      </c>
      <c r="H157" s="52">
        <v>1.3514434931506849</v>
      </c>
      <c r="I157" s="52">
        <v>250</v>
      </c>
      <c r="W157" s="54" t="s">
        <v>56</v>
      </c>
      <c r="X157" s="54">
        <v>25</v>
      </c>
      <c r="Y157" s="54">
        <v>3</v>
      </c>
      <c r="Z157" s="54">
        <v>0</v>
      </c>
      <c r="AA157" s="54">
        <v>1500</v>
      </c>
      <c r="AB157" s="54">
        <v>40</v>
      </c>
      <c r="AC157" s="54">
        <v>1.6</v>
      </c>
      <c r="AD157" s="54">
        <v>1.3438202054794519</v>
      </c>
      <c r="AE157" s="54">
        <v>400</v>
      </c>
    </row>
    <row r="158" spans="1:31" x14ac:dyDescent="0.25">
      <c r="A158" s="52" t="s">
        <v>57</v>
      </c>
      <c r="B158" s="52">
        <v>25</v>
      </c>
      <c r="C158" s="52">
        <v>6</v>
      </c>
      <c r="D158" s="52">
        <v>3</v>
      </c>
      <c r="E158" s="52">
        <v>1500</v>
      </c>
      <c r="F158" s="52">
        <v>30</v>
      </c>
      <c r="G158" s="52">
        <v>6</v>
      </c>
      <c r="H158" s="52">
        <v>5.3473167808219175</v>
      </c>
      <c r="I158" s="52">
        <v>50</v>
      </c>
      <c r="W158" s="54" t="s">
        <v>57</v>
      </c>
      <c r="X158" s="54">
        <v>25</v>
      </c>
      <c r="Y158" s="54">
        <v>6</v>
      </c>
      <c r="Z158" s="54">
        <v>3</v>
      </c>
      <c r="AA158" s="54">
        <v>1500</v>
      </c>
      <c r="AB158" s="54">
        <v>30</v>
      </c>
      <c r="AC158" s="54">
        <v>6</v>
      </c>
      <c r="AD158" s="54">
        <v>5.0059349315068502</v>
      </c>
      <c r="AE158" s="54">
        <v>150</v>
      </c>
    </row>
    <row r="159" spans="1:31" x14ac:dyDescent="0.25">
      <c r="A159" s="52" t="s">
        <v>57</v>
      </c>
      <c r="B159" s="52">
        <v>25</v>
      </c>
      <c r="C159" s="52">
        <v>6</v>
      </c>
      <c r="D159" s="52">
        <v>3</v>
      </c>
      <c r="E159" s="52">
        <v>1500</v>
      </c>
      <c r="F159" s="52">
        <v>35</v>
      </c>
      <c r="G159" s="52">
        <v>3</v>
      </c>
      <c r="H159" s="52">
        <v>2.5029674657534251</v>
      </c>
      <c r="I159" s="52">
        <v>150</v>
      </c>
      <c r="W159" s="54" t="s">
        <v>57</v>
      </c>
      <c r="X159" s="54">
        <v>25</v>
      </c>
      <c r="Y159" s="54">
        <v>6</v>
      </c>
      <c r="Z159" s="54">
        <v>3</v>
      </c>
      <c r="AA159" s="54">
        <v>1500</v>
      </c>
      <c r="AB159" s="54">
        <v>35</v>
      </c>
      <c r="AC159" s="54">
        <v>3</v>
      </c>
      <c r="AD159" s="54">
        <v>2.5277191780821919</v>
      </c>
      <c r="AE159" s="54">
        <v>250</v>
      </c>
    </row>
    <row r="160" spans="1:31" x14ac:dyDescent="0.25">
      <c r="A160" s="52" t="s">
        <v>57</v>
      </c>
      <c r="B160" s="52">
        <v>25</v>
      </c>
      <c r="C160" s="52">
        <v>6</v>
      </c>
      <c r="D160" s="52">
        <v>3</v>
      </c>
      <c r="E160" s="52">
        <v>1500</v>
      </c>
      <c r="F160" s="52">
        <v>40</v>
      </c>
      <c r="G160" s="52">
        <v>1.6</v>
      </c>
      <c r="H160" s="52">
        <v>1.263859589041096</v>
      </c>
      <c r="I160" s="52">
        <v>250</v>
      </c>
      <c r="W160" s="54" t="s">
        <v>57</v>
      </c>
      <c r="X160" s="54">
        <v>25</v>
      </c>
      <c r="Y160" s="54">
        <v>6</v>
      </c>
      <c r="Z160" s="54">
        <v>3</v>
      </c>
      <c r="AA160" s="54">
        <v>1500</v>
      </c>
      <c r="AB160" s="54">
        <v>40</v>
      </c>
      <c r="AC160" s="54">
        <v>1.6</v>
      </c>
      <c r="AD160" s="54">
        <v>1.5481962328767125</v>
      </c>
      <c r="AE160" s="54">
        <v>350</v>
      </c>
    </row>
    <row r="161" spans="1:31" x14ac:dyDescent="0.25">
      <c r="A161" s="52" t="s">
        <v>58</v>
      </c>
      <c r="B161" s="52">
        <v>25</v>
      </c>
      <c r="C161" s="52">
        <v>10</v>
      </c>
      <c r="D161" s="52">
        <v>7</v>
      </c>
      <c r="E161" s="52">
        <v>1500</v>
      </c>
      <c r="F161" s="52">
        <v>30</v>
      </c>
      <c r="G161" s="52">
        <v>6</v>
      </c>
      <c r="H161" s="52">
        <v>1.7850599315068494</v>
      </c>
      <c r="I161" s="52">
        <v>0</v>
      </c>
      <c r="W161" s="54" t="s">
        <v>58</v>
      </c>
      <c r="X161" s="54">
        <v>25</v>
      </c>
      <c r="Y161" s="54">
        <v>10</v>
      </c>
      <c r="Z161" s="54">
        <v>7</v>
      </c>
      <c r="AA161" s="54">
        <v>1500</v>
      </c>
      <c r="AB161" s="54">
        <v>30</v>
      </c>
      <c r="AC161" s="54">
        <v>6</v>
      </c>
      <c r="AD161" s="54">
        <v>3.5701198630136979</v>
      </c>
      <c r="AE161" s="54">
        <v>0</v>
      </c>
    </row>
    <row r="162" spans="1:31" x14ac:dyDescent="0.25">
      <c r="A162" s="52" t="s">
        <v>58</v>
      </c>
      <c r="B162" s="52">
        <v>25</v>
      </c>
      <c r="C162" s="52">
        <v>10</v>
      </c>
      <c r="D162" s="52">
        <v>7</v>
      </c>
      <c r="E162" s="52">
        <v>1500</v>
      </c>
      <c r="F162" s="52">
        <v>35</v>
      </c>
      <c r="G162" s="52">
        <v>3</v>
      </c>
      <c r="H162" s="52">
        <v>1.7850599315068494</v>
      </c>
      <c r="I162" s="52">
        <v>0</v>
      </c>
      <c r="W162" s="54" t="s">
        <v>58</v>
      </c>
      <c r="X162" s="54">
        <v>25</v>
      </c>
      <c r="Y162" s="54">
        <v>10</v>
      </c>
      <c r="Z162" s="54">
        <v>7</v>
      </c>
      <c r="AA162" s="54">
        <v>1500</v>
      </c>
      <c r="AB162" s="54">
        <v>35</v>
      </c>
      <c r="AC162" s="54">
        <v>3</v>
      </c>
      <c r="AD162" s="54">
        <v>2.9403835616438352</v>
      </c>
      <c r="AE162" s="54">
        <v>200</v>
      </c>
    </row>
    <row r="163" spans="1:31" x14ac:dyDescent="0.25">
      <c r="A163" s="52" t="s">
        <v>58</v>
      </c>
      <c r="B163" s="52">
        <v>25</v>
      </c>
      <c r="C163" s="52">
        <v>10</v>
      </c>
      <c r="D163" s="52">
        <v>7</v>
      </c>
      <c r="E163" s="52">
        <v>1500</v>
      </c>
      <c r="F163" s="52">
        <v>40</v>
      </c>
      <c r="G163" s="52">
        <v>1.6</v>
      </c>
      <c r="H163" s="52">
        <v>1.4701917808219176</v>
      </c>
      <c r="I163" s="52">
        <v>200</v>
      </c>
      <c r="W163" s="54" t="s">
        <v>58</v>
      </c>
      <c r="X163" s="54">
        <v>25</v>
      </c>
      <c r="Y163" s="54">
        <v>10</v>
      </c>
      <c r="Z163" s="54">
        <v>7</v>
      </c>
      <c r="AA163" s="54">
        <v>1500</v>
      </c>
      <c r="AB163" s="54">
        <v>40</v>
      </c>
      <c r="AC163" s="54">
        <v>1.6</v>
      </c>
      <c r="AD163" s="54">
        <v>1.4208561643835615</v>
      </c>
      <c r="AE163" s="54">
        <v>350</v>
      </c>
    </row>
    <row r="164" spans="1:31" x14ac:dyDescent="0.25">
      <c r="A164" s="52" t="s">
        <v>59</v>
      </c>
      <c r="B164" s="52">
        <v>30</v>
      </c>
      <c r="C164" s="52">
        <v>3</v>
      </c>
      <c r="D164" s="52">
        <v>0</v>
      </c>
      <c r="E164" s="52">
        <v>1500</v>
      </c>
      <c r="F164" s="52">
        <v>30</v>
      </c>
      <c r="G164" s="52">
        <v>6</v>
      </c>
      <c r="H164" s="52">
        <v>4.09141609589041</v>
      </c>
      <c r="I164" s="52">
        <v>150</v>
      </c>
      <c r="W164" s="54" t="s">
        <v>59</v>
      </c>
      <c r="X164" s="54">
        <v>30</v>
      </c>
      <c r="Y164" s="54">
        <v>3</v>
      </c>
      <c r="Z164" s="54">
        <v>0</v>
      </c>
      <c r="AA164" s="54">
        <v>1500</v>
      </c>
      <c r="AB164" s="54">
        <v>30</v>
      </c>
      <c r="AC164" s="54">
        <v>6</v>
      </c>
      <c r="AD164" s="54">
        <v>5.3395376712328764</v>
      </c>
      <c r="AE164" s="54">
        <v>200</v>
      </c>
    </row>
    <row r="165" spans="1:31" x14ac:dyDescent="0.25">
      <c r="A165" s="52" t="s">
        <v>59</v>
      </c>
      <c r="B165" s="52">
        <v>30</v>
      </c>
      <c r="C165" s="52">
        <v>3</v>
      </c>
      <c r="D165" s="52">
        <v>0</v>
      </c>
      <c r="E165" s="52">
        <v>1500</v>
      </c>
      <c r="F165" s="52">
        <v>35</v>
      </c>
      <c r="G165" s="52">
        <v>3</v>
      </c>
      <c r="H165" s="52">
        <v>2.6697688356164377</v>
      </c>
      <c r="I165" s="52">
        <v>200</v>
      </c>
      <c r="W165" s="54" t="s">
        <v>59</v>
      </c>
      <c r="X165" s="54">
        <v>30</v>
      </c>
      <c r="Y165" s="54">
        <v>3</v>
      </c>
      <c r="Z165" s="54">
        <v>0</v>
      </c>
      <c r="AA165" s="54">
        <v>1500</v>
      </c>
      <c r="AB165" s="54">
        <v>35</v>
      </c>
      <c r="AC165" s="54">
        <v>3</v>
      </c>
      <c r="AD165" s="54">
        <v>2.8947636986301375</v>
      </c>
      <c r="AE165" s="54">
        <v>300</v>
      </c>
    </row>
    <row r="166" spans="1:31" x14ac:dyDescent="0.25">
      <c r="A166" s="52" t="s">
        <v>59</v>
      </c>
      <c r="B166" s="52">
        <v>30</v>
      </c>
      <c r="C166" s="52">
        <v>3</v>
      </c>
      <c r="D166" s="52">
        <v>0</v>
      </c>
      <c r="E166" s="52">
        <v>1500</v>
      </c>
      <c r="F166" s="52">
        <v>40</v>
      </c>
      <c r="G166" s="52">
        <v>1.6</v>
      </c>
      <c r="H166" s="52">
        <v>1.4473818493150683</v>
      </c>
      <c r="I166" s="52">
        <v>300</v>
      </c>
      <c r="W166" s="54" t="s">
        <v>59</v>
      </c>
      <c r="X166" s="54">
        <v>30</v>
      </c>
      <c r="Y166" s="54">
        <v>3</v>
      </c>
      <c r="Z166" s="54">
        <v>0</v>
      </c>
      <c r="AA166" s="54">
        <v>1500</v>
      </c>
      <c r="AB166" s="54">
        <v>40</v>
      </c>
      <c r="AC166" s="54">
        <v>1.6</v>
      </c>
      <c r="AD166" s="54">
        <v>1.3784030821917805</v>
      </c>
      <c r="AE166" s="54">
        <v>500</v>
      </c>
    </row>
    <row r="167" spans="1:31" x14ac:dyDescent="0.25">
      <c r="A167" s="52" t="s">
        <v>60</v>
      </c>
      <c r="B167" s="52">
        <v>30</v>
      </c>
      <c r="C167" s="52">
        <v>6</v>
      </c>
      <c r="D167" s="52">
        <v>3</v>
      </c>
      <c r="E167" s="52">
        <v>1500</v>
      </c>
      <c r="F167" s="52">
        <v>30</v>
      </c>
      <c r="G167" s="52">
        <v>6</v>
      </c>
      <c r="H167" s="52">
        <v>5.8558476027397255</v>
      </c>
      <c r="I167" s="52">
        <v>100</v>
      </c>
      <c r="W167" s="54" t="s">
        <v>60</v>
      </c>
      <c r="X167" s="54">
        <v>30</v>
      </c>
      <c r="Y167" s="54">
        <v>6</v>
      </c>
      <c r="Z167" s="54">
        <v>3</v>
      </c>
      <c r="AA167" s="54">
        <v>1500</v>
      </c>
      <c r="AB167" s="54">
        <v>30</v>
      </c>
      <c r="AC167" s="54">
        <v>6</v>
      </c>
      <c r="AD167" s="54">
        <v>4.9325308219178075</v>
      </c>
      <c r="AE167" s="54">
        <v>200</v>
      </c>
    </row>
    <row r="168" spans="1:31" x14ac:dyDescent="0.25">
      <c r="A168" s="52" t="s">
        <v>60</v>
      </c>
      <c r="B168" s="52">
        <v>30</v>
      </c>
      <c r="C168" s="52">
        <v>6</v>
      </c>
      <c r="D168" s="52">
        <v>3</v>
      </c>
      <c r="E168" s="52">
        <v>1500</v>
      </c>
      <c r="F168" s="52">
        <v>35</v>
      </c>
      <c r="G168" s="52">
        <v>3</v>
      </c>
      <c r="H168" s="52">
        <v>2.4662654109589037</v>
      </c>
      <c r="I168" s="52">
        <v>200</v>
      </c>
      <c r="W168" s="54" t="s">
        <v>60</v>
      </c>
      <c r="X168" s="54">
        <v>30</v>
      </c>
      <c r="Y168" s="54">
        <v>6</v>
      </c>
      <c r="Z168" s="54">
        <v>3</v>
      </c>
      <c r="AA168" s="54">
        <v>1500</v>
      </c>
      <c r="AB168" s="54">
        <v>35</v>
      </c>
      <c r="AC168" s="54">
        <v>3</v>
      </c>
      <c r="AD168" s="54">
        <v>2.7277226027397257</v>
      </c>
      <c r="AE168" s="54">
        <v>300</v>
      </c>
    </row>
    <row r="169" spans="1:31" x14ac:dyDescent="0.25">
      <c r="A169" s="52" t="s">
        <v>60</v>
      </c>
      <c r="B169" s="52">
        <v>30</v>
      </c>
      <c r="C169" s="52">
        <v>6</v>
      </c>
      <c r="D169" s="52">
        <v>3</v>
      </c>
      <c r="E169" s="52">
        <v>1500</v>
      </c>
      <c r="F169" s="52">
        <v>40</v>
      </c>
      <c r="G169" s="52">
        <v>1.6</v>
      </c>
      <c r="H169" s="52">
        <v>1.3638613013698628</v>
      </c>
      <c r="I169" s="52">
        <v>300</v>
      </c>
      <c r="W169" s="54" t="s">
        <v>60</v>
      </c>
      <c r="X169" s="54">
        <v>30</v>
      </c>
      <c r="Y169" s="54">
        <v>6</v>
      </c>
      <c r="Z169" s="54">
        <v>3</v>
      </c>
      <c r="AA169" s="54">
        <v>1500</v>
      </c>
      <c r="AB169" s="54">
        <v>40</v>
      </c>
      <c r="AC169" s="54">
        <v>1.6</v>
      </c>
      <c r="AD169" s="54">
        <v>1.5109092465753422</v>
      </c>
      <c r="AE169" s="54">
        <v>450</v>
      </c>
    </row>
    <row r="170" spans="1:31" x14ac:dyDescent="0.25">
      <c r="A170" s="52" t="s">
        <v>61</v>
      </c>
      <c r="B170" s="52">
        <v>30</v>
      </c>
      <c r="C170" s="52">
        <v>10</v>
      </c>
      <c r="D170" s="52">
        <v>7</v>
      </c>
      <c r="E170" s="52">
        <v>1500</v>
      </c>
      <c r="F170" s="52">
        <v>30</v>
      </c>
      <c r="G170" s="52">
        <v>6</v>
      </c>
      <c r="H170" s="52">
        <v>2.9103099315068488</v>
      </c>
      <c r="I170" s="52">
        <v>0</v>
      </c>
      <c r="W170" s="54" t="s">
        <v>61</v>
      </c>
      <c r="X170" s="54">
        <v>30</v>
      </c>
      <c r="Y170" s="54">
        <v>10</v>
      </c>
      <c r="Z170" s="54">
        <v>7</v>
      </c>
      <c r="AA170" s="54">
        <v>1500</v>
      </c>
      <c r="AB170" s="54">
        <v>30</v>
      </c>
      <c r="AC170" s="54">
        <v>6</v>
      </c>
      <c r="AD170" s="54">
        <v>5.7936267123287664</v>
      </c>
      <c r="AE170" s="54">
        <v>150</v>
      </c>
    </row>
    <row r="171" spans="1:31" x14ac:dyDescent="0.25">
      <c r="A171" s="52" t="s">
        <v>61</v>
      </c>
      <c r="B171" s="52">
        <v>30</v>
      </c>
      <c r="C171" s="52">
        <v>10</v>
      </c>
      <c r="D171" s="52">
        <v>7</v>
      </c>
      <c r="E171" s="52">
        <v>1500</v>
      </c>
      <c r="F171" s="52">
        <v>35</v>
      </c>
      <c r="G171" s="52">
        <v>3</v>
      </c>
      <c r="H171" s="52">
        <v>2.8968133561643832</v>
      </c>
      <c r="I171" s="52">
        <v>150</v>
      </c>
      <c r="W171" s="54" t="s">
        <v>61</v>
      </c>
      <c r="X171" s="54">
        <v>30</v>
      </c>
      <c r="Y171" s="54">
        <v>10</v>
      </c>
      <c r="Z171" s="54">
        <v>7</v>
      </c>
      <c r="AA171" s="54">
        <v>1500</v>
      </c>
      <c r="AB171" s="54">
        <v>35</v>
      </c>
      <c r="AC171" s="54">
        <v>3</v>
      </c>
      <c r="AD171" s="54">
        <v>2.4718390410958904</v>
      </c>
      <c r="AE171" s="54">
        <v>300</v>
      </c>
    </row>
    <row r="172" spans="1:31" x14ac:dyDescent="0.25">
      <c r="A172" s="52" t="s">
        <v>61</v>
      </c>
      <c r="B172" s="52">
        <v>30</v>
      </c>
      <c r="C172" s="52">
        <v>10</v>
      </c>
      <c r="D172" s="52">
        <v>7</v>
      </c>
      <c r="E172" s="52">
        <v>1500</v>
      </c>
      <c r="F172" s="52">
        <v>40</v>
      </c>
      <c r="G172" s="52">
        <v>1.6</v>
      </c>
      <c r="H172" s="52">
        <v>1.5876575342465753</v>
      </c>
      <c r="I172" s="52">
        <v>250</v>
      </c>
      <c r="W172" s="54" t="s">
        <v>61</v>
      </c>
      <c r="X172" s="54">
        <v>30</v>
      </c>
      <c r="Y172" s="54">
        <v>10</v>
      </c>
      <c r="Z172" s="54">
        <v>7</v>
      </c>
      <c r="AA172" s="54">
        <v>1500</v>
      </c>
      <c r="AB172" s="54">
        <v>40</v>
      </c>
      <c r="AC172" s="54">
        <v>1.6</v>
      </c>
      <c r="AD172" s="54">
        <v>1.3857650684931506</v>
      </c>
      <c r="AE172" s="54">
        <v>450</v>
      </c>
    </row>
    <row r="173" spans="1:31" x14ac:dyDescent="0.25">
      <c r="A173" s="52" t="s">
        <v>62</v>
      </c>
      <c r="B173" s="52">
        <v>40</v>
      </c>
      <c r="C173" s="52">
        <v>3</v>
      </c>
      <c r="D173" s="52">
        <v>0</v>
      </c>
      <c r="E173" s="52">
        <v>1500</v>
      </c>
      <c r="F173" s="52">
        <v>30</v>
      </c>
      <c r="G173" s="52">
        <v>6</v>
      </c>
      <c r="H173" s="52">
        <v>4.9199691780821908</v>
      </c>
      <c r="I173" s="52">
        <v>150</v>
      </c>
      <c r="W173" s="54" t="s">
        <v>62</v>
      </c>
      <c r="X173" s="54">
        <v>40</v>
      </c>
      <c r="Y173" s="54">
        <v>3</v>
      </c>
      <c r="Z173" s="54">
        <v>0</v>
      </c>
      <c r="AA173" s="54">
        <v>1500</v>
      </c>
      <c r="AB173" s="54">
        <v>30</v>
      </c>
      <c r="AC173" s="54">
        <v>6</v>
      </c>
      <c r="AD173" s="54">
        <v>4.6429178082191775</v>
      </c>
      <c r="AE173" s="54">
        <v>250</v>
      </c>
    </row>
    <row r="174" spans="1:31" x14ac:dyDescent="0.25">
      <c r="A174" s="52" t="s">
        <v>62</v>
      </c>
      <c r="B174" s="52">
        <v>40</v>
      </c>
      <c r="C174" s="52">
        <v>3</v>
      </c>
      <c r="D174" s="52">
        <v>0</v>
      </c>
      <c r="E174" s="52">
        <v>1500</v>
      </c>
      <c r="F174" s="52">
        <v>35</v>
      </c>
      <c r="G174" s="52">
        <v>3</v>
      </c>
      <c r="H174" s="52">
        <v>2.3214589041095888</v>
      </c>
      <c r="I174" s="52">
        <v>250</v>
      </c>
      <c r="W174" s="54" t="s">
        <v>62</v>
      </c>
      <c r="X174" s="54">
        <v>40</v>
      </c>
      <c r="Y174" s="54">
        <v>3</v>
      </c>
      <c r="Z174" s="54">
        <v>0</v>
      </c>
      <c r="AA174" s="54">
        <v>1500</v>
      </c>
      <c r="AB174" s="54">
        <v>35</v>
      </c>
      <c r="AC174" s="54">
        <v>3</v>
      </c>
      <c r="AD174" s="54">
        <v>2.8066643835616438</v>
      </c>
      <c r="AE174" s="54">
        <v>350</v>
      </c>
    </row>
    <row r="175" spans="1:31" x14ac:dyDescent="0.25">
      <c r="A175" s="52" t="s">
        <v>62</v>
      </c>
      <c r="B175" s="52">
        <v>40</v>
      </c>
      <c r="C175" s="52">
        <v>3</v>
      </c>
      <c r="D175" s="52">
        <v>0</v>
      </c>
      <c r="E175" s="52">
        <v>1500</v>
      </c>
      <c r="F175" s="52">
        <v>40</v>
      </c>
      <c r="G175" s="52">
        <v>1.6</v>
      </c>
      <c r="H175" s="52">
        <v>1.4033321917808219</v>
      </c>
      <c r="I175" s="52">
        <v>350</v>
      </c>
      <c r="W175" s="54" t="s">
        <v>62</v>
      </c>
      <c r="X175" s="54">
        <v>40</v>
      </c>
      <c r="Y175" s="54">
        <v>3</v>
      </c>
      <c r="Z175" s="54">
        <v>0</v>
      </c>
      <c r="AA175" s="54">
        <v>1500</v>
      </c>
      <c r="AB175" s="54">
        <v>40</v>
      </c>
      <c r="AC175" s="54">
        <v>1.6</v>
      </c>
      <c r="AD175" s="54">
        <v>1.4689452054794521</v>
      </c>
      <c r="AE175" s="54">
        <v>550</v>
      </c>
    </row>
    <row r="176" spans="1:31" x14ac:dyDescent="0.25">
      <c r="A176" s="52" t="s">
        <v>63</v>
      </c>
      <c r="B176" s="52">
        <v>40</v>
      </c>
      <c r="C176" s="52">
        <v>6</v>
      </c>
      <c r="D176" s="52">
        <v>3</v>
      </c>
      <c r="E176" s="52">
        <v>1500</v>
      </c>
      <c r="F176" s="52">
        <v>30</v>
      </c>
      <c r="G176" s="52">
        <v>6</v>
      </c>
      <c r="H176" s="52">
        <v>4.368287671232876</v>
      </c>
      <c r="I176" s="52">
        <v>150</v>
      </c>
      <c r="W176" s="54" t="s">
        <v>63</v>
      </c>
      <c r="X176" s="54">
        <v>40</v>
      </c>
      <c r="Y176" s="54">
        <v>6</v>
      </c>
      <c r="Z176" s="54">
        <v>3</v>
      </c>
      <c r="AA176" s="54">
        <v>1500</v>
      </c>
      <c r="AB176" s="54">
        <v>30</v>
      </c>
      <c r="AC176" s="54">
        <v>6</v>
      </c>
      <c r="AD176" s="54">
        <v>5.9710479452054788</v>
      </c>
      <c r="AE176" s="54">
        <v>200</v>
      </c>
    </row>
    <row r="177" spans="1:31" x14ac:dyDescent="0.25">
      <c r="A177" s="52" t="s">
        <v>63</v>
      </c>
      <c r="B177" s="52">
        <v>40</v>
      </c>
      <c r="C177" s="52">
        <v>6</v>
      </c>
      <c r="D177" s="52">
        <v>3</v>
      </c>
      <c r="E177" s="52">
        <v>1500</v>
      </c>
      <c r="F177" s="52">
        <v>35</v>
      </c>
      <c r="G177" s="52">
        <v>3</v>
      </c>
      <c r="H177" s="52">
        <v>2.9855239726027394</v>
      </c>
      <c r="I177" s="52">
        <v>200</v>
      </c>
      <c r="W177" s="54" t="s">
        <v>63</v>
      </c>
      <c r="X177" s="54">
        <v>40</v>
      </c>
      <c r="Y177" s="54">
        <v>6</v>
      </c>
      <c r="Z177" s="54">
        <v>3</v>
      </c>
      <c r="AA177" s="54">
        <v>1500</v>
      </c>
      <c r="AB177" s="54">
        <v>35</v>
      </c>
      <c r="AC177" s="54">
        <v>3</v>
      </c>
      <c r="AD177" s="54">
        <v>2.6555171232876709</v>
      </c>
      <c r="AE177" s="54">
        <v>350</v>
      </c>
    </row>
    <row r="178" spans="1:31" x14ac:dyDescent="0.25">
      <c r="A178" s="52" t="s">
        <v>63</v>
      </c>
      <c r="B178" s="52">
        <v>40</v>
      </c>
      <c r="C178" s="52">
        <v>6</v>
      </c>
      <c r="D178" s="52">
        <v>3</v>
      </c>
      <c r="E178" s="52">
        <v>1500</v>
      </c>
      <c r="F178" s="52">
        <v>40</v>
      </c>
      <c r="G178" s="52">
        <v>1.6</v>
      </c>
      <c r="H178" s="52">
        <v>1.3277585616438354</v>
      </c>
      <c r="I178" s="52">
        <v>350</v>
      </c>
      <c r="W178" s="54" t="s">
        <v>63</v>
      </c>
      <c r="X178" s="54">
        <v>40</v>
      </c>
      <c r="Y178" s="54">
        <v>6</v>
      </c>
      <c r="Z178" s="54">
        <v>3</v>
      </c>
      <c r="AA178" s="54">
        <v>1500</v>
      </c>
      <c r="AB178" s="54">
        <v>40</v>
      </c>
      <c r="AC178" s="54">
        <v>1.6</v>
      </c>
      <c r="AD178" s="54">
        <v>1.5889232876712327</v>
      </c>
      <c r="AE178" s="54">
        <v>500</v>
      </c>
    </row>
    <row r="179" spans="1:31" x14ac:dyDescent="0.25">
      <c r="A179" s="52" t="s">
        <v>64</v>
      </c>
      <c r="B179" s="52">
        <v>40</v>
      </c>
      <c r="C179" s="52">
        <v>10</v>
      </c>
      <c r="D179" s="52">
        <v>7</v>
      </c>
      <c r="E179" s="52">
        <v>1500</v>
      </c>
      <c r="F179" s="52">
        <v>30</v>
      </c>
      <c r="G179" s="52">
        <v>6</v>
      </c>
      <c r="H179" s="52">
        <v>3.2093801369863013</v>
      </c>
      <c r="I179" s="52">
        <v>0</v>
      </c>
      <c r="W179" s="54" t="s">
        <v>64</v>
      </c>
      <c r="X179" s="54">
        <v>40</v>
      </c>
      <c r="Y179" s="54">
        <v>10</v>
      </c>
      <c r="Z179" s="54">
        <v>7</v>
      </c>
      <c r="AA179" s="54">
        <v>1500</v>
      </c>
      <c r="AB179" s="54">
        <v>30</v>
      </c>
      <c r="AC179" s="54">
        <v>6</v>
      </c>
      <c r="AD179" s="54">
        <v>5.0992842465753423</v>
      </c>
      <c r="AE179" s="54">
        <v>200</v>
      </c>
    </row>
    <row r="180" spans="1:31" x14ac:dyDescent="0.25">
      <c r="A180" s="52" t="s">
        <v>64</v>
      </c>
      <c r="B180" s="52">
        <v>40</v>
      </c>
      <c r="C180" s="52">
        <v>10</v>
      </c>
      <c r="D180" s="52">
        <v>7</v>
      </c>
      <c r="E180" s="52">
        <v>1500</v>
      </c>
      <c r="F180" s="52">
        <v>35</v>
      </c>
      <c r="G180" s="52">
        <v>3</v>
      </c>
      <c r="H180" s="52">
        <v>2.5496421232876711</v>
      </c>
      <c r="I180" s="52">
        <v>200</v>
      </c>
      <c r="W180" s="54" t="s">
        <v>64</v>
      </c>
      <c r="X180" s="54">
        <v>40</v>
      </c>
      <c r="Y180" s="54">
        <v>10</v>
      </c>
      <c r="Z180" s="54">
        <v>7</v>
      </c>
      <c r="AA180" s="54">
        <v>1500</v>
      </c>
      <c r="AB180" s="54">
        <v>35</v>
      </c>
      <c r="AC180" s="54">
        <v>3</v>
      </c>
      <c r="AD180" s="54">
        <v>2.4359041095890408</v>
      </c>
      <c r="AE180" s="54">
        <v>350</v>
      </c>
    </row>
    <row r="181" spans="1:31" x14ac:dyDescent="0.25">
      <c r="A181" s="52" t="s">
        <v>64</v>
      </c>
      <c r="B181" s="52">
        <v>40</v>
      </c>
      <c r="C181" s="52">
        <v>10</v>
      </c>
      <c r="D181" s="52">
        <v>7</v>
      </c>
      <c r="E181" s="52">
        <v>1500</v>
      </c>
      <c r="F181" s="52">
        <v>40</v>
      </c>
      <c r="G181" s="52">
        <v>1.6</v>
      </c>
      <c r="H181" s="52">
        <v>1.5117243150684931</v>
      </c>
      <c r="I181" s="52">
        <v>300</v>
      </c>
      <c r="W181" s="54" t="s">
        <v>64</v>
      </c>
      <c r="X181" s="54">
        <v>40</v>
      </c>
      <c r="Y181" s="54">
        <v>10</v>
      </c>
      <c r="Z181" s="54">
        <v>7</v>
      </c>
      <c r="AA181" s="54">
        <v>1500</v>
      </c>
      <c r="AB181" s="54">
        <v>40</v>
      </c>
      <c r="AC181" s="54">
        <v>1.6</v>
      </c>
      <c r="AD181" s="54">
        <v>1.4658047945205477</v>
      </c>
      <c r="AE181" s="54">
        <v>500</v>
      </c>
    </row>
    <row r="182" spans="1:31" x14ac:dyDescent="0.25">
      <c r="A182" s="52" t="s">
        <v>65</v>
      </c>
      <c r="B182" s="52">
        <v>50</v>
      </c>
      <c r="C182" s="52">
        <v>3</v>
      </c>
      <c r="D182" s="52">
        <v>0</v>
      </c>
      <c r="E182" s="52">
        <v>1500</v>
      </c>
      <c r="F182" s="52">
        <v>30</v>
      </c>
      <c r="G182" s="52">
        <v>6</v>
      </c>
      <c r="H182" s="52">
        <v>5.6362345890410959</v>
      </c>
      <c r="I182" s="52">
        <v>150</v>
      </c>
      <c r="W182" s="54" t="s">
        <v>65</v>
      </c>
      <c r="X182" s="54">
        <v>50</v>
      </c>
      <c r="Y182" s="54">
        <v>3</v>
      </c>
      <c r="Z182" s="54">
        <v>0</v>
      </c>
      <c r="AA182" s="54">
        <v>1500</v>
      </c>
      <c r="AB182" s="54">
        <v>30</v>
      </c>
      <c r="AC182" s="54">
        <v>6</v>
      </c>
      <c r="AD182" s="54">
        <v>5.3869794520547938</v>
      </c>
      <c r="AE182" s="54">
        <v>250</v>
      </c>
    </row>
    <row r="183" spans="1:31" x14ac:dyDescent="0.25">
      <c r="A183" s="52" t="s">
        <v>65</v>
      </c>
      <c r="B183" s="52">
        <v>50</v>
      </c>
      <c r="C183" s="52">
        <v>3</v>
      </c>
      <c r="D183" s="52">
        <v>0</v>
      </c>
      <c r="E183" s="52">
        <v>1500</v>
      </c>
      <c r="F183" s="52">
        <v>35</v>
      </c>
      <c r="G183" s="52">
        <v>3</v>
      </c>
      <c r="H183" s="52">
        <v>2.6934897260273969</v>
      </c>
      <c r="I183" s="52">
        <v>250</v>
      </c>
      <c r="W183" s="54" t="s">
        <v>65</v>
      </c>
      <c r="X183" s="54">
        <v>50</v>
      </c>
      <c r="Y183" s="54">
        <v>3</v>
      </c>
      <c r="Z183" s="54">
        <v>0</v>
      </c>
      <c r="AA183" s="54">
        <v>1500</v>
      </c>
      <c r="AB183" s="54">
        <v>35</v>
      </c>
      <c r="AC183" s="54">
        <v>3</v>
      </c>
      <c r="AD183" s="54">
        <v>2.6798253424657532</v>
      </c>
      <c r="AE183" s="54">
        <v>400</v>
      </c>
    </row>
    <row r="184" spans="1:31" x14ac:dyDescent="0.25">
      <c r="A184" s="52" t="s">
        <v>65</v>
      </c>
      <c r="B184" s="52">
        <v>50</v>
      </c>
      <c r="C184" s="52">
        <v>3</v>
      </c>
      <c r="D184" s="52">
        <v>0</v>
      </c>
      <c r="E184" s="52">
        <v>1500</v>
      </c>
      <c r="F184" s="52">
        <v>40</v>
      </c>
      <c r="G184" s="52">
        <v>1.6</v>
      </c>
      <c r="H184" s="52">
        <v>1.3399126712328766</v>
      </c>
      <c r="I184" s="52">
        <v>400</v>
      </c>
      <c r="W184" s="54" t="s">
        <v>65</v>
      </c>
      <c r="X184" s="54">
        <v>50</v>
      </c>
      <c r="Y184" s="54">
        <v>3</v>
      </c>
      <c r="Z184" s="54">
        <v>0</v>
      </c>
      <c r="AA184" s="54">
        <v>1500</v>
      </c>
      <c r="AB184" s="54">
        <v>40</v>
      </c>
      <c r="AC184" s="54">
        <v>1.6</v>
      </c>
      <c r="AD184" s="54">
        <v>1.5107869863013699</v>
      </c>
      <c r="AE184" s="54">
        <v>600</v>
      </c>
    </row>
    <row r="185" spans="1:31" x14ac:dyDescent="0.25">
      <c r="A185" s="52" t="s">
        <v>66</v>
      </c>
      <c r="B185" s="52">
        <v>50</v>
      </c>
      <c r="C185" s="52">
        <v>6</v>
      </c>
      <c r="D185" s="52">
        <v>3</v>
      </c>
      <c r="E185" s="52">
        <v>1500</v>
      </c>
      <c r="F185" s="52">
        <v>30</v>
      </c>
      <c r="G185" s="52">
        <v>6</v>
      </c>
      <c r="H185" s="52">
        <v>4.9802243150684928</v>
      </c>
      <c r="I185" s="52">
        <v>150</v>
      </c>
      <c r="W185" s="54" t="s">
        <v>66</v>
      </c>
      <c r="X185" s="54">
        <v>50</v>
      </c>
      <c r="Y185" s="54">
        <v>6</v>
      </c>
      <c r="Z185" s="54">
        <v>3</v>
      </c>
      <c r="AA185" s="54">
        <v>1500</v>
      </c>
      <c r="AB185" s="54">
        <v>30</v>
      </c>
      <c r="AC185" s="54">
        <v>6</v>
      </c>
      <c r="AD185" s="54">
        <v>5.0410308219178086</v>
      </c>
      <c r="AE185" s="54">
        <v>250</v>
      </c>
    </row>
    <row r="186" spans="1:31" x14ac:dyDescent="0.25">
      <c r="A186" s="52" t="s">
        <v>66</v>
      </c>
      <c r="B186" s="52">
        <v>50</v>
      </c>
      <c r="C186" s="52">
        <v>6</v>
      </c>
      <c r="D186" s="52">
        <v>3</v>
      </c>
      <c r="E186" s="52">
        <v>1500</v>
      </c>
      <c r="F186" s="52">
        <v>35</v>
      </c>
      <c r="G186" s="52">
        <v>3</v>
      </c>
      <c r="H186" s="52">
        <v>2.5205154109589043</v>
      </c>
      <c r="I186" s="52">
        <v>250</v>
      </c>
      <c r="W186" s="54" t="s">
        <v>66</v>
      </c>
      <c r="X186" s="54">
        <v>50</v>
      </c>
      <c r="Y186" s="54">
        <v>6</v>
      </c>
      <c r="Z186" s="54">
        <v>3</v>
      </c>
      <c r="AA186" s="54">
        <v>1500</v>
      </c>
      <c r="AB186" s="54">
        <v>35</v>
      </c>
      <c r="AC186" s="54">
        <v>3</v>
      </c>
      <c r="AD186" s="54">
        <v>2.5421027397260274</v>
      </c>
      <c r="AE186" s="54">
        <v>400</v>
      </c>
    </row>
    <row r="187" spans="1:31" x14ac:dyDescent="0.25">
      <c r="A187" s="52" t="s">
        <v>66</v>
      </c>
      <c r="B187" s="52">
        <v>50</v>
      </c>
      <c r="C187" s="52">
        <v>6</v>
      </c>
      <c r="D187" s="52">
        <v>3</v>
      </c>
      <c r="E187" s="52">
        <v>1500</v>
      </c>
      <c r="F187" s="52">
        <v>40</v>
      </c>
      <c r="G187" s="52">
        <v>1.6</v>
      </c>
      <c r="H187" s="52">
        <v>1.5448904109589041</v>
      </c>
      <c r="I187" s="52">
        <v>350</v>
      </c>
      <c r="W187" s="54" t="s">
        <v>66</v>
      </c>
      <c r="X187" s="54">
        <v>50</v>
      </c>
      <c r="Y187" s="54">
        <v>6</v>
      </c>
      <c r="Z187" s="54">
        <v>3</v>
      </c>
      <c r="AA187" s="54">
        <v>1500</v>
      </c>
      <c r="AB187" s="54">
        <v>40</v>
      </c>
      <c r="AC187" s="54">
        <v>1.6</v>
      </c>
      <c r="AD187" s="54">
        <v>1.4321832191780821</v>
      </c>
      <c r="AE187" s="54">
        <v>600</v>
      </c>
    </row>
    <row r="188" spans="1:31" x14ac:dyDescent="0.25">
      <c r="A188" s="52" t="s">
        <v>67</v>
      </c>
      <c r="B188" s="52">
        <v>50</v>
      </c>
      <c r="C188" s="52">
        <v>10</v>
      </c>
      <c r="D188" s="52">
        <v>7</v>
      </c>
      <c r="E188" s="52">
        <v>1500</v>
      </c>
      <c r="F188" s="52">
        <v>30</v>
      </c>
      <c r="G188" s="52">
        <v>6</v>
      </c>
      <c r="H188" s="52">
        <v>3.4223767123287665</v>
      </c>
      <c r="I188" s="52">
        <v>0</v>
      </c>
      <c r="W188" s="54" t="s">
        <v>67</v>
      </c>
      <c r="X188" s="54">
        <v>50</v>
      </c>
      <c r="Y188" s="54">
        <v>10</v>
      </c>
      <c r="Z188" s="54">
        <v>7</v>
      </c>
      <c r="AA188" s="54">
        <v>1500</v>
      </c>
      <c r="AB188" s="54">
        <v>30</v>
      </c>
      <c r="AC188" s="54">
        <v>6</v>
      </c>
      <c r="AD188" s="54">
        <v>5.8579212328767118</v>
      </c>
      <c r="AE188" s="54">
        <v>200</v>
      </c>
    </row>
    <row r="189" spans="1:31" x14ac:dyDescent="0.25">
      <c r="A189" s="52" t="s">
        <v>67</v>
      </c>
      <c r="B189" s="52">
        <v>50</v>
      </c>
      <c r="C189" s="52">
        <v>10</v>
      </c>
      <c r="D189" s="52">
        <v>7</v>
      </c>
      <c r="E189" s="52">
        <v>1500</v>
      </c>
      <c r="F189" s="52">
        <v>35</v>
      </c>
      <c r="G189" s="52">
        <v>3</v>
      </c>
      <c r="H189" s="52">
        <v>2.9289606164383559</v>
      </c>
      <c r="I189" s="52">
        <v>200</v>
      </c>
      <c r="W189" s="54" t="s">
        <v>67</v>
      </c>
      <c r="X189" s="54">
        <v>50</v>
      </c>
      <c r="Y189" s="54">
        <v>10</v>
      </c>
      <c r="Z189" s="54">
        <v>7</v>
      </c>
      <c r="AA189" s="54">
        <v>1500</v>
      </c>
      <c r="AB189" s="54">
        <v>35</v>
      </c>
      <c r="AC189" s="54">
        <v>3</v>
      </c>
      <c r="AD189" s="54">
        <v>2.839003424657534</v>
      </c>
      <c r="AE189" s="54">
        <v>350</v>
      </c>
    </row>
    <row r="190" spans="1:31" x14ac:dyDescent="0.25">
      <c r="A190" s="52" t="s">
        <v>67</v>
      </c>
      <c r="B190" s="52">
        <v>50</v>
      </c>
      <c r="C190" s="52">
        <v>10</v>
      </c>
      <c r="D190" s="52">
        <v>7</v>
      </c>
      <c r="E190" s="52">
        <v>1500</v>
      </c>
      <c r="F190" s="52">
        <v>40</v>
      </c>
      <c r="G190" s="52">
        <v>1.6</v>
      </c>
      <c r="H190" s="52">
        <v>1.419501712328767</v>
      </c>
      <c r="I190" s="52">
        <v>350</v>
      </c>
      <c r="W190" s="54" t="s">
        <v>67</v>
      </c>
      <c r="X190" s="54">
        <v>50</v>
      </c>
      <c r="Y190" s="54">
        <v>10</v>
      </c>
      <c r="Z190" s="54">
        <v>7</v>
      </c>
      <c r="AA190" s="54">
        <v>1500</v>
      </c>
      <c r="AB190" s="54">
        <v>40</v>
      </c>
      <c r="AC190" s="54">
        <v>1.6</v>
      </c>
      <c r="AD190" s="54">
        <v>1.4974030821917805</v>
      </c>
      <c r="AE190" s="54">
        <v>550</v>
      </c>
    </row>
    <row r="191" spans="1:31" x14ac:dyDescent="0.25">
      <c r="A191" s="52" t="s">
        <v>47</v>
      </c>
      <c r="B191" s="52">
        <v>10</v>
      </c>
      <c r="C191" s="52">
        <v>3</v>
      </c>
      <c r="D191" s="52">
        <v>0</v>
      </c>
      <c r="E191" s="52">
        <v>2250</v>
      </c>
      <c r="F191" s="52">
        <v>30</v>
      </c>
      <c r="G191" s="52">
        <v>6</v>
      </c>
      <c r="H191" s="52">
        <v>4.2212696917808215</v>
      </c>
      <c r="I191" s="52">
        <v>100</v>
      </c>
      <c r="W191" s="54" t="s">
        <v>47</v>
      </c>
      <c r="X191" s="54">
        <v>10</v>
      </c>
      <c r="Y191" s="54">
        <v>3</v>
      </c>
      <c r="Z191" s="54">
        <v>0</v>
      </c>
      <c r="AA191" s="54">
        <v>2250</v>
      </c>
      <c r="AB191" s="54">
        <v>30</v>
      </c>
      <c r="AC191" s="54">
        <v>6</v>
      </c>
      <c r="AD191" s="54">
        <v>4.6882859589041086</v>
      </c>
      <c r="AE191" s="54">
        <v>150</v>
      </c>
    </row>
    <row r="192" spans="1:31" x14ac:dyDescent="0.25">
      <c r="A192" s="52" t="s">
        <v>47</v>
      </c>
      <c r="B192" s="52">
        <v>10</v>
      </c>
      <c r="C192" s="52">
        <v>3</v>
      </c>
      <c r="D192" s="52">
        <v>0</v>
      </c>
      <c r="E192" s="52">
        <v>2250</v>
      </c>
      <c r="F192" s="52">
        <v>35</v>
      </c>
      <c r="G192" s="52">
        <v>3</v>
      </c>
      <c r="H192" s="52">
        <v>2.3441429794520543</v>
      </c>
      <c r="I192" s="52">
        <v>150</v>
      </c>
      <c r="W192" s="54" t="s">
        <v>47</v>
      </c>
      <c r="X192" s="54">
        <v>10</v>
      </c>
      <c r="Y192" s="54">
        <v>3</v>
      </c>
      <c r="Z192" s="54">
        <v>0</v>
      </c>
      <c r="AA192" s="54">
        <v>2250</v>
      </c>
      <c r="AB192" s="54">
        <v>35</v>
      </c>
      <c r="AC192" s="54">
        <v>3</v>
      </c>
      <c r="AD192" s="54">
        <v>2.1572142123287672</v>
      </c>
      <c r="AE192" s="54">
        <v>250</v>
      </c>
    </row>
    <row r="193" spans="1:31" x14ac:dyDescent="0.25">
      <c r="A193" s="52" t="s">
        <v>47</v>
      </c>
      <c r="B193" s="52">
        <v>10</v>
      </c>
      <c r="C193" s="52">
        <v>3</v>
      </c>
      <c r="D193" s="52">
        <v>0</v>
      </c>
      <c r="E193" s="52">
        <v>2250</v>
      </c>
      <c r="F193" s="52">
        <v>40</v>
      </c>
      <c r="G193" s="52">
        <v>1.6</v>
      </c>
      <c r="H193" s="52">
        <v>1.5156839897260272</v>
      </c>
      <c r="I193" s="52">
        <v>200</v>
      </c>
      <c r="W193" s="54" t="s">
        <v>47</v>
      </c>
      <c r="X193" s="54">
        <v>10</v>
      </c>
      <c r="Y193" s="54">
        <v>3</v>
      </c>
      <c r="Z193" s="54">
        <v>0</v>
      </c>
      <c r="AA193" s="54">
        <v>2250</v>
      </c>
      <c r="AB193" s="54">
        <v>40</v>
      </c>
      <c r="AC193" s="54">
        <v>1.6</v>
      </c>
      <c r="AD193" s="54">
        <v>1.3073039383561644</v>
      </c>
      <c r="AE193" s="54">
        <v>350</v>
      </c>
    </row>
    <row r="194" spans="1:31" x14ac:dyDescent="0.25">
      <c r="A194" s="52" t="s">
        <v>48</v>
      </c>
      <c r="B194" s="52">
        <v>10</v>
      </c>
      <c r="C194" s="52">
        <v>6</v>
      </c>
      <c r="D194" s="52">
        <v>3</v>
      </c>
      <c r="E194" s="52">
        <v>2250</v>
      </c>
      <c r="F194" s="52">
        <v>30</v>
      </c>
      <c r="G194" s="52">
        <v>6</v>
      </c>
      <c r="H194" s="52">
        <v>5.7084580479452054</v>
      </c>
      <c r="I194" s="52">
        <v>50</v>
      </c>
      <c r="W194" s="54" t="s">
        <v>48</v>
      </c>
      <c r="X194" s="54">
        <v>10</v>
      </c>
      <c r="Y194" s="54">
        <v>6</v>
      </c>
      <c r="Z194" s="54">
        <v>3</v>
      </c>
      <c r="AA194" s="54">
        <v>2250</v>
      </c>
      <c r="AB194" s="54">
        <v>30</v>
      </c>
      <c r="AC194" s="54">
        <v>6</v>
      </c>
      <c r="AD194" s="54">
        <v>4.2072277397260276</v>
      </c>
      <c r="AE194" s="54">
        <v>150</v>
      </c>
    </row>
    <row r="195" spans="1:31" x14ac:dyDescent="0.25">
      <c r="A195" s="52" t="s">
        <v>48</v>
      </c>
      <c r="B195" s="52">
        <v>10</v>
      </c>
      <c r="C195" s="52">
        <v>6</v>
      </c>
      <c r="D195" s="52">
        <v>3</v>
      </c>
      <c r="E195" s="52">
        <v>2250</v>
      </c>
      <c r="F195" s="52">
        <v>35</v>
      </c>
      <c r="G195" s="52">
        <v>3</v>
      </c>
      <c r="H195" s="52">
        <v>2.1036138698630138</v>
      </c>
      <c r="I195" s="52">
        <v>150</v>
      </c>
      <c r="W195" s="54" t="s">
        <v>48</v>
      </c>
      <c r="X195" s="54">
        <v>10</v>
      </c>
      <c r="Y195" s="54">
        <v>6</v>
      </c>
      <c r="Z195" s="54">
        <v>3</v>
      </c>
      <c r="AA195" s="54">
        <v>2250</v>
      </c>
      <c r="AB195" s="54">
        <v>35</v>
      </c>
      <c r="AC195" s="54">
        <v>3</v>
      </c>
      <c r="AD195" s="54">
        <v>2.8007599315068492</v>
      </c>
      <c r="AE195" s="54">
        <v>200</v>
      </c>
    </row>
    <row r="196" spans="1:31" x14ac:dyDescent="0.25">
      <c r="A196" s="52" t="s">
        <v>48</v>
      </c>
      <c r="B196" s="52">
        <v>10</v>
      </c>
      <c r="C196" s="52">
        <v>6</v>
      </c>
      <c r="D196" s="52">
        <v>3</v>
      </c>
      <c r="E196" s="52">
        <v>2250</v>
      </c>
      <c r="F196" s="52">
        <v>40</v>
      </c>
      <c r="G196" s="52">
        <v>1.6</v>
      </c>
      <c r="H196" s="52">
        <v>1.4003799657534246</v>
      </c>
      <c r="I196" s="52">
        <v>200</v>
      </c>
      <c r="W196" s="54" t="s">
        <v>48</v>
      </c>
      <c r="X196" s="54">
        <v>10</v>
      </c>
      <c r="Y196" s="54">
        <v>6</v>
      </c>
      <c r="Z196" s="54">
        <v>3</v>
      </c>
      <c r="AA196" s="54">
        <v>2250</v>
      </c>
      <c r="AB196" s="54">
        <v>40</v>
      </c>
      <c r="AC196" s="54">
        <v>1.6</v>
      </c>
      <c r="AD196" s="54">
        <v>1.5357688356164385</v>
      </c>
      <c r="AE196" s="54">
        <v>300</v>
      </c>
    </row>
    <row r="197" spans="1:31" x14ac:dyDescent="0.25">
      <c r="A197" s="52" t="s">
        <v>49</v>
      </c>
      <c r="B197" s="52">
        <v>10</v>
      </c>
      <c r="C197" s="52">
        <v>10</v>
      </c>
      <c r="D197" s="52">
        <v>7</v>
      </c>
      <c r="E197" s="52">
        <v>2250</v>
      </c>
      <c r="F197" s="52">
        <v>30</v>
      </c>
      <c r="G197" s="52">
        <v>6</v>
      </c>
      <c r="H197" s="52">
        <v>1.9741258561643835</v>
      </c>
      <c r="I197" s="52">
        <v>0</v>
      </c>
      <c r="W197" s="54" t="s">
        <v>49</v>
      </c>
      <c r="X197" s="54">
        <v>10</v>
      </c>
      <c r="Y197" s="54">
        <v>10</v>
      </c>
      <c r="Z197" s="54">
        <v>7</v>
      </c>
      <c r="AA197" s="54">
        <v>2250</v>
      </c>
      <c r="AB197" s="54">
        <v>30</v>
      </c>
      <c r="AC197" s="54">
        <v>6</v>
      </c>
      <c r="AD197" s="54">
        <v>3.948251712328767</v>
      </c>
      <c r="AE197" s="54">
        <v>0</v>
      </c>
    </row>
    <row r="198" spans="1:31" x14ac:dyDescent="0.25">
      <c r="A198" s="52" t="s">
        <v>49</v>
      </c>
      <c r="B198" s="52">
        <v>10</v>
      </c>
      <c r="C198" s="52">
        <v>10</v>
      </c>
      <c r="D198" s="52">
        <v>7</v>
      </c>
      <c r="E198" s="52">
        <v>2250</v>
      </c>
      <c r="F198" s="52">
        <v>35</v>
      </c>
      <c r="G198" s="52">
        <v>3</v>
      </c>
      <c r="H198" s="52">
        <v>1.9741258561643835</v>
      </c>
      <c r="I198" s="52">
        <v>0</v>
      </c>
      <c r="W198" s="54" t="s">
        <v>49</v>
      </c>
      <c r="X198" s="54">
        <v>10</v>
      </c>
      <c r="Y198" s="54">
        <v>10</v>
      </c>
      <c r="Z198" s="54">
        <v>7</v>
      </c>
      <c r="AA198" s="54">
        <v>2250</v>
      </c>
      <c r="AB198" s="54">
        <v>35</v>
      </c>
      <c r="AC198" s="54">
        <v>3</v>
      </c>
      <c r="AD198" s="54">
        <v>2.4072005136986299</v>
      </c>
      <c r="AE198" s="54">
        <v>200</v>
      </c>
    </row>
    <row r="199" spans="1:31" x14ac:dyDescent="0.25">
      <c r="A199" s="52" t="s">
        <v>49</v>
      </c>
      <c r="B199" s="52">
        <v>10</v>
      </c>
      <c r="C199" s="52">
        <v>10</v>
      </c>
      <c r="D199" s="52">
        <v>7</v>
      </c>
      <c r="E199" s="52">
        <v>2250</v>
      </c>
      <c r="F199" s="52">
        <v>40</v>
      </c>
      <c r="G199" s="52">
        <v>1.6</v>
      </c>
      <c r="H199" s="52">
        <v>1.2036002568493149</v>
      </c>
      <c r="I199" s="52">
        <v>200</v>
      </c>
      <c r="W199" s="54" t="s">
        <v>49</v>
      </c>
      <c r="X199" s="54">
        <v>10</v>
      </c>
      <c r="Y199" s="54">
        <v>10</v>
      </c>
      <c r="Z199" s="54">
        <v>7</v>
      </c>
      <c r="AA199" s="54">
        <v>2250</v>
      </c>
      <c r="AB199" s="54">
        <v>40</v>
      </c>
      <c r="AC199" s="54">
        <v>1.6</v>
      </c>
      <c r="AD199" s="54">
        <v>1.3834217465753427</v>
      </c>
      <c r="AE199" s="54">
        <v>300</v>
      </c>
    </row>
    <row r="200" spans="1:31" x14ac:dyDescent="0.25">
      <c r="A200" s="52" t="s">
        <v>50</v>
      </c>
      <c r="B200" s="52">
        <v>15</v>
      </c>
      <c r="C200" s="52">
        <v>3</v>
      </c>
      <c r="D200" s="52">
        <v>0</v>
      </c>
      <c r="E200" s="52">
        <v>2250</v>
      </c>
      <c r="F200" s="52">
        <v>30</v>
      </c>
      <c r="G200" s="52">
        <v>6</v>
      </c>
      <c r="H200" s="52">
        <v>5.403670376712328</v>
      </c>
      <c r="I200" s="52">
        <v>100</v>
      </c>
      <c r="W200" s="54" t="s">
        <v>50</v>
      </c>
      <c r="X200" s="54">
        <v>15</v>
      </c>
      <c r="Y200" s="54">
        <v>3</v>
      </c>
      <c r="Z200" s="54">
        <v>0</v>
      </c>
      <c r="AA200" s="54">
        <v>2250</v>
      </c>
      <c r="AB200" s="54">
        <v>30</v>
      </c>
      <c r="AC200" s="54">
        <v>6</v>
      </c>
      <c r="AD200" s="54">
        <v>4.0200976027397264</v>
      </c>
      <c r="AE200" s="54">
        <v>200</v>
      </c>
    </row>
    <row r="201" spans="1:31" x14ac:dyDescent="0.25">
      <c r="A201" s="52" t="s">
        <v>50</v>
      </c>
      <c r="B201" s="52">
        <v>15</v>
      </c>
      <c r="C201" s="52">
        <v>3</v>
      </c>
      <c r="D201" s="52">
        <v>0</v>
      </c>
      <c r="E201" s="52">
        <v>2250</v>
      </c>
      <c r="F201" s="52">
        <v>35</v>
      </c>
      <c r="G201" s="52">
        <v>3</v>
      </c>
      <c r="H201" s="52">
        <v>2.0100488013698632</v>
      </c>
      <c r="I201" s="52">
        <v>200</v>
      </c>
      <c r="W201" s="54" t="s">
        <v>50</v>
      </c>
      <c r="X201" s="54">
        <v>15</v>
      </c>
      <c r="Y201" s="54">
        <v>3</v>
      </c>
      <c r="Z201" s="54">
        <v>0</v>
      </c>
      <c r="AA201" s="54">
        <v>2250</v>
      </c>
      <c r="AB201" s="54">
        <v>35</v>
      </c>
      <c r="AC201" s="54">
        <v>3</v>
      </c>
      <c r="AD201" s="54">
        <v>2.8680714041095889</v>
      </c>
      <c r="AE201" s="54">
        <v>250</v>
      </c>
    </row>
    <row r="202" spans="1:31" x14ac:dyDescent="0.25">
      <c r="A202" s="52" t="s">
        <v>50</v>
      </c>
      <c r="B202" s="52">
        <v>15</v>
      </c>
      <c r="C202" s="52">
        <v>3</v>
      </c>
      <c r="D202" s="52">
        <v>0</v>
      </c>
      <c r="E202" s="52">
        <v>2250</v>
      </c>
      <c r="F202" s="52">
        <v>40</v>
      </c>
      <c r="G202" s="52">
        <v>1.6</v>
      </c>
      <c r="H202" s="52">
        <v>1.4340357020547945</v>
      </c>
      <c r="I202" s="52">
        <v>250</v>
      </c>
      <c r="W202" s="54" t="s">
        <v>50</v>
      </c>
      <c r="X202" s="54">
        <v>15</v>
      </c>
      <c r="Y202" s="54">
        <v>3</v>
      </c>
      <c r="Z202" s="54">
        <v>0</v>
      </c>
      <c r="AA202" s="54">
        <v>2250</v>
      </c>
      <c r="AB202" s="54">
        <v>40</v>
      </c>
      <c r="AC202" s="54">
        <v>1.6</v>
      </c>
      <c r="AD202" s="54">
        <v>1.4284746575342464</v>
      </c>
      <c r="AE202" s="54">
        <v>400</v>
      </c>
    </row>
    <row r="203" spans="1:31" x14ac:dyDescent="0.25">
      <c r="A203" s="52" t="s">
        <v>51</v>
      </c>
      <c r="B203" s="52">
        <v>15</v>
      </c>
      <c r="C203" s="52">
        <v>6</v>
      </c>
      <c r="D203" s="52">
        <v>3</v>
      </c>
      <c r="E203" s="52">
        <v>2250</v>
      </c>
      <c r="F203" s="52">
        <v>30</v>
      </c>
      <c r="G203" s="52">
        <v>6</v>
      </c>
      <c r="H203" s="52">
        <v>4.4280873287671234</v>
      </c>
      <c r="I203" s="52">
        <v>100</v>
      </c>
      <c r="W203" s="54" t="s">
        <v>51</v>
      </c>
      <c r="X203" s="54">
        <v>15</v>
      </c>
      <c r="Y203" s="54">
        <v>6</v>
      </c>
      <c r="Z203" s="54">
        <v>3</v>
      </c>
      <c r="AA203" s="54">
        <v>2250</v>
      </c>
      <c r="AB203" s="54">
        <v>30</v>
      </c>
      <c r="AC203" s="54">
        <v>6</v>
      </c>
      <c r="AD203" s="54">
        <v>5.4995907534246564</v>
      </c>
      <c r="AE203" s="54">
        <v>150</v>
      </c>
    </row>
    <row r="204" spans="1:31" x14ac:dyDescent="0.25">
      <c r="A204" s="52" t="s">
        <v>51</v>
      </c>
      <c r="B204" s="52">
        <v>15</v>
      </c>
      <c r="C204" s="52">
        <v>6</v>
      </c>
      <c r="D204" s="52">
        <v>3</v>
      </c>
      <c r="E204" s="52">
        <v>2250</v>
      </c>
      <c r="F204" s="52">
        <v>35</v>
      </c>
      <c r="G204" s="52">
        <v>3</v>
      </c>
      <c r="H204" s="52">
        <v>2.7497953767123282</v>
      </c>
      <c r="I204" s="52">
        <v>150</v>
      </c>
      <c r="W204" s="54" t="s">
        <v>51</v>
      </c>
      <c r="X204" s="54">
        <v>15</v>
      </c>
      <c r="Y204" s="54">
        <v>6</v>
      </c>
      <c r="Z204" s="54">
        <v>3</v>
      </c>
      <c r="AA204" s="54">
        <v>2250</v>
      </c>
      <c r="AB204" s="54">
        <v>35</v>
      </c>
      <c r="AC204" s="54">
        <v>3</v>
      </c>
      <c r="AD204" s="54">
        <v>2.6856806506849309</v>
      </c>
      <c r="AE204" s="54">
        <v>250</v>
      </c>
    </row>
    <row r="205" spans="1:31" x14ac:dyDescent="0.25">
      <c r="A205" s="52" t="s">
        <v>51</v>
      </c>
      <c r="B205" s="52">
        <v>15</v>
      </c>
      <c r="C205" s="52">
        <v>6</v>
      </c>
      <c r="D205" s="52">
        <v>3</v>
      </c>
      <c r="E205" s="52">
        <v>2250</v>
      </c>
      <c r="F205" s="52">
        <v>40</v>
      </c>
      <c r="G205" s="52">
        <v>1.6</v>
      </c>
      <c r="H205" s="52">
        <v>1.3428403253424654</v>
      </c>
      <c r="I205" s="52">
        <v>250</v>
      </c>
      <c r="W205" s="54" t="s">
        <v>51</v>
      </c>
      <c r="X205" s="54">
        <v>15</v>
      </c>
      <c r="Y205" s="54">
        <v>6</v>
      </c>
      <c r="Z205" s="54">
        <v>3</v>
      </c>
      <c r="AA205" s="54">
        <v>2250</v>
      </c>
      <c r="AB205" s="54">
        <v>40</v>
      </c>
      <c r="AC205" s="54">
        <v>1.6</v>
      </c>
      <c r="AD205" s="54">
        <v>1.3449061643835618</v>
      </c>
      <c r="AE205" s="54">
        <v>400</v>
      </c>
    </row>
    <row r="206" spans="1:31" x14ac:dyDescent="0.25">
      <c r="A206" s="52" t="s">
        <v>52</v>
      </c>
      <c r="B206" s="52">
        <v>15</v>
      </c>
      <c r="C206" s="52">
        <v>10</v>
      </c>
      <c r="D206" s="52">
        <v>7</v>
      </c>
      <c r="E206" s="52">
        <v>2250</v>
      </c>
      <c r="F206" s="52">
        <v>30</v>
      </c>
      <c r="G206" s="52">
        <v>6</v>
      </c>
      <c r="H206" s="52">
        <v>2.2983133561643831</v>
      </c>
      <c r="I206" s="52">
        <v>0</v>
      </c>
      <c r="W206" s="54" t="s">
        <v>52</v>
      </c>
      <c r="X206" s="54">
        <v>15</v>
      </c>
      <c r="Y206" s="54">
        <v>10</v>
      </c>
      <c r="Z206" s="54">
        <v>7</v>
      </c>
      <c r="AA206" s="54">
        <v>2250</v>
      </c>
      <c r="AB206" s="54">
        <v>30</v>
      </c>
      <c r="AC206" s="54">
        <v>6</v>
      </c>
      <c r="AD206" s="54">
        <v>4.5966267123287663</v>
      </c>
      <c r="AE206" s="54">
        <v>0</v>
      </c>
    </row>
    <row r="207" spans="1:31" x14ac:dyDescent="0.25">
      <c r="A207" s="52" t="s">
        <v>52</v>
      </c>
      <c r="B207" s="52">
        <v>15</v>
      </c>
      <c r="C207" s="52">
        <v>10</v>
      </c>
      <c r="D207" s="52">
        <v>7</v>
      </c>
      <c r="E207" s="52">
        <v>2250</v>
      </c>
      <c r="F207" s="52">
        <v>35</v>
      </c>
      <c r="G207" s="52">
        <v>3</v>
      </c>
      <c r="H207" s="52">
        <v>2.2983133561643831</v>
      </c>
      <c r="I207" s="52">
        <v>0</v>
      </c>
      <c r="W207" s="54" t="s">
        <v>52</v>
      </c>
      <c r="X207" s="54">
        <v>15</v>
      </c>
      <c r="Y207" s="54">
        <v>10</v>
      </c>
      <c r="Z207" s="54">
        <v>7</v>
      </c>
      <c r="AA207" s="54">
        <v>2250</v>
      </c>
      <c r="AB207" s="54">
        <v>35</v>
      </c>
      <c r="AC207" s="54">
        <v>3</v>
      </c>
      <c r="AD207" s="54">
        <v>2.385905650684931</v>
      </c>
      <c r="AE207" s="54">
        <v>250</v>
      </c>
    </row>
    <row r="208" spans="1:31" x14ac:dyDescent="0.25">
      <c r="A208" s="52" t="s">
        <v>52</v>
      </c>
      <c r="B208" s="52">
        <v>15</v>
      </c>
      <c r="C208" s="52">
        <v>10</v>
      </c>
      <c r="D208" s="52">
        <v>7</v>
      </c>
      <c r="E208" s="52">
        <v>2250</v>
      </c>
      <c r="F208" s="52">
        <v>40</v>
      </c>
      <c r="G208" s="52">
        <v>1.6</v>
      </c>
      <c r="H208" s="52">
        <v>1.5897593321917809</v>
      </c>
      <c r="I208" s="52">
        <v>200</v>
      </c>
      <c r="W208" s="54" t="s">
        <v>52</v>
      </c>
      <c r="X208" s="54">
        <v>15</v>
      </c>
      <c r="Y208" s="54">
        <v>10</v>
      </c>
      <c r="Z208" s="54">
        <v>7</v>
      </c>
      <c r="AA208" s="54">
        <v>2250</v>
      </c>
      <c r="AB208" s="54">
        <v>40</v>
      </c>
      <c r="AC208" s="54">
        <v>1.6</v>
      </c>
      <c r="AD208" s="54">
        <v>1.4908166095890409</v>
      </c>
      <c r="AE208" s="54">
        <v>350</v>
      </c>
    </row>
    <row r="209" spans="1:31" x14ac:dyDescent="0.25">
      <c r="A209" s="52" t="s">
        <v>53</v>
      </c>
      <c r="B209" s="52">
        <v>20</v>
      </c>
      <c r="C209" s="52">
        <v>3</v>
      </c>
      <c r="D209" s="52">
        <v>0</v>
      </c>
      <c r="E209" s="52">
        <v>2250</v>
      </c>
      <c r="F209" s="52">
        <v>30</v>
      </c>
      <c r="G209" s="52">
        <v>6</v>
      </c>
      <c r="H209" s="52">
        <v>3.7024186643835617</v>
      </c>
      <c r="I209" s="52">
        <v>150</v>
      </c>
      <c r="W209" s="54" t="s">
        <v>53</v>
      </c>
      <c r="X209" s="54">
        <v>20</v>
      </c>
      <c r="Y209" s="54">
        <v>3</v>
      </c>
      <c r="Z209" s="54">
        <v>0</v>
      </c>
      <c r="AA209" s="54">
        <v>2250</v>
      </c>
      <c r="AB209" s="54">
        <v>30</v>
      </c>
      <c r="AC209" s="54">
        <v>6</v>
      </c>
      <c r="AD209" s="54">
        <v>4.8801267123287664</v>
      </c>
      <c r="AE209" s="54">
        <v>200</v>
      </c>
    </row>
    <row r="210" spans="1:31" x14ac:dyDescent="0.25">
      <c r="A210" s="52" t="s">
        <v>53</v>
      </c>
      <c r="B210" s="52">
        <v>20</v>
      </c>
      <c r="C210" s="52">
        <v>3</v>
      </c>
      <c r="D210" s="52">
        <v>0</v>
      </c>
      <c r="E210" s="52">
        <v>2250</v>
      </c>
      <c r="F210" s="52">
        <v>35</v>
      </c>
      <c r="G210" s="52">
        <v>3</v>
      </c>
      <c r="H210" s="52">
        <v>2.4400633561643832</v>
      </c>
      <c r="I210" s="52">
        <v>200</v>
      </c>
      <c r="W210" s="54" t="s">
        <v>53</v>
      </c>
      <c r="X210" s="54">
        <v>20</v>
      </c>
      <c r="Y210" s="54">
        <v>3</v>
      </c>
      <c r="Z210" s="54">
        <v>0</v>
      </c>
      <c r="AA210" s="54">
        <v>2250</v>
      </c>
      <c r="AB210" s="54">
        <v>35</v>
      </c>
      <c r="AC210" s="54">
        <v>3</v>
      </c>
      <c r="AD210" s="54">
        <v>2.6561260273972604</v>
      </c>
      <c r="AE210" s="54">
        <v>300</v>
      </c>
    </row>
    <row r="211" spans="1:31" x14ac:dyDescent="0.25">
      <c r="A211" s="52" t="s">
        <v>53</v>
      </c>
      <c r="B211" s="52">
        <v>20</v>
      </c>
      <c r="C211" s="52">
        <v>3</v>
      </c>
      <c r="D211" s="52">
        <v>0</v>
      </c>
      <c r="E211" s="52">
        <v>2250</v>
      </c>
      <c r="F211" s="52">
        <v>40</v>
      </c>
      <c r="G211" s="52">
        <v>1.6</v>
      </c>
      <c r="H211" s="52">
        <v>1.3280630136986302</v>
      </c>
      <c r="I211" s="52">
        <v>300</v>
      </c>
      <c r="W211" s="54" t="s">
        <v>53</v>
      </c>
      <c r="X211" s="54">
        <v>20</v>
      </c>
      <c r="Y211" s="54">
        <v>3</v>
      </c>
      <c r="Z211" s="54">
        <v>0</v>
      </c>
      <c r="AA211" s="54">
        <v>2250</v>
      </c>
      <c r="AB211" s="54">
        <v>40</v>
      </c>
      <c r="AC211" s="54">
        <v>1.6</v>
      </c>
      <c r="AD211" s="54">
        <v>1.4679719178082193</v>
      </c>
      <c r="AE211" s="54">
        <v>450</v>
      </c>
    </row>
    <row r="212" spans="1:31" x14ac:dyDescent="0.25">
      <c r="A212" s="52" t="s">
        <v>54</v>
      </c>
      <c r="B212" s="52">
        <v>20</v>
      </c>
      <c r="C212" s="52">
        <v>6</v>
      </c>
      <c r="D212" s="52">
        <v>3</v>
      </c>
      <c r="E212" s="52">
        <v>2250</v>
      </c>
      <c r="F212" s="52">
        <v>30</v>
      </c>
      <c r="G212" s="52">
        <v>6</v>
      </c>
      <c r="H212" s="52">
        <v>5.1858313356164381</v>
      </c>
      <c r="I212" s="52">
        <v>100</v>
      </c>
      <c r="W212" s="54" t="s">
        <v>54</v>
      </c>
      <c r="X212" s="54">
        <v>20</v>
      </c>
      <c r="Y212" s="54">
        <v>6</v>
      </c>
      <c r="Z212" s="54">
        <v>3</v>
      </c>
      <c r="AA212" s="54">
        <v>2250</v>
      </c>
      <c r="AB212" s="54">
        <v>30</v>
      </c>
      <c r="AC212" s="54">
        <v>6</v>
      </c>
      <c r="AD212" s="54">
        <v>4.4938921232876696</v>
      </c>
      <c r="AE212" s="54">
        <v>200</v>
      </c>
    </row>
    <row r="213" spans="1:31" x14ac:dyDescent="0.25">
      <c r="A213" s="52" t="s">
        <v>54</v>
      </c>
      <c r="B213" s="52">
        <v>20</v>
      </c>
      <c r="C213" s="52">
        <v>6</v>
      </c>
      <c r="D213" s="52">
        <v>3</v>
      </c>
      <c r="E213" s="52">
        <v>2250</v>
      </c>
      <c r="F213" s="52">
        <v>35</v>
      </c>
      <c r="G213" s="52">
        <v>3</v>
      </c>
      <c r="H213" s="52">
        <v>2.2469460616438353</v>
      </c>
      <c r="I213" s="52">
        <v>200</v>
      </c>
      <c r="W213" s="54" t="s">
        <v>54</v>
      </c>
      <c r="X213" s="54">
        <v>20</v>
      </c>
      <c r="Y213" s="54">
        <v>6</v>
      </c>
      <c r="Z213" s="54">
        <v>3</v>
      </c>
      <c r="AA213" s="54">
        <v>2250</v>
      </c>
      <c r="AB213" s="54">
        <v>35</v>
      </c>
      <c r="AC213" s="54">
        <v>3</v>
      </c>
      <c r="AD213" s="54">
        <v>2.5051669520547941</v>
      </c>
      <c r="AE213" s="54">
        <v>300</v>
      </c>
    </row>
    <row r="214" spans="1:31" x14ac:dyDescent="0.25">
      <c r="A214" s="52" t="s">
        <v>54</v>
      </c>
      <c r="B214" s="52">
        <v>20</v>
      </c>
      <c r="C214" s="52">
        <v>6</v>
      </c>
      <c r="D214" s="52">
        <v>3</v>
      </c>
      <c r="E214" s="52">
        <v>2250</v>
      </c>
      <c r="F214" s="52">
        <v>40</v>
      </c>
      <c r="G214" s="52">
        <v>1.6</v>
      </c>
      <c r="H214" s="52">
        <v>1.2525834760273971</v>
      </c>
      <c r="I214" s="52">
        <v>300</v>
      </c>
      <c r="W214" s="54" t="s">
        <v>54</v>
      </c>
      <c r="X214" s="54">
        <v>20</v>
      </c>
      <c r="Y214" s="54">
        <v>6</v>
      </c>
      <c r="Z214" s="54">
        <v>3</v>
      </c>
      <c r="AA214" s="54">
        <v>2250</v>
      </c>
      <c r="AB214" s="54">
        <v>40</v>
      </c>
      <c r="AC214" s="54">
        <v>1.6</v>
      </c>
      <c r="AD214" s="54">
        <v>1.3864063356164382</v>
      </c>
      <c r="AE214" s="54">
        <v>450</v>
      </c>
    </row>
    <row r="215" spans="1:31" x14ac:dyDescent="0.25">
      <c r="A215" s="52" t="s">
        <v>55</v>
      </c>
      <c r="B215" s="52">
        <v>20</v>
      </c>
      <c r="C215" s="52">
        <v>10</v>
      </c>
      <c r="D215" s="52">
        <v>7</v>
      </c>
      <c r="E215" s="52">
        <v>2250</v>
      </c>
      <c r="F215" s="52">
        <v>30</v>
      </c>
      <c r="G215" s="52">
        <v>6</v>
      </c>
      <c r="H215" s="52">
        <v>2.5215282534246573</v>
      </c>
      <c r="I215" s="52">
        <v>0</v>
      </c>
      <c r="W215" s="54" t="s">
        <v>55</v>
      </c>
      <c r="X215" s="54">
        <v>20</v>
      </c>
      <c r="Y215" s="54">
        <v>10</v>
      </c>
      <c r="Z215" s="54">
        <v>7</v>
      </c>
      <c r="AA215" s="54">
        <v>2250</v>
      </c>
      <c r="AB215" s="54">
        <v>30</v>
      </c>
      <c r="AC215" s="54">
        <v>6</v>
      </c>
      <c r="AD215" s="54">
        <v>5.2133938356164373</v>
      </c>
      <c r="AE215" s="54">
        <v>150</v>
      </c>
    </row>
    <row r="216" spans="1:31" x14ac:dyDescent="0.25">
      <c r="A216" s="52" t="s">
        <v>55</v>
      </c>
      <c r="B216" s="52">
        <v>20</v>
      </c>
      <c r="C216" s="52">
        <v>10</v>
      </c>
      <c r="D216" s="52">
        <v>7</v>
      </c>
      <c r="E216" s="52">
        <v>2250</v>
      </c>
      <c r="F216" s="52">
        <v>35</v>
      </c>
      <c r="G216" s="52">
        <v>3</v>
      </c>
      <c r="H216" s="52">
        <v>2.6066969178082191</v>
      </c>
      <c r="I216" s="52">
        <v>150</v>
      </c>
      <c r="W216" s="54" t="s">
        <v>55</v>
      </c>
      <c r="X216" s="54">
        <v>20</v>
      </c>
      <c r="Y216" s="54">
        <v>10</v>
      </c>
      <c r="Z216" s="54">
        <v>7</v>
      </c>
      <c r="AA216" s="54">
        <v>2250</v>
      </c>
      <c r="AB216" s="54">
        <v>35</v>
      </c>
      <c r="AC216" s="54">
        <v>3</v>
      </c>
      <c r="AD216" s="54">
        <v>2.9042928082191781</v>
      </c>
      <c r="AE216" s="54">
        <v>250</v>
      </c>
    </row>
    <row r="217" spans="1:31" x14ac:dyDescent="0.25">
      <c r="A217" s="52" t="s">
        <v>55</v>
      </c>
      <c r="B217" s="52">
        <v>20</v>
      </c>
      <c r="C217" s="52">
        <v>10</v>
      </c>
      <c r="D217" s="52">
        <v>7</v>
      </c>
      <c r="E217" s="52">
        <v>2250</v>
      </c>
      <c r="F217" s="52">
        <v>40</v>
      </c>
      <c r="G217" s="52">
        <v>1.6</v>
      </c>
      <c r="H217" s="52">
        <v>1.4521464041095891</v>
      </c>
      <c r="I217" s="52">
        <v>250</v>
      </c>
      <c r="W217" s="54" t="s">
        <v>55</v>
      </c>
      <c r="X217" s="54">
        <v>20</v>
      </c>
      <c r="Y217" s="54">
        <v>10</v>
      </c>
      <c r="Z217" s="54">
        <v>7</v>
      </c>
      <c r="AA217" s="54">
        <v>2250</v>
      </c>
      <c r="AB217" s="54">
        <v>40</v>
      </c>
      <c r="AC217" s="54">
        <v>1.6</v>
      </c>
      <c r="AD217" s="54">
        <v>1.5113095890410959</v>
      </c>
      <c r="AE217" s="54">
        <v>400</v>
      </c>
    </row>
    <row r="218" spans="1:31" x14ac:dyDescent="0.25">
      <c r="A218" s="52" t="s">
        <v>56</v>
      </c>
      <c r="B218" s="52">
        <v>25</v>
      </c>
      <c r="C218" s="52">
        <v>3</v>
      </c>
      <c r="D218" s="52">
        <v>0</v>
      </c>
      <c r="E218" s="52">
        <v>2250</v>
      </c>
      <c r="F218" s="52">
        <v>30</v>
      </c>
      <c r="G218" s="52">
        <v>6</v>
      </c>
      <c r="H218" s="52">
        <v>4.2411909246575341</v>
      </c>
      <c r="I218" s="52">
        <v>150</v>
      </c>
      <c r="W218" s="54" t="s">
        <v>56</v>
      </c>
      <c r="X218" s="54">
        <v>25</v>
      </c>
      <c r="Y218" s="54">
        <v>3</v>
      </c>
      <c r="Z218" s="54">
        <v>0</v>
      </c>
      <c r="AA218" s="54">
        <v>2250</v>
      </c>
      <c r="AB218" s="54">
        <v>30</v>
      </c>
      <c r="AC218" s="54">
        <v>6</v>
      </c>
      <c r="AD218" s="54">
        <v>5.6369537671232877</v>
      </c>
      <c r="AE218" s="54">
        <v>200</v>
      </c>
    </row>
    <row r="219" spans="1:31" x14ac:dyDescent="0.25">
      <c r="A219" s="52" t="s">
        <v>56</v>
      </c>
      <c r="B219" s="52">
        <v>25</v>
      </c>
      <c r="C219" s="52">
        <v>3</v>
      </c>
      <c r="D219" s="52">
        <v>0</v>
      </c>
      <c r="E219" s="52">
        <v>2250</v>
      </c>
      <c r="F219" s="52">
        <v>35</v>
      </c>
      <c r="G219" s="52">
        <v>3</v>
      </c>
      <c r="H219" s="52">
        <v>2.8184768835616438</v>
      </c>
      <c r="I219" s="52">
        <v>200</v>
      </c>
      <c r="W219" s="54" t="s">
        <v>56</v>
      </c>
      <c r="X219" s="54">
        <v>25</v>
      </c>
      <c r="Y219" s="54">
        <v>3</v>
      </c>
      <c r="Z219" s="54">
        <v>0</v>
      </c>
      <c r="AA219" s="54">
        <v>2250</v>
      </c>
      <c r="AB219" s="54">
        <v>35</v>
      </c>
      <c r="AC219" s="54">
        <v>3</v>
      </c>
      <c r="AD219" s="54">
        <v>2.4518974315068487</v>
      </c>
      <c r="AE219" s="54">
        <v>350</v>
      </c>
    </row>
    <row r="220" spans="1:31" x14ac:dyDescent="0.25">
      <c r="A220" s="52" t="s">
        <v>56</v>
      </c>
      <c r="B220" s="52">
        <v>25</v>
      </c>
      <c r="C220" s="52">
        <v>3</v>
      </c>
      <c r="D220" s="52">
        <v>0</v>
      </c>
      <c r="E220" s="52">
        <v>2250</v>
      </c>
      <c r="F220" s="52">
        <v>40</v>
      </c>
      <c r="G220" s="52">
        <v>1.6</v>
      </c>
      <c r="H220" s="52">
        <v>1.5427089041095889</v>
      </c>
      <c r="I220" s="52">
        <v>300</v>
      </c>
      <c r="W220" s="54" t="s">
        <v>56</v>
      </c>
      <c r="X220" s="54">
        <v>25</v>
      </c>
      <c r="Y220" s="54">
        <v>3</v>
      </c>
      <c r="Z220" s="54">
        <v>0</v>
      </c>
      <c r="AA220" s="54">
        <v>2250</v>
      </c>
      <c r="AB220" s="54">
        <v>40</v>
      </c>
      <c r="AC220" s="54">
        <v>1.6</v>
      </c>
      <c r="AD220" s="54">
        <v>1.4660624999999998</v>
      </c>
      <c r="AE220" s="54">
        <v>500</v>
      </c>
    </row>
    <row r="221" spans="1:31" x14ac:dyDescent="0.25">
      <c r="A221" s="52" t="s">
        <v>57</v>
      </c>
      <c r="B221" s="52">
        <v>25</v>
      </c>
      <c r="C221" s="52">
        <v>6</v>
      </c>
      <c r="D221" s="52">
        <v>3</v>
      </c>
      <c r="E221" s="52">
        <v>2250</v>
      </c>
      <c r="F221" s="52">
        <v>30</v>
      </c>
      <c r="G221" s="52">
        <v>6</v>
      </c>
      <c r="H221" s="52">
        <v>5.8058167808219183</v>
      </c>
      <c r="I221" s="52">
        <v>100</v>
      </c>
      <c r="W221" s="54" t="s">
        <v>57</v>
      </c>
      <c r="X221" s="54">
        <v>25</v>
      </c>
      <c r="Y221" s="54">
        <v>6</v>
      </c>
      <c r="Z221" s="54">
        <v>3</v>
      </c>
      <c r="AA221" s="54">
        <v>2250</v>
      </c>
      <c r="AB221" s="54">
        <v>30</v>
      </c>
      <c r="AC221" s="54">
        <v>6</v>
      </c>
      <c r="AD221" s="54">
        <v>5.1776506849315069</v>
      </c>
      <c r="AE221" s="54">
        <v>200</v>
      </c>
    </row>
    <row r="222" spans="1:31" x14ac:dyDescent="0.25">
      <c r="A222" s="52" t="s">
        <v>57</v>
      </c>
      <c r="B222" s="52">
        <v>25</v>
      </c>
      <c r="C222" s="52">
        <v>6</v>
      </c>
      <c r="D222" s="52">
        <v>3</v>
      </c>
      <c r="E222" s="52">
        <v>2250</v>
      </c>
      <c r="F222" s="52">
        <v>35</v>
      </c>
      <c r="G222" s="52">
        <v>3</v>
      </c>
      <c r="H222" s="52">
        <v>2.5888253424657535</v>
      </c>
      <c r="I222" s="52">
        <v>200</v>
      </c>
      <c r="W222" s="54" t="s">
        <v>57</v>
      </c>
      <c r="X222" s="54">
        <v>25</v>
      </c>
      <c r="Y222" s="54">
        <v>6</v>
      </c>
      <c r="Z222" s="54">
        <v>3</v>
      </c>
      <c r="AA222" s="54">
        <v>2250</v>
      </c>
      <c r="AB222" s="54">
        <v>35</v>
      </c>
      <c r="AC222" s="54">
        <v>3</v>
      </c>
      <c r="AD222" s="54">
        <v>2.9117758561643834</v>
      </c>
      <c r="AE222" s="54">
        <v>300</v>
      </c>
    </row>
    <row r="223" spans="1:31" x14ac:dyDescent="0.25">
      <c r="A223" s="52" t="s">
        <v>57</v>
      </c>
      <c r="B223" s="52">
        <v>25</v>
      </c>
      <c r="C223" s="52">
        <v>6</v>
      </c>
      <c r="D223" s="52">
        <v>3</v>
      </c>
      <c r="E223" s="52">
        <v>2250</v>
      </c>
      <c r="F223" s="52">
        <v>40</v>
      </c>
      <c r="G223" s="52">
        <v>1.6</v>
      </c>
      <c r="H223" s="52">
        <v>1.4558879280821917</v>
      </c>
      <c r="I223" s="52">
        <v>300</v>
      </c>
      <c r="W223" s="54" t="s">
        <v>57</v>
      </c>
      <c r="X223" s="54">
        <v>25</v>
      </c>
      <c r="Y223" s="54">
        <v>6</v>
      </c>
      <c r="Z223" s="54">
        <v>3</v>
      </c>
      <c r="AA223" s="54">
        <v>2250</v>
      </c>
      <c r="AB223" s="54">
        <v>40</v>
      </c>
      <c r="AC223" s="54">
        <v>1.6</v>
      </c>
      <c r="AD223" s="54">
        <v>1.3877080479452053</v>
      </c>
      <c r="AE223" s="54">
        <v>500</v>
      </c>
    </row>
    <row r="224" spans="1:31" x14ac:dyDescent="0.25">
      <c r="A224" s="52" t="s">
        <v>58</v>
      </c>
      <c r="B224" s="52">
        <v>25</v>
      </c>
      <c r="C224" s="52">
        <v>10</v>
      </c>
      <c r="D224" s="52">
        <v>7</v>
      </c>
      <c r="E224" s="52">
        <v>2250</v>
      </c>
      <c r="F224" s="52">
        <v>30</v>
      </c>
      <c r="G224" s="52">
        <v>6</v>
      </c>
      <c r="H224" s="52">
        <v>2.6775898972602739</v>
      </c>
      <c r="I224" s="52">
        <v>0</v>
      </c>
      <c r="W224" s="54" t="s">
        <v>58</v>
      </c>
      <c r="X224" s="54">
        <v>25</v>
      </c>
      <c r="Y224" s="54">
        <v>10</v>
      </c>
      <c r="Z224" s="54">
        <v>7</v>
      </c>
      <c r="AA224" s="54">
        <v>2250</v>
      </c>
      <c r="AB224" s="54">
        <v>30</v>
      </c>
      <c r="AC224" s="54">
        <v>6</v>
      </c>
      <c r="AD224" s="54">
        <v>5.91923116438356</v>
      </c>
      <c r="AE224" s="54">
        <v>150</v>
      </c>
    </row>
    <row r="225" spans="1:31" x14ac:dyDescent="0.25">
      <c r="A225" s="52" t="s">
        <v>58</v>
      </c>
      <c r="B225" s="52">
        <v>25</v>
      </c>
      <c r="C225" s="52">
        <v>10</v>
      </c>
      <c r="D225" s="52">
        <v>7</v>
      </c>
      <c r="E225" s="52">
        <v>2250</v>
      </c>
      <c r="F225" s="52">
        <v>35</v>
      </c>
      <c r="G225" s="52">
        <v>3</v>
      </c>
      <c r="H225" s="52">
        <v>2.95961558219178</v>
      </c>
      <c r="I225" s="52">
        <v>150</v>
      </c>
      <c r="W225" s="54" t="s">
        <v>58</v>
      </c>
      <c r="X225" s="54">
        <v>25</v>
      </c>
      <c r="Y225" s="54">
        <v>10</v>
      </c>
      <c r="Z225" s="54">
        <v>7</v>
      </c>
      <c r="AA225" s="54">
        <v>2250</v>
      </c>
      <c r="AB225" s="54">
        <v>35</v>
      </c>
      <c r="AC225" s="54">
        <v>3</v>
      </c>
      <c r="AD225" s="54">
        <v>2.6391678082191783</v>
      </c>
      <c r="AE225" s="54">
        <v>300</v>
      </c>
    </row>
    <row r="226" spans="1:31" x14ac:dyDescent="0.25">
      <c r="A226" s="52" t="s">
        <v>58</v>
      </c>
      <c r="B226" s="52">
        <v>25</v>
      </c>
      <c r="C226" s="52">
        <v>10</v>
      </c>
      <c r="D226" s="52">
        <v>7</v>
      </c>
      <c r="E226" s="52">
        <v>2250</v>
      </c>
      <c r="F226" s="52">
        <v>40</v>
      </c>
      <c r="G226" s="52">
        <v>1.6</v>
      </c>
      <c r="H226" s="52">
        <v>1.3195839041095891</v>
      </c>
      <c r="I226" s="52">
        <v>300</v>
      </c>
      <c r="W226" s="54" t="s">
        <v>58</v>
      </c>
      <c r="X226" s="54">
        <v>25</v>
      </c>
      <c r="Y226" s="54">
        <v>10</v>
      </c>
      <c r="Z226" s="54">
        <v>7</v>
      </c>
      <c r="AA226" s="54">
        <v>2250</v>
      </c>
      <c r="AB226" s="54">
        <v>40</v>
      </c>
      <c r="AC226" s="54">
        <v>1.6</v>
      </c>
      <c r="AD226" s="54">
        <v>1.4915034246575343</v>
      </c>
      <c r="AE226" s="54">
        <v>450</v>
      </c>
    </row>
    <row r="227" spans="1:31" x14ac:dyDescent="0.25">
      <c r="A227" s="52" t="s">
        <v>59</v>
      </c>
      <c r="B227" s="52">
        <v>30</v>
      </c>
      <c r="C227" s="52">
        <v>3</v>
      </c>
      <c r="D227" s="52">
        <v>0</v>
      </c>
      <c r="E227" s="52">
        <v>2250</v>
      </c>
      <c r="F227" s="52">
        <v>30</v>
      </c>
      <c r="G227" s="52">
        <v>6</v>
      </c>
      <c r="H227" s="52">
        <v>4.0046532534246575</v>
      </c>
      <c r="I227" s="52">
        <v>200</v>
      </c>
      <c r="W227" s="54" t="s">
        <v>59</v>
      </c>
      <c r="X227" s="54">
        <v>30</v>
      </c>
      <c r="Y227" s="54">
        <v>3</v>
      </c>
      <c r="Z227" s="54">
        <v>0</v>
      </c>
      <c r="AA227" s="54">
        <v>2250</v>
      </c>
      <c r="AB227" s="54">
        <v>30</v>
      </c>
      <c r="AC227" s="54">
        <v>6</v>
      </c>
      <c r="AD227" s="54">
        <v>5.7146249999999998</v>
      </c>
      <c r="AE227" s="54">
        <v>250</v>
      </c>
    </row>
    <row r="228" spans="1:31" x14ac:dyDescent="0.25">
      <c r="A228" s="52" t="s">
        <v>59</v>
      </c>
      <c r="B228" s="52">
        <v>30</v>
      </c>
      <c r="C228" s="52">
        <v>3</v>
      </c>
      <c r="D228" s="52">
        <v>0</v>
      </c>
      <c r="E228" s="52">
        <v>2250</v>
      </c>
      <c r="F228" s="52">
        <v>35</v>
      </c>
      <c r="G228" s="52">
        <v>3</v>
      </c>
      <c r="H228" s="52">
        <v>2.8573124999999999</v>
      </c>
      <c r="I228" s="52">
        <v>250</v>
      </c>
      <c r="W228" s="54" t="s">
        <v>59</v>
      </c>
      <c r="X228" s="54">
        <v>30</v>
      </c>
      <c r="Y228" s="54">
        <v>3</v>
      </c>
      <c r="Z228" s="54">
        <v>0</v>
      </c>
      <c r="AA228" s="54">
        <v>2250</v>
      </c>
      <c r="AB228" s="54">
        <v>35</v>
      </c>
      <c r="AC228" s="54">
        <v>3</v>
      </c>
      <c r="AD228" s="54">
        <v>2.8474417808219172</v>
      </c>
      <c r="AE228" s="54">
        <v>400</v>
      </c>
    </row>
    <row r="229" spans="1:31" x14ac:dyDescent="0.25">
      <c r="A229" s="52" t="s">
        <v>59</v>
      </c>
      <c r="B229" s="52">
        <v>30</v>
      </c>
      <c r="C229" s="52">
        <v>3</v>
      </c>
      <c r="D229" s="52">
        <v>0</v>
      </c>
      <c r="E229" s="52">
        <v>2250</v>
      </c>
      <c r="F229" s="52">
        <v>40</v>
      </c>
      <c r="G229" s="52">
        <v>1.6</v>
      </c>
      <c r="H229" s="52">
        <v>1.4237208904109586</v>
      </c>
      <c r="I229" s="52">
        <v>400</v>
      </c>
      <c r="W229" s="54" t="s">
        <v>59</v>
      </c>
      <c r="X229" s="54">
        <v>30</v>
      </c>
      <c r="Y229" s="54">
        <v>3</v>
      </c>
      <c r="Z229" s="54">
        <v>0</v>
      </c>
      <c r="AA229" s="54">
        <v>2250</v>
      </c>
      <c r="AB229" s="54">
        <v>40</v>
      </c>
      <c r="AC229" s="54">
        <v>1.6</v>
      </c>
      <c r="AD229" s="54">
        <v>1.5881034246575341</v>
      </c>
      <c r="AE229" s="54">
        <v>600</v>
      </c>
    </row>
    <row r="230" spans="1:31" x14ac:dyDescent="0.25">
      <c r="A230" s="52" t="s">
        <v>60</v>
      </c>
      <c r="B230" s="52">
        <v>30</v>
      </c>
      <c r="C230" s="52">
        <v>6</v>
      </c>
      <c r="D230" s="52">
        <v>3</v>
      </c>
      <c r="E230" s="52">
        <v>2250</v>
      </c>
      <c r="F230" s="52">
        <v>30</v>
      </c>
      <c r="G230" s="52">
        <v>6</v>
      </c>
      <c r="H230" s="52">
        <v>5.4753904109589042</v>
      </c>
      <c r="I230" s="52">
        <v>150</v>
      </c>
      <c r="W230" s="54" t="s">
        <v>60</v>
      </c>
      <c r="X230" s="54">
        <v>30</v>
      </c>
      <c r="Y230" s="54">
        <v>6</v>
      </c>
      <c r="Z230" s="54">
        <v>3</v>
      </c>
      <c r="AA230" s="54">
        <v>2250</v>
      </c>
      <c r="AB230" s="54">
        <v>30</v>
      </c>
      <c r="AC230" s="54">
        <v>6</v>
      </c>
      <c r="AD230" s="54">
        <v>5.3559708904109593</v>
      </c>
      <c r="AE230" s="54">
        <v>250</v>
      </c>
    </row>
    <row r="231" spans="1:31" x14ac:dyDescent="0.25">
      <c r="A231" s="52" t="s">
        <v>60</v>
      </c>
      <c r="B231" s="52">
        <v>30</v>
      </c>
      <c r="C231" s="52">
        <v>6</v>
      </c>
      <c r="D231" s="52">
        <v>3</v>
      </c>
      <c r="E231" s="52">
        <v>2250</v>
      </c>
      <c r="F231" s="52">
        <v>35</v>
      </c>
      <c r="G231" s="52">
        <v>3</v>
      </c>
      <c r="H231" s="52">
        <v>2.6779854452054797</v>
      </c>
      <c r="I231" s="52">
        <v>250</v>
      </c>
      <c r="W231" s="54" t="s">
        <v>60</v>
      </c>
      <c r="X231" s="54">
        <v>30</v>
      </c>
      <c r="Y231" s="54">
        <v>6</v>
      </c>
      <c r="Z231" s="54">
        <v>3</v>
      </c>
      <c r="AA231" s="54">
        <v>2250</v>
      </c>
      <c r="AB231" s="54">
        <v>35</v>
      </c>
      <c r="AC231" s="54">
        <v>3</v>
      </c>
      <c r="AD231" s="54">
        <v>2.6838359589041092</v>
      </c>
      <c r="AE231" s="54">
        <v>400</v>
      </c>
    </row>
    <row r="232" spans="1:31" x14ac:dyDescent="0.25">
      <c r="A232" s="52" t="s">
        <v>60</v>
      </c>
      <c r="B232" s="52">
        <v>30</v>
      </c>
      <c r="C232" s="52">
        <v>6</v>
      </c>
      <c r="D232" s="52">
        <v>3</v>
      </c>
      <c r="E232" s="52">
        <v>2250</v>
      </c>
      <c r="F232" s="52">
        <v>40</v>
      </c>
      <c r="G232" s="52">
        <v>1.6</v>
      </c>
      <c r="H232" s="52">
        <v>1.3419179794520546</v>
      </c>
      <c r="I232" s="52">
        <v>400</v>
      </c>
      <c r="W232" s="54" t="s">
        <v>60</v>
      </c>
      <c r="X232" s="54">
        <v>30</v>
      </c>
      <c r="Y232" s="54">
        <v>6</v>
      </c>
      <c r="Z232" s="54">
        <v>3</v>
      </c>
      <c r="AA232" s="54">
        <v>2250</v>
      </c>
      <c r="AB232" s="54">
        <v>40</v>
      </c>
      <c r="AC232" s="54">
        <v>1.6</v>
      </c>
      <c r="AD232" s="54">
        <v>1.5039236301369863</v>
      </c>
      <c r="AE232" s="54">
        <v>600</v>
      </c>
    </row>
    <row r="233" spans="1:31" x14ac:dyDescent="0.25">
      <c r="A233" s="52" t="s">
        <v>61</v>
      </c>
      <c r="B233" s="52">
        <v>30</v>
      </c>
      <c r="C233" s="52">
        <v>10</v>
      </c>
      <c r="D233" s="52">
        <v>7</v>
      </c>
      <c r="E233" s="52">
        <v>2250</v>
      </c>
      <c r="F233" s="52">
        <v>30</v>
      </c>
      <c r="G233" s="52">
        <v>6</v>
      </c>
      <c r="H233" s="52">
        <v>4.3654648972602734</v>
      </c>
      <c r="I233" s="52">
        <v>0</v>
      </c>
      <c r="W233" s="54" t="s">
        <v>61</v>
      </c>
      <c r="X233" s="54">
        <v>30</v>
      </c>
      <c r="Y233" s="54">
        <v>10</v>
      </c>
      <c r="Z233" s="54">
        <v>7</v>
      </c>
      <c r="AA233" s="54">
        <v>2250</v>
      </c>
      <c r="AB233" s="54">
        <v>30</v>
      </c>
      <c r="AC233" s="54">
        <v>6</v>
      </c>
      <c r="AD233" s="54">
        <v>4.7629726027397261</v>
      </c>
      <c r="AE233" s="54">
        <v>250</v>
      </c>
    </row>
    <row r="234" spans="1:31" x14ac:dyDescent="0.25">
      <c r="A234" s="52" t="s">
        <v>61</v>
      </c>
      <c r="B234" s="52">
        <v>30</v>
      </c>
      <c r="C234" s="52">
        <v>10</v>
      </c>
      <c r="D234" s="52">
        <v>7</v>
      </c>
      <c r="E234" s="52">
        <v>2250</v>
      </c>
      <c r="F234" s="52">
        <v>35</v>
      </c>
      <c r="G234" s="52">
        <v>3</v>
      </c>
      <c r="H234" s="52">
        <v>2.3814863013698631</v>
      </c>
      <c r="I234" s="52">
        <v>250</v>
      </c>
      <c r="W234" s="54" t="s">
        <v>61</v>
      </c>
      <c r="X234" s="54">
        <v>30</v>
      </c>
      <c r="Y234" s="54">
        <v>10</v>
      </c>
      <c r="Z234" s="54">
        <v>7</v>
      </c>
      <c r="AA234" s="54">
        <v>2250</v>
      </c>
      <c r="AB234" s="54">
        <v>35</v>
      </c>
      <c r="AC234" s="54">
        <v>3</v>
      </c>
      <c r="AD234" s="54">
        <v>2.9791628424657528</v>
      </c>
      <c r="AE234" s="54">
        <v>350</v>
      </c>
    </row>
    <row r="235" spans="1:31" x14ac:dyDescent="0.25">
      <c r="A235" s="52" t="s">
        <v>61</v>
      </c>
      <c r="B235" s="52">
        <v>30</v>
      </c>
      <c r="C235" s="52">
        <v>10</v>
      </c>
      <c r="D235" s="52">
        <v>7</v>
      </c>
      <c r="E235" s="52">
        <v>2250</v>
      </c>
      <c r="F235" s="52">
        <v>40</v>
      </c>
      <c r="G235" s="52">
        <v>1.6</v>
      </c>
      <c r="H235" s="52">
        <v>1.4895814212328764</v>
      </c>
      <c r="I235" s="52">
        <v>350</v>
      </c>
      <c r="W235" s="54" t="s">
        <v>61</v>
      </c>
      <c r="X235" s="54">
        <v>30</v>
      </c>
      <c r="Y235" s="54">
        <v>10</v>
      </c>
      <c r="Z235" s="54">
        <v>7</v>
      </c>
      <c r="AA235" s="54">
        <v>2250</v>
      </c>
      <c r="AB235" s="54">
        <v>40</v>
      </c>
      <c r="AC235" s="54">
        <v>1.6</v>
      </c>
      <c r="AD235" s="54">
        <v>1.5647445205479451</v>
      </c>
      <c r="AE235" s="54">
        <v>550</v>
      </c>
    </row>
    <row r="236" spans="1:31" x14ac:dyDescent="0.25">
      <c r="A236" s="52" t="s">
        <v>62</v>
      </c>
      <c r="B236" s="52">
        <v>40</v>
      </c>
      <c r="C236" s="52">
        <v>3</v>
      </c>
      <c r="D236" s="52">
        <v>0</v>
      </c>
      <c r="E236" s="52">
        <v>2250</v>
      </c>
      <c r="F236" s="52">
        <v>30</v>
      </c>
      <c r="G236" s="52">
        <v>6</v>
      </c>
      <c r="H236" s="52">
        <v>4.8622731164383568</v>
      </c>
      <c r="I236" s="52">
        <v>200</v>
      </c>
      <c r="W236" s="54" t="s">
        <v>62</v>
      </c>
      <c r="X236" s="54">
        <v>40</v>
      </c>
      <c r="Y236" s="54">
        <v>3</v>
      </c>
      <c r="Z236" s="54">
        <v>0</v>
      </c>
      <c r="AA236" s="54">
        <v>2250</v>
      </c>
      <c r="AB236" s="54">
        <v>30</v>
      </c>
      <c r="AC236" s="54">
        <v>6</v>
      </c>
      <c r="AD236" s="54">
        <v>5.2941934931506838</v>
      </c>
      <c r="AE236" s="54">
        <v>300</v>
      </c>
    </row>
    <row r="237" spans="1:31" x14ac:dyDescent="0.25">
      <c r="A237" s="52" t="s">
        <v>62</v>
      </c>
      <c r="B237" s="52">
        <v>40</v>
      </c>
      <c r="C237" s="52">
        <v>3</v>
      </c>
      <c r="D237" s="52">
        <v>0</v>
      </c>
      <c r="E237" s="52">
        <v>2250</v>
      </c>
      <c r="F237" s="52">
        <v>35</v>
      </c>
      <c r="G237" s="52">
        <v>3</v>
      </c>
      <c r="H237" s="52">
        <v>2.6470967465753419</v>
      </c>
      <c r="I237" s="52">
        <v>300</v>
      </c>
      <c r="W237" s="54" t="s">
        <v>62</v>
      </c>
      <c r="X237" s="54">
        <v>40</v>
      </c>
      <c r="Y237" s="54">
        <v>3</v>
      </c>
      <c r="Z237" s="54">
        <v>0</v>
      </c>
      <c r="AA237" s="54">
        <v>2250</v>
      </c>
      <c r="AB237" s="54">
        <v>35</v>
      </c>
      <c r="AC237" s="54">
        <v>3</v>
      </c>
      <c r="AD237" s="54">
        <v>2.9272525684931501</v>
      </c>
      <c r="AE237" s="54">
        <v>450</v>
      </c>
    </row>
    <row r="238" spans="1:31" x14ac:dyDescent="0.25">
      <c r="A238" s="52" t="s">
        <v>62</v>
      </c>
      <c r="B238" s="52">
        <v>40</v>
      </c>
      <c r="C238" s="52">
        <v>3</v>
      </c>
      <c r="D238" s="52">
        <v>0</v>
      </c>
      <c r="E238" s="52">
        <v>2250</v>
      </c>
      <c r="F238" s="52">
        <v>40</v>
      </c>
      <c r="G238" s="52">
        <v>1.6</v>
      </c>
      <c r="H238" s="52">
        <v>1.463626284246575</v>
      </c>
      <c r="I238" s="52">
        <v>450</v>
      </c>
      <c r="W238" s="54" t="s">
        <v>62</v>
      </c>
      <c r="X238" s="54">
        <v>40</v>
      </c>
      <c r="Y238" s="54">
        <v>3</v>
      </c>
      <c r="Z238" s="54">
        <v>0</v>
      </c>
      <c r="AA238" s="54">
        <v>2250</v>
      </c>
      <c r="AB238" s="54">
        <v>40</v>
      </c>
      <c r="AC238" s="54">
        <v>1.6</v>
      </c>
      <c r="AD238" s="54">
        <v>1.5612960616438356</v>
      </c>
      <c r="AE238" s="54">
        <v>700</v>
      </c>
    </row>
    <row r="239" spans="1:31" x14ac:dyDescent="0.25">
      <c r="A239" s="52" t="s">
        <v>63</v>
      </c>
      <c r="B239" s="52">
        <v>40</v>
      </c>
      <c r="C239" s="52">
        <v>6</v>
      </c>
      <c r="D239" s="52">
        <v>3</v>
      </c>
      <c r="E239" s="52">
        <v>2250</v>
      </c>
      <c r="F239" s="52">
        <v>30</v>
      </c>
      <c r="G239" s="52">
        <v>6</v>
      </c>
      <c r="H239" s="52">
        <v>4.4782859589041095</v>
      </c>
      <c r="I239" s="52">
        <v>200</v>
      </c>
      <c r="W239" s="54" t="s">
        <v>63</v>
      </c>
      <c r="X239" s="54">
        <v>40</v>
      </c>
      <c r="Y239" s="54">
        <v>6</v>
      </c>
      <c r="Z239" s="54">
        <v>3</v>
      </c>
      <c r="AA239" s="54">
        <v>2250</v>
      </c>
      <c r="AB239" s="54">
        <v>30</v>
      </c>
      <c r="AC239" s="54">
        <v>6</v>
      </c>
      <c r="AD239" s="54">
        <v>4.9980000000000002</v>
      </c>
      <c r="AE239" s="54">
        <v>300</v>
      </c>
    </row>
    <row r="240" spans="1:31" x14ac:dyDescent="0.25">
      <c r="A240" s="52" t="s">
        <v>63</v>
      </c>
      <c r="B240" s="52">
        <v>40</v>
      </c>
      <c r="C240" s="52">
        <v>6</v>
      </c>
      <c r="D240" s="52">
        <v>3</v>
      </c>
      <c r="E240" s="52">
        <v>2250</v>
      </c>
      <c r="F240" s="52">
        <v>35</v>
      </c>
      <c r="G240" s="52">
        <v>3</v>
      </c>
      <c r="H240" s="52">
        <v>2.4990000000000001</v>
      </c>
      <c r="I240" s="52">
        <v>300</v>
      </c>
      <c r="W240" s="54" t="s">
        <v>63</v>
      </c>
      <c r="X240" s="54">
        <v>40</v>
      </c>
      <c r="Y240" s="54">
        <v>6</v>
      </c>
      <c r="Z240" s="54">
        <v>3</v>
      </c>
      <c r="AA240" s="54">
        <v>2250</v>
      </c>
      <c r="AB240" s="54">
        <v>35</v>
      </c>
      <c r="AC240" s="54">
        <v>3</v>
      </c>
      <c r="AD240" s="54">
        <v>2.767368493150685</v>
      </c>
      <c r="AE240" s="54">
        <v>450</v>
      </c>
    </row>
    <row r="241" spans="1:31" x14ac:dyDescent="0.25">
      <c r="A241" s="52" t="s">
        <v>63</v>
      </c>
      <c r="B241" s="52">
        <v>40</v>
      </c>
      <c r="C241" s="52">
        <v>6</v>
      </c>
      <c r="D241" s="52">
        <v>3</v>
      </c>
      <c r="E241" s="52">
        <v>2250</v>
      </c>
      <c r="F241" s="52">
        <v>40</v>
      </c>
      <c r="G241" s="52">
        <v>1.6</v>
      </c>
      <c r="H241" s="52">
        <v>1.3836842465753425</v>
      </c>
      <c r="I241" s="52">
        <v>450</v>
      </c>
      <c r="W241" s="54" t="s">
        <v>63</v>
      </c>
      <c r="X241" s="54">
        <v>40</v>
      </c>
      <c r="Y241" s="54">
        <v>6</v>
      </c>
      <c r="Z241" s="54">
        <v>3</v>
      </c>
      <c r="AA241" s="54">
        <v>2250</v>
      </c>
      <c r="AB241" s="54">
        <v>40</v>
      </c>
      <c r="AC241" s="54">
        <v>1.6</v>
      </c>
      <c r="AD241" s="54">
        <v>1.4837578767123287</v>
      </c>
      <c r="AE241" s="54">
        <v>700</v>
      </c>
    </row>
    <row r="242" spans="1:31" x14ac:dyDescent="0.25">
      <c r="A242" s="52" t="s">
        <v>64</v>
      </c>
      <c r="B242" s="52">
        <v>40</v>
      </c>
      <c r="C242" s="52">
        <v>10</v>
      </c>
      <c r="D242" s="52">
        <v>7</v>
      </c>
      <c r="E242" s="52">
        <v>2250</v>
      </c>
      <c r="F242" s="52">
        <v>30</v>
      </c>
      <c r="G242" s="52">
        <v>6</v>
      </c>
      <c r="H242" s="52">
        <v>5.1702970890410951</v>
      </c>
      <c r="I242" s="52">
        <v>150</v>
      </c>
      <c r="W242" s="54" t="s">
        <v>64</v>
      </c>
      <c r="X242" s="54">
        <v>40</v>
      </c>
      <c r="Y242" s="54">
        <v>10</v>
      </c>
      <c r="Z242" s="54">
        <v>7</v>
      </c>
      <c r="AA242" s="54">
        <v>2250</v>
      </c>
      <c r="AB242" s="54">
        <v>30</v>
      </c>
      <c r="AC242" s="54">
        <v>6</v>
      </c>
      <c r="AD242" s="54">
        <v>5.7968270547945195</v>
      </c>
      <c r="AE242" s="54">
        <v>250</v>
      </c>
    </row>
    <row r="243" spans="1:31" x14ac:dyDescent="0.25">
      <c r="A243" s="52" t="s">
        <v>64</v>
      </c>
      <c r="B243" s="52">
        <v>40</v>
      </c>
      <c r="C243" s="52">
        <v>10</v>
      </c>
      <c r="D243" s="52">
        <v>7</v>
      </c>
      <c r="E243" s="52">
        <v>2250</v>
      </c>
      <c r="F243" s="52">
        <v>35</v>
      </c>
      <c r="G243" s="52">
        <v>3</v>
      </c>
      <c r="H243" s="52">
        <v>2.8984135273972598</v>
      </c>
      <c r="I243" s="52">
        <v>250</v>
      </c>
      <c r="W243" s="54" t="s">
        <v>64</v>
      </c>
      <c r="X243" s="54">
        <v>40</v>
      </c>
      <c r="Y243" s="54">
        <v>10</v>
      </c>
      <c r="Z243" s="54">
        <v>7</v>
      </c>
      <c r="AA243" s="54">
        <v>2250</v>
      </c>
      <c r="AB243" s="54">
        <v>35</v>
      </c>
      <c r="AC243" s="54">
        <v>3</v>
      </c>
      <c r="AD243" s="54">
        <v>2.5530282534246576</v>
      </c>
      <c r="AE243" s="54">
        <v>450</v>
      </c>
    </row>
    <row r="244" spans="1:31" x14ac:dyDescent="0.25">
      <c r="A244" s="52" t="s">
        <v>64</v>
      </c>
      <c r="B244" s="52">
        <v>40</v>
      </c>
      <c r="C244" s="52">
        <v>10</v>
      </c>
      <c r="D244" s="52">
        <v>7</v>
      </c>
      <c r="E244" s="52">
        <v>2250</v>
      </c>
      <c r="F244" s="52">
        <v>40</v>
      </c>
      <c r="G244" s="52">
        <v>1.6</v>
      </c>
      <c r="H244" s="52">
        <v>1.5102775684931504</v>
      </c>
      <c r="I244" s="52">
        <v>400</v>
      </c>
      <c r="W244" s="54" t="s">
        <v>64</v>
      </c>
      <c r="X244" s="54">
        <v>40</v>
      </c>
      <c r="Y244" s="54">
        <v>10</v>
      </c>
      <c r="Z244" s="54">
        <v>7</v>
      </c>
      <c r="AA244" s="54">
        <v>2250</v>
      </c>
      <c r="AB244" s="54">
        <v>40</v>
      </c>
      <c r="AC244" s="54">
        <v>1.6</v>
      </c>
      <c r="AD244" s="54">
        <v>1.5236830479452053</v>
      </c>
      <c r="AE244" s="54">
        <v>650</v>
      </c>
    </row>
    <row r="245" spans="1:31" x14ac:dyDescent="0.25">
      <c r="A245" s="52" t="s">
        <v>65</v>
      </c>
      <c r="B245" s="52">
        <v>50</v>
      </c>
      <c r="C245" s="52">
        <v>3</v>
      </c>
      <c r="D245" s="52">
        <v>0</v>
      </c>
      <c r="E245" s="52">
        <v>2250</v>
      </c>
      <c r="F245" s="52">
        <v>30</v>
      </c>
      <c r="G245" s="52">
        <v>6</v>
      </c>
      <c r="H245" s="52">
        <v>5.6164032534246573</v>
      </c>
      <c r="I245" s="52">
        <v>200</v>
      </c>
      <c r="W245" s="54" t="s">
        <v>65</v>
      </c>
      <c r="X245" s="54">
        <v>50</v>
      </c>
      <c r="Y245" s="54">
        <v>3</v>
      </c>
      <c r="Z245" s="54">
        <v>0</v>
      </c>
      <c r="AA245" s="54">
        <v>2250</v>
      </c>
      <c r="AB245" s="54">
        <v>30</v>
      </c>
      <c r="AC245" s="54">
        <v>6</v>
      </c>
      <c r="AD245" s="54">
        <v>4.888756849315067</v>
      </c>
      <c r="AE245" s="54">
        <v>350</v>
      </c>
    </row>
    <row r="246" spans="1:31" x14ac:dyDescent="0.25">
      <c r="A246" s="52" t="s">
        <v>65</v>
      </c>
      <c r="B246" s="52">
        <v>50</v>
      </c>
      <c r="C246" s="52">
        <v>3</v>
      </c>
      <c r="D246" s="52">
        <v>0</v>
      </c>
      <c r="E246" s="52">
        <v>2250</v>
      </c>
      <c r="F246" s="52">
        <v>35</v>
      </c>
      <c r="G246" s="52">
        <v>3</v>
      </c>
      <c r="H246" s="52">
        <v>2.444378424657534</v>
      </c>
      <c r="I246" s="52">
        <v>350</v>
      </c>
      <c r="W246" s="54" t="s">
        <v>65</v>
      </c>
      <c r="X246" s="54">
        <v>50</v>
      </c>
      <c r="Y246" s="54">
        <v>3</v>
      </c>
      <c r="Z246" s="54">
        <v>0</v>
      </c>
      <c r="AA246" s="54">
        <v>2250</v>
      </c>
      <c r="AB246" s="54">
        <v>35</v>
      </c>
      <c r="AC246" s="54">
        <v>3</v>
      </c>
      <c r="AD246" s="54">
        <v>2.9243650684931506</v>
      </c>
      <c r="AE246" s="54">
        <v>500</v>
      </c>
    </row>
    <row r="247" spans="1:31" x14ac:dyDescent="0.25">
      <c r="A247" s="52" t="s">
        <v>65</v>
      </c>
      <c r="B247" s="52">
        <v>50</v>
      </c>
      <c r="C247" s="52">
        <v>3</v>
      </c>
      <c r="D247" s="52">
        <v>0</v>
      </c>
      <c r="E247" s="52">
        <v>2250</v>
      </c>
      <c r="F247" s="52">
        <v>40</v>
      </c>
      <c r="G247" s="52">
        <v>1.6</v>
      </c>
      <c r="H247" s="52">
        <v>1.4621825342465753</v>
      </c>
      <c r="I247" s="52">
        <v>500</v>
      </c>
      <c r="W247" s="54" t="s">
        <v>65</v>
      </c>
      <c r="X247" s="54">
        <v>50</v>
      </c>
      <c r="Y247" s="54">
        <v>3</v>
      </c>
      <c r="Z247" s="54">
        <v>0</v>
      </c>
      <c r="AA247" s="54">
        <v>2250</v>
      </c>
      <c r="AB247" s="54">
        <v>40</v>
      </c>
      <c r="AC247" s="54">
        <v>1.6</v>
      </c>
      <c r="AD247" s="54">
        <v>1.5092131849315069</v>
      </c>
      <c r="AE247" s="54">
        <v>800</v>
      </c>
    </row>
    <row r="248" spans="1:31" x14ac:dyDescent="0.25">
      <c r="A248" s="52" t="s">
        <v>66</v>
      </c>
      <c r="B248" s="52">
        <v>50</v>
      </c>
      <c r="C248" s="52">
        <v>6</v>
      </c>
      <c r="D248" s="52">
        <v>3</v>
      </c>
      <c r="E248" s="52">
        <v>2250</v>
      </c>
      <c r="F248" s="52">
        <v>30</v>
      </c>
      <c r="G248" s="52">
        <v>6</v>
      </c>
      <c r="H248" s="52">
        <v>5.1593296232876709</v>
      </c>
      <c r="I248" s="52">
        <v>200</v>
      </c>
      <c r="W248" s="54" t="s">
        <v>66</v>
      </c>
      <c r="X248" s="54">
        <v>50</v>
      </c>
      <c r="Y248" s="54">
        <v>6</v>
      </c>
      <c r="Z248" s="54">
        <v>3</v>
      </c>
      <c r="AA248" s="54">
        <v>2250</v>
      </c>
      <c r="AB248" s="54">
        <v>30</v>
      </c>
      <c r="AC248" s="54">
        <v>6</v>
      </c>
      <c r="AD248" s="54">
        <v>5.8095205479452048</v>
      </c>
      <c r="AE248" s="54">
        <v>300</v>
      </c>
    </row>
    <row r="249" spans="1:31" x14ac:dyDescent="0.25">
      <c r="A249" s="52" t="s">
        <v>66</v>
      </c>
      <c r="B249" s="52">
        <v>50</v>
      </c>
      <c r="C249" s="52">
        <v>6</v>
      </c>
      <c r="D249" s="52">
        <v>3</v>
      </c>
      <c r="E249" s="52">
        <v>2250</v>
      </c>
      <c r="F249" s="52">
        <v>35</v>
      </c>
      <c r="G249" s="52">
        <v>3</v>
      </c>
      <c r="H249" s="52">
        <v>2.9047602739726024</v>
      </c>
      <c r="I249" s="52">
        <v>300</v>
      </c>
      <c r="W249" s="54" t="s">
        <v>66</v>
      </c>
      <c r="X249" s="54">
        <v>50</v>
      </c>
      <c r="Y249" s="54">
        <v>6</v>
      </c>
      <c r="Z249" s="54">
        <v>3</v>
      </c>
      <c r="AA249" s="54">
        <v>2250</v>
      </c>
      <c r="AB249" s="54">
        <v>35</v>
      </c>
      <c r="AC249" s="54">
        <v>3</v>
      </c>
      <c r="AD249" s="54">
        <v>2.7705940068493149</v>
      </c>
      <c r="AE249" s="54">
        <v>500</v>
      </c>
    </row>
    <row r="250" spans="1:31" x14ac:dyDescent="0.25">
      <c r="A250" s="52" t="s">
        <v>66</v>
      </c>
      <c r="B250" s="52">
        <v>50</v>
      </c>
      <c r="C250" s="52">
        <v>6</v>
      </c>
      <c r="D250" s="52">
        <v>3</v>
      </c>
      <c r="E250" s="52">
        <v>2250</v>
      </c>
      <c r="F250" s="52">
        <v>40</v>
      </c>
      <c r="G250" s="52">
        <v>1.6</v>
      </c>
      <c r="H250" s="52">
        <v>1.3852970034246574</v>
      </c>
      <c r="I250" s="52">
        <v>500</v>
      </c>
      <c r="W250" s="54" t="s">
        <v>66</v>
      </c>
      <c r="X250" s="54">
        <v>50</v>
      </c>
      <c r="Y250" s="54">
        <v>6</v>
      </c>
      <c r="Z250" s="54">
        <v>3</v>
      </c>
      <c r="AA250" s="54">
        <v>2250</v>
      </c>
      <c r="AB250" s="54">
        <v>40</v>
      </c>
      <c r="AC250" s="54">
        <v>1.6</v>
      </c>
      <c r="AD250" s="54">
        <v>1.5746476027397256</v>
      </c>
      <c r="AE250" s="54">
        <v>750</v>
      </c>
    </row>
    <row r="251" spans="1:31" x14ac:dyDescent="0.25">
      <c r="A251" s="52" t="s">
        <v>67</v>
      </c>
      <c r="B251" s="52">
        <v>50</v>
      </c>
      <c r="C251" s="52">
        <v>10</v>
      </c>
      <c r="D251" s="52">
        <v>7</v>
      </c>
      <c r="E251" s="52">
        <v>2250</v>
      </c>
      <c r="F251" s="52">
        <v>30</v>
      </c>
      <c r="G251" s="52">
        <v>6</v>
      </c>
      <c r="H251" s="52">
        <v>5.8679357876712324</v>
      </c>
      <c r="I251" s="52">
        <v>150</v>
      </c>
      <c r="W251" s="54" t="s">
        <v>67</v>
      </c>
      <c r="X251" s="54">
        <v>50</v>
      </c>
      <c r="Y251" s="54">
        <v>10</v>
      </c>
      <c r="Z251" s="54">
        <v>7</v>
      </c>
      <c r="AA251" s="54">
        <v>2250</v>
      </c>
      <c r="AB251" s="54">
        <v>30</v>
      </c>
      <c r="AC251" s="54">
        <v>6</v>
      </c>
      <c r="AD251" s="54">
        <v>5.2711438356164377</v>
      </c>
      <c r="AE251" s="54">
        <v>300</v>
      </c>
    </row>
    <row r="252" spans="1:31" x14ac:dyDescent="0.25">
      <c r="A252" s="52" t="s">
        <v>67</v>
      </c>
      <c r="B252" s="52">
        <v>50</v>
      </c>
      <c r="C252" s="52">
        <v>10</v>
      </c>
      <c r="D252" s="52">
        <v>7</v>
      </c>
      <c r="E252" s="52">
        <v>2250</v>
      </c>
      <c r="F252" s="52">
        <v>35</v>
      </c>
      <c r="G252" s="52">
        <v>3</v>
      </c>
      <c r="H252" s="52">
        <v>2.6355719178082189</v>
      </c>
      <c r="I252" s="52">
        <v>300</v>
      </c>
      <c r="W252" s="54" t="s">
        <v>67</v>
      </c>
      <c r="X252" s="54">
        <v>50</v>
      </c>
      <c r="Y252" s="54">
        <v>10</v>
      </c>
      <c r="Z252" s="54">
        <v>7</v>
      </c>
      <c r="AA252" s="54">
        <v>2250</v>
      </c>
      <c r="AB252" s="54">
        <v>35</v>
      </c>
      <c r="AC252" s="54">
        <v>3</v>
      </c>
      <c r="AD252" s="54">
        <v>2.9812880136986299</v>
      </c>
      <c r="AE252" s="54">
        <v>450</v>
      </c>
    </row>
    <row r="253" spans="1:31" x14ac:dyDescent="0.25">
      <c r="A253" s="52" t="s">
        <v>67</v>
      </c>
      <c r="B253" s="52">
        <v>50</v>
      </c>
      <c r="C253" s="52">
        <v>10</v>
      </c>
      <c r="D253" s="52">
        <v>7</v>
      </c>
      <c r="E253" s="52">
        <v>2250</v>
      </c>
      <c r="F253" s="52">
        <v>40</v>
      </c>
      <c r="G253" s="52">
        <v>1.6</v>
      </c>
      <c r="H253" s="52">
        <v>1.490644006849315</v>
      </c>
      <c r="I253" s="52">
        <v>450</v>
      </c>
      <c r="W253" s="54" t="s">
        <v>67</v>
      </c>
      <c r="X253" s="54">
        <v>50</v>
      </c>
      <c r="Y253" s="54">
        <v>10</v>
      </c>
      <c r="Z253" s="54">
        <v>7</v>
      </c>
      <c r="AA253" s="54">
        <v>2250</v>
      </c>
      <c r="AB253" s="54">
        <v>40</v>
      </c>
      <c r="AC253" s="54">
        <v>1.6</v>
      </c>
      <c r="AD253" s="54">
        <v>1.4629700342465755</v>
      </c>
      <c r="AE253" s="54">
        <v>750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U361"/>
  <sheetViews>
    <sheetView topLeftCell="A319" zoomScale="85" zoomScaleNormal="85" workbookViewId="0">
      <selection activeCell="L14" sqref="L14:T14"/>
    </sheetView>
  </sheetViews>
  <sheetFormatPr defaultColWidth="9.1796875" defaultRowHeight="13" x14ac:dyDescent="0.3"/>
  <cols>
    <col min="1" max="16384" width="9.1796875" style="67"/>
  </cols>
  <sheetData>
    <row r="1" spans="1:21" s="66" customFormat="1" ht="38" x14ac:dyDescent="0.3">
      <c r="A1" s="51" t="s">
        <v>0</v>
      </c>
      <c r="B1" s="51" t="s">
        <v>1</v>
      </c>
      <c r="C1" s="51" t="s">
        <v>2</v>
      </c>
      <c r="D1" s="51" t="s">
        <v>3</v>
      </c>
      <c r="E1" s="51" t="s">
        <v>46</v>
      </c>
      <c r="F1" s="51" t="s">
        <v>4</v>
      </c>
      <c r="G1" s="51" t="s">
        <v>5</v>
      </c>
      <c r="H1" s="51" t="s">
        <v>6</v>
      </c>
      <c r="I1" s="51" t="s">
        <v>7</v>
      </c>
      <c r="J1" s="51"/>
      <c r="K1" s="51"/>
      <c r="L1" s="51" t="s">
        <v>0</v>
      </c>
      <c r="M1" s="51" t="s">
        <v>1</v>
      </c>
      <c r="N1" s="51" t="s">
        <v>2</v>
      </c>
      <c r="O1" s="51" t="s">
        <v>3</v>
      </c>
      <c r="P1" s="51" t="s">
        <v>46</v>
      </c>
      <c r="Q1" s="51" t="s">
        <v>4</v>
      </c>
      <c r="R1" s="51" t="s">
        <v>5</v>
      </c>
      <c r="S1" s="51" t="s">
        <v>8</v>
      </c>
      <c r="T1" s="55" t="s">
        <v>9</v>
      </c>
    </row>
    <row r="2" spans="1:21" x14ac:dyDescent="0.3">
      <c r="A2" s="54" t="s">
        <v>256</v>
      </c>
      <c r="B2" s="54">
        <v>5</v>
      </c>
      <c r="C2" s="54">
        <v>3</v>
      </c>
      <c r="D2" s="54">
        <v>0</v>
      </c>
      <c r="E2" s="54">
        <v>100</v>
      </c>
      <c r="F2" s="54">
        <v>30</v>
      </c>
      <c r="G2" s="54">
        <v>140</v>
      </c>
      <c r="H2" s="54">
        <v>64.782200000000003</v>
      </c>
      <c r="I2" s="54">
        <v>50</v>
      </c>
      <c r="J2" s="54"/>
      <c r="K2" s="52"/>
      <c r="L2" s="52" t="s">
        <v>256</v>
      </c>
      <c r="M2" s="52">
        <v>5</v>
      </c>
      <c r="N2" s="52">
        <v>3</v>
      </c>
      <c r="O2" s="52">
        <v>0</v>
      </c>
      <c r="P2" s="52">
        <v>100</v>
      </c>
      <c r="Q2" s="52" t="s">
        <v>11</v>
      </c>
      <c r="R2" s="52">
        <v>45</v>
      </c>
      <c r="S2" s="52">
        <v>44.799500000000002</v>
      </c>
      <c r="T2" s="52">
        <v>100</v>
      </c>
      <c r="U2" s="54"/>
    </row>
    <row r="3" spans="1:21" x14ac:dyDescent="0.3">
      <c r="A3" s="54" t="s">
        <v>257</v>
      </c>
      <c r="B3" s="54">
        <v>5</v>
      </c>
      <c r="C3" s="54">
        <v>6</v>
      </c>
      <c r="D3" s="54">
        <v>3</v>
      </c>
      <c r="E3" s="54">
        <v>100</v>
      </c>
      <c r="F3" s="54">
        <v>30</v>
      </c>
      <c r="G3" s="54">
        <v>140</v>
      </c>
      <c r="H3" s="54">
        <v>37.962224999999997</v>
      </c>
      <c r="I3" s="54">
        <v>50</v>
      </c>
      <c r="J3" s="52"/>
      <c r="K3" s="52"/>
      <c r="L3" s="52" t="s">
        <v>257</v>
      </c>
      <c r="M3" s="52">
        <v>5</v>
      </c>
      <c r="N3" s="52">
        <v>6</v>
      </c>
      <c r="O3" s="52">
        <v>3</v>
      </c>
      <c r="P3" s="52">
        <v>100</v>
      </c>
      <c r="Q3" s="52" t="s">
        <v>11</v>
      </c>
      <c r="R3" s="52">
        <v>45</v>
      </c>
      <c r="S3" s="52">
        <v>39.204749999999997</v>
      </c>
      <c r="T3" s="52">
        <v>100</v>
      </c>
    </row>
    <row r="4" spans="1:21" x14ac:dyDescent="0.3">
      <c r="A4" s="54" t="s">
        <v>258</v>
      </c>
      <c r="B4" s="54">
        <v>5</v>
      </c>
      <c r="C4" s="54">
        <v>10</v>
      </c>
      <c r="D4" s="54">
        <v>7</v>
      </c>
      <c r="E4" s="54">
        <v>100</v>
      </c>
      <c r="F4" s="54">
        <v>30</v>
      </c>
      <c r="G4" s="54">
        <v>140</v>
      </c>
      <c r="H4" s="54">
        <v>13.526695</v>
      </c>
      <c r="I4" s="54">
        <v>0</v>
      </c>
      <c r="J4" s="52"/>
      <c r="K4" s="52"/>
      <c r="L4" s="52" t="s">
        <v>258</v>
      </c>
      <c r="M4" s="52">
        <v>5</v>
      </c>
      <c r="N4" s="52">
        <v>10</v>
      </c>
      <c r="O4" s="52">
        <v>7</v>
      </c>
      <c r="P4" s="52">
        <v>100</v>
      </c>
      <c r="Q4" s="52" t="s">
        <v>11</v>
      </c>
      <c r="R4" s="52">
        <v>45</v>
      </c>
      <c r="S4" s="52">
        <v>24.054099999999998</v>
      </c>
      <c r="T4" s="52">
        <v>50</v>
      </c>
    </row>
    <row r="5" spans="1:21" x14ac:dyDescent="0.3">
      <c r="A5" s="54" t="s">
        <v>256</v>
      </c>
      <c r="B5" s="54">
        <v>5</v>
      </c>
      <c r="C5" s="54">
        <v>3</v>
      </c>
      <c r="D5" s="54">
        <v>0</v>
      </c>
      <c r="E5" s="54">
        <v>100</v>
      </c>
      <c r="F5" s="54">
        <v>35</v>
      </c>
      <c r="G5" s="54">
        <v>140</v>
      </c>
      <c r="H5" s="54">
        <v>64.782200000000003</v>
      </c>
      <c r="I5" s="54">
        <v>50</v>
      </c>
      <c r="J5" s="52"/>
      <c r="K5" s="52"/>
      <c r="L5" s="52" t="s">
        <v>256</v>
      </c>
      <c r="M5" s="52">
        <v>5</v>
      </c>
      <c r="N5" s="52">
        <v>3</v>
      </c>
      <c r="O5" s="52">
        <v>0</v>
      </c>
      <c r="P5" s="52">
        <v>200</v>
      </c>
      <c r="Q5" s="52" t="s">
        <v>11</v>
      </c>
      <c r="R5" s="52">
        <v>45</v>
      </c>
      <c r="S5" s="52">
        <v>44.799500000000002</v>
      </c>
      <c r="T5" s="52">
        <v>100</v>
      </c>
    </row>
    <row r="6" spans="1:21" x14ac:dyDescent="0.3">
      <c r="A6" s="54" t="s">
        <v>257</v>
      </c>
      <c r="B6" s="54">
        <v>5</v>
      </c>
      <c r="C6" s="54">
        <v>6</v>
      </c>
      <c r="D6" s="54">
        <v>3</v>
      </c>
      <c r="E6" s="54">
        <v>100</v>
      </c>
      <c r="F6" s="54">
        <v>35</v>
      </c>
      <c r="G6" s="54">
        <v>140</v>
      </c>
      <c r="H6" s="54">
        <v>37.962224999999997</v>
      </c>
      <c r="I6" s="54">
        <v>50</v>
      </c>
      <c r="J6" s="52"/>
      <c r="K6" s="52"/>
      <c r="L6" s="52" t="s">
        <v>257</v>
      </c>
      <c r="M6" s="52">
        <v>5</v>
      </c>
      <c r="N6" s="52">
        <v>6</v>
      </c>
      <c r="O6" s="52">
        <v>3</v>
      </c>
      <c r="P6" s="52">
        <v>200</v>
      </c>
      <c r="Q6" s="52" t="s">
        <v>11</v>
      </c>
      <c r="R6" s="52">
        <v>45</v>
      </c>
      <c r="S6" s="52">
        <v>39.204749999999997</v>
      </c>
      <c r="T6" s="52">
        <v>100</v>
      </c>
    </row>
    <row r="7" spans="1:21" x14ac:dyDescent="0.3">
      <c r="A7" s="54" t="s">
        <v>258</v>
      </c>
      <c r="B7" s="54">
        <v>5</v>
      </c>
      <c r="C7" s="54">
        <v>10</v>
      </c>
      <c r="D7" s="54">
        <v>7</v>
      </c>
      <c r="E7" s="54">
        <v>100</v>
      </c>
      <c r="F7" s="54">
        <v>35</v>
      </c>
      <c r="G7" s="54">
        <v>140</v>
      </c>
      <c r="H7" s="54">
        <v>13.526695</v>
      </c>
      <c r="I7" s="54">
        <v>0</v>
      </c>
      <c r="J7" s="52"/>
      <c r="K7" s="52"/>
      <c r="L7" s="52" t="s">
        <v>258</v>
      </c>
      <c r="M7" s="52">
        <v>5</v>
      </c>
      <c r="N7" s="52">
        <v>10</v>
      </c>
      <c r="O7" s="52">
        <v>7</v>
      </c>
      <c r="P7" s="52">
        <v>200</v>
      </c>
      <c r="Q7" s="52" t="s">
        <v>11</v>
      </c>
      <c r="R7" s="52">
        <v>45</v>
      </c>
      <c r="S7" s="52">
        <v>24.054099999999998</v>
      </c>
      <c r="T7" s="52">
        <v>50</v>
      </c>
    </row>
    <row r="8" spans="1:21" x14ac:dyDescent="0.3">
      <c r="A8" s="54" t="s">
        <v>256</v>
      </c>
      <c r="B8" s="54">
        <v>5</v>
      </c>
      <c r="C8" s="54">
        <v>3</v>
      </c>
      <c r="D8" s="54">
        <v>0</v>
      </c>
      <c r="E8" s="54">
        <v>100</v>
      </c>
      <c r="F8" s="54">
        <v>40</v>
      </c>
      <c r="G8" s="54">
        <v>140</v>
      </c>
      <c r="H8" s="54">
        <v>64.782200000000003</v>
      </c>
      <c r="I8" s="54">
        <v>50</v>
      </c>
      <c r="J8" s="52"/>
      <c r="K8" s="52"/>
      <c r="L8" s="54" t="s">
        <v>256</v>
      </c>
      <c r="M8" s="54">
        <v>5</v>
      </c>
      <c r="N8" s="54">
        <v>3</v>
      </c>
      <c r="O8" s="54">
        <v>0</v>
      </c>
      <c r="P8" s="54">
        <v>350</v>
      </c>
      <c r="Q8" s="54" t="s">
        <v>11</v>
      </c>
      <c r="R8" s="54">
        <v>0.45</v>
      </c>
      <c r="S8" s="54">
        <v>0.33681906392694055</v>
      </c>
      <c r="T8" s="54">
        <v>200</v>
      </c>
    </row>
    <row r="9" spans="1:21" x14ac:dyDescent="0.3">
      <c r="A9" s="54" t="s">
        <v>257</v>
      </c>
      <c r="B9" s="54">
        <v>5</v>
      </c>
      <c r="C9" s="54">
        <v>6</v>
      </c>
      <c r="D9" s="54">
        <v>3</v>
      </c>
      <c r="E9" s="54">
        <v>100</v>
      </c>
      <c r="F9" s="54">
        <v>40</v>
      </c>
      <c r="G9" s="54">
        <v>140</v>
      </c>
      <c r="H9" s="54">
        <v>37.962224999999997</v>
      </c>
      <c r="I9" s="54">
        <v>50</v>
      </c>
      <c r="J9" s="52"/>
      <c r="K9" s="52"/>
      <c r="L9" s="54" t="s">
        <v>257</v>
      </c>
      <c r="M9" s="54">
        <v>5</v>
      </c>
      <c r="N9" s="54">
        <v>6</v>
      </c>
      <c r="O9" s="54">
        <v>3</v>
      </c>
      <c r="P9" s="54">
        <v>350</v>
      </c>
      <c r="Q9" s="54" t="s">
        <v>11</v>
      </c>
      <c r="R9" s="54">
        <v>0.45</v>
      </c>
      <c r="S9" s="54">
        <v>0.31119634703196353</v>
      </c>
      <c r="T9" s="54">
        <v>200</v>
      </c>
    </row>
    <row r="10" spans="1:21" x14ac:dyDescent="0.3">
      <c r="A10" s="54" t="s">
        <v>258</v>
      </c>
      <c r="B10" s="54">
        <v>5</v>
      </c>
      <c r="C10" s="54">
        <v>10</v>
      </c>
      <c r="D10" s="54">
        <v>7</v>
      </c>
      <c r="E10" s="54">
        <v>100</v>
      </c>
      <c r="F10" s="54">
        <v>40</v>
      </c>
      <c r="G10" s="54">
        <v>140</v>
      </c>
      <c r="H10" s="54">
        <v>13.526695</v>
      </c>
      <c r="I10" s="54">
        <v>0</v>
      </c>
      <c r="J10" s="52"/>
      <c r="K10" s="52"/>
      <c r="L10" s="54" t="s">
        <v>258</v>
      </c>
      <c r="M10" s="54">
        <v>5</v>
      </c>
      <c r="N10" s="54">
        <v>10</v>
      </c>
      <c r="O10" s="54">
        <v>7</v>
      </c>
      <c r="P10" s="54">
        <v>350</v>
      </c>
      <c r="Q10" s="54" t="s">
        <v>11</v>
      </c>
      <c r="R10" s="54">
        <v>0.45</v>
      </c>
      <c r="S10" s="54">
        <v>0.37487756849315074</v>
      </c>
      <c r="T10" s="54">
        <v>150</v>
      </c>
    </row>
    <row r="11" spans="1:21" x14ac:dyDescent="0.3">
      <c r="A11" s="54" t="s">
        <v>256</v>
      </c>
      <c r="B11" s="54">
        <v>5</v>
      </c>
      <c r="C11" s="54">
        <v>3</v>
      </c>
      <c r="D11" s="54">
        <v>0</v>
      </c>
      <c r="E11" s="54">
        <v>200</v>
      </c>
      <c r="F11" s="54">
        <v>30</v>
      </c>
      <c r="G11" s="54">
        <v>140</v>
      </c>
      <c r="H11" s="54">
        <v>74.207699999999988</v>
      </c>
      <c r="I11" s="54">
        <v>50</v>
      </c>
      <c r="J11" s="52"/>
      <c r="K11" s="52"/>
      <c r="L11" s="54" t="s">
        <v>256</v>
      </c>
      <c r="M11" s="54">
        <v>5</v>
      </c>
      <c r="N11" s="54">
        <v>3</v>
      </c>
      <c r="O11" s="54">
        <v>0</v>
      </c>
      <c r="P11" s="54">
        <v>500</v>
      </c>
      <c r="Q11" s="54" t="s">
        <v>11</v>
      </c>
      <c r="R11" s="54">
        <v>0.45</v>
      </c>
      <c r="S11" s="54">
        <v>0.34241438356164383</v>
      </c>
      <c r="T11" s="54">
        <v>250</v>
      </c>
    </row>
    <row r="12" spans="1:21" x14ac:dyDescent="0.3">
      <c r="A12" s="54" t="s">
        <v>257</v>
      </c>
      <c r="B12" s="54">
        <v>5</v>
      </c>
      <c r="C12" s="54">
        <v>6</v>
      </c>
      <c r="D12" s="54">
        <v>3</v>
      </c>
      <c r="E12" s="54">
        <v>200</v>
      </c>
      <c r="F12" s="54">
        <v>30</v>
      </c>
      <c r="G12" s="54">
        <v>140</v>
      </c>
      <c r="H12" s="54">
        <v>44.474674999999998</v>
      </c>
      <c r="I12" s="54">
        <v>50</v>
      </c>
      <c r="J12" s="52"/>
      <c r="K12" s="52"/>
      <c r="L12" s="54" t="s">
        <v>257</v>
      </c>
      <c r="M12" s="54">
        <v>5</v>
      </c>
      <c r="N12" s="54">
        <v>6</v>
      </c>
      <c r="O12" s="54">
        <v>3</v>
      </c>
      <c r="P12" s="54">
        <v>500</v>
      </c>
      <c r="Q12" s="54" t="s">
        <v>11</v>
      </c>
      <c r="R12" s="54">
        <v>0.45</v>
      </c>
      <c r="S12" s="54">
        <v>0.44456621004566216</v>
      </c>
      <c r="T12" s="54">
        <v>200</v>
      </c>
    </row>
    <row r="13" spans="1:21" x14ac:dyDescent="0.3">
      <c r="A13" s="54" t="s">
        <v>258</v>
      </c>
      <c r="B13" s="54">
        <v>5</v>
      </c>
      <c r="C13" s="54">
        <v>10</v>
      </c>
      <c r="D13" s="54">
        <v>7</v>
      </c>
      <c r="E13" s="54">
        <v>200</v>
      </c>
      <c r="F13" s="54">
        <v>30</v>
      </c>
      <c r="G13" s="54">
        <v>140</v>
      </c>
      <c r="H13" s="54">
        <v>16.276487499999998</v>
      </c>
      <c r="I13" s="54">
        <v>0</v>
      </c>
      <c r="J13" s="52"/>
      <c r="K13" s="52"/>
      <c r="L13" s="54" t="s">
        <v>258</v>
      </c>
      <c r="M13" s="54">
        <v>5</v>
      </c>
      <c r="N13" s="54">
        <v>10</v>
      </c>
      <c r="O13" s="54">
        <v>7</v>
      </c>
      <c r="P13" s="54">
        <v>500</v>
      </c>
      <c r="Q13" s="54" t="s">
        <v>11</v>
      </c>
      <c r="R13" s="54">
        <v>0.45</v>
      </c>
      <c r="S13" s="54">
        <v>0.38209474885844746</v>
      </c>
      <c r="T13" s="54">
        <v>200</v>
      </c>
    </row>
    <row r="14" spans="1:21" x14ac:dyDescent="0.3">
      <c r="A14" s="54" t="s">
        <v>256</v>
      </c>
      <c r="B14" s="54">
        <v>5</v>
      </c>
      <c r="C14" s="54">
        <v>3</v>
      </c>
      <c r="D14" s="54">
        <v>0</v>
      </c>
      <c r="E14" s="54">
        <v>200</v>
      </c>
      <c r="F14" s="54">
        <v>35</v>
      </c>
      <c r="G14" s="54">
        <v>140</v>
      </c>
      <c r="H14" s="54">
        <v>74.207699999999988</v>
      </c>
      <c r="I14" s="54">
        <v>50</v>
      </c>
      <c r="J14" s="52"/>
      <c r="K14" s="52"/>
      <c r="L14" s="54" t="s">
        <v>256</v>
      </c>
      <c r="M14" s="54">
        <v>5</v>
      </c>
      <c r="N14" s="54">
        <v>3</v>
      </c>
      <c r="O14" s="54">
        <v>0</v>
      </c>
      <c r="P14" s="54">
        <v>750</v>
      </c>
      <c r="Q14" s="54" t="s">
        <v>11</v>
      </c>
      <c r="R14" s="54">
        <v>0.45</v>
      </c>
      <c r="S14" s="54">
        <v>0.39063955479452062</v>
      </c>
      <c r="T14" s="54">
        <v>300</v>
      </c>
    </row>
    <row r="15" spans="1:21" x14ac:dyDescent="0.3">
      <c r="A15" s="54" t="s">
        <v>257</v>
      </c>
      <c r="B15" s="54">
        <v>5</v>
      </c>
      <c r="C15" s="54">
        <v>6</v>
      </c>
      <c r="D15" s="54">
        <v>3</v>
      </c>
      <c r="E15" s="54">
        <v>200</v>
      </c>
      <c r="F15" s="54">
        <v>35</v>
      </c>
      <c r="G15" s="54">
        <v>140</v>
      </c>
      <c r="H15" s="54">
        <v>44.474674999999998</v>
      </c>
      <c r="I15" s="54">
        <v>50</v>
      </c>
      <c r="J15" s="52"/>
      <c r="K15" s="52"/>
      <c r="L15" s="54" t="s">
        <v>257</v>
      </c>
      <c r="M15" s="54">
        <v>5</v>
      </c>
      <c r="N15" s="54">
        <v>6</v>
      </c>
      <c r="O15" s="54">
        <v>3</v>
      </c>
      <c r="P15" s="54">
        <v>750</v>
      </c>
      <c r="Q15" s="54" t="s">
        <v>11</v>
      </c>
      <c r="R15" s="54">
        <v>0.45</v>
      </c>
      <c r="S15" s="54">
        <v>0.36565967465753424</v>
      </c>
      <c r="T15" s="54">
        <v>300</v>
      </c>
    </row>
    <row r="16" spans="1:21" x14ac:dyDescent="0.3">
      <c r="A16" s="54" t="s">
        <v>258</v>
      </c>
      <c r="B16" s="54">
        <v>5</v>
      </c>
      <c r="C16" s="54">
        <v>10</v>
      </c>
      <c r="D16" s="54">
        <v>7</v>
      </c>
      <c r="E16" s="54">
        <v>200</v>
      </c>
      <c r="F16" s="54">
        <v>35</v>
      </c>
      <c r="G16" s="54">
        <v>140</v>
      </c>
      <c r="H16" s="54">
        <v>16.276487499999998</v>
      </c>
      <c r="I16" s="54">
        <v>0</v>
      </c>
      <c r="J16" s="52"/>
      <c r="K16" s="52"/>
      <c r="L16" s="54" t="s">
        <v>258</v>
      </c>
      <c r="M16" s="54">
        <v>5</v>
      </c>
      <c r="N16" s="54">
        <v>10</v>
      </c>
      <c r="O16" s="54">
        <v>7</v>
      </c>
      <c r="P16" s="54">
        <v>750</v>
      </c>
      <c r="Q16" s="54" t="s">
        <v>11</v>
      </c>
      <c r="R16" s="54">
        <v>0.45</v>
      </c>
      <c r="S16" s="54">
        <v>0.42579109589041092</v>
      </c>
      <c r="T16" s="54">
        <v>250</v>
      </c>
    </row>
    <row r="17" spans="1:20" x14ac:dyDescent="0.3">
      <c r="A17" s="54" t="s">
        <v>256</v>
      </c>
      <c r="B17" s="54">
        <v>5</v>
      </c>
      <c r="C17" s="54">
        <v>3</v>
      </c>
      <c r="D17" s="54">
        <v>0</v>
      </c>
      <c r="E17" s="54">
        <v>200</v>
      </c>
      <c r="F17" s="54">
        <v>40</v>
      </c>
      <c r="G17" s="54">
        <v>140</v>
      </c>
      <c r="H17" s="54">
        <v>74.207699999999988</v>
      </c>
      <c r="I17" s="54">
        <v>50</v>
      </c>
      <c r="J17" s="52"/>
      <c r="K17" s="52"/>
      <c r="L17" s="52" t="s">
        <v>68</v>
      </c>
      <c r="M17" s="52">
        <v>10</v>
      </c>
      <c r="N17" s="52">
        <v>3</v>
      </c>
      <c r="O17" s="52">
        <v>0</v>
      </c>
      <c r="P17" s="52">
        <v>100</v>
      </c>
      <c r="Q17" s="52" t="s">
        <v>11</v>
      </c>
      <c r="R17" s="52">
        <v>45</v>
      </c>
      <c r="S17" s="52">
        <v>41.164349999999999</v>
      </c>
      <c r="T17" s="52">
        <v>200</v>
      </c>
    </row>
    <row r="18" spans="1:20" x14ac:dyDescent="0.3">
      <c r="A18" s="54" t="s">
        <v>257</v>
      </c>
      <c r="B18" s="54">
        <v>5</v>
      </c>
      <c r="C18" s="54">
        <v>6</v>
      </c>
      <c r="D18" s="54">
        <v>3</v>
      </c>
      <c r="E18" s="54">
        <v>200</v>
      </c>
      <c r="F18" s="54">
        <v>40</v>
      </c>
      <c r="G18" s="54">
        <v>140</v>
      </c>
      <c r="H18" s="54">
        <v>44.474674999999998</v>
      </c>
      <c r="I18" s="54">
        <v>50</v>
      </c>
      <c r="J18" s="52"/>
      <c r="K18" s="52"/>
      <c r="L18" s="52" t="s">
        <v>69</v>
      </c>
      <c r="M18" s="52">
        <v>10</v>
      </c>
      <c r="N18" s="52">
        <v>6</v>
      </c>
      <c r="O18" s="52">
        <v>3</v>
      </c>
      <c r="P18" s="52">
        <v>100</v>
      </c>
      <c r="Q18" s="52" t="s">
        <v>11</v>
      </c>
      <c r="R18" s="52">
        <v>45</v>
      </c>
      <c r="S18" s="52">
        <v>37.487900000000003</v>
      </c>
      <c r="T18" s="52">
        <v>200</v>
      </c>
    </row>
    <row r="19" spans="1:20" x14ac:dyDescent="0.3">
      <c r="A19" s="54" t="s">
        <v>258</v>
      </c>
      <c r="B19" s="54">
        <v>5</v>
      </c>
      <c r="C19" s="54">
        <v>10</v>
      </c>
      <c r="D19" s="54">
        <v>7</v>
      </c>
      <c r="E19" s="54">
        <v>200</v>
      </c>
      <c r="F19" s="54">
        <v>40</v>
      </c>
      <c r="G19" s="54">
        <v>140</v>
      </c>
      <c r="H19" s="54">
        <v>16.276487499999998</v>
      </c>
      <c r="I19" s="54">
        <v>0</v>
      </c>
      <c r="J19" s="52"/>
      <c r="K19" s="52"/>
      <c r="L19" s="52" t="s">
        <v>70</v>
      </c>
      <c r="M19" s="52">
        <v>10</v>
      </c>
      <c r="N19" s="52">
        <v>10</v>
      </c>
      <c r="O19" s="52">
        <v>7</v>
      </c>
      <c r="P19" s="52">
        <v>100</v>
      </c>
      <c r="Q19" s="52" t="s">
        <v>11</v>
      </c>
      <c r="R19" s="52">
        <v>45</v>
      </c>
      <c r="S19" s="52">
        <v>39.570900000000002</v>
      </c>
      <c r="T19" s="52">
        <v>150</v>
      </c>
    </row>
    <row r="20" spans="1:20" x14ac:dyDescent="0.3">
      <c r="A20" s="54" t="s">
        <v>256</v>
      </c>
      <c r="B20" s="54">
        <v>5</v>
      </c>
      <c r="C20" s="54">
        <v>3</v>
      </c>
      <c r="D20" s="54">
        <v>0</v>
      </c>
      <c r="E20" s="54">
        <v>350</v>
      </c>
      <c r="F20" s="54">
        <v>30</v>
      </c>
      <c r="G20" s="54">
        <v>140</v>
      </c>
      <c r="H20" s="54">
        <v>78.4602</v>
      </c>
      <c r="I20" s="54">
        <v>50</v>
      </c>
      <c r="J20" s="52"/>
      <c r="K20" s="52"/>
      <c r="L20" s="52" t="s">
        <v>68</v>
      </c>
      <c r="M20" s="52">
        <v>10</v>
      </c>
      <c r="N20" s="52">
        <v>3</v>
      </c>
      <c r="O20" s="52">
        <v>0</v>
      </c>
      <c r="P20" s="52">
        <v>200</v>
      </c>
      <c r="Q20" s="52" t="s">
        <v>11</v>
      </c>
      <c r="R20" s="52">
        <v>45</v>
      </c>
      <c r="S20" s="52">
        <v>41.164349999999999</v>
      </c>
      <c r="T20" s="52">
        <v>200</v>
      </c>
    </row>
    <row r="21" spans="1:20" x14ac:dyDescent="0.3">
      <c r="A21" s="54" t="s">
        <v>257</v>
      </c>
      <c r="B21" s="54">
        <v>5</v>
      </c>
      <c r="C21" s="54">
        <v>6</v>
      </c>
      <c r="D21" s="54">
        <v>3</v>
      </c>
      <c r="E21" s="54">
        <v>350</v>
      </c>
      <c r="F21" s="54">
        <v>30</v>
      </c>
      <c r="G21" s="54">
        <v>140</v>
      </c>
      <c r="H21" s="54">
        <v>46.722899999999996</v>
      </c>
      <c r="I21" s="54">
        <v>50</v>
      </c>
      <c r="J21" s="52"/>
      <c r="K21" s="52"/>
      <c r="L21" s="52" t="s">
        <v>69</v>
      </c>
      <c r="M21" s="52">
        <v>10</v>
      </c>
      <c r="N21" s="52">
        <v>6</v>
      </c>
      <c r="O21" s="52">
        <v>3</v>
      </c>
      <c r="P21" s="52">
        <v>200</v>
      </c>
      <c r="Q21" s="52" t="s">
        <v>11</v>
      </c>
      <c r="R21" s="52">
        <v>45</v>
      </c>
      <c r="S21" s="52">
        <v>37.487900000000003</v>
      </c>
      <c r="T21" s="52">
        <v>200</v>
      </c>
    </row>
    <row r="22" spans="1:20" x14ac:dyDescent="0.3">
      <c r="A22" s="54" t="s">
        <v>258</v>
      </c>
      <c r="B22" s="54">
        <v>5</v>
      </c>
      <c r="C22" s="54">
        <v>10</v>
      </c>
      <c r="D22" s="54">
        <v>7</v>
      </c>
      <c r="E22" s="54">
        <v>350</v>
      </c>
      <c r="F22" s="54">
        <v>30</v>
      </c>
      <c r="G22" s="54">
        <v>140</v>
      </c>
      <c r="H22" s="54">
        <v>17.390047499999998</v>
      </c>
      <c r="I22" s="54">
        <v>0</v>
      </c>
      <c r="J22" s="52"/>
      <c r="K22" s="52"/>
      <c r="L22" s="52" t="s">
        <v>70</v>
      </c>
      <c r="M22" s="52">
        <v>10</v>
      </c>
      <c r="N22" s="52">
        <v>10</v>
      </c>
      <c r="O22" s="52">
        <v>7</v>
      </c>
      <c r="P22" s="52">
        <v>200</v>
      </c>
      <c r="Q22" s="52" t="s">
        <v>11</v>
      </c>
      <c r="R22" s="52">
        <v>45</v>
      </c>
      <c r="S22" s="52">
        <v>39.570900000000002</v>
      </c>
      <c r="T22" s="52">
        <v>150</v>
      </c>
    </row>
    <row r="23" spans="1:20" x14ac:dyDescent="0.3">
      <c r="A23" s="54" t="s">
        <v>256</v>
      </c>
      <c r="B23" s="54">
        <v>5</v>
      </c>
      <c r="C23" s="54">
        <v>3</v>
      </c>
      <c r="D23" s="54">
        <v>0</v>
      </c>
      <c r="E23" s="54">
        <v>350</v>
      </c>
      <c r="F23" s="54">
        <v>35</v>
      </c>
      <c r="G23" s="54">
        <v>3</v>
      </c>
      <c r="H23" s="54">
        <v>1.5421435502283103</v>
      </c>
      <c r="I23" s="54">
        <v>50</v>
      </c>
      <c r="J23" s="52"/>
      <c r="K23" s="52"/>
      <c r="L23" s="52" t="s">
        <v>68</v>
      </c>
      <c r="M23" s="52">
        <v>10</v>
      </c>
      <c r="N23" s="52">
        <v>3</v>
      </c>
      <c r="O23" s="52">
        <v>0</v>
      </c>
      <c r="P23" s="52">
        <v>350</v>
      </c>
      <c r="Q23" s="52" t="s">
        <v>11</v>
      </c>
      <c r="R23" s="52">
        <v>0.45</v>
      </c>
      <c r="S23" s="52">
        <v>0.36459691780821918</v>
      </c>
      <c r="T23" s="52">
        <v>300</v>
      </c>
    </row>
    <row r="24" spans="1:20" x14ac:dyDescent="0.3">
      <c r="A24" s="54" t="s">
        <v>257</v>
      </c>
      <c r="B24" s="54">
        <v>5</v>
      </c>
      <c r="C24" s="54">
        <v>6</v>
      </c>
      <c r="D24" s="54">
        <v>3</v>
      </c>
      <c r="E24" s="54">
        <v>350</v>
      </c>
      <c r="F24" s="54">
        <v>35</v>
      </c>
      <c r="G24" s="54">
        <v>3</v>
      </c>
      <c r="H24" s="54">
        <v>0.88798236301369871</v>
      </c>
      <c r="I24" s="54">
        <v>50</v>
      </c>
      <c r="J24" s="52"/>
      <c r="K24" s="52"/>
      <c r="L24" s="52" t="s">
        <v>69</v>
      </c>
      <c r="M24" s="52">
        <v>10</v>
      </c>
      <c r="N24" s="52">
        <v>6</v>
      </c>
      <c r="O24" s="52">
        <v>3</v>
      </c>
      <c r="P24" s="52">
        <v>350</v>
      </c>
      <c r="Q24" s="52" t="s">
        <v>11</v>
      </c>
      <c r="R24" s="52">
        <v>0.45</v>
      </c>
      <c r="S24" s="52">
        <v>0.44768036529680372</v>
      </c>
      <c r="T24" s="52">
        <v>250</v>
      </c>
    </row>
    <row r="25" spans="1:20" x14ac:dyDescent="0.3">
      <c r="A25" s="54" t="s">
        <v>258</v>
      </c>
      <c r="B25" s="54">
        <v>5</v>
      </c>
      <c r="C25" s="54">
        <v>10</v>
      </c>
      <c r="D25" s="54">
        <v>7</v>
      </c>
      <c r="E25" s="54">
        <v>350</v>
      </c>
      <c r="F25" s="54">
        <v>35</v>
      </c>
      <c r="G25" s="54">
        <v>3</v>
      </c>
      <c r="H25" s="54">
        <v>0.30708484589041096</v>
      </c>
      <c r="I25" s="54">
        <v>0</v>
      </c>
      <c r="J25" s="52"/>
      <c r="K25" s="52"/>
      <c r="L25" s="52" t="s">
        <v>70</v>
      </c>
      <c r="M25" s="52">
        <v>10</v>
      </c>
      <c r="N25" s="52">
        <v>10</v>
      </c>
      <c r="O25" s="52">
        <v>7</v>
      </c>
      <c r="P25" s="52">
        <v>350</v>
      </c>
      <c r="Q25" s="52" t="s">
        <v>11</v>
      </c>
      <c r="R25" s="52">
        <v>0.45</v>
      </c>
      <c r="S25" s="52">
        <v>0.39740502283105023</v>
      </c>
      <c r="T25" s="52">
        <v>250</v>
      </c>
    </row>
    <row r="26" spans="1:20" x14ac:dyDescent="0.3">
      <c r="A26" s="54" t="s">
        <v>256</v>
      </c>
      <c r="B26" s="54">
        <v>5</v>
      </c>
      <c r="C26" s="54">
        <v>3</v>
      </c>
      <c r="D26" s="54">
        <v>0</v>
      </c>
      <c r="E26" s="54">
        <v>350</v>
      </c>
      <c r="F26" s="54">
        <v>40</v>
      </c>
      <c r="G26" s="54">
        <v>1.6</v>
      </c>
      <c r="H26" s="54">
        <v>1.5421435502283103</v>
      </c>
      <c r="I26" s="54">
        <v>50</v>
      </c>
      <c r="J26" s="52"/>
      <c r="K26" s="52"/>
      <c r="L26" s="52" t="s">
        <v>68</v>
      </c>
      <c r="M26" s="52">
        <v>10</v>
      </c>
      <c r="N26" s="52">
        <v>3</v>
      </c>
      <c r="O26" s="52">
        <v>0</v>
      </c>
      <c r="P26" s="52">
        <v>500</v>
      </c>
      <c r="Q26" s="52" t="s">
        <v>11</v>
      </c>
      <c r="R26" s="52">
        <v>0.45</v>
      </c>
      <c r="S26" s="52">
        <v>0.41501712328767121</v>
      </c>
      <c r="T26" s="52">
        <v>350</v>
      </c>
    </row>
    <row r="27" spans="1:20" x14ac:dyDescent="0.3">
      <c r="A27" s="54" t="s">
        <v>257</v>
      </c>
      <c r="B27" s="54">
        <v>5</v>
      </c>
      <c r="C27" s="54">
        <v>6</v>
      </c>
      <c r="D27" s="54">
        <v>3</v>
      </c>
      <c r="E27" s="54">
        <v>350</v>
      </c>
      <c r="F27" s="54">
        <v>40</v>
      </c>
      <c r="G27" s="54">
        <v>1.6</v>
      </c>
      <c r="H27" s="54">
        <v>0.88798236301369871</v>
      </c>
      <c r="I27" s="54">
        <v>50</v>
      </c>
      <c r="J27" s="52"/>
      <c r="K27" s="52"/>
      <c r="L27" s="52" t="s">
        <v>69</v>
      </c>
      <c r="M27" s="52">
        <v>10</v>
      </c>
      <c r="N27" s="52">
        <v>6</v>
      </c>
      <c r="O27" s="52">
        <v>3</v>
      </c>
      <c r="P27" s="52">
        <v>500</v>
      </c>
      <c r="Q27" s="52" t="s">
        <v>11</v>
      </c>
      <c r="R27" s="52">
        <v>0.45</v>
      </c>
      <c r="S27" s="52">
        <v>0.3885188356164383</v>
      </c>
      <c r="T27" s="52">
        <v>350</v>
      </c>
    </row>
    <row r="28" spans="1:20" x14ac:dyDescent="0.3">
      <c r="A28" s="54" t="s">
        <v>258</v>
      </c>
      <c r="B28" s="54">
        <v>5</v>
      </c>
      <c r="C28" s="54">
        <v>10</v>
      </c>
      <c r="D28" s="54">
        <v>7</v>
      </c>
      <c r="E28" s="54">
        <v>350</v>
      </c>
      <c r="F28" s="54">
        <v>40</v>
      </c>
      <c r="G28" s="54">
        <v>1.6</v>
      </c>
      <c r="H28" s="54">
        <v>0.30708484589041096</v>
      </c>
      <c r="I28" s="54">
        <v>0</v>
      </c>
      <c r="J28" s="52"/>
      <c r="K28" s="52"/>
      <c r="L28" s="52" t="s">
        <v>70</v>
      </c>
      <c r="M28" s="52">
        <v>10</v>
      </c>
      <c r="N28" s="52">
        <v>10</v>
      </c>
      <c r="O28" s="52">
        <v>7</v>
      </c>
      <c r="P28" s="52">
        <v>500</v>
      </c>
      <c r="Q28" s="52" t="s">
        <v>11</v>
      </c>
      <c r="R28" s="52">
        <v>0.45</v>
      </c>
      <c r="S28" s="52">
        <v>0.43918150684931506</v>
      </c>
      <c r="T28" s="52">
        <v>300</v>
      </c>
    </row>
    <row r="29" spans="1:20" x14ac:dyDescent="0.3">
      <c r="A29" s="54" t="s">
        <v>256</v>
      </c>
      <c r="B29" s="54">
        <v>5</v>
      </c>
      <c r="C29" s="54">
        <v>3</v>
      </c>
      <c r="D29" s="54">
        <v>0</v>
      </c>
      <c r="E29" s="54">
        <v>500</v>
      </c>
      <c r="F29" s="54">
        <v>30</v>
      </c>
      <c r="G29" s="54">
        <v>140</v>
      </c>
      <c r="H29" s="54">
        <v>82.026174999999995</v>
      </c>
      <c r="I29" s="54">
        <v>50</v>
      </c>
      <c r="J29" s="52"/>
      <c r="K29" s="52"/>
      <c r="L29" s="52" t="s">
        <v>68</v>
      </c>
      <c r="M29" s="52">
        <v>10</v>
      </c>
      <c r="N29" s="52">
        <v>3</v>
      </c>
      <c r="O29" s="52">
        <v>0</v>
      </c>
      <c r="P29" s="52">
        <v>750</v>
      </c>
      <c r="Q29" s="52" t="s">
        <v>11</v>
      </c>
      <c r="R29" s="52">
        <v>0.45</v>
      </c>
      <c r="S29" s="52">
        <v>0.43129023972602742</v>
      </c>
      <c r="T29" s="52">
        <v>450</v>
      </c>
    </row>
    <row r="30" spans="1:20" x14ac:dyDescent="0.3">
      <c r="A30" s="54" t="s">
        <v>257</v>
      </c>
      <c r="B30" s="54">
        <v>5</v>
      </c>
      <c r="C30" s="54">
        <v>6</v>
      </c>
      <c r="D30" s="54">
        <v>3</v>
      </c>
      <c r="E30" s="54">
        <v>500</v>
      </c>
      <c r="F30" s="54">
        <v>30</v>
      </c>
      <c r="G30" s="54">
        <v>140</v>
      </c>
      <c r="H30" s="54">
        <v>49.804474999999996</v>
      </c>
      <c r="I30" s="54">
        <v>50</v>
      </c>
      <c r="J30" s="52"/>
      <c r="K30" s="52"/>
      <c r="L30" s="52" t="s">
        <v>69</v>
      </c>
      <c r="M30" s="52">
        <v>10</v>
      </c>
      <c r="N30" s="52">
        <v>6</v>
      </c>
      <c r="O30" s="52">
        <v>3</v>
      </c>
      <c r="P30" s="52">
        <v>750</v>
      </c>
      <c r="Q30" s="52" t="s">
        <v>11</v>
      </c>
      <c r="R30" s="52">
        <v>0.45</v>
      </c>
      <c r="S30" s="52">
        <v>0.40474400684931511</v>
      </c>
      <c r="T30" s="52">
        <v>450</v>
      </c>
    </row>
    <row r="31" spans="1:20" x14ac:dyDescent="0.3">
      <c r="A31" s="54" t="s">
        <v>258</v>
      </c>
      <c r="B31" s="54">
        <v>5</v>
      </c>
      <c r="C31" s="54">
        <v>10</v>
      </c>
      <c r="D31" s="54">
        <v>7</v>
      </c>
      <c r="E31" s="54">
        <v>500</v>
      </c>
      <c r="F31" s="54">
        <v>30</v>
      </c>
      <c r="G31" s="54">
        <v>140</v>
      </c>
      <c r="H31" s="54">
        <v>17.917024999999999</v>
      </c>
      <c r="I31" s="54">
        <v>0</v>
      </c>
      <c r="J31" s="52"/>
      <c r="K31" s="52"/>
      <c r="L31" s="52" t="s">
        <v>70</v>
      </c>
      <c r="M31" s="52">
        <v>10</v>
      </c>
      <c r="N31" s="52">
        <v>10</v>
      </c>
      <c r="O31" s="52">
        <v>7</v>
      </c>
      <c r="P31" s="52">
        <v>750</v>
      </c>
      <c r="Q31" s="52" t="s">
        <v>11</v>
      </c>
      <c r="R31" s="52">
        <v>0.45</v>
      </c>
      <c r="S31" s="52">
        <v>0.43543150684931509</v>
      </c>
      <c r="T31" s="52">
        <v>400</v>
      </c>
    </row>
    <row r="32" spans="1:20" x14ac:dyDescent="0.3">
      <c r="A32" s="54" t="s">
        <v>256</v>
      </c>
      <c r="B32" s="54">
        <v>5</v>
      </c>
      <c r="C32" s="54">
        <v>3</v>
      </c>
      <c r="D32" s="54">
        <v>0</v>
      </c>
      <c r="E32" s="54">
        <v>500</v>
      </c>
      <c r="F32" s="54">
        <v>35</v>
      </c>
      <c r="G32" s="54">
        <v>3</v>
      </c>
      <c r="H32" s="54">
        <v>2.2030622146118719</v>
      </c>
      <c r="I32" s="54">
        <v>50</v>
      </c>
      <c r="J32" s="52"/>
      <c r="K32" s="52"/>
      <c r="L32" s="52" t="s">
        <v>71</v>
      </c>
      <c r="M32" s="52">
        <v>15</v>
      </c>
      <c r="N32" s="52">
        <v>3</v>
      </c>
      <c r="O32" s="52">
        <v>0</v>
      </c>
      <c r="P32" s="52">
        <v>100</v>
      </c>
      <c r="Q32" s="52" t="s">
        <v>11</v>
      </c>
      <c r="R32" s="52">
        <v>45</v>
      </c>
      <c r="S32" s="52">
        <v>40.16525</v>
      </c>
      <c r="T32" s="52">
        <v>250</v>
      </c>
    </row>
    <row r="33" spans="1:20" x14ac:dyDescent="0.3">
      <c r="A33" s="54" t="s">
        <v>257</v>
      </c>
      <c r="B33" s="54">
        <v>5</v>
      </c>
      <c r="C33" s="54">
        <v>6</v>
      </c>
      <c r="D33" s="54">
        <v>3</v>
      </c>
      <c r="E33" s="54">
        <v>500</v>
      </c>
      <c r="F33" s="54">
        <v>35</v>
      </c>
      <c r="G33" s="54">
        <v>3</v>
      </c>
      <c r="H33" s="54">
        <v>1.2685462328767123</v>
      </c>
      <c r="I33" s="54">
        <v>50</v>
      </c>
      <c r="J33" s="52"/>
      <c r="K33" s="52"/>
      <c r="L33" s="52" t="s">
        <v>72</v>
      </c>
      <c r="M33" s="52">
        <v>15</v>
      </c>
      <c r="N33" s="52">
        <v>6</v>
      </c>
      <c r="O33" s="52">
        <v>3</v>
      </c>
      <c r="P33" s="52">
        <v>100</v>
      </c>
      <c r="Q33" s="52" t="s">
        <v>11</v>
      </c>
      <c r="R33" s="52">
        <v>45</v>
      </c>
      <c r="S33" s="52">
        <v>36.935200000000002</v>
      </c>
      <c r="T33" s="52">
        <v>250</v>
      </c>
    </row>
    <row r="34" spans="1:20" x14ac:dyDescent="0.3">
      <c r="A34" s="54" t="s">
        <v>258</v>
      </c>
      <c r="B34" s="54">
        <v>5</v>
      </c>
      <c r="C34" s="54">
        <v>10</v>
      </c>
      <c r="D34" s="54">
        <v>7</v>
      </c>
      <c r="E34" s="54">
        <v>500</v>
      </c>
      <c r="F34" s="54">
        <v>35</v>
      </c>
      <c r="G34" s="54">
        <v>3</v>
      </c>
      <c r="H34" s="54">
        <v>0.4386926369863014</v>
      </c>
      <c r="I34" s="54">
        <v>0</v>
      </c>
      <c r="J34" s="52"/>
      <c r="K34" s="52"/>
      <c r="L34" s="52" t="s">
        <v>73</v>
      </c>
      <c r="M34" s="52">
        <v>15</v>
      </c>
      <c r="N34" s="52">
        <v>10</v>
      </c>
      <c r="O34" s="52">
        <v>7</v>
      </c>
      <c r="P34" s="52">
        <v>100</v>
      </c>
      <c r="Q34" s="52" t="s">
        <v>11</v>
      </c>
      <c r="R34" s="52">
        <v>45</v>
      </c>
      <c r="S34" s="52">
        <v>39.173749999999998</v>
      </c>
      <c r="T34" s="52">
        <v>200</v>
      </c>
    </row>
    <row r="35" spans="1:20" x14ac:dyDescent="0.3">
      <c r="A35" s="54" t="s">
        <v>256</v>
      </c>
      <c r="B35" s="54">
        <v>5</v>
      </c>
      <c r="C35" s="54">
        <v>3</v>
      </c>
      <c r="D35" s="54">
        <v>0</v>
      </c>
      <c r="E35" s="54">
        <v>500</v>
      </c>
      <c r="F35" s="54">
        <v>40</v>
      </c>
      <c r="G35" s="54">
        <v>1.6</v>
      </c>
      <c r="H35" s="54">
        <v>0.93806192922374421</v>
      </c>
      <c r="I35" s="54">
        <v>100</v>
      </c>
      <c r="J35" s="52"/>
      <c r="K35" s="52"/>
      <c r="L35" s="52" t="s">
        <v>71</v>
      </c>
      <c r="M35" s="52">
        <v>15</v>
      </c>
      <c r="N35" s="52">
        <v>3</v>
      </c>
      <c r="O35" s="52">
        <v>0</v>
      </c>
      <c r="P35" s="52">
        <v>200</v>
      </c>
      <c r="Q35" s="52" t="s">
        <v>11</v>
      </c>
      <c r="R35" s="52">
        <v>45</v>
      </c>
      <c r="S35" s="52">
        <v>40.16525</v>
      </c>
      <c r="T35" s="52">
        <v>250</v>
      </c>
    </row>
    <row r="36" spans="1:20" x14ac:dyDescent="0.3">
      <c r="A36" s="54" t="s">
        <v>257</v>
      </c>
      <c r="B36" s="54">
        <v>5</v>
      </c>
      <c r="C36" s="54">
        <v>6</v>
      </c>
      <c r="D36" s="54">
        <v>3</v>
      </c>
      <c r="E36" s="54">
        <v>500</v>
      </c>
      <c r="F36" s="54">
        <v>40</v>
      </c>
      <c r="G36" s="54">
        <v>1.6</v>
      </c>
      <c r="H36" s="54">
        <v>1.2685462328767123</v>
      </c>
      <c r="I36" s="54">
        <v>50</v>
      </c>
      <c r="J36" s="52"/>
      <c r="K36" s="52"/>
      <c r="L36" s="52" t="s">
        <v>72</v>
      </c>
      <c r="M36" s="52">
        <v>15</v>
      </c>
      <c r="N36" s="52">
        <v>6</v>
      </c>
      <c r="O36" s="52">
        <v>3</v>
      </c>
      <c r="P36" s="52">
        <v>200</v>
      </c>
      <c r="Q36" s="52" t="s">
        <v>11</v>
      </c>
      <c r="R36" s="52">
        <v>45</v>
      </c>
      <c r="S36" s="52">
        <v>36.935200000000002</v>
      </c>
      <c r="T36" s="52">
        <v>250</v>
      </c>
    </row>
    <row r="37" spans="1:20" x14ac:dyDescent="0.3">
      <c r="A37" s="54" t="s">
        <v>258</v>
      </c>
      <c r="B37" s="54">
        <v>5</v>
      </c>
      <c r="C37" s="54">
        <v>10</v>
      </c>
      <c r="D37" s="54">
        <v>7</v>
      </c>
      <c r="E37" s="54">
        <v>500</v>
      </c>
      <c r="F37" s="54">
        <v>40</v>
      </c>
      <c r="G37" s="54">
        <v>1.6</v>
      </c>
      <c r="H37" s="54">
        <v>0.4386926369863014</v>
      </c>
      <c r="I37" s="54">
        <v>0</v>
      </c>
      <c r="J37" s="52"/>
      <c r="K37" s="52"/>
      <c r="L37" s="52" t="s">
        <v>73</v>
      </c>
      <c r="M37" s="52">
        <v>15</v>
      </c>
      <c r="N37" s="52">
        <v>10</v>
      </c>
      <c r="O37" s="52">
        <v>7</v>
      </c>
      <c r="P37" s="52">
        <v>200</v>
      </c>
      <c r="Q37" s="52" t="s">
        <v>11</v>
      </c>
      <c r="R37" s="52">
        <v>45</v>
      </c>
      <c r="S37" s="52">
        <v>39.173749999999998</v>
      </c>
      <c r="T37" s="52">
        <v>200</v>
      </c>
    </row>
    <row r="38" spans="1:20" x14ac:dyDescent="0.3">
      <c r="A38" s="54" t="s">
        <v>256</v>
      </c>
      <c r="B38" s="54">
        <v>5</v>
      </c>
      <c r="C38" s="54">
        <v>3</v>
      </c>
      <c r="D38" s="54">
        <v>0</v>
      </c>
      <c r="E38" s="54">
        <v>750</v>
      </c>
      <c r="F38" s="54">
        <v>30</v>
      </c>
      <c r="G38" s="54">
        <v>140</v>
      </c>
      <c r="H38" s="54">
        <v>86.175774999999987</v>
      </c>
      <c r="I38" s="54">
        <v>50</v>
      </c>
      <c r="J38" s="52"/>
      <c r="K38" s="52"/>
      <c r="L38" s="52" t="s">
        <v>71</v>
      </c>
      <c r="M38" s="52">
        <v>15</v>
      </c>
      <c r="N38" s="52">
        <v>3</v>
      </c>
      <c r="O38" s="52">
        <v>0</v>
      </c>
      <c r="P38" s="52">
        <v>350</v>
      </c>
      <c r="Q38" s="52" t="s">
        <v>11</v>
      </c>
      <c r="R38" s="52">
        <v>0.45</v>
      </c>
      <c r="S38" s="52">
        <v>0.38540473744292236</v>
      </c>
      <c r="T38" s="52">
        <v>350</v>
      </c>
    </row>
    <row r="39" spans="1:20" x14ac:dyDescent="0.3">
      <c r="A39" s="54" t="s">
        <v>257</v>
      </c>
      <c r="B39" s="54">
        <v>5</v>
      </c>
      <c r="C39" s="54">
        <v>6</v>
      </c>
      <c r="D39" s="54">
        <v>3</v>
      </c>
      <c r="E39" s="54">
        <v>750</v>
      </c>
      <c r="F39" s="54">
        <v>30</v>
      </c>
      <c r="G39" s="54">
        <v>140</v>
      </c>
      <c r="H39" s="54">
        <v>51.590174999999995</v>
      </c>
      <c r="I39" s="54">
        <v>50</v>
      </c>
      <c r="J39" s="52"/>
      <c r="K39" s="52"/>
      <c r="L39" s="52" t="s">
        <v>72</v>
      </c>
      <c r="M39" s="52">
        <v>15</v>
      </c>
      <c r="N39" s="52">
        <v>6</v>
      </c>
      <c r="O39" s="52">
        <v>3</v>
      </c>
      <c r="P39" s="52">
        <v>350</v>
      </c>
      <c r="Q39" s="52" t="s">
        <v>11</v>
      </c>
      <c r="R39" s="52">
        <v>0.45</v>
      </c>
      <c r="S39" s="52">
        <v>0.36302871004566206</v>
      </c>
      <c r="T39" s="52">
        <v>350</v>
      </c>
    </row>
    <row r="40" spans="1:20" x14ac:dyDescent="0.3">
      <c r="A40" s="54" t="s">
        <v>258</v>
      </c>
      <c r="B40" s="54">
        <v>5</v>
      </c>
      <c r="C40" s="54">
        <v>10</v>
      </c>
      <c r="D40" s="54">
        <v>7</v>
      </c>
      <c r="E40" s="54">
        <v>750</v>
      </c>
      <c r="F40" s="54">
        <v>30</v>
      </c>
      <c r="G40" s="54">
        <v>140</v>
      </c>
      <c r="H40" s="54">
        <v>18.370274999999999</v>
      </c>
      <c r="I40" s="54">
        <v>0</v>
      </c>
      <c r="J40" s="52"/>
      <c r="K40" s="52"/>
      <c r="L40" s="52" t="s">
        <v>73</v>
      </c>
      <c r="M40" s="52">
        <v>15</v>
      </c>
      <c r="N40" s="52">
        <v>10</v>
      </c>
      <c r="O40" s="52">
        <v>7</v>
      </c>
      <c r="P40" s="52">
        <v>350</v>
      </c>
      <c r="Q40" s="52" t="s">
        <v>11</v>
      </c>
      <c r="R40" s="52">
        <v>0.45</v>
      </c>
      <c r="S40" s="52">
        <v>0.41245262557077622</v>
      </c>
      <c r="T40" s="52">
        <v>300</v>
      </c>
    </row>
    <row r="41" spans="1:20" x14ac:dyDescent="0.3">
      <c r="A41" s="54" t="s">
        <v>256</v>
      </c>
      <c r="B41" s="54">
        <v>5</v>
      </c>
      <c r="C41" s="54">
        <v>3</v>
      </c>
      <c r="D41" s="54">
        <v>0</v>
      </c>
      <c r="E41" s="54">
        <v>750</v>
      </c>
      <c r="F41" s="54">
        <v>35</v>
      </c>
      <c r="G41" s="54">
        <v>3</v>
      </c>
      <c r="H41" s="54">
        <v>1.4070928938356164</v>
      </c>
      <c r="I41" s="54">
        <v>100</v>
      </c>
      <c r="J41" s="52"/>
      <c r="K41" s="52"/>
      <c r="L41" s="52" t="s">
        <v>71</v>
      </c>
      <c r="M41" s="52">
        <v>15</v>
      </c>
      <c r="N41" s="52">
        <v>3</v>
      </c>
      <c r="O41" s="52">
        <v>0</v>
      </c>
      <c r="P41" s="52">
        <v>500</v>
      </c>
      <c r="Q41" s="52" t="s">
        <v>11</v>
      </c>
      <c r="R41" s="52">
        <v>0.45</v>
      </c>
      <c r="S41" s="52">
        <v>0.38290468036529679</v>
      </c>
      <c r="T41" s="52">
        <v>450</v>
      </c>
    </row>
    <row r="42" spans="1:20" x14ac:dyDescent="0.3">
      <c r="A42" s="54" t="s">
        <v>257</v>
      </c>
      <c r="B42" s="54">
        <v>5</v>
      </c>
      <c r="C42" s="54">
        <v>6</v>
      </c>
      <c r="D42" s="54">
        <v>3</v>
      </c>
      <c r="E42" s="54">
        <v>750</v>
      </c>
      <c r="F42" s="54">
        <v>35</v>
      </c>
      <c r="G42" s="54">
        <v>3</v>
      </c>
      <c r="H42" s="54">
        <v>1.9028193493150687</v>
      </c>
      <c r="I42" s="54">
        <v>50</v>
      </c>
      <c r="J42" s="52"/>
      <c r="K42" s="52"/>
      <c r="L42" s="52" t="s">
        <v>72</v>
      </c>
      <c r="M42" s="52">
        <v>15</v>
      </c>
      <c r="N42" s="52">
        <v>6</v>
      </c>
      <c r="O42" s="52">
        <v>3</v>
      </c>
      <c r="P42" s="52">
        <v>500</v>
      </c>
      <c r="Q42" s="52" t="s">
        <v>11</v>
      </c>
      <c r="R42" s="52">
        <v>0.45</v>
      </c>
      <c r="S42" s="52">
        <v>0.42695376712328759</v>
      </c>
      <c r="T42" s="52">
        <v>400</v>
      </c>
    </row>
    <row r="43" spans="1:20" x14ac:dyDescent="0.3">
      <c r="A43" s="54" t="s">
        <v>258</v>
      </c>
      <c r="B43" s="54">
        <v>5</v>
      </c>
      <c r="C43" s="54">
        <v>10</v>
      </c>
      <c r="D43" s="54">
        <v>7</v>
      </c>
      <c r="E43" s="54">
        <v>750</v>
      </c>
      <c r="F43" s="54">
        <v>35</v>
      </c>
      <c r="G43" s="54">
        <v>3</v>
      </c>
      <c r="H43" s="54">
        <v>0.65803895547945213</v>
      </c>
      <c r="I43" s="54">
        <v>0</v>
      </c>
      <c r="J43" s="52"/>
      <c r="K43" s="52"/>
      <c r="L43" s="52" t="s">
        <v>73</v>
      </c>
      <c r="M43" s="52">
        <v>15</v>
      </c>
      <c r="N43" s="52">
        <v>10</v>
      </c>
      <c r="O43" s="52">
        <v>7</v>
      </c>
      <c r="P43" s="52">
        <v>500</v>
      </c>
      <c r="Q43" s="52" t="s">
        <v>11</v>
      </c>
      <c r="R43" s="52">
        <v>0.45</v>
      </c>
      <c r="S43" s="52">
        <v>0.39072431506849303</v>
      </c>
      <c r="T43" s="52">
        <v>400</v>
      </c>
    </row>
    <row r="44" spans="1:20" x14ac:dyDescent="0.3">
      <c r="A44" s="54" t="s">
        <v>256</v>
      </c>
      <c r="B44" s="54">
        <v>5</v>
      </c>
      <c r="C44" s="54">
        <v>3</v>
      </c>
      <c r="D44" s="54">
        <v>0</v>
      </c>
      <c r="E44" s="54">
        <v>750</v>
      </c>
      <c r="F44" s="54">
        <v>40</v>
      </c>
      <c r="G44" s="54">
        <v>1.6</v>
      </c>
      <c r="H44" s="54">
        <v>1.4070928938356164</v>
      </c>
      <c r="I44" s="54">
        <v>100</v>
      </c>
      <c r="J44" s="52"/>
      <c r="K44" s="52"/>
      <c r="L44" s="52" t="s">
        <v>71</v>
      </c>
      <c r="M44" s="52">
        <v>15</v>
      </c>
      <c r="N44" s="52">
        <v>3</v>
      </c>
      <c r="O44" s="52">
        <v>0</v>
      </c>
      <c r="P44" s="52">
        <v>750</v>
      </c>
      <c r="Q44" s="52" t="s">
        <v>11</v>
      </c>
      <c r="R44" s="52">
        <v>0.45</v>
      </c>
      <c r="S44" s="52">
        <v>0.43036558219178084</v>
      </c>
      <c r="T44" s="52">
        <v>550</v>
      </c>
    </row>
    <row r="45" spans="1:20" x14ac:dyDescent="0.3">
      <c r="A45" s="54" t="s">
        <v>257</v>
      </c>
      <c r="B45" s="54">
        <v>5</v>
      </c>
      <c r="C45" s="54">
        <v>6</v>
      </c>
      <c r="D45" s="54">
        <v>3</v>
      </c>
      <c r="E45" s="54">
        <v>750</v>
      </c>
      <c r="F45" s="54">
        <v>40</v>
      </c>
      <c r="G45" s="54">
        <v>1.6</v>
      </c>
      <c r="H45" s="54">
        <v>1.1623416095890411</v>
      </c>
      <c r="I45" s="54">
        <v>100</v>
      </c>
      <c r="J45" s="52"/>
      <c r="K45" s="52"/>
      <c r="L45" s="52" t="s">
        <v>72</v>
      </c>
      <c r="M45" s="52">
        <v>15</v>
      </c>
      <c r="N45" s="52">
        <v>6</v>
      </c>
      <c r="O45" s="52">
        <v>3</v>
      </c>
      <c r="P45" s="52">
        <v>750</v>
      </c>
      <c r="Q45" s="52" t="s">
        <v>11</v>
      </c>
      <c r="R45" s="52">
        <v>0.45</v>
      </c>
      <c r="S45" s="52">
        <v>0.40631849315068497</v>
      </c>
      <c r="T45" s="52">
        <v>550</v>
      </c>
    </row>
    <row r="46" spans="1:20" x14ac:dyDescent="0.3">
      <c r="A46" s="54" t="s">
        <v>258</v>
      </c>
      <c r="B46" s="54">
        <v>5</v>
      </c>
      <c r="C46" s="54">
        <v>10</v>
      </c>
      <c r="D46" s="54">
        <v>7</v>
      </c>
      <c r="E46" s="54">
        <v>750</v>
      </c>
      <c r="F46" s="54">
        <v>40</v>
      </c>
      <c r="G46" s="54">
        <v>1.6</v>
      </c>
      <c r="H46" s="54">
        <v>0.65803895547945213</v>
      </c>
      <c r="I46" s="54">
        <v>0</v>
      </c>
      <c r="J46" s="52"/>
      <c r="K46" s="52"/>
      <c r="L46" s="52" t="s">
        <v>73</v>
      </c>
      <c r="M46" s="52">
        <v>15</v>
      </c>
      <c r="N46" s="52">
        <v>10</v>
      </c>
      <c r="O46" s="52">
        <v>7</v>
      </c>
      <c r="P46" s="52">
        <v>750</v>
      </c>
      <c r="Q46" s="52" t="s">
        <v>11</v>
      </c>
      <c r="R46" s="52">
        <v>0.45</v>
      </c>
      <c r="S46" s="52">
        <v>0.42636558219178083</v>
      </c>
      <c r="T46" s="52">
        <v>500</v>
      </c>
    </row>
    <row r="47" spans="1:20" x14ac:dyDescent="0.3">
      <c r="A47" s="52" t="s">
        <v>68</v>
      </c>
      <c r="B47" s="52">
        <v>10</v>
      </c>
      <c r="C47" s="52">
        <v>3</v>
      </c>
      <c r="D47" s="52">
        <v>0</v>
      </c>
      <c r="E47" s="52">
        <v>100</v>
      </c>
      <c r="F47" s="52">
        <v>30</v>
      </c>
      <c r="G47" s="52">
        <v>140</v>
      </c>
      <c r="H47" s="52">
        <v>129.56440000000001</v>
      </c>
      <c r="I47" s="52">
        <v>50</v>
      </c>
      <c r="J47" s="52"/>
      <c r="K47" s="52"/>
      <c r="L47" s="52" t="s">
        <v>74</v>
      </c>
      <c r="M47" s="52">
        <v>20</v>
      </c>
      <c r="N47" s="52">
        <v>3</v>
      </c>
      <c r="O47" s="52">
        <v>0</v>
      </c>
      <c r="P47" s="52">
        <v>100</v>
      </c>
      <c r="Q47" s="52" t="s">
        <v>11</v>
      </c>
      <c r="R47" s="52">
        <v>45</v>
      </c>
      <c r="S47" s="52">
        <v>38.136049999999997</v>
      </c>
      <c r="T47" s="52">
        <v>300</v>
      </c>
    </row>
    <row r="48" spans="1:20" x14ac:dyDescent="0.3">
      <c r="A48" s="52" t="s">
        <v>69</v>
      </c>
      <c r="B48" s="52">
        <v>10</v>
      </c>
      <c r="C48" s="52">
        <v>6</v>
      </c>
      <c r="D48" s="52">
        <v>3</v>
      </c>
      <c r="E48" s="52">
        <v>100</v>
      </c>
      <c r="F48" s="52">
        <v>30</v>
      </c>
      <c r="G48" s="52">
        <v>140</v>
      </c>
      <c r="H48" s="52">
        <v>75.924449999999993</v>
      </c>
      <c r="I48" s="52">
        <v>50</v>
      </c>
      <c r="J48" s="52"/>
      <c r="K48" s="52"/>
      <c r="L48" s="52" t="s">
        <v>75</v>
      </c>
      <c r="M48" s="52">
        <v>20</v>
      </c>
      <c r="N48" s="52">
        <v>6</v>
      </c>
      <c r="O48" s="52">
        <v>3</v>
      </c>
      <c r="P48" s="52">
        <v>100</v>
      </c>
      <c r="Q48" s="52" t="s">
        <v>11</v>
      </c>
      <c r="R48" s="52">
        <v>45</v>
      </c>
      <c r="S48" s="52">
        <v>43.30715</v>
      </c>
      <c r="T48" s="52">
        <v>250</v>
      </c>
    </row>
    <row r="49" spans="1:20" x14ac:dyDescent="0.3">
      <c r="A49" s="52" t="s">
        <v>70</v>
      </c>
      <c r="B49" s="52">
        <v>10</v>
      </c>
      <c r="C49" s="52">
        <v>10</v>
      </c>
      <c r="D49" s="52">
        <v>7</v>
      </c>
      <c r="E49" s="52">
        <v>100</v>
      </c>
      <c r="F49" s="52">
        <v>30</v>
      </c>
      <c r="G49" s="52">
        <v>140</v>
      </c>
      <c r="H49" s="52">
        <v>27.05339</v>
      </c>
      <c r="I49" s="52">
        <v>0</v>
      </c>
      <c r="J49" s="52"/>
      <c r="K49" s="52"/>
      <c r="L49" s="52" t="s">
        <v>76</v>
      </c>
      <c r="M49" s="52">
        <v>20</v>
      </c>
      <c r="N49" s="52">
        <v>10</v>
      </c>
      <c r="O49" s="52">
        <v>7</v>
      </c>
      <c r="P49" s="52">
        <v>100</v>
      </c>
      <c r="Q49" s="52" t="s">
        <v>11</v>
      </c>
      <c r="R49" s="52">
        <v>45</v>
      </c>
      <c r="S49" s="52">
        <v>37.332149999999999</v>
      </c>
      <c r="T49" s="52">
        <v>250</v>
      </c>
    </row>
    <row r="50" spans="1:20" x14ac:dyDescent="0.3">
      <c r="A50" s="52" t="s">
        <v>68</v>
      </c>
      <c r="B50" s="52">
        <v>10</v>
      </c>
      <c r="C50" s="52">
        <v>3</v>
      </c>
      <c r="D50" s="52">
        <v>0</v>
      </c>
      <c r="E50" s="52">
        <v>100</v>
      </c>
      <c r="F50" s="52">
        <v>35</v>
      </c>
      <c r="G50" s="52">
        <v>140</v>
      </c>
      <c r="H50" s="52">
        <v>129.56440000000001</v>
      </c>
      <c r="I50" s="52">
        <v>50</v>
      </c>
      <c r="J50" s="52"/>
      <c r="K50" s="52"/>
      <c r="L50" s="52" t="s">
        <v>74</v>
      </c>
      <c r="M50" s="52">
        <v>20</v>
      </c>
      <c r="N50" s="52">
        <v>3</v>
      </c>
      <c r="O50" s="52">
        <v>0</v>
      </c>
      <c r="P50" s="52">
        <v>200</v>
      </c>
      <c r="Q50" s="52" t="s">
        <v>11</v>
      </c>
      <c r="R50" s="52">
        <v>45</v>
      </c>
      <c r="S50" s="52">
        <v>38.136049999999997</v>
      </c>
      <c r="T50" s="52">
        <v>300</v>
      </c>
    </row>
    <row r="51" spans="1:20" x14ac:dyDescent="0.3">
      <c r="A51" s="52" t="s">
        <v>69</v>
      </c>
      <c r="B51" s="52">
        <v>10</v>
      </c>
      <c r="C51" s="52">
        <v>6</v>
      </c>
      <c r="D51" s="52">
        <v>3</v>
      </c>
      <c r="E51" s="52">
        <v>100</v>
      </c>
      <c r="F51" s="52">
        <v>35</v>
      </c>
      <c r="G51" s="52">
        <v>140</v>
      </c>
      <c r="H51" s="52">
        <v>75.924449999999993</v>
      </c>
      <c r="I51" s="52">
        <v>50</v>
      </c>
      <c r="J51" s="52"/>
      <c r="K51" s="52"/>
      <c r="L51" s="52" t="s">
        <v>75</v>
      </c>
      <c r="M51" s="52">
        <v>20</v>
      </c>
      <c r="N51" s="52">
        <v>6</v>
      </c>
      <c r="O51" s="52">
        <v>3</v>
      </c>
      <c r="P51" s="52">
        <v>200</v>
      </c>
      <c r="Q51" s="52" t="s">
        <v>11</v>
      </c>
      <c r="R51" s="52">
        <v>45</v>
      </c>
      <c r="S51" s="52">
        <v>43.30715</v>
      </c>
      <c r="T51" s="52">
        <v>250</v>
      </c>
    </row>
    <row r="52" spans="1:20" x14ac:dyDescent="0.3">
      <c r="A52" s="52" t="s">
        <v>70</v>
      </c>
      <c r="B52" s="52">
        <v>10</v>
      </c>
      <c r="C52" s="52">
        <v>10</v>
      </c>
      <c r="D52" s="52">
        <v>7</v>
      </c>
      <c r="E52" s="52">
        <v>100</v>
      </c>
      <c r="F52" s="52">
        <v>35</v>
      </c>
      <c r="G52" s="52">
        <v>140</v>
      </c>
      <c r="H52" s="52">
        <v>27.05339</v>
      </c>
      <c r="I52" s="52">
        <v>0</v>
      </c>
      <c r="J52" s="52"/>
      <c r="K52" s="52"/>
      <c r="L52" s="52" t="s">
        <v>76</v>
      </c>
      <c r="M52" s="52">
        <v>20</v>
      </c>
      <c r="N52" s="52">
        <v>10</v>
      </c>
      <c r="O52" s="52">
        <v>7</v>
      </c>
      <c r="P52" s="52">
        <v>200</v>
      </c>
      <c r="Q52" s="52" t="s">
        <v>11</v>
      </c>
      <c r="R52" s="52">
        <v>45</v>
      </c>
      <c r="S52" s="52">
        <v>37.332149999999999</v>
      </c>
      <c r="T52" s="52">
        <v>250</v>
      </c>
    </row>
    <row r="53" spans="1:20" x14ac:dyDescent="0.3">
      <c r="A53" s="52" t="s">
        <v>68</v>
      </c>
      <c r="B53" s="52">
        <v>10</v>
      </c>
      <c r="C53" s="52">
        <v>3</v>
      </c>
      <c r="D53" s="52">
        <v>0</v>
      </c>
      <c r="E53" s="52">
        <v>100</v>
      </c>
      <c r="F53" s="52">
        <v>40</v>
      </c>
      <c r="G53" s="52">
        <v>140</v>
      </c>
      <c r="H53" s="52">
        <v>129.56440000000001</v>
      </c>
      <c r="I53" s="52">
        <v>50</v>
      </c>
      <c r="J53" s="52"/>
      <c r="K53" s="52"/>
      <c r="L53" s="52" t="s">
        <v>74</v>
      </c>
      <c r="M53" s="52">
        <v>20</v>
      </c>
      <c r="N53" s="52">
        <v>3</v>
      </c>
      <c r="O53" s="52">
        <v>0</v>
      </c>
      <c r="P53" s="52">
        <v>350</v>
      </c>
      <c r="Q53" s="52" t="s">
        <v>11</v>
      </c>
      <c r="R53" s="52">
        <v>0.45</v>
      </c>
      <c r="S53" s="52">
        <v>0.38620742009132414</v>
      </c>
      <c r="T53" s="52">
        <v>400</v>
      </c>
    </row>
    <row r="54" spans="1:20" x14ac:dyDescent="0.3">
      <c r="A54" s="52" t="s">
        <v>69</v>
      </c>
      <c r="B54" s="52">
        <v>10</v>
      </c>
      <c r="C54" s="52">
        <v>6</v>
      </c>
      <c r="D54" s="52">
        <v>3</v>
      </c>
      <c r="E54" s="52">
        <v>100</v>
      </c>
      <c r="F54" s="52">
        <v>40</v>
      </c>
      <c r="G54" s="52">
        <v>140</v>
      </c>
      <c r="H54" s="52">
        <v>75.924449999999993</v>
      </c>
      <c r="I54" s="52">
        <v>50</v>
      </c>
      <c r="J54" s="52"/>
      <c r="K54" s="52"/>
      <c r="L54" s="52" t="s">
        <v>75</v>
      </c>
      <c r="M54" s="52">
        <v>20</v>
      </c>
      <c r="N54" s="52">
        <v>6</v>
      </c>
      <c r="O54" s="52">
        <v>3</v>
      </c>
      <c r="P54" s="52">
        <v>350</v>
      </c>
      <c r="Q54" s="52" t="s">
        <v>11</v>
      </c>
      <c r="R54" s="52">
        <v>0.45</v>
      </c>
      <c r="S54" s="52">
        <v>0.4435730593607306</v>
      </c>
      <c r="T54" s="52">
        <v>350</v>
      </c>
    </row>
    <row r="55" spans="1:20" x14ac:dyDescent="0.3">
      <c r="A55" s="52" t="s">
        <v>70</v>
      </c>
      <c r="B55" s="52">
        <v>10</v>
      </c>
      <c r="C55" s="52">
        <v>10</v>
      </c>
      <c r="D55" s="52">
        <v>7</v>
      </c>
      <c r="E55" s="52">
        <v>100</v>
      </c>
      <c r="F55" s="52">
        <v>40</v>
      </c>
      <c r="G55" s="52">
        <v>140</v>
      </c>
      <c r="H55" s="52">
        <v>27.05339</v>
      </c>
      <c r="I55" s="52">
        <v>0</v>
      </c>
      <c r="J55" s="52"/>
      <c r="K55" s="52"/>
      <c r="L55" s="52" t="s">
        <v>76</v>
      </c>
      <c r="M55" s="52">
        <v>20</v>
      </c>
      <c r="N55" s="52">
        <v>10</v>
      </c>
      <c r="O55" s="52">
        <v>7</v>
      </c>
      <c r="P55" s="52">
        <v>350</v>
      </c>
      <c r="Q55" s="52" t="s">
        <v>11</v>
      </c>
      <c r="R55" s="52">
        <v>0.45</v>
      </c>
      <c r="S55" s="52">
        <v>0.40634760273972603</v>
      </c>
      <c r="T55" s="52">
        <v>350</v>
      </c>
    </row>
    <row r="56" spans="1:20" x14ac:dyDescent="0.3">
      <c r="A56" s="52" t="s">
        <v>68</v>
      </c>
      <c r="B56" s="52">
        <v>10</v>
      </c>
      <c r="C56" s="52">
        <v>3</v>
      </c>
      <c r="D56" s="52">
        <v>0</v>
      </c>
      <c r="E56" s="52">
        <v>200</v>
      </c>
      <c r="F56" s="52">
        <v>30</v>
      </c>
      <c r="G56" s="52">
        <v>140</v>
      </c>
      <c r="H56" s="52">
        <v>62.539399999999993</v>
      </c>
      <c r="I56" s="52">
        <v>100</v>
      </c>
      <c r="J56" s="52"/>
      <c r="K56" s="52"/>
      <c r="L56" s="52" t="s">
        <v>74</v>
      </c>
      <c r="M56" s="52">
        <v>20</v>
      </c>
      <c r="N56" s="52">
        <v>3</v>
      </c>
      <c r="O56" s="52">
        <v>0</v>
      </c>
      <c r="P56" s="52">
        <v>500</v>
      </c>
      <c r="Q56" s="52" t="s">
        <v>11</v>
      </c>
      <c r="R56" s="52">
        <v>0.45</v>
      </c>
      <c r="S56" s="52">
        <v>0.40133618721461195</v>
      </c>
      <c r="T56" s="52">
        <v>500</v>
      </c>
    </row>
    <row r="57" spans="1:20" x14ac:dyDescent="0.3">
      <c r="A57" s="52" t="s">
        <v>69</v>
      </c>
      <c r="B57" s="52">
        <v>10</v>
      </c>
      <c r="C57" s="52">
        <v>6</v>
      </c>
      <c r="D57" s="52">
        <v>3</v>
      </c>
      <c r="E57" s="52">
        <v>200</v>
      </c>
      <c r="F57" s="52">
        <v>30</v>
      </c>
      <c r="G57" s="52">
        <v>140</v>
      </c>
      <c r="H57" s="52">
        <v>88.949349999999995</v>
      </c>
      <c r="I57" s="52">
        <v>50</v>
      </c>
      <c r="J57" s="52"/>
      <c r="K57" s="52"/>
      <c r="L57" s="52" t="s">
        <v>75</v>
      </c>
      <c r="M57" s="52">
        <v>20</v>
      </c>
      <c r="N57" s="52">
        <v>6</v>
      </c>
      <c r="O57" s="52">
        <v>3</v>
      </c>
      <c r="P57" s="52">
        <v>500</v>
      </c>
      <c r="Q57" s="52" t="s">
        <v>11</v>
      </c>
      <c r="R57" s="52">
        <v>0.45</v>
      </c>
      <c r="S57" s="52">
        <v>0.44012842465753427</v>
      </c>
      <c r="T57" s="52">
        <v>450</v>
      </c>
    </row>
    <row r="58" spans="1:20" x14ac:dyDescent="0.3">
      <c r="A58" s="52" t="s">
        <v>70</v>
      </c>
      <c r="B58" s="52">
        <v>10</v>
      </c>
      <c r="C58" s="52">
        <v>10</v>
      </c>
      <c r="D58" s="52">
        <v>7</v>
      </c>
      <c r="E58" s="52">
        <v>200</v>
      </c>
      <c r="F58" s="52">
        <v>30</v>
      </c>
      <c r="G58" s="52">
        <v>140</v>
      </c>
      <c r="H58" s="52">
        <v>32.552974999999996</v>
      </c>
      <c r="I58" s="52">
        <v>0</v>
      </c>
      <c r="J58" s="52"/>
      <c r="K58" s="52"/>
      <c r="L58" s="52" t="s">
        <v>76</v>
      </c>
      <c r="M58" s="52">
        <v>20</v>
      </c>
      <c r="N58" s="52">
        <v>10</v>
      </c>
      <c r="O58" s="52">
        <v>7</v>
      </c>
      <c r="P58" s="52">
        <v>500</v>
      </c>
      <c r="Q58" s="52" t="s">
        <v>11</v>
      </c>
      <c r="R58" s="52">
        <v>0.45</v>
      </c>
      <c r="S58" s="52">
        <v>0.40546860730593604</v>
      </c>
      <c r="T58" s="52">
        <v>450</v>
      </c>
    </row>
    <row r="59" spans="1:20" x14ac:dyDescent="0.3">
      <c r="A59" s="52" t="s">
        <v>68</v>
      </c>
      <c r="B59" s="52">
        <v>10</v>
      </c>
      <c r="C59" s="52">
        <v>3</v>
      </c>
      <c r="D59" s="52">
        <v>0</v>
      </c>
      <c r="E59" s="52">
        <v>200</v>
      </c>
      <c r="F59" s="52">
        <v>35</v>
      </c>
      <c r="G59" s="52">
        <v>140</v>
      </c>
      <c r="H59" s="52">
        <v>62.539399999999993</v>
      </c>
      <c r="I59" s="52">
        <v>100</v>
      </c>
      <c r="J59" s="52"/>
      <c r="K59" s="52"/>
      <c r="L59" s="52" t="s">
        <v>74</v>
      </c>
      <c r="M59" s="52">
        <v>20</v>
      </c>
      <c r="N59" s="52">
        <v>3</v>
      </c>
      <c r="O59" s="52">
        <v>0</v>
      </c>
      <c r="P59" s="52">
        <v>750</v>
      </c>
      <c r="Q59" s="52" t="s">
        <v>11</v>
      </c>
      <c r="R59" s="52">
        <v>0.45</v>
      </c>
      <c r="S59" s="52">
        <v>0.41459674657534246</v>
      </c>
      <c r="T59" s="52">
        <v>650</v>
      </c>
    </row>
    <row r="60" spans="1:20" x14ac:dyDescent="0.3">
      <c r="A60" s="52" t="s">
        <v>69</v>
      </c>
      <c r="B60" s="52">
        <v>10</v>
      </c>
      <c r="C60" s="52">
        <v>6</v>
      </c>
      <c r="D60" s="52">
        <v>3</v>
      </c>
      <c r="E60" s="52">
        <v>200</v>
      </c>
      <c r="F60" s="52">
        <v>35</v>
      </c>
      <c r="G60" s="52">
        <v>140</v>
      </c>
      <c r="H60" s="52">
        <v>88.949349999999995</v>
      </c>
      <c r="I60" s="52">
        <v>50</v>
      </c>
      <c r="J60" s="52"/>
      <c r="K60" s="52"/>
      <c r="L60" s="52" t="s">
        <v>75</v>
      </c>
      <c r="M60" s="52">
        <v>20</v>
      </c>
      <c r="N60" s="52">
        <v>6</v>
      </c>
      <c r="O60" s="52">
        <v>3</v>
      </c>
      <c r="P60" s="52">
        <v>750</v>
      </c>
      <c r="Q60" s="52" t="s">
        <v>11</v>
      </c>
      <c r="R60" s="52">
        <v>0.45</v>
      </c>
      <c r="S60" s="52">
        <v>0.43999143835616439</v>
      </c>
      <c r="T60" s="52">
        <v>600</v>
      </c>
    </row>
    <row r="61" spans="1:20" x14ac:dyDescent="0.3">
      <c r="A61" s="52" t="s">
        <v>70</v>
      </c>
      <c r="B61" s="52">
        <v>10</v>
      </c>
      <c r="C61" s="52">
        <v>10</v>
      </c>
      <c r="D61" s="52">
        <v>7</v>
      </c>
      <c r="E61" s="52">
        <v>200</v>
      </c>
      <c r="F61" s="52">
        <v>35</v>
      </c>
      <c r="G61" s="52">
        <v>140</v>
      </c>
      <c r="H61" s="52">
        <v>32.552974999999996</v>
      </c>
      <c r="I61" s="52">
        <v>0</v>
      </c>
      <c r="J61" s="52"/>
      <c r="K61" s="52"/>
      <c r="L61" s="52" t="s">
        <v>76</v>
      </c>
      <c r="M61" s="52">
        <v>20</v>
      </c>
      <c r="N61" s="52">
        <v>10</v>
      </c>
      <c r="O61" s="52">
        <v>7</v>
      </c>
      <c r="P61" s="52">
        <v>750</v>
      </c>
      <c r="Q61" s="52" t="s">
        <v>11</v>
      </c>
      <c r="R61" s="52">
        <v>0.45</v>
      </c>
      <c r="S61" s="52">
        <v>0.40566866438356158</v>
      </c>
      <c r="T61" s="52">
        <v>600</v>
      </c>
    </row>
    <row r="62" spans="1:20" x14ac:dyDescent="0.3">
      <c r="A62" s="52" t="s">
        <v>68</v>
      </c>
      <c r="B62" s="52">
        <v>10</v>
      </c>
      <c r="C62" s="52">
        <v>3</v>
      </c>
      <c r="D62" s="52">
        <v>0</v>
      </c>
      <c r="E62" s="52">
        <v>200</v>
      </c>
      <c r="F62" s="52">
        <v>40</v>
      </c>
      <c r="G62" s="52">
        <v>140</v>
      </c>
      <c r="H62" s="52">
        <v>62.539399999999993</v>
      </c>
      <c r="I62" s="52">
        <v>100</v>
      </c>
      <c r="J62" s="52"/>
      <c r="K62" s="52"/>
      <c r="L62" s="52" t="s">
        <v>77</v>
      </c>
      <c r="M62" s="52">
        <v>25</v>
      </c>
      <c r="N62" s="52">
        <v>3</v>
      </c>
      <c r="O62" s="52">
        <v>0</v>
      </c>
      <c r="P62" s="52">
        <v>100</v>
      </c>
      <c r="Q62" s="52" t="s">
        <v>11</v>
      </c>
      <c r="R62" s="52">
        <v>45</v>
      </c>
      <c r="S62" s="52">
        <v>43.19755</v>
      </c>
      <c r="T62" s="52">
        <v>300</v>
      </c>
    </row>
    <row r="63" spans="1:20" x14ac:dyDescent="0.3">
      <c r="A63" s="52" t="s">
        <v>69</v>
      </c>
      <c r="B63" s="52">
        <v>10</v>
      </c>
      <c r="C63" s="52">
        <v>6</v>
      </c>
      <c r="D63" s="52">
        <v>3</v>
      </c>
      <c r="E63" s="52">
        <v>200</v>
      </c>
      <c r="F63" s="52">
        <v>40</v>
      </c>
      <c r="G63" s="52">
        <v>140</v>
      </c>
      <c r="H63" s="52">
        <v>88.949349999999995</v>
      </c>
      <c r="I63" s="52">
        <v>50</v>
      </c>
      <c r="J63" s="52"/>
      <c r="K63" s="52"/>
      <c r="L63" s="52" t="s">
        <v>78</v>
      </c>
      <c r="M63" s="52">
        <v>25</v>
      </c>
      <c r="N63" s="52">
        <v>6</v>
      </c>
      <c r="O63" s="52">
        <v>3</v>
      </c>
      <c r="P63" s="52">
        <v>100</v>
      </c>
      <c r="Q63" s="52" t="s">
        <v>11</v>
      </c>
      <c r="R63" s="52">
        <v>45</v>
      </c>
      <c r="S63" s="52">
        <v>39.758049999999997</v>
      </c>
      <c r="T63" s="52">
        <v>300</v>
      </c>
    </row>
    <row r="64" spans="1:20" x14ac:dyDescent="0.3">
      <c r="A64" s="52" t="s">
        <v>70</v>
      </c>
      <c r="B64" s="52">
        <v>10</v>
      </c>
      <c r="C64" s="52">
        <v>10</v>
      </c>
      <c r="D64" s="52">
        <v>7</v>
      </c>
      <c r="E64" s="52">
        <v>200</v>
      </c>
      <c r="F64" s="52">
        <v>40</v>
      </c>
      <c r="G64" s="52">
        <v>140</v>
      </c>
      <c r="H64" s="52">
        <v>32.552974999999996</v>
      </c>
      <c r="I64" s="52">
        <v>0</v>
      </c>
      <c r="J64" s="52"/>
      <c r="K64" s="52"/>
      <c r="L64" s="52" t="s">
        <v>79</v>
      </c>
      <c r="M64" s="52">
        <v>25</v>
      </c>
      <c r="N64" s="52">
        <v>10</v>
      </c>
      <c r="O64" s="52">
        <v>7</v>
      </c>
      <c r="P64" s="52">
        <v>100</v>
      </c>
      <c r="Q64" s="52" t="s">
        <v>11</v>
      </c>
      <c r="R64" s="52">
        <v>45</v>
      </c>
      <c r="S64" s="52">
        <v>42.381399999999999</v>
      </c>
      <c r="T64" s="52">
        <v>250</v>
      </c>
    </row>
    <row r="65" spans="1:20" x14ac:dyDescent="0.3">
      <c r="A65" s="52" t="s">
        <v>68</v>
      </c>
      <c r="B65" s="52">
        <v>10</v>
      </c>
      <c r="C65" s="52">
        <v>3</v>
      </c>
      <c r="D65" s="52">
        <v>0</v>
      </c>
      <c r="E65" s="52">
        <v>350</v>
      </c>
      <c r="F65" s="52">
        <v>30</v>
      </c>
      <c r="G65" s="52">
        <v>140</v>
      </c>
      <c r="H65" s="52">
        <v>65.621499999999997</v>
      </c>
      <c r="I65" s="52">
        <v>100</v>
      </c>
      <c r="J65" s="52"/>
      <c r="K65" s="52"/>
      <c r="L65" s="52" t="s">
        <v>77</v>
      </c>
      <c r="M65" s="52">
        <v>25</v>
      </c>
      <c r="N65" s="52">
        <v>3</v>
      </c>
      <c r="O65" s="52">
        <v>0</v>
      </c>
      <c r="P65" s="52">
        <v>200</v>
      </c>
      <c r="Q65" s="52" t="s">
        <v>11</v>
      </c>
      <c r="R65" s="52">
        <v>45</v>
      </c>
      <c r="S65" s="52">
        <v>43.19755</v>
      </c>
      <c r="T65" s="52">
        <v>300</v>
      </c>
    </row>
    <row r="66" spans="1:20" x14ac:dyDescent="0.3">
      <c r="A66" s="52" t="s">
        <v>69</v>
      </c>
      <c r="B66" s="52">
        <v>10</v>
      </c>
      <c r="C66" s="52">
        <v>6</v>
      </c>
      <c r="D66" s="52">
        <v>3</v>
      </c>
      <c r="E66" s="52">
        <v>350</v>
      </c>
      <c r="F66" s="52">
        <v>30</v>
      </c>
      <c r="G66" s="52">
        <v>140</v>
      </c>
      <c r="H66" s="52">
        <v>93.445799999999991</v>
      </c>
      <c r="I66" s="52">
        <v>50</v>
      </c>
      <c r="J66" s="52"/>
      <c r="K66" s="52"/>
      <c r="L66" s="52" t="s">
        <v>78</v>
      </c>
      <c r="M66" s="52">
        <v>25</v>
      </c>
      <c r="N66" s="52">
        <v>6</v>
      </c>
      <c r="O66" s="52">
        <v>3</v>
      </c>
      <c r="P66" s="52">
        <v>200</v>
      </c>
      <c r="Q66" s="52" t="s">
        <v>11</v>
      </c>
      <c r="R66" s="52">
        <v>45</v>
      </c>
      <c r="S66" s="52">
        <v>39.758049999999997</v>
      </c>
      <c r="T66" s="52">
        <v>300</v>
      </c>
    </row>
    <row r="67" spans="1:20" x14ac:dyDescent="0.3">
      <c r="A67" s="52" t="s">
        <v>70</v>
      </c>
      <c r="B67" s="52">
        <v>10</v>
      </c>
      <c r="C67" s="52">
        <v>10</v>
      </c>
      <c r="D67" s="52">
        <v>7</v>
      </c>
      <c r="E67" s="52">
        <v>350</v>
      </c>
      <c r="F67" s="52">
        <v>30</v>
      </c>
      <c r="G67" s="52">
        <v>140</v>
      </c>
      <c r="H67" s="52">
        <v>34.780094999999996</v>
      </c>
      <c r="I67" s="52">
        <v>0</v>
      </c>
      <c r="J67" s="52"/>
      <c r="K67" s="52"/>
      <c r="L67" s="52" t="s">
        <v>79</v>
      </c>
      <c r="M67" s="52">
        <v>25</v>
      </c>
      <c r="N67" s="52">
        <v>10</v>
      </c>
      <c r="O67" s="52">
        <v>7</v>
      </c>
      <c r="P67" s="52">
        <v>200</v>
      </c>
      <c r="Q67" s="52" t="s">
        <v>11</v>
      </c>
      <c r="R67" s="52">
        <v>45</v>
      </c>
      <c r="S67" s="52">
        <v>42.381399999999999</v>
      </c>
      <c r="T67" s="52">
        <v>250</v>
      </c>
    </row>
    <row r="68" spans="1:20" x14ac:dyDescent="0.3">
      <c r="A68" s="52" t="s">
        <v>68</v>
      </c>
      <c r="B68" s="52">
        <v>10</v>
      </c>
      <c r="C68" s="52">
        <v>3</v>
      </c>
      <c r="D68" s="52">
        <v>0</v>
      </c>
      <c r="E68" s="52">
        <v>350</v>
      </c>
      <c r="F68" s="52">
        <v>35</v>
      </c>
      <c r="G68" s="52">
        <v>3</v>
      </c>
      <c r="H68" s="52">
        <v>1.3132867009132421</v>
      </c>
      <c r="I68" s="52">
        <v>100</v>
      </c>
      <c r="J68" s="52"/>
      <c r="K68" s="52"/>
      <c r="L68" s="52" t="s">
        <v>77</v>
      </c>
      <c r="M68" s="52">
        <v>25</v>
      </c>
      <c r="N68" s="52">
        <v>3</v>
      </c>
      <c r="O68" s="52">
        <v>0</v>
      </c>
      <c r="P68" s="52">
        <v>350</v>
      </c>
      <c r="Q68" s="52" t="s">
        <v>11</v>
      </c>
      <c r="R68" s="52">
        <v>0.45</v>
      </c>
      <c r="S68" s="52">
        <v>0.44794006849315066</v>
      </c>
      <c r="T68" s="52">
        <v>400</v>
      </c>
    </row>
    <row r="69" spans="1:20" x14ac:dyDescent="0.3">
      <c r="A69" s="52" t="s">
        <v>69</v>
      </c>
      <c r="B69" s="52">
        <v>10</v>
      </c>
      <c r="C69" s="52">
        <v>6</v>
      </c>
      <c r="D69" s="52">
        <v>3</v>
      </c>
      <c r="E69" s="52">
        <v>350</v>
      </c>
      <c r="F69" s="52">
        <v>35</v>
      </c>
      <c r="G69" s="52">
        <v>3</v>
      </c>
      <c r="H69" s="52">
        <v>1.7759647260273974</v>
      </c>
      <c r="I69" s="52">
        <v>50</v>
      </c>
      <c r="J69" s="52"/>
      <c r="K69" s="52"/>
      <c r="L69" s="52" t="s">
        <v>78</v>
      </c>
      <c r="M69" s="52">
        <v>25</v>
      </c>
      <c r="N69" s="52">
        <v>6</v>
      </c>
      <c r="O69" s="52">
        <v>3</v>
      </c>
      <c r="P69" s="52">
        <v>350</v>
      </c>
      <c r="Q69" s="52" t="s">
        <v>11</v>
      </c>
      <c r="R69" s="52">
        <v>0.45</v>
      </c>
      <c r="S69" s="52">
        <v>0.42451084474885842</v>
      </c>
      <c r="T69" s="52">
        <v>400</v>
      </c>
    </row>
    <row r="70" spans="1:20" x14ac:dyDescent="0.3">
      <c r="A70" s="52" t="s">
        <v>70</v>
      </c>
      <c r="B70" s="52">
        <v>10</v>
      </c>
      <c r="C70" s="52">
        <v>10</v>
      </c>
      <c r="D70" s="52">
        <v>7</v>
      </c>
      <c r="E70" s="52">
        <v>350</v>
      </c>
      <c r="F70" s="52">
        <v>35</v>
      </c>
      <c r="G70" s="52">
        <v>3</v>
      </c>
      <c r="H70" s="52">
        <v>0.61416969178082192</v>
      </c>
      <c r="I70" s="52">
        <v>0</v>
      </c>
      <c r="J70" s="52"/>
      <c r="K70" s="52"/>
      <c r="L70" s="52" t="s">
        <v>79</v>
      </c>
      <c r="M70" s="52">
        <v>25</v>
      </c>
      <c r="N70" s="52">
        <v>10</v>
      </c>
      <c r="O70" s="52">
        <v>7</v>
      </c>
      <c r="P70" s="52">
        <v>350</v>
      </c>
      <c r="Q70" s="52" t="s">
        <v>11</v>
      </c>
      <c r="R70" s="52">
        <v>0.45</v>
      </c>
      <c r="S70" s="52">
        <v>0.39199680365296807</v>
      </c>
      <c r="T70" s="52">
        <v>400</v>
      </c>
    </row>
    <row r="71" spans="1:20" x14ac:dyDescent="0.3">
      <c r="A71" s="52" t="s">
        <v>68</v>
      </c>
      <c r="B71" s="52">
        <v>10</v>
      </c>
      <c r="C71" s="52">
        <v>3</v>
      </c>
      <c r="D71" s="52">
        <v>0</v>
      </c>
      <c r="E71" s="52">
        <v>350</v>
      </c>
      <c r="F71" s="52">
        <v>40</v>
      </c>
      <c r="G71" s="52">
        <v>1.6</v>
      </c>
      <c r="H71" s="52">
        <v>1.3132867009132421</v>
      </c>
      <c r="I71" s="52">
        <v>100</v>
      </c>
      <c r="J71" s="52"/>
      <c r="K71" s="52"/>
      <c r="L71" s="52" t="s">
        <v>77</v>
      </c>
      <c r="M71" s="52">
        <v>25</v>
      </c>
      <c r="N71" s="52">
        <v>3</v>
      </c>
      <c r="O71" s="52">
        <v>0</v>
      </c>
      <c r="P71" s="52">
        <v>500</v>
      </c>
      <c r="Q71" s="52" t="s">
        <v>11</v>
      </c>
      <c r="R71" s="52">
        <v>0.45</v>
      </c>
      <c r="S71" s="52">
        <v>0.40723630136986311</v>
      </c>
      <c r="T71" s="52">
        <v>550</v>
      </c>
    </row>
    <row r="72" spans="1:20" x14ac:dyDescent="0.3">
      <c r="A72" s="52" t="s">
        <v>69</v>
      </c>
      <c r="B72" s="52">
        <v>10</v>
      </c>
      <c r="C72" s="52">
        <v>6</v>
      </c>
      <c r="D72" s="52">
        <v>3</v>
      </c>
      <c r="E72" s="52">
        <v>350</v>
      </c>
      <c r="F72" s="52">
        <v>40</v>
      </c>
      <c r="G72" s="52">
        <v>1.6</v>
      </c>
      <c r="H72" s="52">
        <v>1.0848521689497717</v>
      </c>
      <c r="I72" s="52">
        <v>100</v>
      </c>
      <c r="J72" s="52"/>
      <c r="K72" s="52"/>
      <c r="L72" s="52" t="s">
        <v>78</v>
      </c>
      <c r="M72" s="52">
        <v>25</v>
      </c>
      <c r="N72" s="52">
        <v>6</v>
      </c>
      <c r="O72" s="52">
        <v>3</v>
      </c>
      <c r="P72" s="52">
        <v>500</v>
      </c>
      <c r="Q72" s="52" t="s">
        <v>11</v>
      </c>
      <c r="R72" s="52">
        <v>0.45</v>
      </c>
      <c r="S72" s="52">
        <v>0.44054223744292237</v>
      </c>
      <c r="T72" s="52">
        <v>500</v>
      </c>
    </row>
    <row r="73" spans="1:20" x14ac:dyDescent="0.3">
      <c r="A73" s="52" t="s">
        <v>70</v>
      </c>
      <c r="B73" s="52">
        <v>10</v>
      </c>
      <c r="C73" s="52">
        <v>10</v>
      </c>
      <c r="D73" s="52">
        <v>7</v>
      </c>
      <c r="E73" s="52">
        <v>350</v>
      </c>
      <c r="F73" s="52">
        <v>40</v>
      </c>
      <c r="G73" s="52">
        <v>1.6</v>
      </c>
      <c r="H73" s="52">
        <v>0.61416969178082192</v>
      </c>
      <c r="I73" s="52">
        <v>0</v>
      </c>
      <c r="J73" s="52"/>
      <c r="K73" s="52"/>
      <c r="L73" s="52" t="s">
        <v>79</v>
      </c>
      <c r="M73" s="52">
        <v>25</v>
      </c>
      <c r="N73" s="52">
        <v>10</v>
      </c>
      <c r="O73" s="52">
        <v>7</v>
      </c>
      <c r="P73" s="52">
        <v>500</v>
      </c>
      <c r="Q73" s="52" t="s">
        <v>11</v>
      </c>
      <c r="R73" s="52">
        <v>0.45</v>
      </c>
      <c r="S73" s="52">
        <v>0.40778253424657529</v>
      </c>
      <c r="T73" s="52">
        <v>500</v>
      </c>
    </row>
    <row r="74" spans="1:20" x14ac:dyDescent="0.3">
      <c r="A74" s="52" t="s">
        <v>68</v>
      </c>
      <c r="B74" s="52">
        <v>10</v>
      </c>
      <c r="C74" s="52">
        <v>3</v>
      </c>
      <c r="D74" s="52">
        <v>0</v>
      </c>
      <c r="E74" s="52">
        <v>500</v>
      </c>
      <c r="F74" s="52">
        <v>30</v>
      </c>
      <c r="G74" s="52">
        <v>140</v>
      </c>
      <c r="H74" s="52">
        <v>67.239899999999992</v>
      </c>
      <c r="I74" s="52">
        <v>100</v>
      </c>
      <c r="J74" s="52"/>
      <c r="K74" s="52"/>
      <c r="L74" s="52" t="s">
        <v>77</v>
      </c>
      <c r="M74" s="52">
        <v>25</v>
      </c>
      <c r="N74" s="52">
        <v>3</v>
      </c>
      <c r="O74" s="52">
        <v>0</v>
      </c>
      <c r="P74" s="52">
        <v>750</v>
      </c>
      <c r="Q74" s="52" t="s">
        <v>11</v>
      </c>
      <c r="R74" s="52">
        <v>0.45</v>
      </c>
      <c r="S74" s="52">
        <v>0.4354666095890411</v>
      </c>
      <c r="T74" s="52">
        <v>700</v>
      </c>
    </row>
    <row r="75" spans="1:20" x14ac:dyDescent="0.3">
      <c r="A75" s="52" t="s">
        <v>69</v>
      </c>
      <c r="B75" s="52">
        <v>10</v>
      </c>
      <c r="C75" s="52">
        <v>6</v>
      </c>
      <c r="D75" s="52">
        <v>3</v>
      </c>
      <c r="E75" s="52">
        <v>500</v>
      </c>
      <c r="F75" s="52">
        <v>30</v>
      </c>
      <c r="G75" s="52">
        <v>140</v>
      </c>
      <c r="H75" s="52">
        <v>99.608949999999993</v>
      </c>
      <c r="I75" s="52">
        <v>50</v>
      </c>
      <c r="J75" s="52"/>
      <c r="K75" s="52"/>
      <c r="L75" s="52" t="s">
        <v>78</v>
      </c>
      <c r="M75" s="52">
        <v>25</v>
      </c>
      <c r="N75" s="52">
        <v>6</v>
      </c>
      <c r="O75" s="52">
        <v>3</v>
      </c>
      <c r="P75" s="52">
        <v>750</v>
      </c>
      <c r="Q75" s="52" t="s">
        <v>11</v>
      </c>
      <c r="R75" s="52">
        <v>0.45</v>
      </c>
      <c r="S75" s="52">
        <v>0.41348715753424664</v>
      </c>
      <c r="T75" s="52">
        <v>700</v>
      </c>
    </row>
    <row r="76" spans="1:20" x14ac:dyDescent="0.3">
      <c r="A76" s="52" t="s">
        <v>70</v>
      </c>
      <c r="B76" s="52">
        <v>10</v>
      </c>
      <c r="C76" s="52">
        <v>10</v>
      </c>
      <c r="D76" s="52">
        <v>7</v>
      </c>
      <c r="E76" s="52">
        <v>500</v>
      </c>
      <c r="F76" s="52">
        <v>30</v>
      </c>
      <c r="G76" s="52">
        <v>140</v>
      </c>
      <c r="H76" s="52">
        <v>35.834049999999998</v>
      </c>
      <c r="I76" s="52">
        <v>0</v>
      </c>
      <c r="J76" s="52"/>
      <c r="K76" s="52"/>
      <c r="L76" s="52" t="s">
        <v>79</v>
      </c>
      <c r="M76" s="52">
        <v>25</v>
      </c>
      <c r="N76" s="52">
        <v>10</v>
      </c>
      <c r="O76" s="52">
        <v>7</v>
      </c>
      <c r="P76" s="52">
        <v>750</v>
      </c>
      <c r="Q76" s="52" t="s">
        <v>11</v>
      </c>
      <c r="R76" s="52">
        <v>0.45</v>
      </c>
      <c r="S76" s="52">
        <v>0.42438441780821917</v>
      </c>
      <c r="T76" s="52">
        <v>650</v>
      </c>
    </row>
    <row r="77" spans="1:20" x14ac:dyDescent="0.3">
      <c r="A77" s="52" t="s">
        <v>68</v>
      </c>
      <c r="B77" s="52">
        <v>10</v>
      </c>
      <c r="C77" s="52">
        <v>3</v>
      </c>
      <c r="D77" s="52">
        <v>0</v>
      </c>
      <c r="E77" s="52">
        <v>500</v>
      </c>
      <c r="F77" s="52">
        <v>35</v>
      </c>
      <c r="G77" s="52">
        <v>3</v>
      </c>
      <c r="H77" s="52">
        <v>1.8761238584474884</v>
      </c>
      <c r="I77" s="52">
        <v>100</v>
      </c>
      <c r="J77" s="52"/>
      <c r="K77" s="52"/>
      <c r="L77" s="52" t="s">
        <v>80</v>
      </c>
      <c r="M77" s="52">
        <v>30</v>
      </c>
      <c r="N77" s="52">
        <v>3</v>
      </c>
      <c r="O77" s="52">
        <v>0</v>
      </c>
      <c r="P77" s="52">
        <v>100</v>
      </c>
      <c r="Q77" s="52" t="s">
        <v>11</v>
      </c>
      <c r="R77" s="52">
        <v>45</v>
      </c>
      <c r="S77" s="52">
        <v>43.755549999999999</v>
      </c>
      <c r="T77" s="52">
        <v>400</v>
      </c>
    </row>
    <row r="78" spans="1:20" x14ac:dyDescent="0.3">
      <c r="A78" s="52" t="s">
        <v>69</v>
      </c>
      <c r="B78" s="52">
        <v>10</v>
      </c>
      <c r="C78" s="52">
        <v>6</v>
      </c>
      <c r="D78" s="52">
        <v>3</v>
      </c>
      <c r="E78" s="52">
        <v>500</v>
      </c>
      <c r="F78" s="52">
        <v>35</v>
      </c>
      <c r="G78" s="52">
        <v>3</v>
      </c>
      <c r="H78" s="52">
        <v>2.5370924657534246</v>
      </c>
      <c r="I78" s="52">
        <v>50</v>
      </c>
      <c r="J78" s="52"/>
      <c r="K78" s="52"/>
      <c r="L78" s="52" t="s">
        <v>81</v>
      </c>
      <c r="M78" s="52">
        <v>30</v>
      </c>
      <c r="N78" s="52">
        <v>6</v>
      </c>
      <c r="O78" s="52">
        <v>3</v>
      </c>
      <c r="P78" s="52">
        <v>100</v>
      </c>
      <c r="Q78" s="52" t="s">
        <v>11</v>
      </c>
      <c r="R78" s="52">
        <v>45</v>
      </c>
      <c r="S78" s="52">
        <v>41.4223</v>
      </c>
      <c r="T78" s="52">
        <v>400</v>
      </c>
    </row>
    <row r="79" spans="1:20" x14ac:dyDescent="0.3">
      <c r="A79" s="52" t="s">
        <v>70</v>
      </c>
      <c r="B79" s="52">
        <v>10</v>
      </c>
      <c r="C79" s="52">
        <v>10</v>
      </c>
      <c r="D79" s="52">
        <v>7</v>
      </c>
      <c r="E79" s="52">
        <v>500</v>
      </c>
      <c r="F79" s="52">
        <v>35</v>
      </c>
      <c r="G79" s="52">
        <v>3</v>
      </c>
      <c r="H79" s="52">
        <v>0.8773852739726028</v>
      </c>
      <c r="I79" s="52">
        <v>0</v>
      </c>
      <c r="J79" s="52"/>
      <c r="K79" s="52"/>
      <c r="L79" s="52" t="s">
        <v>82</v>
      </c>
      <c r="M79" s="52">
        <v>30</v>
      </c>
      <c r="N79" s="52">
        <v>10</v>
      </c>
      <c r="O79" s="52">
        <v>7</v>
      </c>
      <c r="P79" s="52">
        <v>100</v>
      </c>
      <c r="Q79" s="52" t="s">
        <v>11</v>
      </c>
      <c r="R79" s="52">
        <v>45</v>
      </c>
      <c r="S79" s="52">
        <v>44.089550000000003</v>
      </c>
      <c r="T79" s="52">
        <v>350</v>
      </c>
    </row>
    <row r="80" spans="1:20" x14ac:dyDescent="0.3">
      <c r="A80" s="52" t="s">
        <v>68</v>
      </c>
      <c r="B80" s="52">
        <v>10</v>
      </c>
      <c r="C80" s="52">
        <v>3</v>
      </c>
      <c r="D80" s="52">
        <v>0</v>
      </c>
      <c r="E80" s="52">
        <v>500</v>
      </c>
      <c r="F80" s="52">
        <v>40</v>
      </c>
      <c r="G80" s="52">
        <v>1.6</v>
      </c>
      <c r="H80" s="52">
        <v>1.041841324200913</v>
      </c>
      <c r="I80" s="52">
        <v>150</v>
      </c>
      <c r="J80" s="52"/>
      <c r="K80" s="52"/>
      <c r="L80" s="52" t="s">
        <v>80</v>
      </c>
      <c r="M80" s="52">
        <v>30</v>
      </c>
      <c r="N80" s="52">
        <v>3</v>
      </c>
      <c r="O80" s="52">
        <v>0</v>
      </c>
      <c r="P80" s="52">
        <v>200</v>
      </c>
      <c r="Q80" s="52" t="s">
        <v>11</v>
      </c>
      <c r="R80" s="52">
        <v>45</v>
      </c>
      <c r="S80" s="52">
        <v>43.755549999999999</v>
      </c>
      <c r="T80" s="52">
        <v>400</v>
      </c>
    </row>
    <row r="81" spans="1:20" x14ac:dyDescent="0.3">
      <c r="A81" s="52" t="s">
        <v>69</v>
      </c>
      <c r="B81" s="52">
        <v>10</v>
      </c>
      <c r="C81" s="52">
        <v>6</v>
      </c>
      <c r="D81" s="52">
        <v>3</v>
      </c>
      <c r="E81" s="52">
        <v>500</v>
      </c>
      <c r="F81" s="52">
        <v>40</v>
      </c>
      <c r="G81" s="52">
        <v>1.6</v>
      </c>
      <c r="H81" s="52">
        <v>1.549788812785388</v>
      </c>
      <c r="I81" s="52">
        <v>100</v>
      </c>
      <c r="J81" s="52"/>
      <c r="K81" s="52"/>
      <c r="L81" s="52" t="s">
        <v>81</v>
      </c>
      <c r="M81" s="52">
        <v>30</v>
      </c>
      <c r="N81" s="52">
        <v>6</v>
      </c>
      <c r="O81" s="52">
        <v>3</v>
      </c>
      <c r="P81" s="52">
        <v>200</v>
      </c>
      <c r="Q81" s="52" t="s">
        <v>11</v>
      </c>
      <c r="R81" s="52">
        <v>45</v>
      </c>
      <c r="S81" s="52">
        <v>41.4223</v>
      </c>
      <c r="T81" s="52">
        <v>400</v>
      </c>
    </row>
    <row r="82" spans="1:20" x14ac:dyDescent="0.3">
      <c r="A82" s="52" t="s">
        <v>70</v>
      </c>
      <c r="B82" s="52">
        <v>10</v>
      </c>
      <c r="C82" s="52">
        <v>10</v>
      </c>
      <c r="D82" s="52">
        <v>7</v>
      </c>
      <c r="E82" s="52">
        <v>500</v>
      </c>
      <c r="F82" s="52">
        <v>40</v>
      </c>
      <c r="G82" s="52">
        <v>1.6</v>
      </c>
      <c r="H82" s="52">
        <v>0.8773852739726028</v>
      </c>
      <c r="I82" s="52">
        <v>0</v>
      </c>
      <c r="J82" s="52"/>
      <c r="K82" s="52"/>
      <c r="L82" s="52" t="s">
        <v>82</v>
      </c>
      <c r="M82" s="52">
        <v>30</v>
      </c>
      <c r="N82" s="52">
        <v>10</v>
      </c>
      <c r="O82" s="52">
        <v>7</v>
      </c>
      <c r="P82" s="52">
        <v>200</v>
      </c>
      <c r="Q82" s="52" t="s">
        <v>11</v>
      </c>
      <c r="R82" s="52">
        <v>45</v>
      </c>
      <c r="S82" s="52">
        <v>44.089550000000003</v>
      </c>
      <c r="T82" s="52">
        <v>350</v>
      </c>
    </row>
    <row r="83" spans="1:20" x14ac:dyDescent="0.3">
      <c r="A83" s="52" t="s">
        <v>68</v>
      </c>
      <c r="B83" s="52">
        <v>10</v>
      </c>
      <c r="C83" s="52">
        <v>3</v>
      </c>
      <c r="D83" s="52">
        <v>0</v>
      </c>
      <c r="E83" s="52">
        <v>750</v>
      </c>
      <c r="F83" s="52">
        <v>30</v>
      </c>
      <c r="G83" s="52">
        <v>140</v>
      </c>
      <c r="H83" s="52">
        <v>68.44704999999999</v>
      </c>
      <c r="I83" s="52">
        <v>100</v>
      </c>
      <c r="J83" s="52"/>
      <c r="K83" s="52"/>
      <c r="L83" s="52" t="s">
        <v>80</v>
      </c>
      <c r="M83" s="52">
        <v>30</v>
      </c>
      <c r="N83" s="52">
        <v>3</v>
      </c>
      <c r="O83" s="52">
        <v>0</v>
      </c>
      <c r="P83" s="52">
        <v>350</v>
      </c>
      <c r="Q83" s="52" t="s">
        <v>11</v>
      </c>
      <c r="R83" s="52">
        <v>0.45</v>
      </c>
      <c r="S83" s="52">
        <v>0.40049429223744287</v>
      </c>
      <c r="T83" s="52">
        <v>550</v>
      </c>
    </row>
    <row r="84" spans="1:20" x14ac:dyDescent="0.3">
      <c r="A84" s="52" t="s">
        <v>69</v>
      </c>
      <c r="B84" s="52">
        <v>10</v>
      </c>
      <c r="C84" s="52">
        <v>6</v>
      </c>
      <c r="D84" s="52">
        <v>3</v>
      </c>
      <c r="E84" s="52">
        <v>750</v>
      </c>
      <c r="F84" s="52">
        <v>30</v>
      </c>
      <c r="G84" s="52">
        <v>140</v>
      </c>
      <c r="H84" s="52">
        <v>103.18034999999999</v>
      </c>
      <c r="I84" s="52">
        <v>50</v>
      </c>
      <c r="J84" s="52"/>
      <c r="K84" s="52"/>
      <c r="L84" s="52" t="s">
        <v>81</v>
      </c>
      <c r="M84" s="52">
        <v>30</v>
      </c>
      <c r="N84" s="52">
        <v>6</v>
      </c>
      <c r="O84" s="52">
        <v>3</v>
      </c>
      <c r="P84" s="52">
        <v>350</v>
      </c>
      <c r="Q84" s="52" t="s">
        <v>11</v>
      </c>
      <c r="R84" s="52">
        <v>0.45</v>
      </c>
      <c r="S84" s="52">
        <v>0.43348059360730595</v>
      </c>
      <c r="T84" s="52">
        <v>500</v>
      </c>
    </row>
    <row r="85" spans="1:20" x14ac:dyDescent="0.3">
      <c r="A85" s="52" t="s">
        <v>70</v>
      </c>
      <c r="B85" s="52">
        <v>10</v>
      </c>
      <c r="C85" s="52">
        <v>10</v>
      </c>
      <c r="D85" s="52">
        <v>7</v>
      </c>
      <c r="E85" s="52">
        <v>750</v>
      </c>
      <c r="F85" s="52">
        <v>30</v>
      </c>
      <c r="G85" s="52">
        <v>140</v>
      </c>
      <c r="H85" s="52">
        <v>36.740549999999999</v>
      </c>
      <c r="I85" s="52">
        <v>0</v>
      </c>
      <c r="J85" s="52"/>
      <c r="K85" s="52"/>
      <c r="L85" s="52" t="s">
        <v>82</v>
      </c>
      <c r="M85" s="52">
        <v>30</v>
      </c>
      <c r="N85" s="52">
        <v>10</v>
      </c>
      <c r="O85" s="52">
        <v>7</v>
      </c>
      <c r="P85" s="52">
        <v>350</v>
      </c>
      <c r="Q85" s="52" t="s">
        <v>11</v>
      </c>
      <c r="R85" s="52">
        <v>0.45</v>
      </c>
      <c r="S85" s="52">
        <v>0.39775742009132414</v>
      </c>
      <c r="T85" s="52">
        <v>500</v>
      </c>
    </row>
    <row r="86" spans="1:20" x14ac:dyDescent="0.3">
      <c r="A86" s="52" t="s">
        <v>68</v>
      </c>
      <c r="B86" s="52">
        <v>10</v>
      </c>
      <c r="C86" s="52">
        <v>3</v>
      </c>
      <c r="D86" s="52">
        <v>0</v>
      </c>
      <c r="E86" s="52">
        <v>750</v>
      </c>
      <c r="F86" s="52">
        <v>35</v>
      </c>
      <c r="G86" s="52">
        <v>3</v>
      </c>
      <c r="H86" s="52">
        <v>2.8141857876712328</v>
      </c>
      <c r="I86" s="52">
        <v>100</v>
      </c>
      <c r="J86" s="52"/>
      <c r="K86" s="52"/>
      <c r="L86" s="52" t="s">
        <v>80</v>
      </c>
      <c r="M86" s="52">
        <v>30</v>
      </c>
      <c r="N86" s="52">
        <v>3</v>
      </c>
      <c r="O86" s="52">
        <v>0</v>
      </c>
      <c r="P86" s="52">
        <v>500</v>
      </c>
      <c r="Q86" s="52" t="s">
        <v>11</v>
      </c>
      <c r="R86" s="52">
        <v>0.45</v>
      </c>
      <c r="S86" s="52">
        <v>0.44836358447488595</v>
      </c>
      <c r="T86" s="52">
        <v>650</v>
      </c>
    </row>
    <row r="87" spans="1:20" x14ac:dyDescent="0.3">
      <c r="A87" s="52" t="s">
        <v>69</v>
      </c>
      <c r="B87" s="52">
        <v>10</v>
      </c>
      <c r="C87" s="52">
        <v>6</v>
      </c>
      <c r="D87" s="52">
        <v>3</v>
      </c>
      <c r="E87" s="52">
        <v>750</v>
      </c>
      <c r="F87" s="52">
        <v>35</v>
      </c>
      <c r="G87" s="52">
        <v>3</v>
      </c>
      <c r="H87" s="52">
        <v>2.3246832191780822</v>
      </c>
      <c r="I87" s="52">
        <v>100</v>
      </c>
      <c r="J87" s="52"/>
      <c r="K87" s="52"/>
      <c r="L87" s="52" t="s">
        <v>81</v>
      </c>
      <c r="M87" s="52">
        <v>30</v>
      </c>
      <c r="N87" s="52">
        <v>6</v>
      </c>
      <c r="O87" s="52">
        <v>3</v>
      </c>
      <c r="P87" s="52">
        <v>500</v>
      </c>
      <c r="Q87" s="52" t="s">
        <v>11</v>
      </c>
      <c r="R87" s="52">
        <v>0.45</v>
      </c>
      <c r="S87" s="52">
        <v>0.42540810502283105</v>
      </c>
      <c r="T87" s="52">
        <v>650</v>
      </c>
    </row>
    <row r="88" spans="1:20" x14ac:dyDescent="0.3">
      <c r="A88" s="52" t="s">
        <v>70</v>
      </c>
      <c r="B88" s="52">
        <v>10</v>
      </c>
      <c r="C88" s="52">
        <v>10</v>
      </c>
      <c r="D88" s="52">
        <v>7</v>
      </c>
      <c r="E88" s="52">
        <v>750</v>
      </c>
      <c r="F88" s="52">
        <v>35</v>
      </c>
      <c r="G88" s="52">
        <v>3</v>
      </c>
      <c r="H88" s="52">
        <v>1.3160779109589043</v>
      </c>
      <c r="I88" s="52">
        <v>0</v>
      </c>
      <c r="J88" s="52"/>
      <c r="K88" s="52"/>
      <c r="L88" s="52" t="s">
        <v>82</v>
      </c>
      <c r="M88" s="52">
        <v>30</v>
      </c>
      <c r="N88" s="52">
        <v>10</v>
      </c>
      <c r="O88" s="52">
        <v>7</v>
      </c>
      <c r="P88" s="52">
        <v>500</v>
      </c>
      <c r="Q88" s="52" t="s">
        <v>11</v>
      </c>
      <c r="R88" s="52">
        <v>0.45</v>
      </c>
      <c r="S88" s="52">
        <v>0.43947203196347034</v>
      </c>
      <c r="T88" s="52">
        <v>600</v>
      </c>
    </row>
    <row r="89" spans="1:20" x14ac:dyDescent="0.3">
      <c r="A89" s="52" t="s">
        <v>68</v>
      </c>
      <c r="B89" s="52">
        <v>10</v>
      </c>
      <c r="C89" s="52">
        <v>3</v>
      </c>
      <c r="D89" s="52">
        <v>0</v>
      </c>
      <c r="E89" s="52">
        <v>750</v>
      </c>
      <c r="F89" s="52">
        <v>40</v>
      </c>
      <c r="G89" s="52">
        <v>1.6</v>
      </c>
      <c r="H89" s="52">
        <v>1.5627619863013698</v>
      </c>
      <c r="I89" s="52">
        <v>150</v>
      </c>
      <c r="J89" s="52"/>
      <c r="K89" s="52"/>
      <c r="L89" s="52" t="s">
        <v>80</v>
      </c>
      <c r="M89" s="52">
        <v>30</v>
      </c>
      <c r="N89" s="52">
        <v>3</v>
      </c>
      <c r="O89" s="52">
        <v>0</v>
      </c>
      <c r="P89" s="52">
        <v>750</v>
      </c>
      <c r="Q89" s="52" t="s">
        <v>11</v>
      </c>
      <c r="R89" s="52">
        <v>0.45</v>
      </c>
      <c r="S89" s="52">
        <v>0.41467037671232881</v>
      </c>
      <c r="T89" s="52">
        <v>900</v>
      </c>
    </row>
    <row r="90" spans="1:20" x14ac:dyDescent="0.3">
      <c r="A90" s="52" t="s">
        <v>69</v>
      </c>
      <c r="B90" s="52">
        <v>10</v>
      </c>
      <c r="C90" s="52">
        <v>6</v>
      </c>
      <c r="D90" s="52">
        <v>3</v>
      </c>
      <c r="E90" s="52">
        <v>750</v>
      </c>
      <c r="F90" s="52">
        <v>40</v>
      </c>
      <c r="G90" s="52">
        <v>1.6</v>
      </c>
      <c r="H90" s="52">
        <v>1.4024092465753426</v>
      </c>
      <c r="I90" s="52">
        <v>150</v>
      </c>
      <c r="J90" s="52"/>
      <c r="K90" s="52"/>
      <c r="L90" s="52" t="s">
        <v>81</v>
      </c>
      <c r="M90" s="52">
        <v>30</v>
      </c>
      <c r="N90" s="52">
        <v>6</v>
      </c>
      <c r="O90" s="52">
        <v>3</v>
      </c>
      <c r="P90" s="52">
        <v>750</v>
      </c>
      <c r="Q90" s="52" t="s">
        <v>11</v>
      </c>
      <c r="R90" s="52">
        <v>0.45</v>
      </c>
      <c r="S90" s="52">
        <v>0.43083133561643833</v>
      </c>
      <c r="T90" s="52">
        <v>850</v>
      </c>
    </row>
    <row r="91" spans="1:20" x14ac:dyDescent="0.3">
      <c r="A91" s="52" t="s">
        <v>70</v>
      </c>
      <c r="B91" s="52">
        <v>10</v>
      </c>
      <c r="C91" s="52">
        <v>10</v>
      </c>
      <c r="D91" s="52">
        <v>7</v>
      </c>
      <c r="E91" s="52">
        <v>750</v>
      </c>
      <c r="F91" s="52">
        <v>40</v>
      </c>
      <c r="G91" s="52">
        <v>1.6</v>
      </c>
      <c r="H91" s="52">
        <v>1.3160779109589043</v>
      </c>
      <c r="I91" s="52">
        <v>0</v>
      </c>
      <c r="J91" s="52"/>
      <c r="K91" s="52"/>
      <c r="L91" s="52" t="s">
        <v>82</v>
      </c>
      <c r="M91" s="52">
        <v>30</v>
      </c>
      <c r="N91" s="52">
        <v>10</v>
      </c>
      <c r="O91" s="52">
        <v>7</v>
      </c>
      <c r="P91" s="52">
        <v>750</v>
      </c>
      <c r="Q91" s="52" t="s">
        <v>11</v>
      </c>
      <c r="R91" s="52">
        <v>0.45</v>
      </c>
      <c r="S91" s="52">
        <v>0.43766181506849311</v>
      </c>
      <c r="T91" s="52">
        <v>800</v>
      </c>
    </row>
    <row r="92" spans="1:20" x14ac:dyDescent="0.3">
      <c r="A92" s="52" t="s">
        <v>71</v>
      </c>
      <c r="B92" s="52">
        <v>15</v>
      </c>
      <c r="C92" s="52">
        <v>3</v>
      </c>
      <c r="D92" s="52">
        <v>0</v>
      </c>
      <c r="E92" s="52">
        <v>100</v>
      </c>
      <c r="F92" s="52">
        <v>30</v>
      </c>
      <c r="G92" s="52">
        <v>140</v>
      </c>
      <c r="H92" s="52">
        <v>71.203649999999996</v>
      </c>
      <c r="I92" s="52">
        <v>100</v>
      </c>
      <c r="J92" s="52"/>
      <c r="K92" s="52"/>
      <c r="L92" s="52" t="s">
        <v>83</v>
      </c>
      <c r="M92" s="52">
        <v>40</v>
      </c>
      <c r="N92" s="52">
        <v>3</v>
      </c>
      <c r="O92" s="52">
        <v>0</v>
      </c>
      <c r="P92" s="52">
        <v>100</v>
      </c>
      <c r="Q92" s="52" t="s">
        <v>11</v>
      </c>
      <c r="R92" s="52">
        <v>45</v>
      </c>
      <c r="S92" s="52">
        <v>40.243049999999997</v>
      </c>
      <c r="T92" s="52">
        <v>500</v>
      </c>
    </row>
    <row r="93" spans="1:20" x14ac:dyDescent="0.3">
      <c r="A93" s="52" t="s">
        <v>72</v>
      </c>
      <c r="B93" s="52">
        <v>15</v>
      </c>
      <c r="C93" s="52">
        <v>6</v>
      </c>
      <c r="D93" s="52">
        <v>3</v>
      </c>
      <c r="E93" s="52">
        <v>100</v>
      </c>
      <c r="F93" s="52">
        <v>30</v>
      </c>
      <c r="G93" s="52">
        <v>140</v>
      </c>
      <c r="H93" s="52">
        <v>92.181599999999989</v>
      </c>
      <c r="I93" s="52">
        <v>50</v>
      </c>
      <c r="J93" s="52"/>
      <c r="K93" s="52"/>
      <c r="L93" s="52" t="s">
        <v>84</v>
      </c>
      <c r="M93" s="52">
        <v>40</v>
      </c>
      <c r="N93" s="52">
        <v>6</v>
      </c>
      <c r="O93" s="52">
        <v>3</v>
      </c>
      <c r="P93" s="52">
        <v>100</v>
      </c>
      <c r="Q93" s="52" t="s">
        <v>11</v>
      </c>
      <c r="R93" s="52">
        <v>45</v>
      </c>
      <c r="S93" s="52">
        <v>43.375599999999999</v>
      </c>
      <c r="T93" s="52">
        <v>450</v>
      </c>
    </row>
    <row r="94" spans="1:20" x14ac:dyDescent="0.3">
      <c r="A94" s="52" t="s">
        <v>73</v>
      </c>
      <c r="B94" s="52">
        <v>15</v>
      </c>
      <c r="C94" s="52">
        <v>10</v>
      </c>
      <c r="D94" s="52">
        <v>7</v>
      </c>
      <c r="E94" s="52">
        <v>100</v>
      </c>
      <c r="F94" s="52">
        <v>30</v>
      </c>
      <c r="G94" s="52">
        <v>140</v>
      </c>
      <c r="H94" s="52">
        <v>32.445349999999998</v>
      </c>
      <c r="I94" s="52">
        <v>0</v>
      </c>
      <c r="J94" s="52"/>
      <c r="K94" s="52"/>
      <c r="L94" s="52" t="s">
        <v>85</v>
      </c>
      <c r="M94" s="52">
        <v>40</v>
      </c>
      <c r="N94" s="52">
        <v>10</v>
      </c>
      <c r="O94" s="52">
        <v>7</v>
      </c>
      <c r="P94" s="52">
        <v>100</v>
      </c>
      <c r="Q94" s="52" t="s">
        <v>11</v>
      </c>
      <c r="R94" s="52">
        <v>45</v>
      </c>
      <c r="S94" s="52">
        <v>39.671399999999998</v>
      </c>
      <c r="T94" s="52">
        <v>450</v>
      </c>
    </row>
    <row r="95" spans="1:20" x14ac:dyDescent="0.3">
      <c r="A95" s="52" t="s">
        <v>71</v>
      </c>
      <c r="B95" s="52">
        <v>15</v>
      </c>
      <c r="C95" s="52">
        <v>3</v>
      </c>
      <c r="D95" s="52">
        <v>0</v>
      </c>
      <c r="E95" s="52">
        <v>100</v>
      </c>
      <c r="F95" s="52">
        <v>35</v>
      </c>
      <c r="G95" s="52">
        <v>140</v>
      </c>
      <c r="H95" s="52">
        <v>71.203649999999996</v>
      </c>
      <c r="I95" s="52">
        <v>100</v>
      </c>
      <c r="J95" s="52"/>
      <c r="K95" s="52"/>
      <c r="L95" s="52" t="s">
        <v>83</v>
      </c>
      <c r="M95" s="52">
        <v>40</v>
      </c>
      <c r="N95" s="52">
        <v>3</v>
      </c>
      <c r="O95" s="52">
        <v>0</v>
      </c>
      <c r="P95" s="52">
        <v>200</v>
      </c>
      <c r="Q95" s="52" t="s">
        <v>11</v>
      </c>
      <c r="R95" s="52">
        <v>45</v>
      </c>
      <c r="S95" s="52">
        <v>40.243049999999997</v>
      </c>
      <c r="T95" s="52">
        <v>500</v>
      </c>
    </row>
    <row r="96" spans="1:20" x14ac:dyDescent="0.3">
      <c r="A96" s="52" t="s">
        <v>72</v>
      </c>
      <c r="B96" s="52">
        <v>15</v>
      </c>
      <c r="C96" s="52">
        <v>6</v>
      </c>
      <c r="D96" s="52">
        <v>3</v>
      </c>
      <c r="E96" s="52">
        <v>100</v>
      </c>
      <c r="F96" s="52">
        <v>35</v>
      </c>
      <c r="G96" s="52">
        <v>140</v>
      </c>
      <c r="H96" s="52">
        <v>92.181599999999989</v>
      </c>
      <c r="I96" s="52">
        <v>50</v>
      </c>
      <c r="J96" s="52"/>
      <c r="K96" s="52"/>
      <c r="L96" s="52" t="s">
        <v>84</v>
      </c>
      <c r="M96" s="52">
        <v>40</v>
      </c>
      <c r="N96" s="52">
        <v>6</v>
      </c>
      <c r="O96" s="52">
        <v>3</v>
      </c>
      <c r="P96" s="52">
        <v>200</v>
      </c>
      <c r="Q96" s="52" t="s">
        <v>11</v>
      </c>
      <c r="R96" s="52">
        <v>45</v>
      </c>
      <c r="S96" s="52">
        <v>43.375599999999999</v>
      </c>
      <c r="T96" s="52">
        <v>450</v>
      </c>
    </row>
    <row r="97" spans="1:20" x14ac:dyDescent="0.3">
      <c r="A97" s="52" t="s">
        <v>73</v>
      </c>
      <c r="B97" s="52">
        <v>15</v>
      </c>
      <c r="C97" s="52">
        <v>10</v>
      </c>
      <c r="D97" s="52">
        <v>7</v>
      </c>
      <c r="E97" s="52">
        <v>100</v>
      </c>
      <c r="F97" s="52">
        <v>35</v>
      </c>
      <c r="G97" s="52">
        <v>140</v>
      </c>
      <c r="H97" s="52">
        <v>32.445349999999998</v>
      </c>
      <c r="I97" s="52">
        <v>0</v>
      </c>
      <c r="J97" s="52"/>
      <c r="K97" s="52"/>
      <c r="L97" s="52" t="s">
        <v>85</v>
      </c>
      <c r="M97" s="52">
        <v>40</v>
      </c>
      <c r="N97" s="52">
        <v>10</v>
      </c>
      <c r="O97" s="52">
        <v>7</v>
      </c>
      <c r="P97" s="52">
        <v>200</v>
      </c>
      <c r="Q97" s="52" t="s">
        <v>11</v>
      </c>
      <c r="R97" s="52">
        <v>45</v>
      </c>
      <c r="S97" s="52">
        <v>39.671399999999998</v>
      </c>
      <c r="T97" s="52">
        <v>450</v>
      </c>
    </row>
    <row r="98" spans="1:20" x14ac:dyDescent="0.3">
      <c r="A98" s="52" t="s">
        <v>71</v>
      </c>
      <c r="B98" s="52">
        <v>15</v>
      </c>
      <c r="C98" s="52">
        <v>3</v>
      </c>
      <c r="D98" s="52">
        <v>0</v>
      </c>
      <c r="E98" s="52">
        <v>100</v>
      </c>
      <c r="F98" s="52">
        <v>40</v>
      </c>
      <c r="G98" s="52">
        <v>140</v>
      </c>
      <c r="H98" s="52">
        <v>71.203649999999996</v>
      </c>
      <c r="I98" s="52">
        <v>100</v>
      </c>
      <c r="J98" s="52"/>
      <c r="K98" s="52"/>
      <c r="L98" s="52" t="s">
        <v>83</v>
      </c>
      <c r="M98" s="52">
        <v>40</v>
      </c>
      <c r="N98" s="52">
        <v>3</v>
      </c>
      <c r="O98" s="52">
        <v>0</v>
      </c>
      <c r="P98" s="52">
        <v>350</v>
      </c>
      <c r="Q98" s="52" t="s">
        <v>11</v>
      </c>
      <c r="R98" s="52">
        <v>0.45</v>
      </c>
      <c r="S98" s="52">
        <v>0.43276541095890408</v>
      </c>
      <c r="T98" s="52">
        <v>600</v>
      </c>
    </row>
    <row r="99" spans="1:20" x14ac:dyDescent="0.3">
      <c r="A99" s="52" t="s">
        <v>72</v>
      </c>
      <c r="B99" s="52">
        <v>15</v>
      </c>
      <c r="C99" s="52">
        <v>6</v>
      </c>
      <c r="D99" s="52">
        <v>3</v>
      </c>
      <c r="E99" s="52">
        <v>100</v>
      </c>
      <c r="F99" s="52">
        <v>40</v>
      </c>
      <c r="G99" s="52">
        <v>140</v>
      </c>
      <c r="H99" s="52">
        <v>92.181599999999989</v>
      </c>
      <c r="I99" s="52">
        <v>50</v>
      </c>
      <c r="J99" s="52"/>
      <c r="K99" s="52"/>
      <c r="L99" s="52" t="s">
        <v>84</v>
      </c>
      <c r="M99" s="52">
        <v>40</v>
      </c>
      <c r="N99" s="52">
        <v>6</v>
      </c>
      <c r="O99" s="52">
        <v>3</v>
      </c>
      <c r="P99" s="52">
        <v>350</v>
      </c>
      <c r="Q99" s="52" t="s">
        <v>11</v>
      </c>
      <c r="R99" s="52">
        <v>0.45</v>
      </c>
      <c r="S99" s="52">
        <v>0.40995547945205479</v>
      </c>
      <c r="T99" s="52">
        <v>600</v>
      </c>
    </row>
    <row r="100" spans="1:20" x14ac:dyDescent="0.3">
      <c r="A100" s="52" t="s">
        <v>73</v>
      </c>
      <c r="B100" s="52">
        <v>15</v>
      </c>
      <c r="C100" s="52">
        <v>10</v>
      </c>
      <c r="D100" s="52">
        <v>7</v>
      </c>
      <c r="E100" s="52">
        <v>100</v>
      </c>
      <c r="F100" s="52">
        <v>40</v>
      </c>
      <c r="G100" s="52">
        <v>140</v>
      </c>
      <c r="H100" s="52">
        <v>32.445349999999998</v>
      </c>
      <c r="I100" s="52">
        <v>0</v>
      </c>
      <c r="J100" s="52"/>
      <c r="K100" s="52"/>
      <c r="L100" s="52" t="s">
        <v>85</v>
      </c>
      <c r="M100" s="52">
        <v>40</v>
      </c>
      <c r="N100" s="52">
        <v>10</v>
      </c>
      <c r="O100" s="52">
        <v>7</v>
      </c>
      <c r="P100" s="52">
        <v>350</v>
      </c>
      <c r="Q100" s="52" t="s">
        <v>11</v>
      </c>
      <c r="R100" s="52">
        <v>0.45</v>
      </c>
      <c r="S100" s="52">
        <v>0.42734760273972605</v>
      </c>
      <c r="T100" s="52">
        <v>550</v>
      </c>
    </row>
    <row r="101" spans="1:20" x14ac:dyDescent="0.3">
      <c r="A101" s="52" t="s">
        <v>71</v>
      </c>
      <c r="B101" s="52">
        <v>15</v>
      </c>
      <c r="C101" s="52">
        <v>3</v>
      </c>
      <c r="D101" s="52">
        <v>0</v>
      </c>
      <c r="E101" s="52">
        <v>200</v>
      </c>
      <c r="F101" s="52">
        <v>30</v>
      </c>
      <c r="G101" s="52">
        <v>140</v>
      </c>
      <c r="H101" s="52">
        <v>81.95389999999999</v>
      </c>
      <c r="I101" s="52">
        <v>100</v>
      </c>
      <c r="J101" s="52"/>
      <c r="K101" s="52"/>
      <c r="L101" s="52" t="s">
        <v>83</v>
      </c>
      <c r="M101" s="52">
        <v>40</v>
      </c>
      <c r="N101" s="52">
        <v>3</v>
      </c>
      <c r="O101" s="52">
        <v>0</v>
      </c>
      <c r="P101" s="52">
        <v>500</v>
      </c>
      <c r="Q101" s="52" t="s">
        <v>11</v>
      </c>
      <c r="R101" s="52">
        <v>0.45</v>
      </c>
      <c r="S101" s="52">
        <v>0.44851769406392694</v>
      </c>
      <c r="T101" s="52">
        <v>750</v>
      </c>
    </row>
    <row r="102" spans="1:20" x14ac:dyDescent="0.3">
      <c r="A102" s="52" t="s">
        <v>72</v>
      </c>
      <c r="B102" s="52">
        <v>15</v>
      </c>
      <c r="C102" s="52">
        <v>6</v>
      </c>
      <c r="D102" s="52">
        <v>3</v>
      </c>
      <c r="E102" s="52">
        <v>200</v>
      </c>
      <c r="F102" s="52">
        <v>30</v>
      </c>
      <c r="G102" s="52">
        <v>140</v>
      </c>
      <c r="H102" s="52">
        <v>111.56075</v>
      </c>
      <c r="I102" s="52">
        <v>50</v>
      </c>
      <c r="J102" s="52"/>
      <c r="K102" s="52"/>
      <c r="L102" s="52" t="s">
        <v>84</v>
      </c>
      <c r="M102" s="52">
        <v>40</v>
      </c>
      <c r="N102" s="52">
        <v>6</v>
      </c>
      <c r="O102" s="52">
        <v>3</v>
      </c>
      <c r="P102" s="52">
        <v>500</v>
      </c>
      <c r="Q102" s="52" t="s">
        <v>11</v>
      </c>
      <c r="R102" s="52">
        <v>0.45</v>
      </c>
      <c r="S102" s="52">
        <v>0.4268544520547945</v>
      </c>
      <c r="T102" s="52">
        <v>750</v>
      </c>
    </row>
    <row r="103" spans="1:20" x14ac:dyDescent="0.3">
      <c r="A103" s="52" t="s">
        <v>73</v>
      </c>
      <c r="B103" s="52">
        <v>15</v>
      </c>
      <c r="C103" s="52">
        <v>10</v>
      </c>
      <c r="D103" s="52">
        <v>7</v>
      </c>
      <c r="E103" s="52">
        <v>200</v>
      </c>
      <c r="F103" s="52">
        <v>30</v>
      </c>
      <c r="G103" s="52">
        <v>140</v>
      </c>
      <c r="H103" s="52">
        <v>40.017949999999999</v>
      </c>
      <c r="I103" s="52">
        <v>0</v>
      </c>
      <c r="J103" s="52"/>
      <c r="K103" s="52"/>
      <c r="L103" s="52" t="s">
        <v>85</v>
      </c>
      <c r="M103" s="52">
        <v>40</v>
      </c>
      <c r="N103" s="52">
        <v>10</v>
      </c>
      <c r="O103" s="52">
        <v>7</v>
      </c>
      <c r="P103" s="52">
        <v>500</v>
      </c>
      <c r="Q103" s="52" t="s">
        <v>11</v>
      </c>
      <c r="R103" s="52">
        <v>0.45</v>
      </c>
      <c r="S103" s="52">
        <v>0.43626369863013703</v>
      </c>
      <c r="T103" s="52">
        <v>700</v>
      </c>
    </row>
    <row r="104" spans="1:20" x14ac:dyDescent="0.3">
      <c r="A104" s="52" t="s">
        <v>71</v>
      </c>
      <c r="B104" s="52">
        <v>15</v>
      </c>
      <c r="C104" s="52">
        <v>3</v>
      </c>
      <c r="D104" s="52">
        <v>0</v>
      </c>
      <c r="E104" s="52">
        <v>200</v>
      </c>
      <c r="F104" s="52">
        <v>35</v>
      </c>
      <c r="G104" s="52">
        <v>140</v>
      </c>
      <c r="H104" s="52">
        <v>81.95389999999999</v>
      </c>
      <c r="I104" s="52">
        <v>100</v>
      </c>
      <c r="J104" s="52"/>
      <c r="K104" s="52"/>
      <c r="L104" s="52" t="s">
        <v>83</v>
      </c>
      <c r="M104" s="52">
        <v>40</v>
      </c>
      <c r="N104" s="52">
        <v>3</v>
      </c>
      <c r="O104" s="52">
        <v>0</v>
      </c>
      <c r="P104" s="52">
        <v>750</v>
      </c>
      <c r="Q104" s="52" t="s">
        <v>11</v>
      </c>
      <c r="R104" s="52">
        <v>0.45</v>
      </c>
      <c r="S104" s="52">
        <v>0.44106249999999991</v>
      </c>
      <c r="T104" s="52">
        <v>1000</v>
      </c>
    </row>
    <row r="105" spans="1:20" x14ac:dyDescent="0.3">
      <c r="A105" s="52" t="s">
        <v>72</v>
      </c>
      <c r="B105" s="52">
        <v>15</v>
      </c>
      <c r="C105" s="52">
        <v>6</v>
      </c>
      <c r="D105" s="52">
        <v>3</v>
      </c>
      <c r="E105" s="52">
        <v>200</v>
      </c>
      <c r="F105" s="52">
        <v>35</v>
      </c>
      <c r="G105" s="52">
        <v>140</v>
      </c>
      <c r="H105" s="52">
        <v>111.56075</v>
      </c>
      <c r="I105" s="52">
        <v>50</v>
      </c>
      <c r="J105" s="52"/>
      <c r="K105" s="52"/>
      <c r="L105" s="52" t="s">
        <v>84</v>
      </c>
      <c r="M105" s="52">
        <v>40</v>
      </c>
      <c r="N105" s="52">
        <v>6</v>
      </c>
      <c r="O105" s="52">
        <v>3</v>
      </c>
      <c r="P105" s="52">
        <v>750</v>
      </c>
      <c r="Q105" s="52" t="s">
        <v>11</v>
      </c>
      <c r="R105" s="52">
        <v>0.45</v>
      </c>
      <c r="S105" s="52">
        <v>0.42172431506849323</v>
      </c>
      <c r="T105" s="52">
        <v>1000</v>
      </c>
    </row>
    <row r="106" spans="1:20" x14ac:dyDescent="0.3">
      <c r="A106" s="52" t="s">
        <v>73</v>
      </c>
      <c r="B106" s="52">
        <v>15</v>
      </c>
      <c r="C106" s="52">
        <v>10</v>
      </c>
      <c r="D106" s="52">
        <v>7</v>
      </c>
      <c r="E106" s="52">
        <v>200</v>
      </c>
      <c r="F106" s="52">
        <v>35</v>
      </c>
      <c r="G106" s="52">
        <v>140</v>
      </c>
      <c r="H106" s="52">
        <v>40.017949999999999</v>
      </c>
      <c r="I106" s="52">
        <v>0</v>
      </c>
      <c r="J106" s="52"/>
      <c r="K106" s="52"/>
      <c r="L106" s="52" t="s">
        <v>85</v>
      </c>
      <c r="M106" s="52">
        <v>40</v>
      </c>
      <c r="N106" s="52">
        <v>10</v>
      </c>
      <c r="O106" s="52">
        <v>7</v>
      </c>
      <c r="P106" s="52">
        <v>750</v>
      </c>
      <c r="Q106" s="52" t="s">
        <v>11</v>
      </c>
      <c r="R106" s="52">
        <v>0.45</v>
      </c>
      <c r="S106" s="52">
        <v>0.42474743150684935</v>
      </c>
      <c r="T106" s="52">
        <v>950</v>
      </c>
    </row>
    <row r="107" spans="1:20" x14ac:dyDescent="0.3">
      <c r="A107" s="52" t="s">
        <v>71</v>
      </c>
      <c r="B107" s="52">
        <v>15</v>
      </c>
      <c r="C107" s="52">
        <v>3</v>
      </c>
      <c r="D107" s="52">
        <v>0</v>
      </c>
      <c r="E107" s="52">
        <v>200</v>
      </c>
      <c r="F107" s="52">
        <v>40</v>
      </c>
      <c r="G107" s="52">
        <v>140</v>
      </c>
      <c r="H107" s="52">
        <v>81.95389999999999</v>
      </c>
      <c r="I107" s="52">
        <v>100</v>
      </c>
      <c r="J107" s="52"/>
      <c r="K107" s="52"/>
      <c r="L107" s="52" t="s">
        <v>86</v>
      </c>
      <c r="M107" s="52">
        <v>50</v>
      </c>
      <c r="N107" s="52">
        <v>3</v>
      </c>
      <c r="O107" s="52">
        <v>0</v>
      </c>
      <c r="P107" s="52">
        <v>100</v>
      </c>
      <c r="Q107" s="52" t="s">
        <v>11</v>
      </c>
      <c r="R107" s="52">
        <v>45</v>
      </c>
      <c r="S107" s="52">
        <v>41.662399999999998</v>
      </c>
      <c r="T107" s="52">
        <v>550</v>
      </c>
    </row>
    <row r="108" spans="1:20" x14ac:dyDescent="0.3">
      <c r="A108" s="52" t="s">
        <v>72</v>
      </c>
      <c r="B108" s="52">
        <v>15</v>
      </c>
      <c r="C108" s="52">
        <v>6</v>
      </c>
      <c r="D108" s="52">
        <v>3</v>
      </c>
      <c r="E108" s="52">
        <v>200</v>
      </c>
      <c r="F108" s="52">
        <v>40</v>
      </c>
      <c r="G108" s="52">
        <v>140</v>
      </c>
      <c r="H108" s="52">
        <v>111.56075</v>
      </c>
      <c r="I108" s="52">
        <v>50</v>
      </c>
      <c r="J108" s="52"/>
      <c r="K108" s="52"/>
      <c r="L108" s="52" t="s">
        <v>87</v>
      </c>
      <c r="M108" s="52">
        <v>50</v>
      </c>
      <c r="N108" s="52">
        <v>6</v>
      </c>
      <c r="O108" s="52">
        <v>3</v>
      </c>
      <c r="P108" s="52">
        <v>100</v>
      </c>
      <c r="Q108" s="52" t="s">
        <v>11</v>
      </c>
      <c r="R108" s="52">
        <v>45</v>
      </c>
      <c r="S108" s="52">
        <v>44.13805</v>
      </c>
      <c r="T108" s="52">
        <v>500</v>
      </c>
    </row>
    <row r="109" spans="1:20" x14ac:dyDescent="0.3">
      <c r="A109" s="52" t="s">
        <v>73</v>
      </c>
      <c r="B109" s="52">
        <v>15</v>
      </c>
      <c r="C109" s="52">
        <v>10</v>
      </c>
      <c r="D109" s="52">
        <v>7</v>
      </c>
      <c r="E109" s="52">
        <v>200</v>
      </c>
      <c r="F109" s="52">
        <v>40</v>
      </c>
      <c r="G109" s="52">
        <v>140</v>
      </c>
      <c r="H109" s="52">
        <v>40.017949999999999</v>
      </c>
      <c r="I109" s="52">
        <v>0</v>
      </c>
      <c r="J109" s="52"/>
      <c r="K109" s="52"/>
      <c r="L109" s="52" t="s">
        <v>88</v>
      </c>
      <c r="M109" s="52">
        <v>50</v>
      </c>
      <c r="N109" s="52">
        <v>10</v>
      </c>
      <c r="O109" s="52">
        <v>7</v>
      </c>
      <c r="P109" s="52">
        <v>100</v>
      </c>
      <c r="Q109" s="52" t="s">
        <v>11</v>
      </c>
      <c r="R109" s="52">
        <v>45</v>
      </c>
      <c r="S109" s="52">
        <v>40.403550000000003</v>
      </c>
      <c r="T109" s="52">
        <v>500</v>
      </c>
    </row>
    <row r="110" spans="1:20" x14ac:dyDescent="0.3">
      <c r="A110" s="52" t="s">
        <v>71</v>
      </c>
      <c r="B110" s="52">
        <v>15</v>
      </c>
      <c r="C110" s="52">
        <v>3</v>
      </c>
      <c r="D110" s="52">
        <v>0</v>
      </c>
      <c r="E110" s="52">
        <v>350</v>
      </c>
      <c r="F110" s="52">
        <v>30</v>
      </c>
      <c r="G110" s="52">
        <v>140</v>
      </c>
      <c r="H110" s="52">
        <v>86.322249999999997</v>
      </c>
      <c r="I110" s="52">
        <v>100</v>
      </c>
      <c r="J110" s="52"/>
      <c r="K110" s="52"/>
      <c r="L110" s="52" t="s">
        <v>86</v>
      </c>
      <c r="M110" s="52">
        <v>50</v>
      </c>
      <c r="N110" s="52">
        <v>3</v>
      </c>
      <c r="O110" s="52">
        <v>0</v>
      </c>
      <c r="P110" s="52">
        <v>200</v>
      </c>
      <c r="Q110" s="52" t="s">
        <v>11</v>
      </c>
      <c r="R110" s="52">
        <v>45</v>
      </c>
      <c r="S110" s="52">
        <v>41.662399999999998</v>
      </c>
      <c r="T110" s="52">
        <v>550</v>
      </c>
    </row>
    <row r="111" spans="1:20" x14ac:dyDescent="0.3">
      <c r="A111" s="52" t="s">
        <v>72</v>
      </c>
      <c r="B111" s="52">
        <v>15</v>
      </c>
      <c r="C111" s="52">
        <v>6</v>
      </c>
      <c r="D111" s="52">
        <v>3</v>
      </c>
      <c r="E111" s="52">
        <v>350</v>
      </c>
      <c r="F111" s="52">
        <v>30</v>
      </c>
      <c r="G111" s="52">
        <v>140</v>
      </c>
      <c r="H111" s="52">
        <v>119.01714999999999</v>
      </c>
      <c r="I111" s="52">
        <v>50</v>
      </c>
      <c r="J111" s="52"/>
      <c r="K111" s="52"/>
      <c r="L111" s="52" t="s">
        <v>87</v>
      </c>
      <c r="M111" s="52">
        <v>50</v>
      </c>
      <c r="N111" s="52">
        <v>6</v>
      </c>
      <c r="O111" s="52">
        <v>3</v>
      </c>
      <c r="P111" s="52">
        <v>200</v>
      </c>
      <c r="Q111" s="52" t="s">
        <v>11</v>
      </c>
      <c r="R111" s="52">
        <v>45</v>
      </c>
      <c r="S111" s="52">
        <v>44.13805</v>
      </c>
      <c r="T111" s="52">
        <v>500</v>
      </c>
    </row>
    <row r="112" spans="1:20" x14ac:dyDescent="0.3">
      <c r="A112" s="52" t="s">
        <v>73</v>
      </c>
      <c r="B112" s="52">
        <v>15</v>
      </c>
      <c r="C112" s="52">
        <v>10</v>
      </c>
      <c r="D112" s="52">
        <v>7</v>
      </c>
      <c r="E112" s="52">
        <v>350</v>
      </c>
      <c r="F112" s="52">
        <v>30</v>
      </c>
      <c r="G112" s="52">
        <v>140</v>
      </c>
      <c r="H112" s="52">
        <v>43.439549999999997</v>
      </c>
      <c r="I112" s="52">
        <v>0</v>
      </c>
      <c r="J112" s="52"/>
      <c r="K112" s="52"/>
      <c r="L112" s="52" t="s">
        <v>88</v>
      </c>
      <c r="M112" s="52">
        <v>50</v>
      </c>
      <c r="N112" s="52">
        <v>10</v>
      </c>
      <c r="O112" s="52">
        <v>7</v>
      </c>
      <c r="P112" s="52">
        <v>200</v>
      </c>
      <c r="Q112" s="52" t="s">
        <v>11</v>
      </c>
      <c r="R112" s="52">
        <v>45</v>
      </c>
      <c r="S112" s="52">
        <v>40.403550000000003</v>
      </c>
      <c r="T112" s="52">
        <v>500</v>
      </c>
    </row>
    <row r="113" spans="1:20" x14ac:dyDescent="0.3">
      <c r="A113" s="52" t="s">
        <v>71</v>
      </c>
      <c r="B113" s="52">
        <v>15</v>
      </c>
      <c r="C113" s="52">
        <v>3</v>
      </c>
      <c r="D113" s="52">
        <v>0</v>
      </c>
      <c r="E113" s="52">
        <v>350</v>
      </c>
      <c r="F113" s="52">
        <v>35</v>
      </c>
      <c r="G113" s="52">
        <v>3</v>
      </c>
      <c r="H113" s="52">
        <v>1.6811390981735159</v>
      </c>
      <c r="I113" s="52">
        <v>100</v>
      </c>
      <c r="L113" s="52" t="s">
        <v>86</v>
      </c>
      <c r="M113" s="52">
        <v>50</v>
      </c>
      <c r="N113" s="52">
        <v>3</v>
      </c>
      <c r="O113" s="52">
        <v>0</v>
      </c>
      <c r="P113" s="52">
        <v>350</v>
      </c>
      <c r="Q113" s="52" t="s">
        <v>11</v>
      </c>
      <c r="R113" s="52">
        <v>0.45</v>
      </c>
      <c r="S113" s="52">
        <v>0.4055365296803653</v>
      </c>
      <c r="T113" s="52">
        <v>700</v>
      </c>
    </row>
    <row r="114" spans="1:20" x14ac:dyDescent="0.3">
      <c r="A114" s="52" t="s">
        <v>72</v>
      </c>
      <c r="B114" s="52">
        <v>15</v>
      </c>
      <c r="C114" s="52">
        <v>6</v>
      </c>
      <c r="D114" s="52">
        <v>3</v>
      </c>
      <c r="E114" s="52">
        <v>350</v>
      </c>
      <c r="F114" s="52">
        <v>35</v>
      </c>
      <c r="G114" s="52">
        <v>3</v>
      </c>
      <c r="H114" s="52">
        <v>2.0979859018264837</v>
      </c>
      <c r="I114" s="52">
        <v>50</v>
      </c>
      <c r="L114" s="52" t="s">
        <v>87</v>
      </c>
      <c r="M114" s="52">
        <v>50</v>
      </c>
      <c r="N114" s="52">
        <v>6</v>
      </c>
      <c r="O114" s="52">
        <v>3</v>
      </c>
      <c r="P114" s="52">
        <v>350</v>
      </c>
      <c r="Q114" s="52" t="s">
        <v>11</v>
      </c>
      <c r="R114" s="52">
        <v>0.45</v>
      </c>
      <c r="S114" s="52">
        <v>0.42721974885844755</v>
      </c>
      <c r="T114" s="52">
        <v>650</v>
      </c>
    </row>
    <row r="115" spans="1:20" x14ac:dyDescent="0.3">
      <c r="A115" s="52" t="s">
        <v>73</v>
      </c>
      <c r="B115" s="52">
        <v>15</v>
      </c>
      <c r="C115" s="52">
        <v>10</v>
      </c>
      <c r="D115" s="52">
        <v>7</v>
      </c>
      <c r="E115" s="52">
        <v>350</v>
      </c>
      <c r="F115" s="52">
        <v>35</v>
      </c>
      <c r="G115" s="52">
        <v>3</v>
      </c>
      <c r="H115" s="52">
        <v>0.7150280251141552</v>
      </c>
      <c r="I115" s="52">
        <v>0</v>
      </c>
      <c r="L115" s="52" t="s">
        <v>88</v>
      </c>
      <c r="M115" s="52">
        <v>50</v>
      </c>
      <c r="N115" s="52">
        <v>10</v>
      </c>
      <c r="O115" s="52">
        <v>7</v>
      </c>
      <c r="P115" s="52">
        <v>350</v>
      </c>
      <c r="Q115" s="52" t="s">
        <v>11</v>
      </c>
      <c r="R115" s="52">
        <v>0.45</v>
      </c>
      <c r="S115" s="52">
        <v>0.44224257990867577</v>
      </c>
      <c r="T115" s="52">
        <v>600</v>
      </c>
    </row>
    <row r="116" spans="1:20" x14ac:dyDescent="0.3">
      <c r="A116" s="52" t="s">
        <v>71</v>
      </c>
      <c r="B116" s="52">
        <v>15</v>
      </c>
      <c r="C116" s="52">
        <v>3</v>
      </c>
      <c r="D116" s="52">
        <v>0</v>
      </c>
      <c r="E116" s="52">
        <v>350</v>
      </c>
      <c r="F116" s="52">
        <v>40</v>
      </c>
      <c r="G116" s="52">
        <v>1.6</v>
      </c>
      <c r="H116" s="52">
        <v>0.95782414383561654</v>
      </c>
      <c r="I116" s="52">
        <v>150</v>
      </c>
      <c r="L116" s="52" t="s">
        <v>86</v>
      </c>
      <c r="M116" s="52">
        <v>50</v>
      </c>
      <c r="N116" s="52">
        <v>3</v>
      </c>
      <c r="O116" s="52">
        <v>0</v>
      </c>
      <c r="P116" s="52">
        <v>500</v>
      </c>
      <c r="Q116" s="52" t="s">
        <v>11</v>
      </c>
      <c r="R116" s="52">
        <v>0.45</v>
      </c>
      <c r="S116" s="52">
        <v>0.43918493150684929</v>
      </c>
      <c r="T116" s="52">
        <v>850</v>
      </c>
    </row>
    <row r="117" spans="1:20" x14ac:dyDescent="0.3">
      <c r="A117" s="52" t="s">
        <v>72</v>
      </c>
      <c r="B117" s="52">
        <v>15</v>
      </c>
      <c r="C117" s="52">
        <v>6</v>
      </c>
      <c r="D117" s="52">
        <v>3</v>
      </c>
      <c r="E117" s="52">
        <v>350</v>
      </c>
      <c r="F117" s="52">
        <v>40</v>
      </c>
      <c r="G117" s="52">
        <v>1.6</v>
      </c>
      <c r="H117" s="52">
        <v>1.3776271689497717</v>
      </c>
      <c r="I117" s="52">
        <v>100</v>
      </c>
      <c r="L117" s="52" t="s">
        <v>87</v>
      </c>
      <c r="M117" s="52">
        <v>50</v>
      </c>
      <c r="N117" s="52">
        <v>6</v>
      </c>
      <c r="O117" s="52">
        <v>3</v>
      </c>
      <c r="P117" s="52">
        <v>500</v>
      </c>
      <c r="Q117" s="52" t="s">
        <v>11</v>
      </c>
      <c r="R117" s="52">
        <v>0.45</v>
      </c>
      <c r="S117" s="52">
        <v>0.41888984018264841</v>
      </c>
      <c r="T117" s="52">
        <v>850</v>
      </c>
    </row>
    <row r="118" spans="1:20" x14ac:dyDescent="0.3">
      <c r="A118" s="52" t="s">
        <v>73</v>
      </c>
      <c r="B118" s="52">
        <v>15</v>
      </c>
      <c r="C118" s="52">
        <v>10</v>
      </c>
      <c r="D118" s="52">
        <v>7</v>
      </c>
      <c r="E118" s="52">
        <v>350</v>
      </c>
      <c r="F118" s="52">
        <v>40</v>
      </c>
      <c r="G118" s="52">
        <v>1.6</v>
      </c>
      <c r="H118" s="52">
        <v>0.7150280251141552</v>
      </c>
      <c r="I118" s="52">
        <v>0</v>
      </c>
      <c r="L118" s="52" t="s">
        <v>88</v>
      </c>
      <c r="M118" s="52">
        <v>50</v>
      </c>
      <c r="N118" s="52">
        <v>10</v>
      </c>
      <c r="O118" s="52">
        <v>7</v>
      </c>
      <c r="P118" s="52">
        <v>500</v>
      </c>
      <c r="Q118" s="52" t="s">
        <v>11</v>
      </c>
      <c r="R118" s="52">
        <v>0.45</v>
      </c>
      <c r="S118" s="52">
        <v>0.4247608447488585</v>
      </c>
      <c r="T118" s="52">
        <v>800</v>
      </c>
    </row>
    <row r="119" spans="1:20" x14ac:dyDescent="0.3">
      <c r="A119" s="52" t="s">
        <v>71</v>
      </c>
      <c r="B119" s="52">
        <v>15</v>
      </c>
      <c r="C119" s="52">
        <v>3</v>
      </c>
      <c r="D119" s="52">
        <v>0</v>
      </c>
      <c r="E119" s="52">
        <v>500</v>
      </c>
      <c r="F119" s="52">
        <v>30</v>
      </c>
      <c r="G119" s="52">
        <v>140</v>
      </c>
      <c r="H119" s="52">
        <v>88.057199999999995</v>
      </c>
      <c r="I119" s="52">
        <v>100</v>
      </c>
      <c r="L119" s="52" t="s">
        <v>86</v>
      </c>
      <c r="M119" s="52">
        <v>50</v>
      </c>
      <c r="N119" s="52">
        <v>3</v>
      </c>
      <c r="O119" s="52">
        <v>0</v>
      </c>
      <c r="P119" s="52">
        <v>750</v>
      </c>
      <c r="Q119" s="52" t="s">
        <v>11</v>
      </c>
      <c r="R119" s="52">
        <v>0.45</v>
      </c>
      <c r="S119" s="52">
        <v>0.39806164383561649</v>
      </c>
      <c r="T119" s="52">
        <v>1200</v>
      </c>
    </row>
    <row r="120" spans="1:20" x14ac:dyDescent="0.3">
      <c r="A120" s="52" t="s">
        <v>72</v>
      </c>
      <c r="B120" s="52">
        <v>15</v>
      </c>
      <c r="C120" s="52">
        <v>6</v>
      </c>
      <c r="D120" s="52">
        <v>3</v>
      </c>
      <c r="E120" s="52">
        <v>500</v>
      </c>
      <c r="F120" s="52">
        <v>30</v>
      </c>
      <c r="G120" s="52">
        <v>140</v>
      </c>
      <c r="H120" s="52">
        <v>121.5557</v>
      </c>
      <c r="I120" s="52">
        <v>50</v>
      </c>
      <c r="L120" s="52" t="s">
        <v>87</v>
      </c>
      <c r="M120" s="52">
        <v>50</v>
      </c>
      <c r="N120" s="52">
        <v>6</v>
      </c>
      <c r="O120" s="52">
        <v>3</v>
      </c>
      <c r="P120" s="52">
        <v>750</v>
      </c>
      <c r="Q120" s="52" t="s">
        <v>11</v>
      </c>
      <c r="R120" s="52">
        <v>0.45</v>
      </c>
      <c r="S120" s="52">
        <v>0.43336044520547951</v>
      </c>
      <c r="T120" s="52">
        <v>1100</v>
      </c>
    </row>
    <row r="121" spans="1:20" x14ac:dyDescent="0.3">
      <c r="A121" s="52" t="s">
        <v>73</v>
      </c>
      <c r="B121" s="52">
        <v>15</v>
      </c>
      <c r="C121" s="52">
        <v>10</v>
      </c>
      <c r="D121" s="52">
        <v>7</v>
      </c>
      <c r="E121" s="52">
        <v>500</v>
      </c>
      <c r="F121" s="52">
        <v>30</v>
      </c>
      <c r="G121" s="52">
        <v>140</v>
      </c>
      <c r="H121" s="52">
        <v>44.863350000000004</v>
      </c>
      <c r="I121" s="52">
        <v>0</v>
      </c>
      <c r="L121" s="52" t="s">
        <v>88</v>
      </c>
      <c r="M121" s="52">
        <v>50</v>
      </c>
      <c r="N121" s="52">
        <v>10</v>
      </c>
      <c r="O121" s="52">
        <v>7</v>
      </c>
      <c r="P121" s="52">
        <v>750</v>
      </c>
      <c r="Q121" s="52" t="s">
        <v>11</v>
      </c>
      <c r="R121" s="52">
        <v>0.45</v>
      </c>
      <c r="S121" s="52">
        <v>0.4067166095890411</v>
      </c>
      <c r="T121" s="52">
        <v>1100</v>
      </c>
    </row>
    <row r="122" spans="1:20" x14ac:dyDescent="0.3">
      <c r="A122" s="52" t="s">
        <v>71</v>
      </c>
      <c r="B122" s="52">
        <v>15</v>
      </c>
      <c r="C122" s="52">
        <v>3</v>
      </c>
      <c r="D122" s="52">
        <v>0</v>
      </c>
      <c r="E122" s="52">
        <v>500</v>
      </c>
      <c r="F122" s="52">
        <v>35</v>
      </c>
      <c r="G122" s="52">
        <v>3</v>
      </c>
      <c r="H122" s="52">
        <v>2.4016272831050229</v>
      </c>
      <c r="I122" s="52">
        <v>100</v>
      </c>
    </row>
    <row r="123" spans="1:20" x14ac:dyDescent="0.3">
      <c r="A123" s="52" t="s">
        <v>72</v>
      </c>
      <c r="B123" s="52">
        <v>15</v>
      </c>
      <c r="C123" s="52">
        <v>6</v>
      </c>
      <c r="D123" s="52">
        <v>3</v>
      </c>
      <c r="E123" s="52">
        <v>500</v>
      </c>
      <c r="F123" s="52">
        <v>35</v>
      </c>
      <c r="G123" s="52">
        <v>3</v>
      </c>
      <c r="H123" s="52">
        <v>2.9971227168949768</v>
      </c>
      <c r="I123" s="52">
        <v>50</v>
      </c>
    </row>
    <row r="124" spans="1:20" x14ac:dyDescent="0.3">
      <c r="A124" s="52" t="s">
        <v>73</v>
      </c>
      <c r="B124" s="52">
        <v>15</v>
      </c>
      <c r="C124" s="52">
        <v>10</v>
      </c>
      <c r="D124" s="52">
        <v>7</v>
      </c>
      <c r="E124" s="52">
        <v>500</v>
      </c>
      <c r="F124" s="52">
        <v>35</v>
      </c>
      <c r="G124" s="52">
        <v>3</v>
      </c>
      <c r="H124" s="52">
        <v>1.021468607305936</v>
      </c>
      <c r="I124" s="52">
        <v>0</v>
      </c>
    </row>
    <row r="125" spans="1:20" x14ac:dyDescent="0.3">
      <c r="A125" s="52" t="s">
        <v>71</v>
      </c>
      <c r="B125" s="52">
        <v>15</v>
      </c>
      <c r="C125" s="52">
        <v>3</v>
      </c>
      <c r="D125" s="52">
        <v>0</v>
      </c>
      <c r="E125" s="52">
        <v>500</v>
      </c>
      <c r="F125" s="52">
        <v>40</v>
      </c>
      <c r="G125" s="52">
        <v>1.6</v>
      </c>
      <c r="H125" s="52">
        <v>1.3683202054794521</v>
      </c>
      <c r="I125" s="52">
        <v>150</v>
      </c>
    </row>
    <row r="126" spans="1:20" x14ac:dyDescent="0.3">
      <c r="A126" s="52" t="s">
        <v>72</v>
      </c>
      <c r="B126" s="52">
        <v>15</v>
      </c>
      <c r="C126" s="52">
        <v>6</v>
      </c>
      <c r="D126" s="52">
        <v>3</v>
      </c>
      <c r="E126" s="52">
        <v>500</v>
      </c>
      <c r="F126" s="52">
        <v>40</v>
      </c>
      <c r="G126" s="52">
        <v>1.6</v>
      </c>
      <c r="H126" s="52">
        <v>1.2221312785388128</v>
      </c>
      <c r="I126" s="52">
        <v>150</v>
      </c>
    </row>
    <row r="127" spans="1:20" x14ac:dyDescent="0.3">
      <c r="A127" s="52" t="s">
        <v>73</v>
      </c>
      <c r="B127" s="52">
        <v>15</v>
      </c>
      <c r="C127" s="52">
        <v>10</v>
      </c>
      <c r="D127" s="52">
        <v>7</v>
      </c>
      <c r="E127" s="52">
        <v>500</v>
      </c>
      <c r="F127" s="52">
        <v>40</v>
      </c>
      <c r="G127" s="52">
        <v>1.6</v>
      </c>
      <c r="H127" s="52">
        <v>1.021468607305936</v>
      </c>
      <c r="I127" s="52">
        <v>0</v>
      </c>
    </row>
    <row r="128" spans="1:20" x14ac:dyDescent="0.3">
      <c r="A128" s="52" t="s">
        <v>71</v>
      </c>
      <c r="B128" s="52">
        <v>15</v>
      </c>
      <c r="C128" s="52">
        <v>3</v>
      </c>
      <c r="D128" s="52">
        <v>0</v>
      </c>
      <c r="E128" s="52">
        <v>750</v>
      </c>
      <c r="F128" s="52">
        <v>30</v>
      </c>
      <c r="G128" s="52">
        <v>140</v>
      </c>
      <c r="H128" s="52">
        <v>89.617499999999993</v>
      </c>
      <c r="I128" s="52">
        <v>100</v>
      </c>
    </row>
    <row r="129" spans="1:9" x14ac:dyDescent="0.3">
      <c r="A129" s="52" t="s">
        <v>72</v>
      </c>
      <c r="B129" s="52">
        <v>15</v>
      </c>
      <c r="C129" s="52">
        <v>6</v>
      </c>
      <c r="D129" s="52">
        <v>3</v>
      </c>
      <c r="E129" s="52">
        <v>750</v>
      </c>
      <c r="F129" s="52">
        <v>30</v>
      </c>
      <c r="G129" s="52">
        <v>140</v>
      </c>
      <c r="H129" s="52">
        <v>127.83189999999999</v>
      </c>
      <c r="I129" s="52">
        <v>50</v>
      </c>
    </row>
    <row r="130" spans="1:9" x14ac:dyDescent="0.3">
      <c r="A130" s="52" t="s">
        <v>73</v>
      </c>
      <c r="B130" s="52">
        <v>15</v>
      </c>
      <c r="C130" s="52">
        <v>10</v>
      </c>
      <c r="D130" s="52">
        <v>7</v>
      </c>
      <c r="E130" s="52">
        <v>750</v>
      </c>
      <c r="F130" s="52">
        <v>30</v>
      </c>
      <c r="G130" s="52">
        <v>140</v>
      </c>
      <c r="H130" s="52">
        <v>46.235700000000001</v>
      </c>
      <c r="I130" s="52">
        <v>0</v>
      </c>
    </row>
    <row r="131" spans="1:9" x14ac:dyDescent="0.3">
      <c r="A131" s="52" t="s">
        <v>71</v>
      </c>
      <c r="B131" s="52">
        <v>15</v>
      </c>
      <c r="C131" s="52">
        <v>3</v>
      </c>
      <c r="D131" s="52">
        <v>0</v>
      </c>
      <c r="E131" s="52">
        <v>750</v>
      </c>
      <c r="F131" s="52">
        <v>35</v>
      </c>
      <c r="G131" s="52">
        <v>3</v>
      </c>
      <c r="H131" s="52">
        <v>2.0524803082191783</v>
      </c>
      <c r="I131" s="52">
        <v>150</v>
      </c>
    </row>
    <row r="132" spans="1:9" x14ac:dyDescent="0.3">
      <c r="A132" s="52" t="s">
        <v>72</v>
      </c>
      <c r="B132" s="52">
        <v>15</v>
      </c>
      <c r="C132" s="52">
        <v>6</v>
      </c>
      <c r="D132" s="52">
        <v>3</v>
      </c>
      <c r="E132" s="52">
        <v>750</v>
      </c>
      <c r="F132" s="52">
        <v>35</v>
      </c>
      <c r="G132" s="52">
        <v>3</v>
      </c>
      <c r="H132" s="52">
        <v>2.9520582191780815</v>
      </c>
      <c r="I132" s="52">
        <v>100</v>
      </c>
    </row>
    <row r="133" spans="1:9" x14ac:dyDescent="0.3">
      <c r="A133" s="52" t="s">
        <v>73</v>
      </c>
      <c r="B133" s="52">
        <v>15</v>
      </c>
      <c r="C133" s="52">
        <v>10</v>
      </c>
      <c r="D133" s="52">
        <v>7</v>
      </c>
      <c r="E133" s="52">
        <v>750</v>
      </c>
      <c r="F133" s="52">
        <v>35</v>
      </c>
      <c r="G133" s="52">
        <v>3</v>
      </c>
      <c r="H133" s="52">
        <v>1.5322029109589042</v>
      </c>
      <c r="I133" s="52">
        <v>0</v>
      </c>
    </row>
    <row r="134" spans="1:9" x14ac:dyDescent="0.3">
      <c r="A134" s="52" t="s">
        <v>71</v>
      </c>
      <c r="B134" s="52">
        <v>15</v>
      </c>
      <c r="C134" s="52">
        <v>3</v>
      </c>
      <c r="D134" s="52">
        <v>0</v>
      </c>
      <c r="E134" s="52">
        <v>750</v>
      </c>
      <c r="F134" s="52">
        <v>40</v>
      </c>
      <c r="G134" s="52">
        <v>1.6</v>
      </c>
      <c r="H134" s="52">
        <v>1.3400265410958905</v>
      </c>
      <c r="I134" s="52">
        <v>200</v>
      </c>
    </row>
    <row r="135" spans="1:9" x14ac:dyDescent="0.3">
      <c r="A135" s="52" t="s">
        <v>72</v>
      </c>
      <c r="B135" s="52">
        <v>15</v>
      </c>
      <c r="C135" s="52">
        <v>6</v>
      </c>
      <c r="D135" s="52">
        <v>3</v>
      </c>
      <c r="E135" s="52">
        <v>750</v>
      </c>
      <c r="F135" s="52">
        <v>40</v>
      </c>
      <c r="G135" s="52">
        <v>1.6</v>
      </c>
      <c r="H135" s="52">
        <v>1.2372619863013699</v>
      </c>
      <c r="I135" s="52">
        <v>200</v>
      </c>
    </row>
    <row r="136" spans="1:9" x14ac:dyDescent="0.3">
      <c r="A136" s="52" t="s">
        <v>73</v>
      </c>
      <c r="B136" s="52">
        <v>15</v>
      </c>
      <c r="C136" s="52">
        <v>10</v>
      </c>
      <c r="D136" s="52">
        <v>7</v>
      </c>
      <c r="E136" s="52">
        <v>750</v>
      </c>
      <c r="F136" s="52">
        <v>40</v>
      </c>
      <c r="G136" s="52">
        <v>1.6</v>
      </c>
      <c r="H136" s="52">
        <v>1.4597397260273972</v>
      </c>
      <c r="I136" s="52">
        <v>150</v>
      </c>
    </row>
    <row r="137" spans="1:9" x14ac:dyDescent="0.3">
      <c r="A137" s="52" t="s">
        <v>74</v>
      </c>
      <c r="B137" s="52">
        <v>20</v>
      </c>
      <c r="C137" s="52">
        <v>3</v>
      </c>
      <c r="D137" s="52">
        <v>0</v>
      </c>
      <c r="E137" s="52">
        <v>100</v>
      </c>
      <c r="F137" s="52">
        <v>30</v>
      </c>
      <c r="G137" s="52">
        <v>140</v>
      </c>
      <c r="H137" s="52">
        <v>86.125550000000004</v>
      </c>
      <c r="I137" s="52">
        <v>100</v>
      </c>
    </row>
    <row r="138" spans="1:9" x14ac:dyDescent="0.3">
      <c r="A138" s="52" t="s">
        <v>75</v>
      </c>
      <c r="B138" s="52">
        <v>20</v>
      </c>
      <c r="C138" s="52">
        <v>6</v>
      </c>
      <c r="D138" s="52">
        <v>3</v>
      </c>
      <c r="E138" s="52">
        <v>100</v>
      </c>
      <c r="F138" s="52">
        <v>30</v>
      </c>
      <c r="G138" s="52">
        <v>140</v>
      </c>
      <c r="H138" s="52">
        <v>103.6511</v>
      </c>
      <c r="I138" s="52">
        <v>50</v>
      </c>
    </row>
    <row r="139" spans="1:9" x14ac:dyDescent="0.3">
      <c r="A139" s="52" t="s">
        <v>76</v>
      </c>
      <c r="B139" s="52">
        <v>20</v>
      </c>
      <c r="C139" s="52">
        <v>10</v>
      </c>
      <c r="D139" s="52">
        <v>7</v>
      </c>
      <c r="E139" s="52">
        <v>100</v>
      </c>
      <c r="F139" s="52">
        <v>30</v>
      </c>
      <c r="G139" s="52">
        <v>140</v>
      </c>
      <c r="H139" s="52">
        <v>36.176699999999997</v>
      </c>
      <c r="I139" s="52">
        <v>0</v>
      </c>
    </row>
    <row r="140" spans="1:9" x14ac:dyDescent="0.3">
      <c r="A140" s="52" t="s">
        <v>74</v>
      </c>
      <c r="B140" s="52">
        <v>20</v>
      </c>
      <c r="C140" s="52">
        <v>3</v>
      </c>
      <c r="D140" s="52">
        <v>0</v>
      </c>
      <c r="E140" s="52">
        <v>100</v>
      </c>
      <c r="F140" s="52">
        <v>35</v>
      </c>
      <c r="G140" s="52">
        <v>140</v>
      </c>
      <c r="H140" s="52">
        <v>86.125550000000004</v>
      </c>
      <c r="I140" s="52">
        <v>100</v>
      </c>
    </row>
    <row r="141" spans="1:9" x14ac:dyDescent="0.3">
      <c r="A141" s="52" t="s">
        <v>75</v>
      </c>
      <c r="B141" s="52">
        <v>20</v>
      </c>
      <c r="C141" s="52">
        <v>6</v>
      </c>
      <c r="D141" s="52">
        <v>3</v>
      </c>
      <c r="E141" s="52">
        <v>100</v>
      </c>
      <c r="F141" s="52">
        <v>35</v>
      </c>
      <c r="G141" s="52">
        <v>140</v>
      </c>
      <c r="H141" s="52">
        <v>103.6511</v>
      </c>
      <c r="I141" s="52">
        <v>50</v>
      </c>
    </row>
    <row r="142" spans="1:9" x14ac:dyDescent="0.3">
      <c r="A142" s="52" t="s">
        <v>76</v>
      </c>
      <c r="B142" s="52">
        <v>20</v>
      </c>
      <c r="C142" s="52">
        <v>10</v>
      </c>
      <c r="D142" s="52">
        <v>7</v>
      </c>
      <c r="E142" s="52">
        <v>100</v>
      </c>
      <c r="F142" s="52">
        <v>35</v>
      </c>
      <c r="G142" s="52">
        <v>140</v>
      </c>
      <c r="H142" s="52">
        <v>36.176699999999997</v>
      </c>
      <c r="I142" s="52">
        <v>0</v>
      </c>
    </row>
    <row r="143" spans="1:9" x14ac:dyDescent="0.3">
      <c r="A143" s="52" t="s">
        <v>74</v>
      </c>
      <c r="B143" s="52">
        <v>20</v>
      </c>
      <c r="C143" s="52">
        <v>3</v>
      </c>
      <c r="D143" s="52">
        <v>0</v>
      </c>
      <c r="E143" s="52">
        <v>100</v>
      </c>
      <c r="F143" s="52">
        <v>40</v>
      </c>
      <c r="G143" s="52">
        <v>140</v>
      </c>
      <c r="H143" s="52">
        <v>86.125550000000004</v>
      </c>
      <c r="I143" s="52">
        <v>100</v>
      </c>
    </row>
    <row r="144" spans="1:9" x14ac:dyDescent="0.3">
      <c r="A144" s="52" t="s">
        <v>75</v>
      </c>
      <c r="B144" s="52">
        <v>20</v>
      </c>
      <c r="C144" s="52">
        <v>6</v>
      </c>
      <c r="D144" s="52">
        <v>3</v>
      </c>
      <c r="E144" s="52">
        <v>100</v>
      </c>
      <c r="F144" s="52">
        <v>40</v>
      </c>
      <c r="G144" s="52">
        <v>140</v>
      </c>
      <c r="H144" s="52">
        <v>103.6511</v>
      </c>
      <c r="I144" s="52">
        <v>50</v>
      </c>
    </row>
    <row r="145" spans="1:9" x14ac:dyDescent="0.3">
      <c r="A145" s="52" t="s">
        <v>76</v>
      </c>
      <c r="B145" s="52">
        <v>20</v>
      </c>
      <c r="C145" s="52">
        <v>10</v>
      </c>
      <c r="D145" s="52">
        <v>7</v>
      </c>
      <c r="E145" s="52">
        <v>100</v>
      </c>
      <c r="F145" s="52">
        <v>40</v>
      </c>
      <c r="G145" s="52">
        <v>140</v>
      </c>
      <c r="H145" s="52">
        <v>36.176699999999997</v>
      </c>
      <c r="I145" s="52">
        <v>0</v>
      </c>
    </row>
    <row r="146" spans="1:9" x14ac:dyDescent="0.3">
      <c r="A146" s="52" t="s">
        <v>74</v>
      </c>
      <c r="B146" s="52">
        <v>20</v>
      </c>
      <c r="C146" s="52">
        <v>3</v>
      </c>
      <c r="D146" s="52">
        <v>0</v>
      </c>
      <c r="E146" s="52">
        <v>200</v>
      </c>
      <c r="F146" s="52">
        <v>30</v>
      </c>
      <c r="G146" s="52">
        <v>140</v>
      </c>
      <c r="H146" s="52">
        <v>99.315650000000005</v>
      </c>
      <c r="I146" s="52">
        <v>100</v>
      </c>
    </row>
    <row r="147" spans="1:9" x14ac:dyDescent="0.3">
      <c r="A147" s="52" t="s">
        <v>75</v>
      </c>
      <c r="B147" s="52">
        <v>20</v>
      </c>
      <c r="C147" s="52">
        <v>6</v>
      </c>
      <c r="D147" s="52">
        <v>3</v>
      </c>
      <c r="E147" s="52">
        <v>200</v>
      </c>
      <c r="F147" s="52">
        <v>30</v>
      </c>
      <c r="G147" s="52">
        <v>140</v>
      </c>
      <c r="H147" s="52">
        <v>128.62744999999998</v>
      </c>
      <c r="I147" s="52">
        <v>50</v>
      </c>
    </row>
    <row r="148" spans="1:9" x14ac:dyDescent="0.3">
      <c r="A148" s="52" t="s">
        <v>76</v>
      </c>
      <c r="B148" s="52">
        <v>20</v>
      </c>
      <c r="C148" s="52">
        <v>10</v>
      </c>
      <c r="D148" s="52">
        <v>7</v>
      </c>
      <c r="E148" s="52">
        <v>200</v>
      </c>
      <c r="F148" s="52">
        <v>30</v>
      </c>
      <c r="G148" s="52">
        <v>140</v>
      </c>
      <c r="H148" s="52">
        <v>45.439449999999994</v>
      </c>
      <c r="I148" s="52">
        <v>0</v>
      </c>
    </row>
    <row r="149" spans="1:9" x14ac:dyDescent="0.3">
      <c r="A149" s="52" t="s">
        <v>74</v>
      </c>
      <c r="B149" s="52">
        <v>20</v>
      </c>
      <c r="C149" s="52">
        <v>3</v>
      </c>
      <c r="D149" s="52">
        <v>0</v>
      </c>
      <c r="E149" s="52">
        <v>200</v>
      </c>
      <c r="F149" s="52">
        <v>35</v>
      </c>
      <c r="G149" s="52">
        <v>140</v>
      </c>
      <c r="H149" s="52">
        <v>99.315650000000005</v>
      </c>
      <c r="I149" s="52">
        <v>100</v>
      </c>
    </row>
    <row r="150" spans="1:9" x14ac:dyDescent="0.3">
      <c r="A150" s="52" t="s">
        <v>75</v>
      </c>
      <c r="B150" s="52">
        <v>20</v>
      </c>
      <c r="C150" s="52">
        <v>6</v>
      </c>
      <c r="D150" s="52">
        <v>3</v>
      </c>
      <c r="E150" s="52">
        <v>200</v>
      </c>
      <c r="F150" s="52">
        <v>35</v>
      </c>
      <c r="G150" s="52">
        <v>140</v>
      </c>
      <c r="H150" s="52">
        <v>128.62744999999998</v>
      </c>
      <c r="I150" s="52">
        <v>50</v>
      </c>
    </row>
    <row r="151" spans="1:9" x14ac:dyDescent="0.3">
      <c r="A151" s="52" t="s">
        <v>76</v>
      </c>
      <c r="B151" s="52">
        <v>20</v>
      </c>
      <c r="C151" s="52">
        <v>10</v>
      </c>
      <c r="D151" s="52">
        <v>7</v>
      </c>
      <c r="E151" s="52">
        <v>200</v>
      </c>
      <c r="F151" s="52">
        <v>35</v>
      </c>
      <c r="G151" s="52">
        <v>140</v>
      </c>
      <c r="H151" s="52">
        <v>45.439449999999994</v>
      </c>
      <c r="I151" s="52">
        <v>0</v>
      </c>
    </row>
    <row r="152" spans="1:9" x14ac:dyDescent="0.3">
      <c r="A152" s="52" t="s">
        <v>74</v>
      </c>
      <c r="B152" s="52">
        <v>20</v>
      </c>
      <c r="C152" s="52">
        <v>3</v>
      </c>
      <c r="D152" s="52">
        <v>0</v>
      </c>
      <c r="E152" s="52">
        <v>200</v>
      </c>
      <c r="F152" s="52">
        <v>40</v>
      </c>
      <c r="G152" s="52">
        <v>140</v>
      </c>
      <c r="H152" s="52">
        <v>99.315650000000005</v>
      </c>
      <c r="I152" s="52">
        <v>100</v>
      </c>
    </row>
    <row r="153" spans="1:9" x14ac:dyDescent="0.3">
      <c r="A153" s="52" t="s">
        <v>75</v>
      </c>
      <c r="B153" s="52">
        <v>20</v>
      </c>
      <c r="C153" s="52">
        <v>6</v>
      </c>
      <c r="D153" s="52">
        <v>3</v>
      </c>
      <c r="E153" s="52">
        <v>200</v>
      </c>
      <c r="F153" s="52">
        <v>40</v>
      </c>
      <c r="G153" s="52">
        <v>140</v>
      </c>
      <c r="H153" s="52">
        <v>128.62744999999998</v>
      </c>
      <c r="I153" s="52">
        <v>50</v>
      </c>
    </row>
    <row r="154" spans="1:9" x14ac:dyDescent="0.3">
      <c r="A154" s="52" t="s">
        <v>76</v>
      </c>
      <c r="B154" s="52">
        <v>20</v>
      </c>
      <c r="C154" s="52">
        <v>10</v>
      </c>
      <c r="D154" s="52">
        <v>7</v>
      </c>
      <c r="E154" s="52">
        <v>200</v>
      </c>
      <c r="F154" s="52">
        <v>40</v>
      </c>
      <c r="G154" s="52">
        <v>140</v>
      </c>
      <c r="H154" s="52">
        <v>45.439449999999994</v>
      </c>
      <c r="I154" s="52">
        <v>0</v>
      </c>
    </row>
    <row r="155" spans="1:9" x14ac:dyDescent="0.3">
      <c r="A155" s="52" t="s">
        <v>74</v>
      </c>
      <c r="B155" s="52">
        <v>20</v>
      </c>
      <c r="C155" s="52">
        <v>3</v>
      </c>
      <c r="D155" s="52">
        <v>0</v>
      </c>
      <c r="E155" s="52">
        <v>350</v>
      </c>
      <c r="F155" s="52">
        <v>30</v>
      </c>
      <c r="G155" s="52">
        <v>140</v>
      </c>
      <c r="H155" s="52">
        <v>104.06304999999999</v>
      </c>
      <c r="I155" s="52">
        <v>100</v>
      </c>
    </row>
    <row r="156" spans="1:9" x14ac:dyDescent="0.3">
      <c r="A156" s="52" t="s">
        <v>75</v>
      </c>
      <c r="B156" s="52">
        <v>20</v>
      </c>
      <c r="C156" s="52">
        <v>6</v>
      </c>
      <c r="D156" s="52">
        <v>3</v>
      </c>
      <c r="E156" s="52">
        <v>350</v>
      </c>
      <c r="F156" s="52">
        <v>30</v>
      </c>
      <c r="G156" s="52">
        <v>140</v>
      </c>
      <c r="H156" s="52">
        <v>89.912899999999993</v>
      </c>
      <c r="I156" s="52">
        <v>100</v>
      </c>
    </row>
    <row r="157" spans="1:9" x14ac:dyDescent="0.3">
      <c r="A157" s="52" t="s">
        <v>76</v>
      </c>
      <c r="B157" s="52">
        <v>20</v>
      </c>
      <c r="C157" s="52">
        <v>10</v>
      </c>
      <c r="D157" s="52">
        <v>7</v>
      </c>
      <c r="E157" s="52">
        <v>350</v>
      </c>
      <c r="F157" s="52">
        <v>30</v>
      </c>
      <c r="G157" s="52">
        <v>140</v>
      </c>
      <c r="H157" s="52">
        <v>50.147649999999999</v>
      </c>
      <c r="I157" s="52">
        <v>0</v>
      </c>
    </row>
    <row r="158" spans="1:9" x14ac:dyDescent="0.3">
      <c r="A158" s="52" t="s">
        <v>74</v>
      </c>
      <c r="B158" s="52">
        <v>20</v>
      </c>
      <c r="C158" s="52">
        <v>3</v>
      </c>
      <c r="D158" s="52">
        <v>0</v>
      </c>
      <c r="E158" s="52">
        <v>350</v>
      </c>
      <c r="F158" s="52">
        <v>35</v>
      </c>
      <c r="G158" s="52">
        <v>3</v>
      </c>
      <c r="H158" s="52">
        <v>1.9818765981735158</v>
      </c>
      <c r="I158" s="52">
        <v>100</v>
      </c>
    </row>
    <row r="159" spans="1:9" x14ac:dyDescent="0.3">
      <c r="A159" s="52" t="s">
        <v>75</v>
      </c>
      <c r="B159" s="52">
        <v>20</v>
      </c>
      <c r="C159" s="52">
        <v>6</v>
      </c>
      <c r="D159" s="52">
        <v>3</v>
      </c>
      <c r="E159" s="52">
        <v>350</v>
      </c>
      <c r="F159" s="52">
        <v>35</v>
      </c>
      <c r="G159" s="52">
        <v>3</v>
      </c>
      <c r="H159" s="52">
        <v>2.3280677511415524</v>
      </c>
      <c r="I159" s="52">
        <v>100</v>
      </c>
    </row>
    <row r="160" spans="1:9" x14ac:dyDescent="0.3">
      <c r="A160" s="52" t="s">
        <v>76</v>
      </c>
      <c r="B160" s="52">
        <v>20</v>
      </c>
      <c r="C160" s="52">
        <v>10</v>
      </c>
      <c r="D160" s="52">
        <v>7</v>
      </c>
      <c r="E160" s="52">
        <v>350</v>
      </c>
      <c r="F160" s="52">
        <v>35</v>
      </c>
      <c r="G160" s="52">
        <v>3</v>
      </c>
      <c r="H160" s="52">
        <v>0.78447825342465738</v>
      </c>
      <c r="I160" s="52">
        <v>0</v>
      </c>
    </row>
    <row r="161" spans="1:9" x14ac:dyDescent="0.3">
      <c r="A161" s="52" t="s">
        <v>74</v>
      </c>
      <c r="B161" s="52">
        <v>20</v>
      </c>
      <c r="C161" s="52">
        <v>3</v>
      </c>
      <c r="D161" s="52">
        <v>0</v>
      </c>
      <c r="E161" s="52">
        <v>350</v>
      </c>
      <c r="F161" s="52">
        <v>40</v>
      </c>
      <c r="G161" s="52">
        <v>1.6</v>
      </c>
      <c r="H161" s="52">
        <v>1.1518635844748857</v>
      </c>
      <c r="I161" s="52">
        <v>150</v>
      </c>
    </row>
    <row r="162" spans="1:9" x14ac:dyDescent="0.3">
      <c r="A162" s="52" t="s">
        <v>75</v>
      </c>
      <c r="B162" s="52">
        <v>20</v>
      </c>
      <c r="C162" s="52">
        <v>6</v>
      </c>
      <c r="D162" s="52">
        <v>3</v>
      </c>
      <c r="E162" s="52">
        <v>350</v>
      </c>
      <c r="F162" s="52">
        <v>40</v>
      </c>
      <c r="G162" s="52">
        <v>1.6</v>
      </c>
      <c r="H162" s="52">
        <v>1.0240999999999998</v>
      </c>
      <c r="I162" s="52">
        <v>150</v>
      </c>
    </row>
    <row r="163" spans="1:9" x14ac:dyDescent="0.3">
      <c r="A163" s="52" t="s">
        <v>76</v>
      </c>
      <c r="B163" s="52">
        <v>20</v>
      </c>
      <c r="C163" s="52">
        <v>10</v>
      </c>
      <c r="D163" s="52">
        <v>7</v>
      </c>
      <c r="E163" s="52">
        <v>350</v>
      </c>
      <c r="F163" s="52">
        <v>40</v>
      </c>
      <c r="G163" s="52">
        <v>1.6</v>
      </c>
      <c r="H163" s="52">
        <v>0.78447825342465738</v>
      </c>
      <c r="I163" s="52">
        <v>0</v>
      </c>
    </row>
    <row r="164" spans="1:9" x14ac:dyDescent="0.3">
      <c r="A164" s="52" t="s">
        <v>74</v>
      </c>
      <c r="B164" s="52">
        <v>20</v>
      </c>
      <c r="C164" s="52">
        <v>3</v>
      </c>
      <c r="D164" s="52">
        <v>0</v>
      </c>
      <c r="E164" s="52">
        <v>500</v>
      </c>
      <c r="F164" s="52">
        <v>30</v>
      </c>
      <c r="G164" s="52">
        <v>140</v>
      </c>
      <c r="H164" s="52">
        <v>106.69085</v>
      </c>
      <c r="I164" s="52">
        <v>100</v>
      </c>
    </row>
    <row r="165" spans="1:9" x14ac:dyDescent="0.3">
      <c r="A165" s="52" t="s">
        <v>75</v>
      </c>
      <c r="B165" s="52">
        <v>20</v>
      </c>
      <c r="C165" s="52">
        <v>6</v>
      </c>
      <c r="D165" s="52">
        <v>3</v>
      </c>
      <c r="E165" s="52">
        <v>500</v>
      </c>
      <c r="F165" s="52">
        <v>30</v>
      </c>
      <c r="G165" s="52">
        <v>140</v>
      </c>
      <c r="H165" s="52">
        <v>91.915949999999995</v>
      </c>
      <c r="I165" s="52">
        <v>100</v>
      </c>
    </row>
    <row r="166" spans="1:9" x14ac:dyDescent="0.3">
      <c r="A166" s="52" t="s">
        <v>76</v>
      </c>
      <c r="B166" s="52">
        <v>20</v>
      </c>
      <c r="C166" s="52">
        <v>10</v>
      </c>
      <c r="D166" s="52">
        <v>7</v>
      </c>
      <c r="E166" s="52">
        <v>500</v>
      </c>
      <c r="F166" s="52">
        <v>30</v>
      </c>
      <c r="G166" s="52">
        <v>140</v>
      </c>
      <c r="H166" s="52">
        <v>52.573500000000003</v>
      </c>
      <c r="I166" s="52">
        <v>0</v>
      </c>
    </row>
    <row r="167" spans="1:9" x14ac:dyDescent="0.3">
      <c r="A167" s="52" t="s">
        <v>74</v>
      </c>
      <c r="B167" s="52">
        <v>20</v>
      </c>
      <c r="C167" s="52">
        <v>3</v>
      </c>
      <c r="D167" s="52">
        <v>0</v>
      </c>
      <c r="E167" s="52">
        <v>500</v>
      </c>
      <c r="F167" s="52">
        <v>35</v>
      </c>
      <c r="G167" s="52">
        <v>3</v>
      </c>
      <c r="H167" s="52">
        <v>2.8312522831050226</v>
      </c>
      <c r="I167" s="52">
        <v>100</v>
      </c>
    </row>
    <row r="168" spans="1:9" x14ac:dyDescent="0.3">
      <c r="A168" s="52" t="s">
        <v>75</v>
      </c>
      <c r="B168" s="52">
        <v>20</v>
      </c>
      <c r="C168" s="52">
        <v>6</v>
      </c>
      <c r="D168" s="52">
        <v>3</v>
      </c>
      <c r="E168" s="52">
        <v>500</v>
      </c>
      <c r="F168" s="52">
        <v>35</v>
      </c>
      <c r="G168" s="52">
        <v>3</v>
      </c>
      <c r="H168" s="52">
        <v>2.3048139269406391</v>
      </c>
      <c r="I168" s="52">
        <v>100</v>
      </c>
    </row>
    <row r="169" spans="1:9" x14ac:dyDescent="0.3">
      <c r="A169" s="52" t="s">
        <v>76</v>
      </c>
      <c r="B169" s="52">
        <v>20</v>
      </c>
      <c r="C169" s="52">
        <v>10</v>
      </c>
      <c r="D169" s="52">
        <v>7</v>
      </c>
      <c r="E169" s="52">
        <v>500</v>
      </c>
      <c r="F169" s="52">
        <v>35</v>
      </c>
      <c r="G169" s="52">
        <v>3</v>
      </c>
      <c r="H169" s="52">
        <v>1.120683219178082</v>
      </c>
      <c r="I169" s="52">
        <v>0</v>
      </c>
    </row>
    <row r="170" spans="1:9" x14ac:dyDescent="0.3">
      <c r="A170" s="52" t="s">
        <v>74</v>
      </c>
      <c r="B170" s="52">
        <v>20</v>
      </c>
      <c r="C170" s="52">
        <v>3</v>
      </c>
      <c r="D170" s="52">
        <v>0</v>
      </c>
      <c r="E170" s="52">
        <v>500</v>
      </c>
      <c r="F170" s="52">
        <v>40</v>
      </c>
      <c r="G170" s="52">
        <v>1.6</v>
      </c>
      <c r="H170" s="52">
        <v>1.084468607305936</v>
      </c>
      <c r="I170" s="52">
        <v>200</v>
      </c>
    </row>
    <row r="171" spans="1:9" x14ac:dyDescent="0.3">
      <c r="A171" s="52" t="s">
        <v>75</v>
      </c>
      <c r="B171" s="52">
        <v>20</v>
      </c>
      <c r="C171" s="52">
        <v>6</v>
      </c>
      <c r="D171" s="52">
        <v>3</v>
      </c>
      <c r="E171" s="52">
        <v>500</v>
      </c>
      <c r="F171" s="52">
        <v>40</v>
      </c>
      <c r="G171" s="52">
        <v>1.6</v>
      </c>
      <c r="H171" s="52">
        <v>1.4629999999999996</v>
      </c>
      <c r="I171" s="52">
        <v>150</v>
      </c>
    </row>
    <row r="172" spans="1:9" x14ac:dyDescent="0.3">
      <c r="A172" s="52" t="s">
        <v>76</v>
      </c>
      <c r="B172" s="52">
        <v>20</v>
      </c>
      <c r="C172" s="52">
        <v>10</v>
      </c>
      <c r="D172" s="52">
        <v>7</v>
      </c>
      <c r="E172" s="52">
        <v>500</v>
      </c>
      <c r="F172" s="52">
        <v>40</v>
      </c>
      <c r="G172" s="52">
        <v>1.6</v>
      </c>
      <c r="H172" s="52">
        <v>1.120683219178082</v>
      </c>
      <c r="I172" s="52">
        <v>0</v>
      </c>
    </row>
    <row r="173" spans="1:9" x14ac:dyDescent="0.3">
      <c r="A173" s="52" t="s">
        <v>74</v>
      </c>
      <c r="B173" s="52">
        <v>20</v>
      </c>
      <c r="C173" s="52">
        <v>3</v>
      </c>
      <c r="D173" s="52">
        <v>0</v>
      </c>
      <c r="E173" s="52">
        <v>750</v>
      </c>
      <c r="F173" s="52">
        <v>30</v>
      </c>
      <c r="G173" s="52">
        <v>140</v>
      </c>
      <c r="H173" s="52">
        <v>108.29594999999999</v>
      </c>
      <c r="I173" s="52">
        <v>100</v>
      </c>
    </row>
    <row r="174" spans="1:9" x14ac:dyDescent="0.3">
      <c r="A174" s="52" t="s">
        <v>75</v>
      </c>
      <c r="B174" s="52">
        <v>20</v>
      </c>
      <c r="C174" s="52">
        <v>6</v>
      </c>
      <c r="D174" s="52">
        <v>3</v>
      </c>
      <c r="E174" s="52">
        <v>750</v>
      </c>
      <c r="F174" s="52">
        <v>30</v>
      </c>
      <c r="G174" s="52">
        <v>140</v>
      </c>
      <c r="H174" s="52">
        <v>93.273599999999988</v>
      </c>
      <c r="I174" s="52">
        <v>100</v>
      </c>
    </row>
    <row r="175" spans="1:9" x14ac:dyDescent="0.3">
      <c r="A175" s="52" t="s">
        <v>76</v>
      </c>
      <c r="B175" s="52">
        <v>20</v>
      </c>
      <c r="C175" s="52">
        <v>10</v>
      </c>
      <c r="D175" s="52">
        <v>7</v>
      </c>
      <c r="E175" s="52">
        <v>750</v>
      </c>
      <c r="F175" s="52">
        <v>30</v>
      </c>
      <c r="G175" s="52">
        <v>140</v>
      </c>
      <c r="H175" s="52">
        <v>54.454749999999997</v>
      </c>
      <c r="I175" s="52">
        <v>0</v>
      </c>
    </row>
    <row r="176" spans="1:9" x14ac:dyDescent="0.3">
      <c r="A176" s="52" t="s">
        <v>74</v>
      </c>
      <c r="B176" s="52">
        <v>20</v>
      </c>
      <c r="C176" s="52">
        <v>3</v>
      </c>
      <c r="D176" s="52">
        <v>0</v>
      </c>
      <c r="E176" s="52">
        <v>750</v>
      </c>
      <c r="F176" s="52">
        <v>35</v>
      </c>
      <c r="G176" s="52">
        <v>3</v>
      </c>
      <c r="H176" s="52">
        <v>2.4682791095890413</v>
      </c>
      <c r="I176" s="52">
        <v>150</v>
      </c>
    </row>
    <row r="177" spans="1:9" x14ac:dyDescent="0.3">
      <c r="A177" s="52" t="s">
        <v>75</v>
      </c>
      <c r="B177" s="52">
        <v>20</v>
      </c>
      <c r="C177" s="52">
        <v>6</v>
      </c>
      <c r="D177" s="52">
        <v>3</v>
      </c>
      <c r="E177" s="52">
        <v>750</v>
      </c>
      <c r="F177" s="52">
        <v>35</v>
      </c>
      <c r="G177" s="52">
        <v>3</v>
      </c>
      <c r="H177" s="52">
        <v>2.1944999999999997</v>
      </c>
      <c r="I177" s="52">
        <v>150</v>
      </c>
    </row>
    <row r="178" spans="1:9" x14ac:dyDescent="0.3">
      <c r="A178" s="52" t="s">
        <v>76</v>
      </c>
      <c r="B178" s="52">
        <v>20</v>
      </c>
      <c r="C178" s="52">
        <v>10</v>
      </c>
      <c r="D178" s="52">
        <v>7</v>
      </c>
      <c r="E178" s="52">
        <v>750</v>
      </c>
      <c r="F178" s="52">
        <v>35</v>
      </c>
      <c r="G178" s="52">
        <v>3</v>
      </c>
      <c r="H178" s="52">
        <v>1.681024828767123</v>
      </c>
      <c r="I178" s="52">
        <v>0</v>
      </c>
    </row>
    <row r="179" spans="1:9" x14ac:dyDescent="0.3">
      <c r="A179" s="52" t="s">
        <v>74</v>
      </c>
      <c r="B179" s="52">
        <v>20</v>
      </c>
      <c r="C179" s="52">
        <v>3</v>
      </c>
      <c r="D179" s="52">
        <v>0</v>
      </c>
      <c r="E179" s="52">
        <v>750</v>
      </c>
      <c r="F179" s="52">
        <v>40</v>
      </c>
      <c r="G179" s="52">
        <v>1.6</v>
      </c>
      <c r="H179" s="52">
        <v>1.1649006849315069</v>
      </c>
      <c r="I179" s="52">
        <v>250</v>
      </c>
    </row>
    <row r="180" spans="1:9" x14ac:dyDescent="0.3">
      <c r="A180" s="52" t="s">
        <v>75</v>
      </c>
      <c r="B180" s="52">
        <v>20</v>
      </c>
      <c r="C180" s="52">
        <v>6</v>
      </c>
      <c r="D180" s="52">
        <v>3</v>
      </c>
      <c r="E180" s="52">
        <v>750</v>
      </c>
      <c r="F180" s="52">
        <v>40</v>
      </c>
      <c r="G180" s="52">
        <v>1.6</v>
      </c>
      <c r="H180" s="52">
        <v>1.4979640410958901</v>
      </c>
      <c r="I180" s="52">
        <v>200</v>
      </c>
    </row>
    <row r="181" spans="1:9" x14ac:dyDescent="0.3">
      <c r="A181" s="52" t="s">
        <v>76</v>
      </c>
      <c r="B181" s="52">
        <v>20</v>
      </c>
      <c r="C181" s="52">
        <v>10</v>
      </c>
      <c r="D181" s="52">
        <v>7</v>
      </c>
      <c r="E181" s="52">
        <v>750</v>
      </c>
      <c r="F181" s="52">
        <v>40</v>
      </c>
      <c r="G181" s="52">
        <v>1.6</v>
      </c>
      <c r="H181" s="52">
        <v>1.279513698630137</v>
      </c>
      <c r="I181" s="52">
        <v>200</v>
      </c>
    </row>
    <row r="182" spans="1:9" x14ac:dyDescent="0.3">
      <c r="A182" s="52" t="s">
        <v>77</v>
      </c>
      <c r="B182" s="52">
        <v>25</v>
      </c>
      <c r="C182" s="52">
        <v>3</v>
      </c>
      <c r="D182" s="52">
        <v>0</v>
      </c>
      <c r="E182" s="52">
        <v>100</v>
      </c>
      <c r="F182" s="52">
        <v>30</v>
      </c>
      <c r="G182" s="52">
        <v>140</v>
      </c>
      <c r="H182" s="52">
        <v>98.556149999999988</v>
      </c>
      <c r="I182" s="52">
        <v>100</v>
      </c>
    </row>
    <row r="183" spans="1:9" x14ac:dyDescent="0.3">
      <c r="A183" s="52" t="s">
        <v>78</v>
      </c>
      <c r="B183" s="52">
        <v>25</v>
      </c>
      <c r="C183" s="52">
        <v>6</v>
      </c>
      <c r="D183" s="52">
        <v>3</v>
      </c>
      <c r="E183" s="52">
        <v>100</v>
      </c>
      <c r="F183" s="52">
        <v>30</v>
      </c>
      <c r="G183" s="52">
        <v>140</v>
      </c>
      <c r="H183" s="52">
        <v>112.34474999999999</v>
      </c>
      <c r="I183" s="52">
        <v>50</v>
      </c>
    </row>
    <row r="184" spans="1:9" x14ac:dyDescent="0.3">
      <c r="A184" s="52" t="s">
        <v>79</v>
      </c>
      <c r="B184" s="52">
        <v>25</v>
      </c>
      <c r="C184" s="52">
        <v>10</v>
      </c>
      <c r="D184" s="52">
        <v>7</v>
      </c>
      <c r="E184" s="52">
        <v>100</v>
      </c>
      <c r="F184" s="52">
        <v>30</v>
      </c>
      <c r="G184" s="52">
        <v>140</v>
      </c>
      <c r="H184" s="52">
        <v>38.287549999999996</v>
      </c>
      <c r="I184" s="52">
        <v>0</v>
      </c>
    </row>
    <row r="185" spans="1:9" x14ac:dyDescent="0.3">
      <c r="A185" s="52" t="s">
        <v>77</v>
      </c>
      <c r="B185" s="52">
        <v>25</v>
      </c>
      <c r="C185" s="52">
        <v>3</v>
      </c>
      <c r="D185" s="52">
        <v>0</v>
      </c>
      <c r="E185" s="52">
        <v>100</v>
      </c>
      <c r="F185" s="52">
        <v>35</v>
      </c>
      <c r="G185" s="52">
        <v>140</v>
      </c>
      <c r="H185" s="52">
        <v>98.556149999999988</v>
      </c>
      <c r="I185" s="52">
        <v>100</v>
      </c>
    </row>
    <row r="186" spans="1:9" x14ac:dyDescent="0.3">
      <c r="A186" s="52" t="s">
        <v>78</v>
      </c>
      <c r="B186" s="52">
        <v>25</v>
      </c>
      <c r="C186" s="52">
        <v>6</v>
      </c>
      <c r="D186" s="52">
        <v>3</v>
      </c>
      <c r="E186" s="52">
        <v>100</v>
      </c>
      <c r="F186" s="52">
        <v>35</v>
      </c>
      <c r="G186" s="52">
        <v>140</v>
      </c>
      <c r="H186" s="52">
        <v>112.34474999999999</v>
      </c>
      <c r="I186" s="52">
        <v>50</v>
      </c>
    </row>
    <row r="187" spans="1:9" x14ac:dyDescent="0.3">
      <c r="A187" s="52" t="s">
        <v>79</v>
      </c>
      <c r="B187" s="52">
        <v>25</v>
      </c>
      <c r="C187" s="52">
        <v>10</v>
      </c>
      <c r="D187" s="52">
        <v>7</v>
      </c>
      <c r="E187" s="52">
        <v>100</v>
      </c>
      <c r="F187" s="52">
        <v>35</v>
      </c>
      <c r="G187" s="52">
        <v>140</v>
      </c>
      <c r="H187" s="52">
        <v>38.287549999999996</v>
      </c>
      <c r="I187" s="52">
        <v>0</v>
      </c>
    </row>
    <row r="188" spans="1:9" x14ac:dyDescent="0.3">
      <c r="A188" s="52" t="s">
        <v>77</v>
      </c>
      <c r="B188" s="52">
        <v>25</v>
      </c>
      <c r="C188" s="52">
        <v>3</v>
      </c>
      <c r="D188" s="52">
        <v>0</v>
      </c>
      <c r="E188" s="52">
        <v>100</v>
      </c>
      <c r="F188" s="52">
        <v>40</v>
      </c>
      <c r="G188" s="52">
        <v>140</v>
      </c>
      <c r="H188" s="52">
        <v>98.556149999999988</v>
      </c>
      <c r="I188" s="52">
        <v>100</v>
      </c>
    </row>
    <row r="189" spans="1:9" x14ac:dyDescent="0.3">
      <c r="A189" s="52" t="s">
        <v>78</v>
      </c>
      <c r="B189" s="52">
        <v>25</v>
      </c>
      <c r="C189" s="52">
        <v>6</v>
      </c>
      <c r="D189" s="52">
        <v>3</v>
      </c>
      <c r="E189" s="52">
        <v>100</v>
      </c>
      <c r="F189" s="52">
        <v>40</v>
      </c>
      <c r="G189" s="52">
        <v>140</v>
      </c>
      <c r="H189" s="52">
        <v>112.34474999999999</v>
      </c>
      <c r="I189" s="52">
        <v>50</v>
      </c>
    </row>
    <row r="190" spans="1:9" x14ac:dyDescent="0.3">
      <c r="A190" s="52" t="s">
        <v>79</v>
      </c>
      <c r="B190" s="52">
        <v>25</v>
      </c>
      <c r="C190" s="52">
        <v>10</v>
      </c>
      <c r="D190" s="52">
        <v>7</v>
      </c>
      <c r="E190" s="52">
        <v>100</v>
      </c>
      <c r="F190" s="52">
        <v>40</v>
      </c>
      <c r="G190" s="52">
        <v>140</v>
      </c>
      <c r="H190" s="52">
        <v>38.287549999999996</v>
      </c>
      <c r="I190" s="52">
        <v>0</v>
      </c>
    </row>
    <row r="191" spans="1:9" x14ac:dyDescent="0.3">
      <c r="A191" s="52" t="s">
        <v>77</v>
      </c>
      <c r="B191" s="52">
        <v>25</v>
      </c>
      <c r="C191" s="52">
        <v>3</v>
      </c>
      <c r="D191" s="52">
        <v>0</v>
      </c>
      <c r="E191" s="52">
        <v>200</v>
      </c>
      <c r="F191" s="52">
        <v>30</v>
      </c>
      <c r="G191" s="52">
        <v>140</v>
      </c>
      <c r="H191" s="52">
        <v>114.52244999999999</v>
      </c>
      <c r="I191" s="52">
        <v>100</v>
      </c>
    </row>
    <row r="192" spans="1:9" x14ac:dyDescent="0.3">
      <c r="A192" s="52" t="s">
        <v>78</v>
      </c>
      <c r="B192" s="52">
        <v>25</v>
      </c>
      <c r="C192" s="52">
        <v>6</v>
      </c>
      <c r="D192" s="52">
        <v>3</v>
      </c>
      <c r="E192" s="52">
        <v>200</v>
      </c>
      <c r="F192" s="52">
        <v>30</v>
      </c>
      <c r="G192" s="52">
        <v>140</v>
      </c>
      <c r="H192" s="52">
        <v>98.010849999999991</v>
      </c>
      <c r="I192" s="52">
        <v>100</v>
      </c>
    </row>
    <row r="193" spans="1:9" x14ac:dyDescent="0.3">
      <c r="A193" s="52" t="s">
        <v>79</v>
      </c>
      <c r="B193" s="52">
        <v>25</v>
      </c>
      <c r="C193" s="52">
        <v>10</v>
      </c>
      <c r="D193" s="52">
        <v>7</v>
      </c>
      <c r="E193" s="52">
        <v>200</v>
      </c>
      <c r="F193" s="52">
        <v>30</v>
      </c>
      <c r="G193" s="52">
        <v>140</v>
      </c>
      <c r="H193" s="52">
        <v>49.533749999999998</v>
      </c>
      <c r="I193" s="52">
        <v>0</v>
      </c>
    </row>
    <row r="194" spans="1:9" x14ac:dyDescent="0.3">
      <c r="A194" s="52" t="s">
        <v>77</v>
      </c>
      <c r="B194" s="52">
        <v>25</v>
      </c>
      <c r="C194" s="52">
        <v>3</v>
      </c>
      <c r="D194" s="52">
        <v>0</v>
      </c>
      <c r="E194" s="52">
        <v>200</v>
      </c>
      <c r="F194" s="52">
        <v>35</v>
      </c>
      <c r="G194" s="52">
        <v>140</v>
      </c>
      <c r="H194" s="52">
        <v>114.52244999999999</v>
      </c>
      <c r="I194" s="52">
        <v>100</v>
      </c>
    </row>
    <row r="195" spans="1:9" x14ac:dyDescent="0.3">
      <c r="A195" s="52" t="s">
        <v>78</v>
      </c>
      <c r="B195" s="52">
        <v>25</v>
      </c>
      <c r="C195" s="52">
        <v>6</v>
      </c>
      <c r="D195" s="52">
        <v>3</v>
      </c>
      <c r="E195" s="52">
        <v>200</v>
      </c>
      <c r="F195" s="52">
        <v>35</v>
      </c>
      <c r="G195" s="52">
        <v>140</v>
      </c>
      <c r="H195" s="52">
        <v>98.010849999999991</v>
      </c>
      <c r="I195" s="52">
        <v>100</v>
      </c>
    </row>
    <row r="196" spans="1:9" x14ac:dyDescent="0.3">
      <c r="A196" s="52" t="s">
        <v>79</v>
      </c>
      <c r="B196" s="52">
        <v>25</v>
      </c>
      <c r="C196" s="52">
        <v>10</v>
      </c>
      <c r="D196" s="52">
        <v>7</v>
      </c>
      <c r="E196" s="52">
        <v>200</v>
      </c>
      <c r="F196" s="52">
        <v>35</v>
      </c>
      <c r="G196" s="52">
        <v>140</v>
      </c>
      <c r="H196" s="52">
        <v>49.533749999999998</v>
      </c>
      <c r="I196" s="52">
        <v>0</v>
      </c>
    </row>
    <row r="197" spans="1:9" x14ac:dyDescent="0.3">
      <c r="A197" s="52" t="s">
        <v>77</v>
      </c>
      <c r="B197" s="52">
        <v>25</v>
      </c>
      <c r="C197" s="52">
        <v>3</v>
      </c>
      <c r="D197" s="52">
        <v>0</v>
      </c>
      <c r="E197" s="52">
        <v>200</v>
      </c>
      <c r="F197" s="52">
        <v>40</v>
      </c>
      <c r="G197" s="52">
        <v>140</v>
      </c>
      <c r="H197" s="52">
        <v>114.52244999999999</v>
      </c>
      <c r="I197" s="52">
        <v>100</v>
      </c>
    </row>
    <row r="198" spans="1:9" x14ac:dyDescent="0.3">
      <c r="A198" s="52" t="s">
        <v>78</v>
      </c>
      <c r="B198" s="52">
        <v>25</v>
      </c>
      <c r="C198" s="52">
        <v>6</v>
      </c>
      <c r="D198" s="52">
        <v>3</v>
      </c>
      <c r="E198" s="52">
        <v>200</v>
      </c>
      <c r="F198" s="52">
        <v>40</v>
      </c>
      <c r="G198" s="52">
        <v>140</v>
      </c>
      <c r="H198" s="52">
        <v>98.010849999999991</v>
      </c>
      <c r="I198" s="52">
        <v>100</v>
      </c>
    </row>
    <row r="199" spans="1:9" x14ac:dyDescent="0.3">
      <c r="A199" s="52" t="s">
        <v>79</v>
      </c>
      <c r="B199" s="52">
        <v>25</v>
      </c>
      <c r="C199" s="52">
        <v>10</v>
      </c>
      <c r="D199" s="52">
        <v>7</v>
      </c>
      <c r="E199" s="52">
        <v>200</v>
      </c>
      <c r="F199" s="52">
        <v>40</v>
      </c>
      <c r="G199" s="52">
        <v>140</v>
      </c>
      <c r="H199" s="52">
        <v>49.533749999999998</v>
      </c>
      <c r="I199" s="52">
        <v>0</v>
      </c>
    </row>
    <row r="200" spans="1:9" x14ac:dyDescent="0.3">
      <c r="A200" s="52" t="s">
        <v>77</v>
      </c>
      <c r="B200" s="52">
        <v>25</v>
      </c>
      <c r="C200" s="52">
        <v>3</v>
      </c>
      <c r="D200" s="52">
        <v>0</v>
      </c>
      <c r="E200" s="52">
        <v>350</v>
      </c>
      <c r="F200" s="52">
        <v>30</v>
      </c>
      <c r="G200" s="52">
        <v>140</v>
      </c>
      <c r="H200" s="52">
        <v>120.5057</v>
      </c>
      <c r="I200" s="52">
        <v>100</v>
      </c>
    </row>
    <row r="201" spans="1:9" x14ac:dyDescent="0.3">
      <c r="A201" s="52" t="s">
        <v>78</v>
      </c>
      <c r="B201" s="52">
        <v>25</v>
      </c>
      <c r="C201" s="52">
        <v>6</v>
      </c>
      <c r="D201" s="52">
        <v>3</v>
      </c>
      <c r="E201" s="52">
        <v>350</v>
      </c>
      <c r="F201" s="52">
        <v>30</v>
      </c>
      <c r="G201" s="52">
        <v>140</v>
      </c>
      <c r="H201" s="52">
        <v>103.45264999999999</v>
      </c>
      <c r="I201" s="52">
        <v>100</v>
      </c>
    </row>
    <row r="202" spans="1:9" x14ac:dyDescent="0.3">
      <c r="A202" s="52" t="s">
        <v>79</v>
      </c>
      <c r="B202" s="52">
        <v>25</v>
      </c>
      <c r="C202" s="52">
        <v>10</v>
      </c>
      <c r="D202" s="52">
        <v>7</v>
      </c>
      <c r="E202" s="52">
        <v>350</v>
      </c>
      <c r="F202" s="52">
        <v>30</v>
      </c>
      <c r="G202" s="52">
        <v>140</v>
      </c>
      <c r="H202" s="52">
        <v>55.757449999999992</v>
      </c>
      <c r="I202" s="52">
        <v>0</v>
      </c>
    </row>
    <row r="203" spans="1:9" x14ac:dyDescent="0.3">
      <c r="A203" s="52" t="s">
        <v>77</v>
      </c>
      <c r="B203" s="52">
        <v>25</v>
      </c>
      <c r="C203" s="52">
        <v>3</v>
      </c>
      <c r="D203" s="52">
        <v>0</v>
      </c>
      <c r="E203" s="52">
        <v>350</v>
      </c>
      <c r="F203" s="52">
        <v>35</v>
      </c>
      <c r="G203" s="52">
        <v>3</v>
      </c>
      <c r="H203" s="52">
        <v>2.2340280251141551</v>
      </c>
      <c r="I203" s="52">
        <v>100</v>
      </c>
    </row>
    <row r="204" spans="1:9" x14ac:dyDescent="0.3">
      <c r="A204" s="52" t="s">
        <v>78</v>
      </c>
      <c r="B204" s="52">
        <v>25</v>
      </c>
      <c r="C204" s="52">
        <v>6</v>
      </c>
      <c r="D204" s="52">
        <v>3</v>
      </c>
      <c r="E204" s="52">
        <v>350</v>
      </c>
      <c r="F204" s="52">
        <v>35</v>
      </c>
      <c r="G204" s="52">
        <v>3</v>
      </c>
      <c r="H204" s="52">
        <v>2.4954117009132419</v>
      </c>
      <c r="I204" s="52">
        <v>100</v>
      </c>
    </row>
    <row r="205" spans="1:9" x14ac:dyDescent="0.3">
      <c r="A205" s="52" t="s">
        <v>79</v>
      </c>
      <c r="B205" s="52">
        <v>25</v>
      </c>
      <c r="C205" s="52">
        <v>10</v>
      </c>
      <c r="D205" s="52">
        <v>7</v>
      </c>
      <c r="E205" s="52">
        <v>350</v>
      </c>
      <c r="F205" s="52">
        <v>35</v>
      </c>
      <c r="G205" s="52">
        <v>3</v>
      </c>
      <c r="H205" s="52">
        <v>0.83302517123287667</v>
      </c>
      <c r="I205" s="52">
        <v>0</v>
      </c>
    </row>
    <row r="206" spans="1:9" x14ac:dyDescent="0.3">
      <c r="A206" s="52" t="s">
        <v>77</v>
      </c>
      <c r="B206" s="52">
        <v>25</v>
      </c>
      <c r="C206" s="52">
        <v>3</v>
      </c>
      <c r="D206" s="52">
        <v>0</v>
      </c>
      <c r="E206" s="52">
        <v>350</v>
      </c>
      <c r="F206" s="52">
        <v>40</v>
      </c>
      <c r="G206" s="52">
        <v>1.6</v>
      </c>
      <c r="H206" s="52">
        <v>1.3194788242009132</v>
      </c>
      <c r="I206" s="52">
        <v>150</v>
      </c>
    </row>
    <row r="207" spans="1:9" x14ac:dyDescent="0.3">
      <c r="A207" s="52" t="s">
        <v>78</v>
      </c>
      <c r="B207" s="52">
        <v>25</v>
      </c>
      <c r="C207" s="52">
        <v>6</v>
      </c>
      <c r="D207" s="52">
        <v>3</v>
      </c>
      <c r="E207" s="52">
        <v>350</v>
      </c>
      <c r="F207" s="52">
        <v>40</v>
      </c>
      <c r="G207" s="52">
        <v>1.6</v>
      </c>
      <c r="H207" s="52">
        <v>1.1680486872146119</v>
      </c>
      <c r="I207" s="52">
        <v>150</v>
      </c>
    </row>
    <row r="208" spans="1:9" x14ac:dyDescent="0.3">
      <c r="A208" s="52" t="s">
        <v>79</v>
      </c>
      <c r="B208" s="52">
        <v>25</v>
      </c>
      <c r="C208" s="52">
        <v>10</v>
      </c>
      <c r="D208" s="52">
        <v>7</v>
      </c>
      <c r="E208" s="52">
        <v>350</v>
      </c>
      <c r="F208" s="52">
        <v>40</v>
      </c>
      <c r="G208" s="52">
        <v>1.6</v>
      </c>
      <c r="H208" s="52">
        <v>0.83302517123287667</v>
      </c>
      <c r="I208" s="52">
        <v>0</v>
      </c>
    </row>
    <row r="209" spans="1:9" x14ac:dyDescent="0.3">
      <c r="A209" s="52" t="s">
        <v>77</v>
      </c>
      <c r="B209" s="52">
        <v>25</v>
      </c>
      <c r="C209" s="52">
        <v>3</v>
      </c>
      <c r="D209" s="52">
        <v>0</v>
      </c>
      <c r="E209" s="52">
        <v>500</v>
      </c>
      <c r="F209" s="52">
        <v>30</v>
      </c>
      <c r="G209" s="52">
        <v>140</v>
      </c>
      <c r="H209" s="52">
        <v>123.1853</v>
      </c>
      <c r="I209" s="52">
        <v>100</v>
      </c>
    </row>
    <row r="210" spans="1:9" x14ac:dyDescent="0.3">
      <c r="A210" s="52" t="s">
        <v>78</v>
      </c>
      <c r="B210" s="52">
        <v>25</v>
      </c>
      <c r="C210" s="52">
        <v>6</v>
      </c>
      <c r="D210" s="52">
        <v>3</v>
      </c>
      <c r="E210" s="52">
        <v>500</v>
      </c>
      <c r="F210" s="52">
        <v>30</v>
      </c>
      <c r="G210" s="52">
        <v>140</v>
      </c>
      <c r="H210" s="52">
        <v>106.31985</v>
      </c>
      <c r="I210" s="52">
        <v>100</v>
      </c>
    </row>
    <row r="211" spans="1:9" x14ac:dyDescent="0.3">
      <c r="A211" s="52" t="s">
        <v>79</v>
      </c>
      <c r="B211" s="52">
        <v>25</v>
      </c>
      <c r="C211" s="52">
        <v>10</v>
      </c>
      <c r="D211" s="52">
        <v>7</v>
      </c>
      <c r="E211" s="52">
        <v>500</v>
      </c>
      <c r="F211" s="52">
        <v>30</v>
      </c>
      <c r="G211" s="52">
        <v>140</v>
      </c>
      <c r="H211" s="52">
        <v>58.830100000000002</v>
      </c>
      <c r="I211" s="52">
        <v>0</v>
      </c>
    </row>
    <row r="212" spans="1:9" x14ac:dyDescent="0.3">
      <c r="A212" s="52" t="s">
        <v>77</v>
      </c>
      <c r="B212" s="52">
        <v>25</v>
      </c>
      <c r="C212" s="52">
        <v>3</v>
      </c>
      <c r="D212" s="52">
        <v>0</v>
      </c>
      <c r="E212" s="52">
        <v>500</v>
      </c>
      <c r="F212" s="52">
        <v>35</v>
      </c>
      <c r="G212" s="52">
        <v>3</v>
      </c>
      <c r="H212" s="52">
        <v>1.8849697488584474</v>
      </c>
      <c r="I212" s="52">
        <v>150</v>
      </c>
    </row>
    <row r="213" spans="1:9" x14ac:dyDescent="0.3">
      <c r="A213" s="52" t="s">
        <v>78</v>
      </c>
      <c r="B213" s="52">
        <v>25</v>
      </c>
      <c r="C213" s="52">
        <v>6</v>
      </c>
      <c r="D213" s="52">
        <v>3</v>
      </c>
      <c r="E213" s="52">
        <v>500</v>
      </c>
      <c r="F213" s="52">
        <v>35</v>
      </c>
      <c r="G213" s="52">
        <v>3</v>
      </c>
      <c r="H213" s="52">
        <v>2.5803590182648399</v>
      </c>
      <c r="I213" s="52">
        <v>100</v>
      </c>
    </row>
    <row r="214" spans="1:9" x14ac:dyDescent="0.3">
      <c r="A214" s="52" t="s">
        <v>79</v>
      </c>
      <c r="B214" s="52">
        <v>25</v>
      </c>
      <c r="C214" s="52">
        <v>10</v>
      </c>
      <c r="D214" s="52">
        <v>7</v>
      </c>
      <c r="E214" s="52">
        <v>500</v>
      </c>
      <c r="F214" s="52">
        <v>35</v>
      </c>
      <c r="G214" s="52">
        <v>3</v>
      </c>
      <c r="H214" s="52">
        <v>1.1900359589041094</v>
      </c>
      <c r="I214" s="52">
        <v>0</v>
      </c>
    </row>
    <row r="215" spans="1:9" x14ac:dyDescent="0.3">
      <c r="A215" s="52" t="s">
        <v>77</v>
      </c>
      <c r="B215" s="52">
        <v>25</v>
      </c>
      <c r="C215" s="52">
        <v>3</v>
      </c>
      <c r="D215" s="52">
        <v>0</v>
      </c>
      <c r="E215" s="52">
        <v>500</v>
      </c>
      <c r="F215" s="52">
        <v>40</v>
      </c>
      <c r="G215" s="52">
        <v>1.6</v>
      </c>
      <c r="H215" s="52">
        <v>1.2526563926940637</v>
      </c>
      <c r="I215" s="52">
        <v>200</v>
      </c>
    </row>
    <row r="216" spans="1:9" x14ac:dyDescent="0.3">
      <c r="A216" s="52" t="s">
        <v>78</v>
      </c>
      <c r="B216" s="52">
        <v>25</v>
      </c>
      <c r="C216" s="52">
        <v>6</v>
      </c>
      <c r="D216" s="52">
        <v>3</v>
      </c>
      <c r="E216" s="52">
        <v>500</v>
      </c>
      <c r="F216" s="52">
        <v>40</v>
      </c>
      <c r="G216" s="52">
        <v>1.6</v>
      </c>
      <c r="H216" s="52">
        <v>1.1505850456621005</v>
      </c>
      <c r="I216" s="52">
        <v>200</v>
      </c>
    </row>
    <row r="217" spans="1:9" x14ac:dyDescent="0.3">
      <c r="A217" s="52" t="s">
        <v>79</v>
      </c>
      <c r="B217" s="52">
        <v>25</v>
      </c>
      <c r="C217" s="52">
        <v>10</v>
      </c>
      <c r="D217" s="52">
        <v>7</v>
      </c>
      <c r="E217" s="52">
        <v>500</v>
      </c>
      <c r="F217" s="52">
        <v>40</v>
      </c>
      <c r="G217" s="52">
        <v>1.6</v>
      </c>
      <c r="H217" s="52">
        <v>1.3153886986301371</v>
      </c>
      <c r="I217" s="52">
        <v>150</v>
      </c>
    </row>
    <row r="218" spans="1:9" x14ac:dyDescent="0.3">
      <c r="A218" s="52" t="s">
        <v>77</v>
      </c>
      <c r="B218" s="52">
        <v>25</v>
      </c>
      <c r="C218" s="52">
        <v>3</v>
      </c>
      <c r="D218" s="52">
        <v>0</v>
      </c>
      <c r="E218" s="52">
        <v>750</v>
      </c>
      <c r="F218" s="52">
        <v>30</v>
      </c>
      <c r="G218" s="52">
        <v>140</v>
      </c>
      <c r="H218" s="52">
        <v>125.37664999999998</v>
      </c>
      <c r="I218" s="52">
        <v>100</v>
      </c>
    </row>
    <row r="219" spans="1:9" x14ac:dyDescent="0.3">
      <c r="A219" s="52" t="s">
        <v>78</v>
      </c>
      <c r="B219" s="52">
        <v>25</v>
      </c>
      <c r="C219" s="52">
        <v>6</v>
      </c>
      <c r="D219" s="52">
        <v>3</v>
      </c>
      <c r="E219" s="52">
        <v>750</v>
      </c>
      <c r="F219" s="52">
        <v>30</v>
      </c>
      <c r="G219" s="52">
        <v>140</v>
      </c>
      <c r="H219" s="52">
        <v>107.99704999999999</v>
      </c>
      <c r="I219" s="52">
        <v>100</v>
      </c>
    </row>
    <row r="220" spans="1:9" x14ac:dyDescent="0.3">
      <c r="A220" s="52" t="s">
        <v>79</v>
      </c>
      <c r="B220" s="52">
        <v>25</v>
      </c>
      <c r="C220" s="52">
        <v>10</v>
      </c>
      <c r="D220" s="52">
        <v>7</v>
      </c>
      <c r="E220" s="52">
        <v>750</v>
      </c>
      <c r="F220" s="52">
        <v>30</v>
      </c>
      <c r="G220" s="52">
        <v>140</v>
      </c>
      <c r="H220" s="52">
        <v>61.418349999999997</v>
      </c>
      <c r="I220" s="52">
        <v>0</v>
      </c>
    </row>
    <row r="221" spans="1:9" x14ac:dyDescent="0.3">
      <c r="A221" s="52" t="s">
        <v>77</v>
      </c>
      <c r="B221" s="52">
        <v>25</v>
      </c>
      <c r="C221" s="52">
        <v>3</v>
      </c>
      <c r="D221" s="52">
        <v>0</v>
      </c>
      <c r="E221" s="52">
        <v>750</v>
      </c>
      <c r="F221" s="52">
        <v>35</v>
      </c>
      <c r="G221" s="52">
        <v>3</v>
      </c>
      <c r="H221" s="52">
        <v>2.8274546232876712</v>
      </c>
      <c r="I221" s="52">
        <v>150</v>
      </c>
    </row>
    <row r="222" spans="1:9" x14ac:dyDescent="0.3">
      <c r="A222" s="52" t="s">
        <v>78</v>
      </c>
      <c r="B222" s="52">
        <v>25</v>
      </c>
      <c r="C222" s="52">
        <v>6</v>
      </c>
      <c r="D222" s="52">
        <v>3</v>
      </c>
      <c r="E222" s="52">
        <v>750</v>
      </c>
      <c r="F222" s="52">
        <v>35</v>
      </c>
      <c r="G222" s="52">
        <v>3</v>
      </c>
      <c r="H222" s="52">
        <v>2.5029614726027396</v>
      </c>
      <c r="I222" s="52">
        <v>150</v>
      </c>
    </row>
    <row r="223" spans="1:9" x14ac:dyDescent="0.3">
      <c r="A223" s="52" t="s">
        <v>79</v>
      </c>
      <c r="B223" s="52">
        <v>25</v>
      </c>
      <c r="C223" s="52">
        <v>10</v>
      </c>
      <c r="D223" s="52">
        <v>7</v>
      </c>
      <c r="E223" s="52">
        <v>750</v>
      </c>
      <c r="F223" s="52">
        <v>35</v>
      </c>
      <c r="G223" s="52">
        <v>3</v>
      </c>
      <c r="H223" s="52">
        <v>1.7850539383561641</v>
      </c>
      <c r="I223" s="52">
        <v>0</v>
      </c>
    </row>
    <row r="224" spans="1:9" x14ac:dyDescent="0.3">
      <c r="A224" s="52" t="s">
        <v>77</v>
      </c>
      <c r="B224" s="52">
        <v>25</v>
      </c>
      <c r="C224" s="52">
        <v>3</v>
      </c>
      <c r="D224" s="52">
        <v>0</v>
      </c>
      <c r="E224" s="52">
        <v>750</v>
      </c>
      <c r="F224" s="52">
        <v>40</v>
      </c>
      <c r="G224" s="52">
        <v>1.6</v>
      </c>
      <c r="H224" s="52">
        <v>1.3514374999999998</v>
      </c>
      <c r="I224" s="52">
        <v>250</v>
      </c>
    </row>
    <row r="225" spans="1:9" x14ac:dyDescent="0.3">
      <c r="A225" s="52" t="s">
        <v>78</v>
      </c>
      <c r="B225" s="52">
        <v>25</v>
      </c>
      <c r="C225" s="52">
        <v>6</v>
      </c>
      <c r="D225" s="52">
        <v>3</v>
      </c>
      <c r="E225" s="52">
        <v>750</v>
      </c>
      <c r="F225" s="52">
        <v>40</v>
      </c>
      <c r="G225" s="52">
        <v>1.6</v>
      </c>
      <c r="H225" s="52">
        <v>1.2638655821917808</v>
      </c>
      <c r="I225" s="52">
        <v>250</v>
      </c>
    </row>
    <row r="226" spans="1:9" x14ac:dyDescent="0.3">
      <c r="A226" s="52" t="s">
        <v>79</v>
      </c>
      <c r="B226" s="52">
        <v>25</v>
      </c>
      <c r="C226" s="52">
        <v>10</v>
      </c>
      <c r="D226" s="52">
        <v>7</v>
      </c>
      <c r="E226" s="52">
        <v>750</v>
      </c>
      <c r="F226" s="52">
        <v>40</v>
      </c>
      <c r="G226" s="52">
        <v>1.6</v>
      </c>
      <c r="H226" s="52">
        <v>1.4701977739726029</v>
      </c>
      <c r="I226" s="52">
        <v>200</v>
      </c>
    </row>
    <row r="227" spans="1:9" x14ac:dyDescent="0.3">
      <c r="A227" s="52" t="s">
        <v>80</v>
      </c>
      <c r="B227" s="52">
        <v>30</v>
      </c>
      <c r="C227" s="52">
        <v>3</v>
      </c>
      <c r="D227" s="52">
        <v>0</v>
      </c>
      <c r="E227" s="52">
        <v>100</v>
      </c>
      <c r="F227" s="52">
        <v>30</v>
      </c>
      <c r="G227" s="52">
        <v>140</v>
      </c>
      <c r="H227" s="52">
        <v>82.428499999999985</v>
      </c>
      <c r="I227" s="52">
        <v>150</v>
      </c>
    </row>
    <row r="228" spans="1:9" x14ac:dyDescent="0.3">
      <c r="A228" s="52" t="s">
        <v>81</v>
      </c>
      <c r="B228" s="52">
        <v>30</v>
      </c>
      <c r="C228" s="52">
        <v>6</v>
      </c>
      <c r="D228" s="52">
        <v>3</v>
      </c>
      <c r="E228" s="52">
        <v>100</v>
      </c>
      <c r="F228" s="52">
        <v>30</v>
      </c>
      <c r="G228" s="52">
        <v>140</v>
      </c>
      <c r="H228" s="52">
        <v>120.45844999999998</v>
      </c>
      <c r="I228" s="52">
        <v>100</v>
      </c>
    </row>
    <row r="229" spans="1:9" x14ac:dyDescent="0.3">
      <c r="A229" s="52" t="s">
        <v>82</v>
      </c>
      <c r="B229" s="52">
        <v>30</v>
      </c>
      <c r="C229" s="52">
        <v>10</v>
      </c>
      <c r="D229" s="52">
        <v>7</v>
      </c>
      <c r="E229" s="52">
        <v>100</v>
      </c>
      <c r="F229" s="52">
        <v>30</v>
      </c>
      <c r="G229" s="52">
        <v>140</v>
      </c>
      <c r="H229" s="52">
        <v>58.063949999999991</v>
      </c>
      <c r="I229" s="52">
        <v>0</v>
      </c>
    </row>
    <row r="230" spans="1:9" x14ac:dyDescent="0.3">
      <c r="A230" s="52" t="s">
        <v>80</v>
      </c>
      <c r="B230" s="52">
        <v>30</v>
      </c>
      <c r="C230" s="52">
        <v>3</v>
      </c>
      <c r="D230" s="52">
        <v>0</v>
      </c>
      <c r="E230" s="52">
        <v>100</v>
      </c>
      <c r="F230" s="52">
        <v>35</v>
      </c>
      <c r="G230" s="52">
        <v>140</v>
      </c>
      <c r="H230" s="52">
        <v>82.428499999999985</v>
      </c>
      <c r="I230" s="52">
        <v>150</v>
      </c>
    </row>
    <row r="231" spans="1:9" x14ac:dyDescent="0.3">
      <c r="A231" s="52" t="s">
        <v>81</v>
      </c>
      <c r="B231" s="52">
        <v>30</v>
      </c>
      <c r="C231" s="52">
        <v>6</v>
      </c>
      <c r="D231" s="52">
        <v>3</v>
      </c>
      <c r="E231" s="52">
        <v>100</v>
      </c>
      <c r="F231" s="52">
        <v>35</v>
      </c>
      <c r="G231" s="52">
        <v>140</v>
      </c>
      <c r="H231" s="52">
        <v>120.45844999999998</v>
      </c>
      <c r="I231" s="52">
        <v>100</v>
      </c>
    </row>
    <row r="232" spans="1:9" x14ac:dyDescent="0.3">
      <c r="A232" s="52" t="s">
        <v>82</v>
      </c>
      <c r="B232" s="52">
        <v>30</v>
      </c>
      <c r="C232" s="52">
        <v>10</v>
      </c>
      <c r="D232" s="52">
        <v>7</v>
      </c>
      <c r="E232" s="52">
        <v>100</v>
      </c>
      <c r="F232" s="52">
        <v>35</v>
      </c>
      <c r="G232" s="52">
        <v>140</v>
      </c>
      <c r="H232" s="52">
        <v>58.063949999999991</v>
      </c>
      <c r="I232" s="52">
        <v>0</v>
      </c>
    </row>
    <row r="233" spans="1:9" x14ac:dyDescent="0.3">
      <c r="A233" s="52" t="s">
        <v>80</v>
      </c>
      <c r="B233" s="52">
        <v>30</v>
      </c>
      <c r="C233" s="52">
        <v>3</v>
      </c>
      <c r="D233" s="52">
        <v>0</v>
      </c>
      <c r="E233" s="52">
        <v>100</v>
      </c>
      <c r="F233" s="52">
        <v>40</v>
      </c>
      <c r="G233" s="52">
        <v>140</v>
      </c>
      <c r="H233" s="52">
        <v>82.428499999999985</v>
      </c>
      <c r="I233" s="52">
        <v>150</v>
      </c>
    </row>
    <row r="234" spans="1:9" x14ac:dyDescent="0.3">
      <c r="A234" s="52" t="s">
        <v>81</v>
      </c>
      <c r="B234" s="52">
        <v>30</v>
      </c>
      <c r="C234" s="52">
        <v>6</v>
      </c>
      <c r="D234" s="52">
        <v>3</v>
      </c>
      <c r="E234" s="52">
        <v>100</v>
      </c>
      <c r="F234" s="52">
        <v>40</v>
      </c>
      <c r="G234" s="52">
        <v>140</v>
      </c>
      <c r="H234" s="52">
        <v>120.45844999999998</v>
      </c>
      <c r="I234" s="52">
        <v>100</v>
      </c>
    </row>
    <row r="235" spans="1:9" x14ac:dyDescent="0.3">
      <c r="A235" s="52" t="s">
        <v>82</v>
      </c>
      <c r="B235" s="52">
        <v>30</v>
      </c>
      <c r="C235" s="52">
        <v>10</v>
      </c>
      <c r="D235" s="52">
        <v>7</v>
      </c>
      <c r="E235" s="52">
        <v>100</v>
      </c>
      <c r="F235" s="52">
        <v>40</v>
      </c>
      <c r="G235" s="52">
        <v>140</v>
      </c>
      <c r="H235" s="52">
        <v>58.063949999999991</v>
      </c>
      <c r="I235" s="52">
        <v>0</v>
      </c>
    </row>
    <row r="236" spans="1:9" x14ac:dyDescent="0.3">
      <c r="A236" s="52" t="s">
        <v>80</v>
      </c>
      <c r="B236" s="52">
        <v>30</v>
      </c>
      <c r="C236" s="52">
        <v>3</v>
      </c>
      <c r="D236" s="52">
        <v>0</v>
      </c>
      <c r="E236" s="52">
        <v>200</v>
      </c>
      <c r="F236" s="52">
        <v>30</v>
      </c>
      <c r="G236" s="52">
        <v>140</v>
      </c>
      <c r="H236" s="52">
        <v>96.731949999999998</v>
      </c>
      <c r="I236" s="52">
        <v>150</v>
      </c>
    </row>
    <row r="237" spans="1:9" x14ac:dyDescent="0.3">
      <c r="A237" s="52" t="s">
        <v>81</v>
      </c>
      <c r="B237" s="52">
        <v>30</v>
      </c>
      <c r="C237" s="52">
        <v>6</v>
      </c>
      <c r="D237" s="52">
        <v>3</v>
      </c>
      <c r="E237" s="52">
        <v>200</v>
      </c>
      <c r="F237" s="52">
        <v>30</v>
      </c>
      <c r="G237" s="52">
        <v>140</v>
      </c>
      <c r="H237" s="52">
        <v>138.99445</v>
      </c>
      <c r="I237" s="52">
        <v>100</v>
      </c>
    </row>
    <row r="238" spans="1:9" x14ac:dyDescent="0.3">
      <c r="A238" s="52" t="s">
        <v>82</v>
      </c>
      <c r="B238" s="52">
        <v>30</v>
      </c>
      <c r="C238" s="52">
        <v>10</v>
      </c>
      <c r="D238" s="52">
        <v>7</v>
      </c>
      <c r="E238" s="52">
        <v>200</v>
      </c>
      <c r="F238" s="52">
        <v>30</v>
      </c>
      <c r="G238" s="52">
        <v>140</v>
      </c>
      <c r="H238" s="52">
        <v>70.316399999999987</v>
      </c>
      <c r="I238" s="52">
        <v>0</v>
      </c>
    </row>
    <row r="239" spans="1:9" x14ac:dyDescent="0.3">
      <c r="A239" s="52" t="s">
        <v>80</v>
      </c>
      <c r="B239" s="52">
        <v>30</v>
      </c>
      <c r="C239" s="52">
        <v>3</v>
      </c>
      <c r="D239" s="52">
        <v>0</v>
      </c>
      <c r="E239" s="52">
        <v>200</v>
      </c>
      <c r="F239" s="52">
        <v>35</v>
      </c>
      <c r="G239" s="52">
        <v>140</v>
      </c>
      <c r="H239" s="52">
        <v>96.731949999999998</v>
      </c>
      <c r="I239" s="52">
        <v>150</v>
      </c>
    </row>
    <row r="240" spans="1:9" x14ac:dyDescent="0.3">
      <c r="A240" s="52" t="s">
        <v>81</v>
      </c>
      <c r="B240" s="52">
        <v>30</v>
      </c>
      <c r="C240" s="52">
        <v>6</v>
      </c>
      <c r="D240" s="52">
        <v>3</v>
      </c>
      <c r="E240" s="52">
        <v>200</v>
      </c>
      <c r="F240" s="52">
        <v>35</v>
      </c>
      <c r="G240" s="52">
        <v>140</v>
      </c>
      <c r="H240" s="52">
        <v>138.99445</v>
      </c>
      <c r="I240" s="52">
        <v>100</v>
      </c>
    </row>
    <row r="241" spans="1:9" x14ac:dyDescent="0.3">
      <c r="A241" s="52" t="s">
        <v>82</v>
      </c>
      <c r="B241" s="52">
        <v>30</v>
      </c>
      <c r="C241" s="52">
        <v>10</v>
      </c>
      <c r="D241" s="52">
        <v>7</v>
      </c>
      <c r="E241" s="52">
        <v>200</v>
      </c>
      <c r="F241" s="52">
        <v>35</v>
      </c>
      <c r="G241" s="52">
        <v>140</v>
      </c>
      <c r="H241" s="52">
        <v>70.316399999999987</v>
      </c>
      <c r="I241" s="52">
        <v>0</v>
      </c>
    </row>
    <row r="242" spans="1:9" x14ac:dyDescent="0.3">
      <c r="A242" s="52" t="s">
        <v>80</v>
      </c>
      <c r="B242" s="52">
        <v>30</v>
      </c>
      <c r="C242" s="52">
        <v>3</v>
      </c>
      <c r="D242" s="52">
        <v>0</v>
      </c>
      <c r="E242" s="52">
        <v>200</v>
      </c>
      <c r="F242" s="52">
        <v>40</v>
      </c>
      <c r="G242" s="52">
        <v>140</v>
      </c>
      <c r="H242" s="52">
        <v>96.731949999999998</v>
      </c>
      <c r="I242" s="52">
        <v>150</v>
      </c>
    </row>
    <row r="243" spans="1:9" x14ac:dyDescent="0.3">
      <c r="A243" s="52" t="s">
        <v>81</v>
      </c>
      <c r="B243" s="52">
        <v>30</v>
      </c>
      <c r="C243" s="52">
        <v>6</v>
      </c>
      <c r="D243" s="52">
        <v>3</v>
      </c>
      <c r="E243" s="52">
        <v>200</v>
      </c>
      <c r="F243" s="52">
        <v>40</v>
      </c>
      <c r="G243" s="52">
        <v>140</v>
      </c>
      <c r="H243" s="52">
        <v>138.99445</v>
      </c>
      <c r="I243" s="52">
        <v>100</v>
      </c>
    </row>
    <row r="244" spans="1:9" x14ac:dyDescent="0.3">
      <c r="A244" s="52" t="s">
        <v>82</v>
      </c>
      <c r="B244" s="52">
        <v>30</v>
      </c>
      <c r="C244" s="52">
        <v>10</v>
      </c>
      <c r="D244" s="52">
        <v>7</v>
      </c>
      <c r="E244" s="52">
        <v>200</v>
      </c>
      <c r="F244" s="52">
        <v>40</v>
      </c>
      <c r="G244" s="52">
        <v>140</v>
      </c>
      <c r="H244" s="52">
        <v>70.316399999999987</v>
      </c>
      <c r="I244" s="52">
        <v>0</v>
      </c>
    </row>
    <row r="245" spans="1:9" x14ac:dyDescent="0.3">
      <c r="A245" s="52" t="s">
        <v>80</v>
      </c>
      <c r="B245" s="52">
        <v>30</v>
      </c>
      <c r="C245" s="52">
        <v>3</v>
      </c>
      <c r="D245" s="52">
        <v>0</v>
      </c>
      <c r="E245" s="52">
        <v>350</v>
      </c>
      <c r="F245" s="52">
        <v>30</v>
      </c>
      <c r="G245" s="52">
        <v>140</v>
      </c>
      <c r="H245" s="52">
        <v>103.54819999999998</v>
      </c>
      <c r="I245" s="52">
        <v>150</v>
      </c>
    </row>
    <row r="246" spans="1:9" x14ac:dyDescent="0.3">
      <c r="A246" s="52" t="s">
        <v>81</v>
      </c>
      <c r="B246" s="52">
        <v>30</v>
      </c>
      <c r="C246" s="52">
        <v>6</v>
      </c>
      <c r="D246" s="52">
        <v>3</v>
      </c>
      <c r="E246" s="52">
        <v>350</v>
      </c>
      <c r="F246" s="52">
        <v>30</v>
      </c>
      <c r="G246" s="52">
        <v>140</v>
      </c>
      <c r="H246" s="52">
        <v>94.395350000000008</v>
      </c>
      <c r="I246" s="52">
        <v>150</v>
      </c>
    </row>
    <row r="247" spans="1:9" x14ac:dyDescent="0.3">
      <c r="A247" s="52" t="s">
        <v>82</v>
      </c>
      <c r="B247" s="52">
        <v>30</v>
      </c>
      <c r="C247" s="52">
        <v>10</v>
      </c>
      <c r="D247" s="52">
        <v>7</v>
      </c>
      <c r="E247" s="52">
        <v>350</v>
      </c>
      <c r="F247" s="52">
        <v>30</v>
      </c>
      <c r="G247" s="52">
        <v>140</v>
      </c>
      <c r="H247" s="52">
        <v>75.334000000000003</v>
      </c>
      <c r="I247" s="52">
        <v>0</v>
      </c>
    </row>
    <row r="248" spans="1:9" x14ac:dyDescent="0.3">
      <c r="A248" s="52" t="s">
        <v>80</v>
      </c>
      <c r="B248" s="52">
        <v>30</v>
      </c>
      <c r="C248" s="52">
        <v>3</v>
      </c>
      <c r="D248" s="52">
        <v>0</v>
      </c>
      <c r="E248" s="52">
        <v>350</v>
      </c>
      <c r="F248" s="52">
        <v>35</v>
      </c>
      <c r="G248" s="52">
        <v>3</v>
      </c>
      <c r="H248" s="52">
        <v>1.9093303082191779</v>
      </c>
      <c r="I248" s="52">
        <v>150</v>
      </c>
    </row>
    <row r="249" spans="1:9" x14ac:dyDescent="0.3">
      <c r="A249" s="52" t="s">
        <v>81</v>
      </c>
      <c r="B249" s="52">
        <v>30</v>
      </c>
      <c r="C249" s="52">
        <v>6</v>
      </c>
      <c r="D249" s="52">
        <v>3</v>
      </c>
      <c r="E249" s="52">
        <v>350</v>
      </c>
      <c r="F249" s="52">
        <v>35</v>
      </c>
      <c r="G249" s="52">
        <v>3</v>
      </c>
      <c r="H249" s="52">
        <v>2.7327260844748853</v>
      </c>
      <c r="I249" s="52">
        <v>150</v>
      </c>
    </row>
    <row r="250" spans="1:9" x14ac:dyDescent="0.3">
      <c r="A250" s="52" t="s">
        <v>82</v>
      </c>
      <c r="B250" s="52">
        <v>30</v>
      </c>
      <c r="C250" s="52">
        <v>10</v>
      </c>
      <c r="D250" s="52">
        <v>7</v>
      </c>
      <c r="E250" s="52">
        <v>350</v>
      </c>
      <c r="F250" s="52">
        <v>35</v>
      </c>
      <c r="G250" s="52">
        <v>3</v>
      </c>
      <c r="H250" s="52">
        <v>1.3581474315068491</v>
      </c>
      <c r="I250" s="52">
        <v>0</v>
      </c>
    </row>
    <row r="251" spans="1:9" x14ac:dyDescent="0.3">
      <c r="A251" s="52" t="s">
        <v>80</v>
      </c>
      <c r="B251" s="52">
        <v>30</v>
      </c>
      <c r="C251" s="52">
        <v>3</v>
      </c>
      <c r="D251" s="52">
        <v>0</v>
      </c>
      <c r="E251" s="52">
        <v>350</v>
      </c>
      <c r="F251" s="52">
        <v>40</v>
      </c>
      <c r="G251" s="52">
        <v>1.6</v>
      </c>
      <c r="H251" s="52">
        <v>1.2458921232876712</v>
      </c>
      <c r="I251" s="52">
        <v>200</v>
      </c>
    </row>
    <row r="252" spans="1:9" x14ac:dyDescent="0.3">
      <c r="A252" s="52" t="s">
        <v>81</v>
      </c>
      <c r="B252" s="52">
        <v>30</v>
      </c>
      <c r="C252" s="52">
        <v>6</v>
      </c>
      <c r="D252" s="52">
        <v>3</v>
      </c>
      <c r="E252" s="52">
        <v>350</v>
      </c>
      <c r="F252" s="52">
        <v>40</v>
      </c>
      <c r="G252" s="52">
        <v>1.6</v>
      </c>
      <c r="H252" s="52">
        <v>1.1509238584474886</v>
      </c>
      <c r="I252" s="52">
        <v>200</v>
      </c>
    </row>
    <row r="253" spans="1:9" x14ac:dyDescent="0.3">
      <c r="A253" s="52" t="s">
        <v>82</v>
      </c>
      <c r="B253" s="52">
        <v>30</v>
      </c>
      <c r="C253" s="52">
        <v>10</v>
      </c>
      <c r="D253" s="52">
        <v>7</v>
      </c>
      <c r="E253" s="52">
        <v>350</v>
      </c>
      <c r="F253" s="52">
        <v>40</v>
      </c>
      <c r="G253" s="52">
        <v>1.6</v>
      </c>
      <c r="H253" s="52">
        <v>1.3518490296803654</v>
      </c>
      <c r="I253" s="52">
        <v>150</v>
      </c>
    </row>
    <row r="254" spans="1:9" x14ac:dyDescent="0.3">
      <c r="A254" s="52" t="s">
        <v>80</v>
      </c>
      <c r="B254" s="52">
        <v>30</v>
      </c>
      <c r="C254" s="52">
        <v>3</v>
      </c>
      <c r="D254" s="52">
        <v>0</v>
      </c>
      <c r="E254" s="52">
        <v>500</v>
      </c>
      <c r="F254" s="52">
        <v>30</v>
      </c>
      <c r="G254" s="52">
        <v>140</v>
      </c>
      <c r="H254" s="52">
        <v>106.9999</v>
      </c>
      <c r="I254" s="52">
        <v>150</v>
      </c>
    </row>
    <row r="255" spans="1:9" x14ac:dyDescent="0.3">
      <c r="A255" s="52" t="s">
        <v>81</v>
      </c>
      <c r="B255" s="52">
        <v>30</v>
      </c>
      <c r="C255" s="52">
        <v>6</v>
      </c>
      <c r="D255" s="52">
        <v>3</v>
      </c>
      <c r="E255" s="52">
        <v>500</v>
      </c>
      <c r="F255" s="52">
        <v>30</v>
      </c>
      <c r="G255" s="52">
        <v>140</v>
      </c>
      <c r="H255" s="52">
        <v>96.27624999999999</v>
      </c>
      <c r="I255" s="52">
        <v>150</v>
      </c>
    </row>
    <row r="256" spans="1:9" x14ac:dyDescent="0.3">
      <c r="A256" s="52" t="s">
        <v>82</v>
      </c>
      <c r="B256" s="52">
        <v>30</v>
      </c>
      <c r="C256" s="52">
        <v>10</v>
      </c>
      <c r="D256" s="52">
        <v>7</v>
      </c>
      <c r="E256" s="52">
        <v>500</v>
      </c>
      <c r="F256" s="52">
        <v>30</v>
      </c>
      <c r="G256" s="52">
        <v>140</v>
      </c>
      <c r="H256" s="52">
        <v>78.114049999999992</v>
      </c>
      <c r="I256" s="52">
        <v>0</v>
      </c>
    </row>
    <row r="257" spans="1:9" x14ac:dyDescent="0.3">
      <c r="A257" s="52" t="s">
        <v>80</v>
      </c>
      <c r="B257" s="52">
        <v>30</v>
      </c>
      <c r="C257" s="52">
        <v>3</v>
      </c>
      <c r="D257" s="52">
        <v>0</v>
      </c>
      <c r="E257" s="52">
        <v>500</v>
      </c>
      <c r="F257" s="52">
        <v>35</v>
      </c>
      <c r="G257" s="52">
        <v>3</v>
      </c>
      <c r="H257" s="52">
        <v>2.7276147260273969</v>
      </c>
      <c r="I257" s="52">
        <v>150</v>
      </c>
    </row>
    <row r="258" spans="1:9" x14ac:dyDescent="0.3">
      <c r="A258" s="52" t="s">
        <v>81</v>
      </c>
      <c r="B258" s="52">
        <v>30</v>
      </c>
      <c r="C258" s="52">
        <v>6</v>
      </c>
      <c r="D258" s="52">
        <v>3</v>
      </c>
      <c r="E258" s="52">
        <v>500</v>
      </c>
      <c r="F258" s="52">
        <v>35</v>
      </c>
      <c r="G258" s="52">
        <v>3</v>
      </c>
      <c r="H258" s="52">
        <v>2.4335108447488585</v>
      </c>
      <c r="I258" s="52">
        <v>150</v>
      </c>
    </row>
    <row r="259" spans="1:9" x14ac:dyDescent="0.3">
      <c r="A259" s="52" t="s">
        <v>82</v>
      </c>
      <c r="B259" s="52">
        <v>30</v>
      </c>
      <c r="C259" s="52">
        <v>10</v>
      </c>
      <c r="D259" s="52">
        <v>7</v>
      </c>
      <c r="E259" s="52">
        <v>500</v>
      </c>
      <c r="F259" s="52">
        <v>35</v>
      </c>
      <c r="G259" s="52">
        <v>3</v>
      </c>
      <c r="H259" s="52">
        <v>1.9402106164383561</v>
      </c>
      <c r="I259" s="52">
        <v>0</v>
      </c>
    </row>
    <row r="260" spans="1:9" x14ac:dyDescent="0.3">
      <c r="A260" s="52" t="s">
        <v>80</v>
      </c>
      <c r="B260" s="52">
        <v>30</v>
      </c>
      <c r="C260" s="52">
        <v>3</v>
      </c>
      <c r="D260" s="52">
        <v>0</v>
      </c>
      <c r="E260" s="52">
        <v>500</v>
      </c>
      <c r="F260" s="52">
        <v>40</v>
      </c>
      <c r="G260" s="52">
        <v>1.6</v>
      </c>
      <c r="H260" s="52">
        <v>1.2699126712328765</v>
      </c>
      <c r="I260" s="52">
        <v>250</v>
      </c>
    </row>
    <row r="261" spans="1:9" x14ac:dyDescent="0.3">
      <c r="A261" s="52" t="s">
        <v>81</v>
      </c>
      <c r="B261" s="52">
        <v>30</v>
      </c>
      <c r="C261" s="52">
        <v>6</v>
      </c>
      <c r="D261" s="52">
        <v>3</v>
      </c>
      <c r="E261" s="52">
        <v>500</v>
      </c>
      <c r="F261" s="52">
        <v>40</v>
      </c>
      <c r="G261" s="52">
        <v>1.6</v>
      </c>
      <c r="H261" s="52">
        <v>1.1902157534246574</v>
      </c>
      <c r="I261" s="52">
        <v>250</v>
      </c>
    </row>
    <row r="262" spans="1:9" x14ac:dyDescent="0.3">
      <c r="A262" s="52" t="s">
        <v>82</v>
      </c>
      <c r="B262" s="52">
        <v>30</v>
      </c>
      <c r="C262" s="52">
        <v>10</v>
      </c>
      <c r="D262" s="52">
        <v>7</v>
      </c>
      <c r="E262" s="52">
        <v>500</v>
      </c>
      <c r="F262" s="52">
        <v>40</v>
      </c>
      <c r="G262" s="52">
        <v>1.6</v>
      </c>
      <c r="H262" s="52">
        <v>1.4083464611872145</v>
      </c>
      <c r="I262" s="52">
        <v>200</v>
      </c>
    </row>
    <row r="263" spans="1:9" x14ac:dyDescent="0.3">
      <c r="A263" s="52" t="s">
        <v>80</v>
      </c>
      <c r="B263" s="52">
        <v>30</v>
      </c>
      <c r="C263" s="52">
        <v>3</v>
      </c>
      <c r="D263" s="52">
        <v>0</v>
      </c>
      <c r="E263" s="52">
        <v>750</v>
      </c>
      <c r="F263" s="52">
        <v>30</v>
      </c>
      <c r="G263" s="52">
        <v>140</v>
      </c>
      <c r="H263" s="52">
        <v>109.59549999999999</v>
      </c>
      <c r="I263" s="52">
        <v>150</v>
      </c>
    </row>
    <row r="264" spans="1:9" x14ac:dyDescent="0.3">
      <c r="A264" s="52" t="s">
        <v>81</v>
      </c>
      <c r="B264" s="52">
        <v>30</v>
      </c>
      <c r="C264" s="52">
        <v>6</v>
      </c>
      <c r="D264" s="52">
        <v>3</v>
      </c>
      <c r="E264" s="52">
        <v>750</v>
      </c>
      <c r="F264" s="52">
        <v>30</v>
      </c>
      <c r="G264" s="52">
        <v>140</v>
      </c>
      <c r="H264" s="52">
        <v>98.390950000000004</v>
      </c>
      <c r="I264" s="52">
        <v>150</v>
      </c>
    </row>
    <row r="265" spans="1:9" x14ac:dyDescent="0.3">
      <c r="A265" s="52" t="s">
        <v>82</v>
      </c>
      <c r="B265" s="52">
        <v>30</v>
      </c>
      <c r="C265" s="52">
        <v>10</v>
      </c>
      <c r="D265" s="52">
        <v>7</v>
      </c>
      <c r="E265" s="52">
        <v>750</v>
      </c>
      <c r="F265" s="52">
        <v>30</v>
      </c>
      <c r="G265" s="52">
        <v>140</v>
      </c>
      <c r="H265" s="52">
        <v>79.577749999999995</v>
      </c>
      <c r="I265" s="52">
        <v>0</v>
      </c>
    </row>
    <row r="266" spans="1:9" x14ac:dyDescent="0.3">
      <c r="A266" s="52" t="s">
        <v>80</v>
      </c>
      <c r="B266" s="52">
        <v>30</v>
      </c>
      <c r="C266" s="52">
        <v>3</v>
      </c>
      <c r="D266" s="52">
        <v>0</v>
      </c>
      <c r="E266" s="52">
        <v>750</v>
      </c>
      <c r="F266" s="52">
        <v>35</v>
      </c>
      <c r="G266" s="52">
        <v>3</v>
      </c>
      <c r="H266" s="52">
        <v>2.6697688356164377</v>
      </c>
      <c r="I266" s="52">
        <v>200</v>
      </c>
    </row>
    <row r="267" spans="1:9" x14ac:dyDescent="0.3">
      <c r="A267" s="52" t="s">
        <v>81</v>
      </c>
      <c r="B267" s="52">
        <v>30</v>
      </c>
      <c r="C267" s="52">
        <v>6</v>
      </c>
      <c r="D267" s="52">
        <v>3</v>
      </c>
      <c r="E267" s="52">
        <v>750</v>
      </c>
      <c r="F267" s="52">
        <v>35</v>
      </c>
      <c r="G267" s="52">
        <v>3</v>
      </c>
      <c r="H267" s="52">
        <v>2.4662654109589037</v>
      </c>
      <c r="I267" s="52">
        <v>200</v>
      </c>
    </row>
    <row r="268" spans="1:9" x14ac:dyDescent="0.3">
      <c r="A268" s="52" t="s">
        <v>82</v>
      </c>
      <c r="B268" s="52">
        <v>30</v>
      </c>
      <c r="C268" s="52">
        <v>10</v>
      </c>
      <c r="D268" s="52">
        <v>7</v>
      </c>
      <c r="E268" s="52">
        <v>750</v>
      </c>
      <c r="F268" s="52">
        <v>35</v>
      </c>
      <c r="G268" s="52">
        <v>3</v>
      </c>
      <c r="H268" s="52">
        <v>2.8968193493150687</v>
      </c>
      <c r="I268" s="52">
        <v>150</v>
      </c>
    </row>
    <row r="269" spans="1:9" x14ac:dyDescent="0.3">
      <c r="A269" s="52" t="s">
        <v>80</v>
      </c>
      <c r="B269" s="52">
        <v>30</v>
      </c>
      <c r="C269" s="52">
        <v>3</v>
      </c>
      <c r="D269" s="52">
        <v>0</v>
      </c>
      <c r="E269" s="52">
        <v>750</v>
      </c>
      <c r="F269" s="52">
        <v>40</v>
      </c>
      <c r="G269" s="52">
        <v>1.6</v>
      </c>
      <c r="H269" s="52">
        <v>1.4473878424657534</v>
      </c>
      <c r="I269" s="52">
        <v>300</v>
      </c>
    </row>
    <row r="270" spans="1:9" x14ac:dyDescent="0.3">
      <c r="A270" s="52" t="s">
        <v>81</v>
      </c>
      <c r="B270" s="52">
        <v>30</v>
      </c>
      <c r="C270" s="52">
        <v>6</v>
      </c>
      <c r="D270" s="52">
        <v>3</v>
      </c>
      <c r="E270" s="52">
        <v>750</v>
      </c>
      <c r="F270" s="52">
        <v>40</v>
      </c>
      <c r="G270" s="52">
        <v>1.6</v>
      </c>
      <c r="H270" s="52">
        <v>1.3638553082191782</v>
      </c>
      <c r="I270" s="52">
        <v>300</v>
      </c>
    </row>
    <row r="271" spans="1:9" x14ac:dyDescent="0.3">
      <c r="A271" s="52" t="s">
        <v>82</v>
      </c>
      <c r="B271" s="52">
        <v>30</v>
      </c>
      <c r="C271" s="52">
        <v>10</v>
      </c>
      <c r="D271" s="52">
        <v>7</v>
      </c>
      <c r="E271" s="52">
        <v>750</v>
      </c>
      <c r="F271" s="52">
        <v>40</v>
      </c>
      <c r="G271" s="52">
        <v>1.6</v>
      </c>
      <c r="H271" s="52">
        <v>1.5876575342465753</v>
      </c>
      <c r="I271" s="52">
        <v>250</v>
      </c>
    </row>
    <row r="272" spans="1:9" x14ac:dyDescent="0.3">
      <c r="A272" s="52" t="s">
        <v>83</v>
      </c>
      <c r="B272" s="52">
        <v>40</v>
      </c>
      <c r="C272" s="52">
        <v>3</v>
      </c>
      <c r="D272" s="52">
        <v>0</v>
      </c>
      <c r="E272" s="52">
        <v>100</v>
      </c>
      <c r="F272" s="52">
        <v>30</v>
      </c>
      <c r="G272" s="52">
        <v>140</v>
      </c>
      <c r="H272" s="52">
        <v>101.18709999999999</v>
      </c>
      <c r="I272" s="52">
        <v>150</v>
      </c>
    </row>
    <row r="273" spans="1:9" x14ac:dyDescent="0.3">
      <c r="A273" s="52" t="s">
        <v>84</v>
      </c>
      <c r="B273" s="52">
        <v>40</v>
      </c>
      <c r="C273" s="52">
        <v>6</v>
      </c>
      <c r="D273" s="52">
        <v>3</v>
      </c>
      <c r="E273" s="52">
        <v>100</v>
      </c>
      <c r="F273" s="52">
        <v>30</v>
      </c>
      <c r="G273" s="52">
        <v>140</v>
      </c>
      <c r="H273" s="52">
        <v>93.10629999999999</v>
      </c>
      <c r="I273" s="52">
        <v>150</v>
      </c>
    </row>
    <row r="274" spans="1:9" x14ac:dyDescent="0.3">
      <c r="A274" s="52" t="s">
        <v>85</v>
      </c>
      <c r="B274" s="52">
        <v>40</v>
      </c>
      <c r="C274" s="52">
        <v>10</v>
      </c>
      <c r="D274" s="52">
        <v>7</v>
      </c>
      <c r="E274" s="52">
        <v>100</v>
      </c>
      <c r="F274" s="52">
        <v>30</v>
      </c>
      <c r="G274" s="52">
        <v>140</v>
      </c>
      <c r="H274" s="52">
        <v>64.400700000000001</v>
      </c>
      <c r="I274" s="52">
        <v>0</v>
      </c>
    </row>
    <row r="275" spans="1:9" x14ac:dyDescent="0.3">
      <c r="A275" s="52" t="s">
        <v>83</v>
      </c>
      <c r="B275" s="52">
        <v>40</v>
      </c>
      <c r="C275" s="52">
        <v>3</v>
      </c>
      <c r="D275" s="52">
        <v>0</v>
      </c>
      <c r="E275" s="52">
        <v>100</v>
      </c>
      <c r="F275" s="52">
        <v>35</v>
      </c>
      <c r="G275" s="52">
        <v>140</v>
      </c>
      <c r="H275" s="52">
        <v>101.18709999999999</v>
      </c>
      <c r="I275" s="52">
        <v>150</v>
      </c>
    </row>
    <row r="276" spans="1:9" x14ac:dyDescent="0.3">
      <c r="A276" s="52" t="s">
        <v>84</v>
      </c>
      <c r="B276" s="52">
        <v>40</v>
      </c>
      <c r="C276" s="52">
        <v>6</v>
      </c>
      <c r="D276" s="52">
        <v>3</v>
      </c>
      <c r="E276" s="52">
        <v>100</v>
      </c>
      <c r="F276" s="52">
        <v>35</v>
      </c>
      <c r="G276" s="52">
        <v>140</v>
      </c>
      <c r="H276" s="52">
        <v>93.10629999999999</v>
      </c>
      <c r="I276" s="52">
        <v>150</v>
      </c>
    </row>
    <row r="277" spans="1:9" x14ac:dyDescent="0.3">
      <c r="A277" s="52" t="s">
        <v>85</v>
      </c>
      <c r="B277" s="52">
        <v>40</v>
      </c>
      <c r="C277" s="52">
        <v>10</v>
      </c>
      <c r="D277" s="52">
        <v>7</v>
      </c>
      <c r="E277" s="52">
        <v>100</v>
      </c>
      <c r="F277" s="52">
        <v>35</v>
      </c>
      <c r="G277" s="52">
        <v>140</v>
      </c>
      <c r="H277" s="52">
        <v>64.400700000000001</v>
      </c>
      <c r="I277" s="52">
        <v>0</v>
      </c>
    </row>
    <row r="278" spans="1:9" x14ac:dyDescent="0.3">
      <c r="A278" s="52" t="s">
        <v>83</v>
      </c>
      <c r="B278" s="52">
        <v>40</v>
      </c>
      <c r="C278" s="52">
        <v>3</v>
      </c>
      <c r="D278" s="52">
        <v>0</v>
      </c>
      <c r="E278" s="52">
        <v>100</v>
      </c>
      <c r="F278" s="52">
        <v>40</v>
      </c>
      <c r="G278" s="52">
        <v>140</v>
      </c>
      <c r="H278" s="52">
        <v>101.18709999999999</v>
      </c>
      <c r="I278" s="52">
        <v>150</v>
      </c>
    </row>
    <row r="279" spans="1:9" x14ac:dyDescent="0.3">
      <c r="A279" s="52" t="s">
        <v>84</v>
      </c>
      <c r="B279" s="52">
        <v>40</v>
      </c>
      <c r="C279" s="52">
        <v>6</v>
      </c>
      <c r="D279" s="52">
        <v>3</v>
      </c>
      <c r="E279" s="52">
        <v>100</v>
      </c>
      <c r="F279" s="52">
        <v>40</v>
      </c>
      <c r="G279" s="52">
        <v>140</v>
      </c>
      <c r="H279" s="52">
        <v>93.10629999999999</v>
      </c>
      <c r="I279" s="52">
        <v>150</v>
      </c>
    </row>
    <row r="280" spans="1:9" x14ac:dyDescent="0.3">
      <c r="A280" s="52" t="s">
        <v>85</v>
      </c>
      <c r="B280" s="52">
        <v>40</v>
      </c>
      <c r="C280" s="52">
        <v>10</v>
      </c>
      <c r="D280" s="52">
        <v>7</v>
      </c>
      <c r="E280" s="52">
        <v>100</v>
      </c>
      <c r="F280" s="52">
        <v>40</v>
      </c>
      <c r="G280" s="52">
        <v>140</v>
      </c>
      <c r="H280" s="52">
        <v>64.400700000000001</v>
      </c>
      <c r="I280" s="52">
        <v>0</v>
      </c>
    </row>
    <row r="281" spans="1:9" x14ac:dyDescent="0.3">
      <c r="A281" s="52" t="s">
        <v>83</v>
      </c>
      <c r="B281" s="52">
        <v>40</v>
      </c>
      <c r="C281" s="52">
        <v>3</v>
      </c>
      <c r="D281" s="52">
        <v>0</v>
      </c>
      <c r="E281" s="52">
        <v>200</v>
      </c>
      <c r="F281" s="52">
        <v>30</v>
      </c>
      <c r="G281" s="52">
        <v>140</v>
      </c>
      <c r="H281" s="52">
        <v>118.54324999999999</v>
      </c>
      <c r="I281" s="52">
        <v>150</v>
      </c>
    </row>
    <row r="282" spans="1:9" x14ac:dyDescent="0.3">
      <c r="A282" s="52" t="s">
        <v>84</v>
      </c>
      <c r="B282" s="52">
        <v>40</v>
      </c>
      <c r="C282" s="52">
        <v>6</v>
      </c>
      <c r="D282" s="52">
        <v>3</v>
      </c>
      <c r="E282" s="52">
        <v>200</v>
      </c>
      <c r="F282" s="52">
        <v>30</v>
      </c>
      <c r="G282" s="52">
        <v>140</v>
      </c>
      <c r="H282" s="52">
        <v>107.96380000000001</v>
      </c>
      <c r="I282" s="52">
        <v>150</v>
      </c>
    </row>
    <row r="283" spans="1:9" x14ac:dyDescent="0.3">
      <c r="A283" s="52" t="s">
        <v>85</v>
      </c>
      <c r="B283" s="52">
        <v>40</v>
      </c>
      <c r="C283" s="52">
        <v>10</v>
      </c>
      <c r="D283" s="52">
        <v>7</v>
      </c>
      <c r="E283" s="52">
        <v>200</v>
      </c>
      <c r="F283" s="52">
        <v>30</v>
      </c>
      <c r="G283" s="52">
        <v>140</v>
      </c>
      <c r="H283" s="52">
        <v>80.200400000000002</v>
      </c>
      <c r="I283" s="52">
        <v>0</v>
      </c>
    </row>
    <row r="284" spans="1:9" x14ac:dyDescent="0.3">
      <c r="A284" s="52" t="s">
        <v>83</v>
      </c>
      <c r="B284" s="52">
        <v>40</v>
      </c>
      <c r="C284" s="52">
        <v>3</v>
      </c>
      <c r="D284" s="52">
        <v>0</v>
      </c>
      <c r="E284" s="52">
        <v>200</v>
      </c>
      <c r="F284" s="52">
        <v>35</v>
      </c>
      <c r="G284" s="52">
        <v>140</v>
      </c>
      <c r="H284" s="52">
        <v>118.54324999999999</v>
      </c>
      <c r="I284" s="52">
        <v>150</v>
      </c>
    </row>
    <row r="285" spans="1:9" x14ac:dyDescent="0.3">
      <c r="A285" s="52" t="s">
        <v>84</v>
      </c>
      <c r="B285" s="52">
        <v>40</v>
      </c>
      <c r="C285" s="52">
        <v>6</v>
      </c>
      <c r="D285" s="52">
        <v>3</v>
      </c>
      <c r="E285" s="52">
        <v>200</v>
      </c>
      <c r="F285" s="52">
        <v>35</v>
      </c>
      <c r="G285" s="52">
        <v>140</v>
      </c>
      <c r="H285" s="52">
        <v>107.96380000000001</v>
      </c>
      <c r="I285" s="52">
        <v>150</v>
      </c>
    </row>
    <row r="286" spans="1:9" x14ac:dyDescent="0.3">
      <c r="A286" s="52" t="s">
        <v>85</v>
      </c>
      <c r="B286" s="52">
        <v>40</v>
      </c>
      <c r="C286" s="52">
        <v>10</v>
      </c>
      <c r="D286" s="52">
        <v>7</v>
      </c>
      <c r="E286" s="52">
        <v>200</v>
      </c>
      <c r="F286" s="52">
        <v>35</v>
      </c>
      <c r="G286" s="52">
        <v>140</v>
      </c>
      <c r="H286" s="52">
        <v>80.200400000000002</v>
      </c>
      <c r="I286" s="52">
        <v>0</v>
      </c>
    </row>
    <row r="287" spans="1:9" x14ac:dyDescent="0.3">
      <c r="A287" s="52" t="s">
        <v>83</v>
      </c>
      <c r="B287" s="52">
        <v>40</v>
      </c>
      <c r="C287" s="52">
        <v>3</v>
      </c>
      <c r="D287" s="52">
        <v>0</v>
      </c>
      <c r="E287" s="52">
        <v>200</v>
      </c>
      <c r="F287" s="52">
        <v>40</v>
      </c>
      <c r="G287" s="52">
        <v>140</v>
      </c>
      <c r="H287" s="52">
        <v>118.54324999999999</v>
      </c>
      <c r="I287" s="52">
        <v>150</v>
      </c>
    </row>
    <row r="288" spans="1:9" x14ac:dyDescent="0.3">
      <c r="A288" s="52" t="s">
        <v>84</v>
      </c>
      <c r="B288" s="52">
        <v>40</v>
      </c>
      <c r="C288" s="52">
        <v>6</v>
      </c>
      <c r="D288" s="52">
        <v>3</v>
      </c>
      <c r="E288" s="52">
        <v>200</v>
      </c>
      <c r="F288" s="52">
        <v>40</v>
      </c>
      <c r="G288" s="52">
        <v>140</v>
      </c>
      <c r="H288" s="52">
        <v>107.96380000000001</v>
      </c>
      <c r="I288" s="52">
        <v>150</v>
      </c>
    </row>
    <row r="289" spans="1:9" x14ac:dyDescent="0.3">
      <c r="A289" s="52" t="s">
        <v>85</v>
      </c>
      <c r="B289" s="52">
        <v>40</v>
      </c>
      <c r="C289" s="52">
        <v>10</v>
      </c>
      <c r="D289" s="52">
        <v>7</v>
      </c>
      <c r="E289" s="52">
        <v>200</v>
      </c>
      <c r="F289" s="52">
        <v>40</v>
      </c>
      <c r="G289" s="52">
        <v>140</v>
      </c>
      <c r="H289" s="52">
        <v>80.200400000000002</v>
      </c>
      <c r="I289" s="52">
        <v>0</v>
      </c>
    </row>
    <row r="290" spans="1:9" x14ac:dyDescent="0.3">
      <c r="A290" s="52" t="s">
        <v>83</v>
      </c>
      <c r="B290" s="52">
        <v>40</v>
      </c>
      <c r="C290" s="52">
        <v>3</v>
      </c>
      <c r="D290" s="52">
        <v>0</v>
      </c>
      <c r="E290" s="52">
        <v>350</v>
      </c>
      <c r="F290" s="52">
        <v>30</v>
      </c>
      <c r="G290" s="52">
        <v>140</v>
      </c>
      <c r="H290" s="52">
        <v>125.55059999999999</v>
      </c>
      <c r="I290" s="52">
        <v>150</v>
      </c>
    </row>
    <row r="291" spans="1:9" x14ac:dyDescent="0.3">
      <c r="A291" s="52" t="s">
        <v>84</v>
      </c>
      <c r="B291" s="52">
        <v>40</v>
      </c>
      <c r="C291" s="52">
        <v>6</v>
      </c>
      <c r="D291" s="52">
        <v>3</v>
      </c>
      <c r="E291" s="52">
        <v>350</v>
      </c>
      <c r="F291" s="52">
        <v>30</v>
      </c>
      <c r="G291" s="52">
        <v>140</v>
      </c>
      <c r="H291" s="52">
        <v>114.35759999999999</v>
      </c>
      <c r="I291" s="52">
        <v>150</v>
      </c>
    </row>
    <row r="292" spans="1:9" x14ac:dyDescent="0.3">
      <c r="A292" s="52" t="s">
        <v>85</v>
      </c>
      <c r="B292" s="52">
        <v>40</v>
      </c>
      <c r="C292" s="52">
        <v>10</v>
      </c>
      <c r="D292" s="52">
        <v>7</v>
      </c>
      <c r="E292" s="52">
        <v>350</v>
      </c>
      <c r="F292" s="52">
        <v>30</v>
      </c>
      <c r="G292" s="52">
        <v>140</v>
      </c>
      <c r="H292" s="52">
        <v>87.06774999999999</v>
      </c>
      <c r="I292" s="52">
        <v>0</v>
      </c>
    </row>
    <row r="293" spans="1:9" x14ac:dyDescent="0.3">
      <c r="A293" s="52" t="s">
        <v>83</v>
      </c>
      <c r="B293" s="52">
        <v>40</v>
      </c>
      <c r="C293" s="52">
        <v>3</v>
      </c>
      <c r="D293" s="52">
        <v>0</v>
      </c>
      <c r="E293" s="52">
        <v>350</v>
      </c>
      <c r="F293" s="52">
        <v>35</v>
      </c>
      <c r="G293" s="52">
        <v>3</v>
      </c>
      <c r="H293" s="52">
        <v>2.295988413242009</v>
      </c>
      <c r="I293" s="52">
        <v>150</v>
      </c>
    </row>
    <row r="294" spans="1:9" x14ac:dyDescent="0.3">
      <c r="A294" s="52" t="s">
        <v>84</v>
      </c>
      <c r="B294" s="52">
        <v>40</v>
      </c>
      <c r="C294" s="52">
        <v>6</v>
      </c>
      <c r="D294" s="52">
        <v>3</v>
      </c>
      <c r="E294" s="52">
        <v>350</v>
      </c>
      <c r="F294" s="52">
        <v>35</v>
      </c>
      <c r="G294" s="52">
        <v>3</v>
      </c>
      <c r="H294" s="52">
        <v>2.0385314497716891</v>
      </c>
      <c r="I294" s="52">
        <v>150</v>
      </c>
    </row>
    <row r="295" spans="1:9" x14ac:dyDescent="0.3">
      <c r="A295" s="52" t="s">
        <v>85</v>
      </c>
      <c r="B295" s="52">
        <v>40</v>
      </c>
      <c r="C295" s="52">
        <v>10</v>
      </c>
      <c r="D295" s="52">
        <v>7</v>
      </c>
      <c r="E295" s="52">
        <v>350</v>
      </c>
      <c r="F295" s="52">
        <v>35</v>
      </c>
      <c r="G295" s="52">
        <v>3</v>
      </c>
      <c r="H295" s="52">
        <v>1.4977079337899544</v>
      </c>
      <c r="I295" s="52">
        <v>0</v>
      </c>
    </row>
    <row r="296" spans="1:9" x14ac:dyDescent="0.3">
      <c r="A296" s="52" t="s">
        <v>83</v>
      </c>
      <c r="B296" s="52">
        <v>40</v>
      </c>
      <c r="C296" s="52">
        <v>3</v>
      </c>
      <c r="D296" s="52">
        <v>0</v>
      </c>
      <c r="E296" s="52">
        <v>350</v>
      </c>
      <c r="F296" s="52">
        <v>40</v>
      </c>
      <c r="G296" s="52">
        <v>1.6</v>
      </c>
      <c r="H296" s="52">
        <v>1.5127099885844746</v>
      </c>
      <c r="I296" s="52">
        <v>200</v>
      </c>
    </row>
    <row r="297" spans="1:9" x14ac:dyDescent="0.3">
      <c r="A297" s="52" t="s">
        <v>84</v>
      </c>
      <c r="B297" s="52">
        <v>40</v>
      </c>
      <c r="C297" s="52">
        <v>6</v>
      </c>
      <c r="D297" s="52">
        <v>3</v>
      </c>
      <c r="E297" s="52">
        <v>350</v>
      </c>
      <c r="F297" s="52">
        <v>40</v>
      </c>
      <c r="G297" s="52">
        <v>1.6</v>
      </c>
      <c r="H297" s="52">
        <v>1.393241723744292</v>
      </c>
      <c r="I297" s="52">
        <v>200</v>
      </c>
    </row>
    <row r="298" spans="1:9" x14ac:dyDescent="0.3">
      <c r="A298" s="52" t="s">
        <v>85</v>
      </c>
      <c r="B298" s="52">
        <v>40</v>
      </c>
      <c r="C298" s="52">
        <v>10</v>
      </c>
      <c r="D298" s="52">
        <v>7</v>
      </c>
      <c r="E298" s="52">
        <v>350</v>
      </c>
      <c r="F298" s="52">
        <v>40</v>
      </c>
      <c r="G298" s="52">
        <v>1.6</v>
      </c>
      <c r="H298" s="52">
        <v>1.1898357876712331</v>
      </c>
      <c r="I298" s="52">
        <v>200</v>
      </c>
    </row>
    <row r="299" spans="1:9" x14ac:dyDescent="0.3">
      <c r="A299" s="52" t="s">
        <v>83</v>
      </c>
      <c r="B299" s="52">
        <v>40</v>
      </c>
      <c r="C299" s="52">
        <v>3</v>
      </c>
      <c r="D299" s="52">
        <v>0</v>
      </c>
      <c r="E299" s="52">
        <v>500</v>
      </c>
      <c r="F299" s="52">
        <v>30</v>
      </c>
      <c r="G299" s="52">
        <v>140</v>
      </c>
      <c r="H299" s="52">
        <v>128.08179999999999</v>
      </c>
      <c r="I299" s="52">
        <v>150</v>
      </c>
    </row>
    <row r="300" spans="1:9" x14ac:dyDescent="0.3">
      <c r="A300" s="52" t="s">
        <v>84</v>
      </c>
      <c r="B300" s="52">
        <v>40</v>
      </c>
      <c r="C300" s="52">
        <v>6</v>
      </c>
      <c r="D300" s="52">
        <v>3</v>
      </c>
      <c r="E300" s="52">
        <v>500</v>
      </c>
      <c r="F300" s="52">
        <v>30</v>
      </c>
      <c r="G300" s="52">
        <v>140</v>
      </c>
      <c r="H300" s="52">
        <v>116.90315</v>
      </c>
      <c r="I300" s="52">
        <v>150</v>
      </c>
    </row>
    <row r="301" spans="1:9" x14ac:dyDescent="0.3">
      <c r="A301" s="52" t="s">
        <v>85</v>
      </c>
      <c r="B301" s="52">
        <v>40</v>
      </c>
      <c r="C301" s="52">
        <v>10</v>
      </c>
      <c r="D301" s="52">
        <v>7</v>
      </c>
      <c r="E301" s="52">
        <v>500</v>
      </c>
      <c r="F301" s="52">
        <v>30</v>
      </c>
      <c r="G301" s="52">
        <v>140</v>
      </c>
      <c r="H301" s="52">
        <v>91.219799999999992</v>
      </c>
      <c r="I301" s="52">
        <v>0</v>
      </c>
    </row>
    <row r="302" spans="1:9" x14ac:dyDescent="0.3">
      <c r="A302" s="52" t="s">
        <v>83</v>
      </c>
      <c r="B302" s="52">
        <v>40</v>
      </c>
      <c r="C302" s="52">
        <v>3</v>
      </c>
      <c r="D302" s="52">
        <v>0</v>
      </c>
      <c r="E302" s="52">
        <v>500</v>
      </c>
      <c r="F302" s="52">
        <v>35</v>
      </c>
      <c r="G302" s="52">
        <v>3</v>
      </c>
      <c r="H302" s="52">
        <v>2.1610142694063925</v>
      </c>
      <c r="I302" s="52">
        <v>200</v>
      </c>
    </row>
    <row r="303" spans="1:9" x14ac:dyDescent="0.3">
      <c r="A303" s="52" t="s">
        <v>84</v>
      </c>
      <c r="B303" s="52">
        <v>40</v>
      </c>
      <c r="C303" s="52">
        <v>6</v>
      </c>
      <c r="D303" s="52">
        <v>3</v>
      </c>
      <c r="E303" s="52">
        <v>500</v>
      </c>
      <c r="F303" s="52">
        <v>35</v>
      </c>
      <c r="G303" s="52">
        <v>3</v>
      </c>
      <c r="H303" s="52">
        <v>2.9121877853881277</v>
      </c>
      <c r="I303" s="52">
        <v>150</v>
      </c>
    </row>
    <row r="304" spans="1:9" x14ac:dyDescent="0.3">
      <c r="A304" s="52" t="s">
        <v>85</v>
      </c>
      <c r="B304" s="52">
        <v>40</v>
      </c>
      <c r="C304" s="52">
        <v>10</v>
      </c>
      <c r="D304" s="52">
        <v>7</v>
      </c>
      <c r="E304" s="52">
        <v>500</v>
      </c>
      <c r="F304" s="52">
        <v>35</v>
      </c>
      <c r="G304" s="52">
        <v>3</v>
      </c>
      <c r="H304" s="52">
        <v>2.1395827625570774</v>
      </c>
      <c r="I304" s="52">
        <v>0</v>
      </c>
    </row>
    <row r="305" spans="1:9" x14ac:dyDescent="0.3">
      <c r="A305" s="52" t="s">
        <v>83</v>
      </c>
      <c r="B305" s="52">
        <v>40</v>
      </c>
      <c r="C305" s="52">
        <v>3</v>
      </c>
      <c r="D305" s="52">
        <v>0</v>
      </c>
      <c r="E305" s="52">
        <v>500</v>
      </c>
      <c r="F305" s="52">
        <v>40</v>
      </c>
      <c r="G305" s="52">
        <v>1.6</v>
      </c>
      <c r="H305" s="52">
        <v>1.5476392694063927</v>
      </c>
      <c r="I305" s="52">
        <v>250</v>
      </c>
    </row>
    <row r="306" spans="1:9" x14ac:dyDescent="0.3">
      <c r="A306" s="52" t="s">
        <v>84</v>
      </c>
      <c r="B306" s="52">
        <v>40</v>
      </c>
      <c r="C306" s="52">
        <v>6</v>
      </c>
      <c r="D306" s="52">
        <v>3</v>
      </c>
      <c r="E306" s="52">
        <v>500</v>
      </c>
      <c r="F306" s="52">
        <v>40</v>
      </c>
      <c r="G306" s="52">
        <v>1.6</v>
      </c>
      <c r="H306" s="52">
        <v>1.4502465753424658</v>
      </c>
      <c r="I306" s="52">
        <v>250</v>
      </c>
    </row>
    <row r="307" spans="1:9" x14ac:dyDescent="0.3">
      <c r="A307" s="52" t="s">
        <v>85</v>
      </c>
      <c r="B307" s="52">
        <v>40</v>
      </c>
      <c r="C307" s="52">
        <v>10</v>
      </c>
      <c r="D307" s="52">
        <v>7</v>
      </c>
      <c r="E307" s="52">
        <v>500</v>
      </c>
      <c r="F307" s="52">
        <v>40</v>
      </c>
      <c r="G307" s="52">
        <v>1.6</v>
      </c>
      <c r="H307" s="52">
        <v>1.2881837899543376</v>
      </c>
      <c r="I307" s="52">
        <v>250</v>
      </c>
    </row>
    <row r="308" spans="1:9" x14ac:dyDescent="0.3">
      <c r="A308" s="52" t="s">
        <v>83</v>
      </c>
      <c r="B308" s="52">
        <v>40</v>
      </c>
      <c r="C308" s="52">
        <v>3</v>
      </c>
      <c r="D308" s="52">
        <v>0</v>
      </c>
      <c r="E308" s="52">
        <v>750</v>
      </c>
      <c r="F308" s="52">
        <v>30</v>
      </c>
      <c r="G308" s="52">
        <v>140</v>
      </c>
      <c r="H308" s="52">
        <v>131.30074999999999</v>
      </c>
      <c r="I308" s="52">
        <v>150</v>
      </c>
    </row>
    <row r="309" spans="1:9" x14ac:dyDescent="0.3">
      <c r="A309" s="52" t="s">
        <v>84</v>
      </c>
      <c r="B309" s="52">
        <v>40</v>
      </c>
      <c r="C309" s="52">
        <v>6</v>
      </c>
      <c r="D309" s="52">
        <v>3</v>
      </c>
      <c r="E309" s="52">
        <v>750</v>
      </c>
      <c r="F309" s="52">
        <v>30</v>
      </c>
      <c r="G309" s="52">
        <v>140</v>
      </c>
      <c r="H309" s="52">
        <v>118.93665</v>
      </c>
      <c r="I309" s="52">
        <v>150</v>
      </c>
    </row>
    <row r="310" spans="1:9" x14ac:dyDescent="0.3">
      <c r="A310" s="52" t="s">
        <v>85</v>
      </c>
      <c r="B310" s="52">
        <v>40</v>
      </c>
      <c r="C310" s="52">
        <v>10</v>
      </c>
      <c r="D310" s="52">
        <v>7</v>
      </c>
      <c r="E310" s="52">
        <v>750</v>
      </c>
      <c r="F310" s="52">
        <v>30</v>
      </c>
      <c r="G310" s="52">
        <v>140</v>
      </c>
      <c r="H310" s="52">
        <v>94.392899999999997</v>
      </c>
      <c r="I310" s="52">
        <v>0</v>
      </c>
    </row>
    <row r="311" spans="1:9" x14ac:dyDescent="0.3">
      <c r="A311" s="52" t="s">
        <v>83</v>
      </c>
      <c r="B311" s="52">
        <v>40</v>
      </c>
      <c r="C311" s="52">
        <v>3</v>
      </c>
      <c r="D311" s="52">
        <v>0</v>
      </c>
      <c r="E311" s="52">
        <v>750</v>
      </c>
      <c r="F311" s="52">
        <v>35</v>
      </c>
      <c r="G311" s="52">
        <v>3</v>
      </c>
      <c r="H311" s="52">
        <v>2.3214589041095888</v>
      </c>
      <c r="I311" s="52">
        <v>250</v>
      </c>
    </row>
    <row r="312" spans="1:9" x14ac:dyDescent="0.3">
      <c r="A312" s="52" t="s">
        <v>84</v>
      </c>
      <c r="B312" s="52">
        <v>40</v>
      </c>
      <c r="C312" s="52">
        <v>6</v>
      </c>
      <c r="D312" s="52">
        <v>3</v>
      </c>
      <c r="E312" s="52">
        <v>750</v>
      </c>
      <c r="F312" s="52">
        <v>35</v>
      </c>
      <c r="G312" s="52">
        <v>3</v>
      </c>
      <c r="H312" s="52">
        <v>2.9855179794520543</v>
      </c>
      <c r="I312" s="52">
        <v>200</v>
      </c>
    </row>
    <row r="313" spans="1:9" x14ac:dyDescent="0.3">
      <c r="A313" s="52" t="s">
        <v>85</v>
      </c>
      <c r="B313" s="52">
        <v>40</v>
      </c>
      <c r="C313" s="52">
        <v>10</v>
      </c>
      <c r="D313" s="52">
        <v>7</v>
      </c>
      <c r="E313" s="52">
        <v>750</v>
      </c>
      <c r="F313" s="52">
        <v>35</v>
      </c>
      <c r="G313" s="52">
        <v>3</v>
      </c>
      <c r="H313" s="52">
        <v>2.5496481164383562</v>
      </c>
      <c r="I313" s="52">
        <v>200</v>
      </c>
    </row>
    <row r="314" spans="1:9" x14ac:dyDescent="0.3">
      <c r="A314" s="52" t="s">
        <v>83</v>
      </c>
      <c r="B314" s="52">
        <v>40</v>
      </c>
      <c r="C314" s="52">
        <v>3</v>
      </c>
      <c r="D314" s="52">
        <v>0</v>
      </c>
      <c r="E314" s="52">
        <v>750</v>
      </c>
      <c r="F314" s="52">
        <v>40</v>
      </c>
      <c r="G314" s="52">
        <v>1.6</v>
      </c>
      <c r="H314" s="52">
        <v>1.4033321917808219</v>
      </c>
      <c r="I314" s="52">
        <v>350</v>
      </c>
    </row>
    <row r="315" spans="1:9" x14ac:dyDescent="0.3">
      <c r="A315" s="52" t="s">
        <v>84</v>
      </c>
      <c r="B315" s="52">
        <v>40</v>
      </c>
      <c r="C315" s="52">
        <v>6</v>
      </c>
      <c r="D315" s="52">
        <v>3</v>
      </c>
      <c r="E315" s="52">
        <v>750</v>
      </c>
      <c r="F315" s="52">
        <v>40</v>
      </c>
      <c r="G315" s="52">
        <v>1.6</v>
      </c>
      <c r="H315" s="52">
        <v>1.3277585616438354</v>
      </c>
      <c r="I315" s="52">
        <v>350</v>
      </c>
    </row>
    <row r="316" spans="1:9" x14ac:dyDescent="0.3">
      <c r="A316" s="52" t="s">
        <v>85</v>
      </c>
      <c r="B316" s="52">
        <v>40</v>
      </c>
      <c r="C316" s="52">
        <v>10</v>
      </c>
      <c r="D316" s="52">
        <v>7</v>
      </c>
      <c r="E316" s="52">
        <v>750</v>
      </c>
      <c r="F316" s="52">
        <v>40</v>
      </c>
      <c r="G316" s="52">
        <v>1.6</v>
      </c>
      <c r="H316" s="52">
        <v>1.5117243150684931</v>
      </c>
      <c r="I316" s="52">
        <v>300</v>
      </c>
    </row>
    <row r="317" spans="1:9" x14ac:dyDescent="0.3">
      <c r="A317" s="52" t="s">
        <v>86</v>
      </c>
      <c r="B317" s="52">
        <v>50</v>
      </c>
      <c r="C317" s="52">
        <v>3</v>
      </c>
      <c r="D317" s="52">
        <v>0</v>
      </c>
      <c r="E317" s="52">
        <v>100</v>
      </c>
      <c r="F317" s="52">
        <v>30</v>
      </c>
      <c r="G317" s="52">
        <v>140</v>
      </c>
      <c r="H317" s="52">
        <v>117.49079999999999</v>
      </c>
      <c r="I317" s="52">
        <v>150</v>
      </c>
    </row>
    <row r="318" spans="1:9" x14ac:dyDescent="0.3">
      <c r="A318" s="52" t="s">
        <v>87</v>
      </c>
      <c r="B318" s="52">
        <v>50</v>
      </c>
      <c r="C318" s="52">
        <v>6</v>
      </c>
      <c r="D318" s="52">
        <v>3</v>
      </c>
      <c r="E318" s="52">
        <v>100</v>
      </c>
      <c r="F318" s="52">
        <v>30</v>
      </c>
      <c r="G318" s="52">
        <v>140</v>
      </c>
      <c r="H318" s="52">
        <v>107.44825</v>
      </c>
      <c r="I318" s="52">
        <v>150</v>
      </c>
    </row>
    <row r="319" spans="1:9" x14ac:dyDescent="0.3">
      <c r="A319" s="52" t="s">
        <v>88</v>
      </c>
      <c r="B319" s="52">
        <v>50</v>
      </c>
      <c r="C319" s="52">
        <v>10</v>
      </c>
      <c r="D319" s="52">
        <v>7</v>
      </c>
      <c r="E319" s="52">
        <v>100</v>
      </c>
      <c r="F319" s="52">
        <v>30</v>
      </c>
      <c r="G319" s="52">
        <v>140</v>
      </c>
      <c r="H319" s="52">
        <v>69.208299999999994</v>
      </c>
      <c r="I319" s="52">
        <v>0</v>
      </c>
    </row>
    <row r="320" spans="1:9" x14ac:dyDescent="0.3">
      <c r="A320" s="52" t="s">
        <v>86</v>
      </c>
      <c r="B320" s="52">
        <v>50</v>
      </c>
      <c r="C320" s="52">
        <v>3</v>
      </c>
      <c r="D320" s="52">
        <v>0</v>
      </c>
      <c r="E320" s="52">
        <v>100</v>
      </c>
      <c r="F320" s="52">
        <v>35</v>
      </c>
      <c r="G320" s="52">
        <v>140</v>
      </c>
      <c r="H320" s="52">
        <v>117.49079999999999</v>
      </c>
      <c r="I320" s="52">
        <v>150</v>
      </c>
    </row>
    <row r="321" spans="1:9" x14ac:dyDescent="0.3">
      <c r="A321" s="52" t="s">
        <v>87</v>
      </c>
      <c r="B321" s="52">
        <v>50</v>
      </c>
      <c r="C321" s="52">
        <v>6</v>
      </c>
      <c r="D321" s="52">
        <v>3</v>
      </c>
      <c r="E321" s="52">
        <v>100</v>
      </c>
      <c r="F321" s="52">
        <v>35</v>
      </c>
      <c r="G321" s="52">
        <v>140</v>
      </c>
      <c r="H321" s="52">
        <v>107.44825</v>
      </c>
      <c r="I321" s="52">
        <v>150</v>
      </c>
    </row>
    <row r="322" spans="1:9" x14ac:dyDescent="0.3">
      <c r="A322" s="52" t="s">
        <v>88</v>
      </c>
      <c r="B322" s="52">
        <v>50</v>
      </c>
      <c r="C322" s="52">
        <v>10</v>
      </c>
      <c r="D322" s="52">
        <v>7</v>
      </c>
      <c r="E322" s="52">
        <v>100</v>
      </c>
      <c r="F322" s="52">
        <v>35</v>
      </c>
      <c r="G322" s="52">
        <v>140</v>
      </c>
      <c r="H322" s="52">
        <v>69.208299999999994</v>
      </c>
      <c r="I322" s="52">
        <v>0</v>
      </c>
    </row>
    <row r="323" spans="1:9" x14ac:dyDescent="0.3">
      <c r="A323" s="52" t="s">
        <v>86</v>
      </c>
      <c r="B323" s="52">
        <v>50</v>
      </c>
      <c r="C323" s="52">
        <v>3</v>
      </c>
      <c r="D323" s="52">
        <v>0</v>
      </c>
      <c r="E323" s="52">
        <v>100</v>
      </c>
      <c r="F323" s="52">
        <v>40</v>
      </c>
      <c r="G323" s="52">
        <v>140</v>
      </c>
      <c r="H323" s="52">
        <v>117.49079999999999</v>
      </c>
      <c r="I323" s="52">
        <v>150</v>
      </c>
    </row>
    <row r="324" spans="1:9" x14ac:dyDescent="0.3">
      <c r="A324" s="52" t="s">
        <v>87</v>
      </c>
      <c r="B324" s="52">
        <v>50</v>
      </c>
      <c r="C324" s="52">
        <v>6</v>
      </c>
      <c r="D324" s="52">
        <v>3</v>
      </c>
      <c r="E324" s="52">
        <v>100</v>
      </c>
      <c r="F324" s="52">
        <v>40</v>
      </c>
      <c r="G324" s="52">
        <v>140</v>
      </c>
      <c r="H324" s="52">
        <v>107.44825</v>
      </c>
      <c r="I324" s="52">
        <v>150</v>
      </c>
    </row>
    <row r="325" spans="1:9" x14ac:dyDescent="0.3">
      <c r="A325" s="52" t="s">
        <v>88</v>
      </c>
      <c r="B325" s="52">
        <v>50</v>
      </c>
      <c r="C325" s="52">
        <v>10</v>
      </c>
      <c r="D325" s="52">
        <v>7</v>
      </c>
      <c r="E325" s="52">
        <v>100</v>
      </c>
      <c r="F325" s="52">
        <v>40</v>
      </c>
      <c r="G325" s="52">
        <v>140</v>
      </c>
      <c r="H325" s="52">
        <v>69.208299999999994</v>
      </c>
      <c r="I325" s="52">
        <v>0</v>
      </c>
    </row>
    <row r="326" spans="1:9" x14ac:dyDescent="0.3">
      <c r="A326" s="52" t="s">
        <v>86</v>
      </c>
      <c r="B326" s="52">
        <v>50</v>
      </c>
      <c r="C326" s="52">
        <v>3</v>
      </c>
      <c r="D326" s="52">
        <v>0</v>
      </c>
      <c r="E326" s="52">
        <v>200</v>
      </c>
      <c r="F326" s="52">
        <v>30</v>
      </c>
      <c r="G326" s="52">
        <v>140</v>
      </c>
      <c r="H326" s="52">
        <v>136.97319999999999</v>
      </c>
      <c r="I326" s="52">
        <v>150</v>
      </c>
    </row>
    <row r="327" spans="1:9" x14ac:dyDescent="0.3">
      <c r="A327" s="52" t="s">
        <v>87</v>
      </c>
      <c r="B327" s="52">
        <v>50</v>
      </c>
      <c r="C327" s="52">
        <v>6</v>
      </c>
      <c r="D327" s="52">
        <v>3</v>
      </c>
      <c r="E327" s="52">
        <v>200</v>
      </c>
      <c r="F327" s="52">
        <v>30</v>
      </c>
      <c r="G327" s="52">
        <v>140</v>
      </c>
      <c r="H327" s="52">
        <v>125.90759999999999</v>
      </c>
      <c r="I327" s="52">
        <v>150</v>
      </c>
    </row>
    <row r="328" spans="1:9" x14ac:dyDescent="0.3">
      <c r="A328" s="52" t="s">
        <v>88</v>
      </c>
      <c r="B328" s="52">
        <v>50</v>
      </c>
      <c r="C328" s="52">
        <v>10</v>
      </c>
      <c r="D328" s="52">
        <v>7</v>
      </c>
      <c r="E328" s="52">
        <v>200</v>
      </c>
      <c r="F328" s="52">
        <v>30</v>
      </c>
      <c r="G328" s="52">
        <v>140</v>
      </c>
      <c r="H328" s="52">
        <v>88.692099999999996</v>
      </c>
      <c r="I328" s="52">
        <v>0</v>
      </c>
    </row>
    <row r="329" spans="1:9" x14ac:dyDescent="0.3">
      <c r="A329" s="52" t="s">
        <v>86</v>
      </c>
      <c r="B329" s="52">
        <v>50</v>
      </c>
      <c r="C329" s="52">
        <v>3</v>
      </c>
      <c r="D329" s="52">
        <v>0</v>
      </c>
      <c r="E329" s="52">
        <v>200</v>
      </c>
      <c r="F329" s="52">
        <v>35</v>
      </c>
      <c r="G329" s="52">
        <v>140</v>
      </c>
      <c r="H329" s="52">
        <v>136.97319999999999</v>
      </c>
      <c r="I329" s="52">
        <v>150</v>
      </c>
    </row>
    <row r="330" spans="1:9" x14ac:dyDescent="0.3">
      <c r="A330" s="52" t="s">
        <v>87</v>
      </c>
      <c r="B330" s="52">
        <v>50</v>
      </c>
      <c r="C330" s="52">
        <v>6</v>
      </c>
      <c r="D330" s="52">
        <v>3</v>
      </c>
      <c r="E330" s="52">
        <v>200</v>
      </c>
      <c r="F330" s="52">
        <v>35</v>
      </c>
      <c r="G330" s="52">
        <v>140</v>
      </c>
      <c r="H330" s="52">
        <v>125.90759999999999</v>
      </c>
      <c r="I330" s="52">
        <v>150</v>
      </c>
    </row>
    <row r="331" spans="1:9" x14ac:dyDescent="0.3">
      <c r="A331" s="52" t="s">
        <v>88</v>
      </c>
      <c r="B331" s="52">
        <v>50</v>
      </c>
      <c r="C331" s="52">
        <v>10</v>
      </c>
      <c r="D331" s="52">
        <v>7</v>
      </c>
      <c r="E331" s="52">
        <v>200</v>
      </c>
      <c r="F331" s="52">
        <v>35</v>
      </c>
      <c r="G331" s="52">
        <v>140</v>
      </c>
      <c r="H331" s="52">
        <v>88.692099999999996</v>
      </c>
      <c r="I331" s="52">
        <v>0</v>
      </c>
    </row>
    <row r="332" spans="1:9" x14ac:dyDescent="0.3">
      <c r="A332" s="52" t="s">
        <v>86</v>
      </c>
      <c r="B332" s="52">
        <v>50</v>
      </c>
      <c r="C332" s="52">
        <v>3</v>
      </c>
      <c r="D332" s="52">
        <v>0</v>
      </c>
      <c r="E332" s="52">
        <v>200</v>
      </c>
      <c r="F332" s="52">
        <v>40</v>
      </c>
      <c r="G332" s="52">
        <v>140</v>
      </c>
      <c r="H332" s="52">
        <v>136.97319999999999</v>
      </c>
      <c r="I332" s="52">
        <v>150</v>
      </c>
    </row>
    <row r="333" spans="1:9" x14ac:dyDescent="0.3">
      <c r="A333" s="52" t="s">
        <v>87</v>
      </c>
      <c r="B333" s="52">
        <v>50</v>
      </c>
      <c r="C333" s="52">
        <v>6</v>
      </c>
      <c r="D333" s="52">
        <v>3</v>
      </c>
      <c r="E333" s="52">
        <v>200</v>
      </c>
      <c r="F333" s="52">
        <v>40</v>
      </c>
      <c r="G333" s="52">
        <v>140</v>
      </c>
      <c r="H333" s="52">
        <v>125.90759999999999</v>
      </c>
      <c r="I333" s="52">
        <v>150</v>
      </c>
    </row>
    <row r="334" spans="1:9" x14ac:dyDescent="0.3">
      <c r="A334" s="52" t="s">
        <v>88</v>
      </c>
      <c r="B334" s="52">
        <v>50</v>
      </c>
      <c r="C334" s="52">
        <v>10</v>
      </c>
      <c r="D334" s="52">
        <v>7</v>
      </c>
      <c r="E334" s="52">
        <v>200</v>
      </c>
      <c r="F334" s="52">
        <v>40</v>
      </c>
      <c r="G334" s="52">
        <v>140</v>
      </c>
      <c r="H334" s="52">
        <v>88.692099999999996</v>
      </c>
      <c r="I334" s="52">
        <v>0</v>
      </c>
    </row>
    <row r="335" spans="1:9" x14ac:dyDescent="0.3">
      <c r="A335" s="52" t="s">
        <v>86</v>
      </c>
      <c r="B335" s="52">
        <v>50</v>
      </c>
      <c r="C335" s="52">
        <v>3</v>
      </c>
      <c r="D335" s="52">
        <v>0</v>
      </c>
      <c r="E335" s="52">
        <v>350</v>
      </c>
      <c r="F335" s="52">
        <v>30</v>
      </c>
      <c r="G335" s="52">
        <v>140</v>
      </c>
      <c r="H335" s="52">
        <v>101.67675</v>
      </c>
      <c r="I335" s="52">
        <v>200</v>
      </c>
    </row>
    <row r="336" spans="1:9" x14ac:dyDescent="0.3">
      <c r="A336" s="52" t="s">
        <v>87</v>
      </c>
      <c r="B336" s="52">
        <v>50</v>
      </c>
      <c r="C336" s="52">
        <v>6</v>
      </c>
      <c r="D336" s="52">
        <v>3</v>
      </c>
      <c r="E336" s="52">
        <v>350</v>
      </c>
      <c r="F336" s="52">
        <v>30</v>
      </c>
      <c r="G336" s="52">
        <v>140</v>
      </c>
      <c r="H336" s="52">
        <v>132.3707</v>
      </c>
      <c r="I336" s="52">
        <v>150</v>
      </c>
    </row>
    <row r="337" spans="1:9" x14ac:dyDescent="0.3">
      <c r="A337" s="52" t="s">
        <v>88</v>
      </c>
      <c r="B337" s="52">
        <v>50</v>
      </c>
      <c r="C337" s="52">
        <v>10</v>
      </c>
      <c r="D337" s="52">
        <v>7</v>
      </c>
      <c r="E337" s="52">
        <v>350</v>
      </c>
      <c r="F337" s="52">
        <v>30</v>
      </c>
      <c r="G337" s="52">
        <v>140</v>
      </c>
      <c r="H337" s="52">
        <v>109.70224999999999</v>
      </c>
      <c r="I337" s="52">
        <v>150</v>
      </c>
    </row>
    <row r="338" spans="1:9" x14ac:dyDescent="0.3">
      <c r="A338" s="52" t="s">
        <v>86</v>
      </c>
      <c r="B338" s="52">
        <v>50</v>
      </c>
      <c r="C338" s="52">
        <v>3</v>
      </c>
      <c r="D338" s="52">
        <v>0</v>
      </c>
      <c r="E338" s="52">
        <v>350</v>
      </c>
      <c r="F338" s="52">
        <v>35</v>
      </c>
      <c r="G338" s="52">
        <v>3</v>
      </c>
      <c r="H338" s="52">
        <v>2.6302400114155247</v>
      </c>
      <c r="I338" s="52">
        <v>200</v>
      </c>
    </row>
    <row r="339" spans="1:9" x14ac:dyDescent="0.3">
      <c r="A339" s="52" t="s">
        <v>87</v>
      </c>
      <c r="B339" s="52">
        <v>50</v>
      </c>
      <c r="C339" s="52">
        <v>6</v>
      </c>
      <c r="D339" s="52">
        <v>3</v>
      </c>
      <c r="E339" s="52">
        <v>350</v>
      </c>
      <c r="F339" s="52">
        <v>35</v>
      </c>
      <c r="G339" s="52">
        <v>3</v>
      </c>
      <c r="H339" s="52">
        <v>2.3241074771689494</v>
      </c>
      <c r="I339" s="52">
        <v>150</v>
      </c>
    </row>
    <row r="340" spans="1:9" x14ac:dyDescent="0.3">
      <c r="A340" s="52" t="s">
        <v>88</v>
      </c>
      <c r="B340" s="52">
        <v>50</v>
      </c>
      <c r="C340" s="52">
        <v>10</v>
      </c>
      <c r="D340" s="52">
        <v>7</v>
      </c>
      <c r="E340" s="52">
        <v>350</v>
      </c>
      <c r="F340" s="52">
        <v>35</v>
      </c>
      <c r="G340" s="52">
        <v>3</v>
      </c>
      <c r="H340" s="52">
        <v>1.5971063356164383</v>
      </c>
      <c r="I340" s="52">
        <v>150</v>
      </c>
    </row>
    <row r="341" spans="1:9" x14ac:dyDescent="0.3">
      <c r="A341" s="52" t="s">
        <v>86</v>
      </c>
      <c r="B341" s="52">
        <v>50</v>
      </c>
      <c r="C341" s="52">
        <v>3</v>
      </c>
      <c r="D341" s="52">
        <v>0</v>
      </c>
      <c r="E341" s="52">
        <v>350</v>
      </c>
      <c r="F341" s="52">
        <v>40</v>
      </c>
      <c r="G341" s="52">
        <v>1.6</v>
      </c>
      <c r="H341" s="52">
        <v>1.2569590753424658</v>
      </c>
      <c r="I341" s="52">
        <v>250</v>
      </c>
    </row>
    <row r="342" spans="1:9" x14ac:dyDescent="0.3">
      <c r="A342" s="52" t="s">
        <v>87</v>
      </c>
      <c r="B342" s="52">
        <v>50</v>
      </c>
      <c r="C342" s="52">
        <v>6</v>
      </c>
      <c r="D342" s="52">
        <v>3</v>
      </c>
      <c r="E342" s="52">
        <v>350</v>
      </c>
      <c r="F342" s="52">
        <v>40</v>
      </c>
      <c r="G342" s="52">
        <v>1.6</v>
      </c>
      <c r="H342" s="52">
        <v>1.1762377283105021</v>
      </c>
      <c r="I342" s="52">
        <v>250</v>
      </c>
    </row>
    <row r="343" spans="1:9" x14ac:dyDescent="0.3">
      <c r="A343" s="52" t="s">
        <v>88</v>
      </c>
      <c r="B343" s="52">
        <v>50</v>
      </c>
      <c r="C343" s="52">
        <v>10</v>
      </c>
      <c r="D343" s="52">
        <v>7</v>
      </c>
      <c r="E343" s="52">
        <v>350</v>
      </c>
      <c r="F343" s="52">
        <v>40</v>
      </c>
      <c r="G343" s="52">
        <v>1.6</v>
      </c>
      <c r="H343" s="52">
        <v>1.3668482876712327</v>
      </c>
      <c r="I343" s="52">
        <v>200</v>
      </c>
    </row>
    <row r="344" spans="1:9" x14ac:dyDescent="0.3">
      <c r="A344" s="52" t="s">
        <v>86</v>
      </c>
      <c r="B344" s="52">
        <v>50</v>
      </c>
      <c r="C344" s="52">
        <v>3</v>
      </c>
      <c r="D344" s="52">
        <v>0</v>
      </c>
      <c r="E344" s="52">
        <v>500</v>
      </c>
      <c r="F344" s="52">
        <v>30</v>
      </c>
      <c r="G344" s="52">
        <v>140</v>
      </c>
      <c r="H344" s="52">
        <v>104.56565000000001</v>
      </c>
      <c r="I344" s="52">
        <v>200</v>
      </c>
    </row>
    <row r="345" spans="1:9" x14ac:dyDescent="0.3">
      <c r="A345" s="52" t="s">
        <v>87</v>
      </c>
      <c r="B345" s="52">
        <v>50</v>
      </c>
      <c r="C345" s="52">
        <v>6</v>
      </c>
      <c r="D345" s="52">
        <v>3</v>
      </c>
      <c r="E345" s="52">
        <v>500</v>
      </c>
      <c r="F345" s="52">
        <v>30</v>
      </c>
      <c r="G345" s="52">
        <v>140</v>
      </c>
      <c r="H345" s="52">
        <v>134.89804999999998</v>
      </c>
      <c r="I345" s="52">
        <v>150</v>
      </c>
    </row>
    <row r="346" spans="1:9" x14ac:dyDescent="0.3">
      <c r="A346" s="52" t="s">
        <v>88</v>
      </c>
      <c r="B346" s="52">
        <v>50</v>
      </c>
      <c r="C346" s="52">
        <v>10</v>
      </c>
      <c r="D346" s="52">
        <v>7</v>
      </c>
      <c r="E346" s="52">
        <v>500</v>
      </c>
      <c r="F346" s="52">
        <v>30</v>
      </c>
      <c r="G346" s="52">
        <v>140</v>
      </c>
      <c r="H346" s="52">
        <v>111.54044999999999</v>
      </c>
      <c r="I346" s="52">
        <v>150</v>
      </c>
    </row>
    <row r="347" spans="1:9" x14ac:dyDescent="0.3">
      <c r="A347" s="52" t="s">
        <v>86</v>
      </c>
      <c r="B347" s="52">
        <v>50</v>
      </c>
      <c r="C347" s="52">
        <v>3</v>
      </c>
      <c r="D347" s="52">
        <v>0</v>
      </c>
      <c r="E347" s="52">
        <v>500</v>
      </c>
      <c r="F347" s="52">
        <v>35</v>
      </c>
      <c r="G347" s="52">
        <v>3</v>
      </c>
      <c r="H347" s="52">
        <v>2.4961792237442921</v>
      </c>
      <c r="I347" s="52">
        <v>200</v>
      </c>
    </row>
    <row r="348" spans="1:9" x14ac:dyDescent="0.3">
      <c r="A348" s="52" t="s">
        <v>87</v>
      </c>
      <c r="B348" s="52">
        <v>50</v>
      </c>
      <c r="C348" s="52">
        <v>6</v>
      </c>
      <c r="D348" s="52">
        <v>3</v>
      </c>
      <c r="E348" s="52">
        <v>500</v>
      </c>
      <c r="F348" s="52">
        <v>35</v>
      </c>
      <c r="G348" s="52">
        <v>3</v>
      </c>
      <c r="H348" s="52">
        <v>2.2930393835616441</v>
      </c>
      <c r="I348" s="52">
        <v>200</v>
      </c>
    </row>
    <row r="349" spans="1:9" x14ac:dyDescent="0.3">
      <c r="A349" s="52" t="s">
        <v>88</v>
      </c>
      <c r="B349" s="52">
        <v>50</v>
      </c>
      <c r="C349" s="52">
        <v>10</v>
      </c>
      <c r="D349" s="52">
        <v>7</v>
      </c>
      <c r="E349" s="52">
        <v>500</v>
      </c>
      <c r="F349" s="52">
        <v>35</v>
      </c>
      <c r="G349" s="52">
        <v>3</v>
      </c>
      <c r="H349" s="52">
        <v>2.6079674657534246</v>
      </c>
      <c r="I349" s="52">
        <v>150</v>
      </c>
    </row>
    <row r="350" spans="1:9" x14ac:dyDescent="0.3">
      <c r="A350" s="52" t="s">
        <v>86</v>
      </c>
      <c r="B350" s="52">
        <v>50</v>
      </c>
      <c r="C350" s="52">
        <v>3</v>
      </c>
      <c r="D350" s="52">
        <v>0</v>
      </c>
      <c r="E350" s="52">
        <v>500</v>
      </c>
      <c r="F350" s="52">
        <v>40</v>
      </c>
      <c r="G350" s="52">
        <v>1.6</v>
      </c>
      <c r="H350" s="52">
        <v>1.3668339041095889</v>
      </c>
      <c r="I350" s="52">
        <v>300</v>
      </c>
    </row>
    <row r="351" spans="1:9" x14ac:dyDescent="0.3">
      <c r="A351" s="52" t="s">
        <v>87</v>
      </c>
      <c r="B351" s="52">
        <v>50</v>
      </c>
      <c r="C351" s="52">
        <v>6</v>
      </c>
      <c r="D351" s="52">
        <v>3</v>
      </c>
      <c r="E351" s="52">
        <v>500</v>
      </c>
      <c r="F351" s="52">
        <v>40</v>
      </c>
      <c r="G351" s="52">
        <v>1.6</v>
      </c>
      <c r="H351" s="52">
        <v>1.2910045662100456</v>
      </c>
      <c r="I351" s="52">
        <v>300</v>
      </c>
    </row>
    <row r="352" spans="1:9" x14ac:dyDescent="0.3">
      <c r="A352" s="52" t="s">
        <v>88</v>
      </c>
      <c r="B352" s="52">
        <v>50</v>
      </c>
      <c r="C352" s="52">
        <v>10</v>
      </c>
      <c r="D352" s="52">
        <v>7</v>
      </c>
      <c r="E352" s="52">
        <v>500</v>
      </c>
      <c r="F352" s="52">
        <v>40</v>
      </c>
      <c r="G352" s="52">
        <v>1.6</v>
      </c>
      <c r="H352" s="52">
        <v>1.4905724885844749</v>
      </c>
      <c r="I352" s="52">
        <v>250</v>
      </c>
    </row>
    <row r="353" spans="1:9" x14ac:dyDescent="0.3">
      <c r="A353" s="52" t="s">
        <v>86</v>
      </c>
      <c r="B353" s="52">
        <v>50</v>
      </c>
      <c r="C353" s="52">
        <v>3</v>
      </c>
      <c r="D353" s="52">
        <v>0</v>
      </c>
      <c r="E353" s="52">
        <v>750</v>
      </c>
      <c r="F353" s="52">
        <v>30</v>
      </c>
      <c r="G353" s="52">
        <v>140</v>
      </c>
      <c r="H353" s="52">
        <v>106.61314999999999</v>
      </c>
      <c r="I353" s="52">
        <v>200</v>
      </c>
    </row>
    <row r="354" spans="1:9" x14ac:dyDescent="0.3">
      <c r="A354" s="52" t="s">
        <v>87</v>
      </c>
      <c r="B354" s="52">
        <v>50</v>
      </c>
      <c r="C354" s="52">
        <v>6</v>
      </c>
      <c r="D354" s="52">
        <v>3</v>
      </c>
      <c r="E354" s="52">
        <v>750</v>
      </c>
      <c r="F354" s="52">
        <v>30</v>
      </c>
      <c r="G354" s="52">
        <v>140</v>
      </c>
      <c r="H354" s="52">
        <v>137.42224999999999</v>
      </c>
      <c r="I354" s="52">
        <v>150</v>
      </c>
    </row>
    <row r="355" spans="1:9" x14ac:dyDescent="0.3">
      <c r="A355" s="52" t="s">
        <v>88</v>
      </c>
      <c r="B355" s="52">
        <v>50</v>
      </c>
      <c r="C355" s="52">
        <v>10</v>
      </c>
      <c r="D355" s="52">
        <v>7</v>
      </c>
      <c r="E355" s="52">
        <v>750</v>
      </c>
      <c r="F355" s="52">
        <v>30</v>
      </c>
      <c r="G355" s="52">
        <v>140</v>
      </c>
      <c r="H355" s="52">
        <v>113.3685</v>
      </c>
      <c r="I355" s="52">
        <v>150</v>
      </c>
    </row>
    <row r="356" spans="1:9" x14ac:dyDescent="0.3">
      <c r="A356" s="52" t="s">
        <v>86</v>
      </c>
      <c r="B356" s="52">
        <v>50</v>
      </c>
      <c r="C356" s="52">
        <v>3</v>
      </c>
      <c r="D356" s="52">
        <v>0</v>
      </c>
      <c r="E356" s="52">
        <v>750</v>
      </c>
      <c r="F356" s="52">
        <v>35</v>
      </c>
      <c r="G356" s="52">
        <v>3</v>
      </c>
      <c r="H356" s="52">
        <v>2.6934837328767123</v>
      </c>
      <c r="I356" s="52">
        <v>250</v>
      </c>
    </row>
    <row r="357" spans="1:9" x14ac:dyDescent="0.3">
      <c r="A357" s="52" t="s">
        <v>87</v>
      </c>
      <c r="B357" s="52">
        <v>50</v>
      </c>
      <c r="C357" s="52">
        <v>6</v>
      </c>
      <c r="D357" s="52">
        <v>3</v>
      </c>
      <c r="E357" s="52">
        <v>750</v>
      </c>
      <c r="F357" s="52">
        <v>35</v>
      </c>
      <c r="G357" s="52">
        <v>3</v>
      </c>
      <c r="H357" s="52">
        <v>2.5205094178082188</v>
      </c>
      <c r="I357" s="52">
        <v>250</v>
      </c>
    </row>
    <row r="358" spans="1:9" x14ac:dyDescent="0.3">
      <c r="A358" s="52" t="s">
        <v>88</v>
      </c>
      <c r="B358" s="52">
        <v>50</v>
      </c>
      <c r="C358" s="52">
        <v>10</v>
      </c>
      <c r="D358" s="52">
        <v>7</v>
      </c>
      <c r="E358" s="52">
        <v>750</v>
      </c>
      <c r="F358" s="52">
        <v>35</v>
      </c>
      <c r="G358" s="52">
        <v>3</v>
      </c>
      <c r="H358" s="52">
        <v>2.9289606164383559</v>
      </c>
      <c r="I358" s="52">
        <v>200</v>
      </c>
    </row>
    <row r="359" spans="1:9" x14ac:dyDescent="0.3">
      <c r="A359" s="52" t="s">
        <v>86</v>
      </c>
      <c r="B359" s="52">
        <v>50</v>
      </c>
      <c r="C359" s="52">
        <v>3</v>
      </c>
      <c r="D359" s="52">
        <v>0</v>
      </c>
      <c r="E359" s="52">
        <v>750</v>
      </c>
      <c r="F359" s="52">
        <v>40</v>
      </c>
      <c r="G359" s="52">
        <v>1.6</v>
      </c>
      <c r="H359" s="52">
        <v>1.3399186643835617</v>
      </c>
      <c r="I359" s="52">
        <v>400</v>
      </c>
    </row>
    <row r="360" spans="1:9" x14ac:dyDescent="0.3">
      <c r="A360" s="52" t="s">
        <v>87</v>
      </c>
      <c r="B360" s="52">
        <v>50</v>
      </c>
      <c r="C360" s="52">
        <v>6</v>
      </c>
      <c r="D360" s="52">
        <v>3</v>
      </c>
      <c r="E360" s="52">
        <v>750</v>
      </c>
      <c r="F360" s="52">
        <v>40</v>
      </c>
      <c r="G360" s="52">
        <v>1.6</v>
      </c>
      <c r="H360" s="52">
        <v>1.5448844178082191</v>
      </c>
      <c r="I360" s="52">
        <v>350</v>
      </c>
    </row>
    <row r="361" spans="1:9" x14ac:dyDescent="0.3">
      <c r="A361" s="52" t="s">
        <v>88</v>
      </c>
      <c r="B361" s="52">
        <v>50</v>
      </c>
      <c r="C361" s="52">
        <v>10</v>
      </c>
      <c r="D361" s="52">
        <v>7</v>
      </c>
      <c r="E361" s="52">
        <v>750</v>
      </c>
      <c r="F361" s="52">
        <v>40</v>
      </c>
      <c r="G361" s="52">
        <v>1.6</v>
      </c>
      <c r="H361" s="52">
        <v>1.419501712328767</v>
      </c>
      <c r="I361" s="52">
        <v>350</v>
      </c>
    </row>
  </sheetData>
  <sortState xmlns:xlrd2="http://schemas.microsoft.com/office/spreadsheetml/2017/richdata2" ref="A2:I361">
    <sortCondition ref="B2:B361"/>
    <sortCondition ref="E2:E361"/>
    <sortCondition ref="F2:F361"/>
    <sortCondition ref="D2:D361"/>
  </sortState>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2:G118"/>
  <sheetViews>
    <sheetView zoomScale="110" zoomScaleNormal="110" workbookViewId="0">
      <selection activeCell="E56" sqref="E56"/>
    </sheetView>
  </sheetViews>
  <sheetFormatPr defaultColWidth="9.1796875" defaultRowHeight="14.5" x14ac:dyDescent="0.35"/>
  <cols>
    <col min="1" max="2" width="4.1796875" style="21" customWidth="1"/>
    <col min="3" max="3" width="26.81640625" style="85" customWidth="1"/>
    <col min="4" max="4" width="10" style="21" bestFit="1" customWidth="1"/>
    <col min="5" max="5" width="9.81640625" style="21" bestFit="1" customWidth="1"/>
    <col min="6" max="6" width="60.453125" style="21" customWidth="1"/>
    <col min="7" max="7" width="4.1796875" style="21" customWidth="1"/>
    <col min="8" max="16384" width="9.1796875" style="21"/>
  </cols>
  <sheetData>
    <row r="2" spans="1:7" ht="15.75" customHeight="1" thickBot="1" x14ac:dyDescent="0.4">
      <c r="A2" s="142"/>
      <c r="C2" s="20" t="s">
        <v>242</v>
      </c>
      <c r="D2" s="20"/>
      <c r="E2" s="20"/>
      <c r="F2" s="20"/>
    </row>
    <row r="3" spans="1:7" x14ac:dyDescent="0.35">
      <c r="A3" s="142"/>
      <c r="B3" s="86"/>
      <c r="C3" s="87"/>
      <c r="D3" s="88"/>
      <c r="E3" s="88"/>
      <c r="F3" s="88"/>
      <c r="G3" s="89"/>
    </row>
    <row r="4" spans="1:7" ht="197.25" customHeight="1" x14ac:dyDescent="0.35">
      <c r="A4" s="142"/>
      <c r="B4" s="90"/>
      <c r="C4" s="141" t="s">
        <v>244</v>
      </c>
      <c r="D4" s="141"/>
      <c r="E4" s="141"/>
      <c r="F4" s="141"/>
      <c r="G4" s="93"/>
    </row>
    <row r="5" spans="1:7" ht="18.75" customHeight="1" x14ac:dyDescent="0.35">
      <c r="A5" s="142"/>
      <c r="B5" s="90"/>
      <c r="C5" s="91"/>
      <c r="D5" s="92"/>
      <c r="E5" s="92"/>
      <c r="F5" s="92"/>
      <c r="G5" s="93"/>
    </row>
    <row r="6" spans="1:7" x14ac:dyDescent="0.35">
      <c r="A6" s="142"/>
      <c r="B6" s="90"/>
      <c r="C6" s="94" t="s">
        <v>228</v>
      </c>
      <c r="D6" s="92"/>
      <c r="E6" s="92"/>
      <c r="F6" s="92"/>
      <c r="G6" s="93"/>
    </row>
    <row r="7" spans="1:7" ht="30" customHeight="1" x14ac:dyDescent="0.35">
      <c r="A7" s="142"/>
      <c r="B7" s="90"/>
      <c r="C7" s="141" t="s">
        <v>291</v>
      </c>
      <c r="D7" s="141"/>
      <c r="E7" s="141"/>
      <c r="F7" s="141"/>
      <c r="G7" s="93"/>
    </row>
    <row r="8" spans="1:7" x14ac:dyDescent="0.35">
      <c r="A8" s="142"/>
      <c r="B8" s="90"/>
      <c r="C8" s="91"/>
      <c r="D8" s="92"/>
      <c r="E8" s="92"/>
      <c r="F8" s="92"/>
      <c r="G8" s="93"/>
    </row>
    <row r="9" spans="1:7" x14ac:dyDescent="0.35">
      <c r="A9" s="142"/>
      <c r="B9" s="90"/>
      <c r="C9" s="91"/>
      <c r="D9" s="100" t="s">
        <v>229</v>
      </c>
      <c r="E9" s="100" t="s">
        <v>230</v>
      </c>
      <c r="F9" s="92"/>
      <c r="G9" s="93"/>
    </row>
    <row r="10" spans="1:7" x14ac:dyDescent="0.35">
      <c r="A10" s="142"/>
      <c r="B10" s="90"/>
      <c r="C10" s="100" t="s">
        <v>232</v>
      </c>
      <c r="D10" s="100">
        <v>17</v>
      </c>
      <c r="E10" s="100">
        <v>19</v>
      </c>
      <c r="F10" s="92"/>
      <c r="G10" s="93"/>
    </row>
    <row r="11" spans="1:7" x14ac:dyDescent="0.35">
      <c r="A11" s="142"/>
      <c r="B11" s="90"/>
      <c r="C11" s="100" t="s">
        <v>233</v>
      </c>
      <c r="D11" s="100">
        <v>20</v>
      </c>
      <c r="E11" s="100">
        <v>30</v>
      </c>
      <c r="F11" s="92"/>
      <c r="G11" s="93"/>
    </row>
    <row r="12" spans="1:7" x14ac:dyDescent="0.35">
      <c r="A12" s="142"/>
      <c r="B12" s="90"/>
      <c r="C12" s="100" t="s">
        <v>234</v>
      </c>
      <c r="D12" s="100">
        <v>10</v>
      </c>
      <c r="E12" s="100">
        <v>20</v>
      </c>
      <c r="F12" s="92"/>
      <c r="G12" s="93"/>
    </row>
    <row r="13" spans="1:7" x14ac:dyDescent="0.35">
      <c r="A13" s="142"/>
      <c r="B13" s="90"/>
      <c r="C13" s="100" t="s">
        <v>235</v>
      </c>
      <c r="D13" s="101">
        <f>(D11^2+D12^2)^0.5</f>
        <v>22.360679774997898</v>
      </c>
      <c r="E13" s="101">
        <f>(E11^2+E12^2)^0.5</f>
        <v>36.055512754639892</v>
      </c>
      <c r="F13" s="92"/>
      <c r="G13" s="93"/>
    </row>
    <row r="14" spans="1:7" x14ac:dyDescent="0.35">
      <c r="A14" s="142"/>
      <c r="B14" s="90"/>
      <c r="C14" s="100" t="s">
        <v>236</v>
      </c>
      <c r="D14" s="100">
        <f>MIN(D10,D13)</f>
        <v>17</v>
      </c>
      <c r="E14" s="100">
        <f>MIN(E10,E13)</f>
        <v>19</v>
      </c>
      <c r="F14" s="92"/>
      <c r="G14" s="93"/>
    </row>
    <row r="15" spans="1:7" x14ac:dyDescent="0.35">
      <c r="A15" s="142"/>
      <c r="B15" s="90"/>
      <c r="C15" s="100" t="s">
        <v>237</v>
      </c>
      <c r="D15" s="100">
        <f>D14*5</f>
        <v>85</v>
      </c>
      <c r="E15" s="100">
        <f>E14*5</f>
        <v>95</v>
      </c>
      <c r="F15" s="92"/>
      <c r="G15" s="93"/>
    </row>
    <row r="16" spans="1:7" x14ac:dyDescent="0.35">
      <c r="A16" s="142"/>
      <c r="B16" s="90"/>
      <c r="C16" s="103" t="s">
        <v>238</v>
      </c>
      <c r="D16" s="100">
        <v>0</v>
      </c>
      <c r="E16" s="100">
        <v>14</v>
      </c>
      <c r="F16" s="92"/>
      <c r="G16" s="93"/>
    </row>
    <row r="17" spans="1:7" x14ac:dyDescent="0.35">
      <c r="A17" s="142"/>
      <c r="B17" s="90"/>
      <c r="C17" s="103" t="s">
        <v>231</v>
      </c>
      <c r="D17" s="102">
        <f>D10/20</f>
        <v>0.85</v>
      </c>
      <c r="E17" s="102">
        <f>E10/20</f>
        <v>0.95</v>
      </c>
      <c r="F17" s="92"/>
      <c r="G17" s="93"/>
    </row>
    <row r="18" spans="1:7" x14ac:dyDescent="0.35">
      <c r="A18" s="142"/>
      <c r="B18" s="90"/>
      <c r="C18" s="91"/>
      <c r="D18" s="92"/>
      <c r="E18" s="92"/>
      <c r="F18" s="92"/>
      <c r="G18" s="93"/>
    </row>
    <row r="19" spans="1:7" x14ac:dyDescent="0.35">
      <c r="A19" s="142"/>
      <c r="B19" s="90"/>
      <c r="C19" s="91"/>
      <c r="D19" s="92"/>
      <c r="E19" s="92"/>
      <c r="F19" s="92"/>
      <c r="G19" s="93"/>
    </row>
    <row r="20" spans="1:7" x14ac:dyDescent="0.35">
      <c r="A20" s="142"/>
      <c r="B20" s="90"/>
      <c r="C20" s="91"/>
      <c r="D20" s="92"/>
      <c r="E20" s="92"/>
      <c r="F20" s="92"/>
      <c r="G20" s="93"/>
    </row>
    <row r="21" spans="1:7" x14ac:dyDescent="0.35">
      <c r="A21" s="142"/>
      <c r="B21" s="90"/>
      <c r="C21" s="91"/>
      <c r="D21" s="92"/>
      <c r="E21" s="92"/>
      <c r="F21" s="92"/>
      <c r="G21" s="93"/>
    </row>
    <row r="22" spans="1:7" x14ac:dyDescent="0.35">
      <c r="A22" s="142"/>
      <c r="B22" s="90"/>
      <c r="C22" s="91"/>
      <c r="D22" s="92"/>
      <c r="E22" s="92"/>
      <c r="F22" s="92"/>
      <c r="G22" s="93"/>
    </row>
    <row r="23" spans="1:7" x14ac:dyDescent="0.35">
      <c r="A23" s="142"/>
      <c r="B23" s="90"/>
      <c r="C23" s="91"/>
      <c r="D23" s="92"/>
      <c r="E23" s="92"/>
      <c r="F23" s="92"/>
      <c r="G23" s="93"/>
    </row>
    <row r="24" spans="1:7" x14ac:dyDescent="0.35">
      <c r="A24" s="142"/>
      <c r="B24" s="90"/>
      <c r="C24" s="91"/>
      <c r="D24" s="92"/>
      <c r="E24" s="92"/>
      <c r="F24" s="92"/>
      <c r="G24" s="93"/>
    </row>
    <row r="25" spans="1:7" x14ac:dyDescent="0.35">
      <c r="A25" s="142"/>
      <c r="B25" s="90"/>
      <c r="C25" s="91"/>
      <c r="D25" s="92"/>
      <c r="E25" s="92"/>
      <c r="F25" s="92"/>
      <c r="G25" s="93"/>
    </row>
    <row r="26" spans="1:7" x14ac:dyDescent="0.35">
      <c r="A26" s="142"/>
      <c r="B26" s="90"/>
      <c r="C26" s="91"/>
      <c r="D26" s="92"/>
      <c r="E26" s="92"/>
      <c r="F26" s="92"/>
      <c r="G26" s="93"/>
    </row>
    <row r="27" spans="1:7" x14ac:dyDescent="0.35">
      <c r="A27" s="142"/>
      <c r="B27" s="90"/>
      <c r="C27" s="91"/>
      <c r="D27" s="92"/>
      <c r="E27" s="92"/>
      <c r="F27" s="92"/>
      <c r="G27" s="93"/>
    </row>
    <row r="28" spans="1:7" x14ac:dyDescent="0.35">
      <c r="A28" s="142"/>
      <c r="B28" s="90"/>
      <c r="C28" s="91"/>
      <c r="D28" s="92"/>
      <c r="E28" s="92"/>
      <c r="F28" s="92"/>
      <c r="G28" s="93"/>
    </row>
    <row r="29" spans="1:7" x14ac:dyDescent="0.35">
      <c r="A29" s="142"/>
      <c r="B29" s="90"/>
      <c r="C29" s="91"/>
      <c r="D29" s="92"/>
      <c r="E29" s="92"/>
      <c r="F29" s="92"/>
      <c r="G29" s="93"/>
    </row>
    <row r="30" spans="1:7" x14ac:dyDescent="0.35">
      <c r="A30" s="142"/>
      <c r="B30" s="90"/>
      <c r="C30" s="91"/>
      <c r="D30" s="92"/>
      <c r="E30" s="92"/>
      <c r="F30" s="92"/>
      <c r="G30" s="93"/>
    </row>
    <row r="31" spans="1:7" x14ac:dyDescent="0.35">
      <c r="A31" s="142"/>
      <c r="B31" s="90"/>
      <c r="C31" s="91"/>
      <c r="D31" s="92"/>
      <c r="E31" s="92"/>
      <c r="F31" s="92"/>
      <c r="G31" s="93"/>
    </row>
    <row r="32" spans="1:7" x14ac:dyDescent="0.35">
      <c r="A32" s="142"/>
      <c r="B32" s="90"/>
      <c r="C32" s="91"/>
      <c r="D32" s="92"/>
      <c r="E32" s="92"/>
      <c r="F32" s="92"/>
      <c r="G32" s="93"/>
    </row>
    <row r="33" spans="1:7" x14ac:dyDescent="0.35">
      <c r="A33" s="142"/>
      <c r="B33" s="90"/>
      <c r="C33" s="91"/>
      <c r="D33" s="92"/>
      <c r="E33" s="92"/>
      <c r="F33" s="92"/>
      <c r="G33" s="93"/>
    </row>
    <row r="34" spans="1:7" x14ac:dyDescent="0.35">
      <c r="A34" s="142"/>
      <c r="B34" s="90"/>
      <c r="C34" s="91"/>
      <c r="D34" s="92"/>
      <c r="E34" s="92"/>
      <c r="F34" s="92"/>
      <c r="G34" s="93"/>
    </row>
    <row r="35" spans="1:7" x14ac:dyDescent="0.35">
      <c r="A35" s="142"/>
      <c r="B35" s="90"/>
      <c r="C35" s="91"/>
      <c r="D35" s="92"/>
      <c r="E35" s="92"/>
      <c r="F35" s="92"/>
      <c r="G35" s="93"/>
    </row>
    <row r="36" spans="1:7" x14ac:dyDescent="0.35">
      <c r="A36" s="142"/>
      <c r="B36" s="90"/>
      <c r="C36" s="143" t="s">
        <v>293</v>
      </c>
      <c r="D36" s="143"/>
      <c r="E36" s="143"/>
      <c r="F36" s="143"/>
      <c r="G36" s="93"/>
    </row>
    <row r="37" spans="1:7" x14ac:dyDescent="0.35">
      <c r="A37" s="142"/>
      <c r="B37" s="90"/>
      <c r="C37" s="91"/>
      <c r="D37" s="92"/>
      <c r="E37" s="92"/>
      <c r="F37" s="92"/>
      <c r="G37" s="93"/>
    </row>
    <row r="38" spans="1:7" ht="108" customHeight="1" x14ac:dyDescent="0.35">
      <c r="A38" s="142"/>
      <c r="B38" s="90"/>
      <c r="C38" s="141" t="s">
        <v>251</v>
      </c>
      <c r="D38" s="141"/>
      <c r="E38" s="141"/>
      <c r="F38" s="141"/>
      <c r="G38" s="93"/>
    </row>
    <row r="39" spans="1:7" x14ac:dyDescent="0.35">
      <c r="A39" s="142"/>
      <c r="B39" s="90"/>
      <c r="C39" s="91"/>
      <c r="D39" s="92"/>
      <c r="E39" s="92"/>
      <c r="F39" s="92"/>
      <c r="G39" s="93"/>
    </row>
    <row r="40" spans="1:7" x14ac:dyDescent="0.35">
      <c r="A40" s="142"/>
      <c r="B40" s="90"/>
      <c r="C40" s="92" t="s">
        <v>240</v>
      </c>
      <c r="D40" s="92"/>
      <c r="E40" s="92"/>
      <c r="F40" s="92"/>
      <c r="G40" s="93"/>
    </row>
    <row r="41" spans="1:7" x14ac:dyDescent="0.35">
      <c r="A41" s="142"/>
      <c r="B41" s="90"/>
      <c r="C41" s="100" t="s">
        <v>232</v>
      </c>
      <c r="D41" s="100">
        <v>19</v>
      </c>
      <c r="E41" s="92"/>
      <c r="F41" s="92"/>
      <c r="G41" s="93"/>
    </row>
    <row r="42" spans="1:7" x14ac:dyDescent="0.35">
      <c r="A42" s="142"/>
      <c r="B42" s="90"/>
      <c r="C42" s="100" t="s">
        <v>233</v>
      </c>
      <c r="D42" s="100">
        <v>53</v>
      </c>
      <c r="E42" s="92"/>
      <c r="F42" s="92"/>
      <c r="G42" s="93"/>
    </row>
    <row r="43" spans="1:7" x14ac:dyDescent="0.35">
      <c r="A43" s="142"/>
      <c r="B43" s="90"/>
      <c r="C43" s="100" t="s">
        <v>234</v>
      </c>
      <c r="D43" s="100">
        <v>20</v>
      </c>
      <c r="E43" s="92"/>
      <c r="F43" s="92"/>
      <c r="G43" s="93"/>
    </row>
    <row r="44" spans="1:7" ht="18.75" customHeight="1" x14ac:dyDescent="0.35">
      <c r="A44" s="142"/>
      <c r="B44" s="90"/>
      <c r="C44" s="91"/>
      <c r="D44" s="92"/>
      <c r="E44" s="92"/>
      <c r="F44" s="92"/>
      <c r="G44" s="93"/>
    </row>
    <row r="45" spans="1:7" x14ac:dyDescent="0.35">
      <c r="A45" s="142"/>
      <c r="B45" s="90"/>
      <c r="C45" s="94" t="s">
        <v>239</v>
      </c>
      <c r="D45" s="92"/>
      <c r="E45" s="92"/>
      <c r="F45" s="92"/>
      <c r="G45" s="93"/>
    </row>
    <row r="46" spans="1:7" ht="30" customHeight="1" x14ac:dyDescent="0.35">
      <c r="A46" s="142"/>
      <c r="B46" s="90"/>
      <c r="C46" s="141" t="s">
        <v>292</v>
      </c>
      <c r="D46" s="141"/>
      <c r="E46" s="141"/>
      <c r="F46" s="141"/>
      <c r="G46" s="93"/>
    </row>
    <row r="47" spans="1:7" x14ac:dyDescent="0.35">
      <c r="A47" s="142"/>
      <c r="B47" s="90"/>
      <c r="C47" s="91"/>
      <c r="D47" s="92"/>
      <c r="E47" s="92"/>
      <c r="F47" s="92"/>
      <c r="G47" s="93"/>
    </row>
    <row r="48" spans="1:7" x14ac:dyDescent="0.35">
      <c r="A48" s="142"/>
      <c r="B48" s="90"/>
      <c r="C48" s="91"/>
      <c r="D48" s="100" t="s">
        <v>229</v>
      </c>
      <c r="E48" s="100" t="s">
        <v>230</v>
      </c>
      <c r="F48" s="92"/>
      <c r="G48" s="93"/>
    </row>
    <row r="49" spans="1:7" x14ac:dyDescent="0.35">
      <c r="A49" s="142"/>
      <c r="B49" s="90"/>
      <c r="C49" s="100" t="s">
        <v>232</v>
      </c>
      <c r="D49" s="100">
        <v>17</v>
      </c>
      <c r="E49" s="100">
        <v>7</v>
      </c>
      <c r="F49" s="92"/>
      <c r="G49" s="93"/>
    </row>
    <row r="50" spans="1:7" x14ac:dyDescent="0.35">
      <c r="A50" s="142"/>
      <c r="B50" s="90"/>
      <c r="C50" s="100" t="s">
        <v>233</v>
      </c>
      <c r="D50" s="100">
        <v>20</v>
      </c>
      <c r="E50" s="100">
        <v>30</v>
      </c>
      <c r="F50" s="92"/>
      <c r="G50" s="93"/>
    </row>
    <row r="51" spans="1:7" x14ac:dyDescent="0.35">
      <c r="A51" s="142"/>
      <c r="B51" s="90"/>
      <c r="C51" s="100" t="s">
        <v>234</v>
      </c>
      <c r="D51" s="100">
        <v>10</v>
      </c>
      <c r="E51" s="100">
        <v>20</v>
      </c>
      <c r="F51" s="92"/>
      <c r="G51" s="93"/>
    </row>
    <row r="52" spans="1:7" x14ac:dyDescent="0.35">
      <c r="A52" s="142"/>
      <c r="B52" s="90"/>
      <c r="C52" s="100" t="s">
        <v>235</v>
      </c>
      <c r="D52" s="101">
        <f>(D50^2+D51^2)^0.5</f>
        <v>22.360679774997898</v>
      </c>
      <c r="E52" s="101">
        <f>(E50^2+E51^2)^0.5</f>
        <v>36.055512754639892</v>
      </c>
      <c r="F52" s="92"/>
      <c r="G52" s="93"/>
    </row>
    <row r="53" spans="1:7" x14ac:dyDescent="0.35">
      <c r="A53" s="142"/>
      <c r="B53" s="90"/>
      <c r="C53" s="100" t="s">
        <v>236</v>
      </c>
      <c r="D53" s="100">
        <f>MIN(D49,D52)</f>
        <v>17</v>
      </c>
      <c r="E53" s="100">
        <f>MIN(E49,E52)</f>
        <v>7</v>
      </c>
      <c r="F53" s="92"/>
      <c r="G53" s="93"/>
    </row>
    <row r="54" spans="1:7" x14ac:dyDescent="0.35">
      <c r="A54" s="142"/>
      <c r="B54" s="90"/>
      <c r="C54" s="100" t="s">
        <v>237</v>
      </c>
      <c r="D54" s="100">
        <f>D53*5</f>
        <v>85</v>
      </c>
      <c r="E54" s="100">
        <f>E53*5</f>
        <v>35</v>
      </c>
      <c r="F54" s="92"/>
      <c r="G54" s="93"/>
    </row>
    <row r="55" spans="1:7" x14ac:dyDescent="0.35">
      <c r="A55" s="142"/>
      <c r="B55" s="90"/>
      <c r="C55" s="103" t="s">
        <v>238</v>
      </c>
      <c r="D55" s="100">
        <v>0</v>
      </c>
      <c r="E55" s="100">
        <v>14</v>
      </c>
      <c r="F55" s="92"/>
      <c r="G55" s="93"/>
    </row>
    <row r="56" spans="1:7" x14ac:dyDescent="0.35">
      <c r="A56" s="142"/>
      <c r="B56" s="90"/>
      <c r="C56" s="103" t="s">
        <v>231</v>
      </c>
      <c r="D56" s="102">
        <f>D49/20</f>
        <v>0.85</v>
      </c>
      <c r="E56" s="102">
        <f>E49/20</f>
        <v>0.35</v>
      </c>
      <c r="F56" s="92"/>
      <c r="G56" s="93"/>
    </row>
    <row r="57" spans="1:7" x14ac:dyDescent="0.35">
      <c r="A57" s="142"/>
      <c r="B57" s="90"/>
      <c r="C57" s="91"/>
      <c r="D57" s="92"/>
      <c r="E57" s="92"/>
      <c r="F57" s="92"/>
      <c r="G57" s="93"/>
    </row>
    <row r="58" spans="1:7" x14ac:dyDescent="0.35">
      <c r="A58" s="142"/>
      <c r="B58" s="90"/>
      <c r="C58" s="91"/>
      <c r="D58" s="92"/>
      <c r="E58" s="92"/>
      <c r="F58" s="92"/>
      <c r="G58" s="93"/>
    </row>
    <row r="59" spans="1:7" x14ac:dyDescent="0.35">
      <c r="A59" s="142"/>
      <c r="B59" s="90"/>
      <c r="C59" s="91"/>
      <c r="D59" s="92"/>
      <c r="E59" s="92"/>
      <c r="F59" s="92"/>
      <c r="G59" s="93"/>
    </row>
    <row r="60" spans="1:7" x14ac:dyDescent="0.35">
      <c r="A60" s="142"/>
      <c r="B60" s="90"/>
      <c r="C60" s="91"/>
      <c r="D60" s="92"/>
      <c r="E60" s="92"/>
      <c r="F60" s="92"/>
      <c r="G60" s="93"/>
    </row>
    <row r="61" spans="1:7" x14ac:dyDescent="0.35">
      <c r="A61" s="142"/>
      <c r="B61" s="90"/>
      <c r="C61" s="91"/>
      <c r="D61" s="92"/>
      <c r="E61" s="92"/>
      <c r="F61" s="92"/>
      <c r="G61" s="93"/>
    </row>
    <row r="62" spans="1:7" x14ac:dyDescent="0.35">
      <c r="A62" s="142"/>
      <c r="B62" s="90"/>
      <c r="C62" s="91"/>
      <c r="D62" s="92"/>
      <c r="E62" s="92"/>
      <c r="F62" s="92"/>
      <c r="G62" s="93"/>
    </row>
    <row r="63" spans="1:7" x14ac:dyDescent="0.35">
      <c r="A63" s="142"/>
      <c r="B63" s="90"/>
      <c r="C63" s="91"/>
      <c r="D63" s="92"/>
      <c r="E63" s="92"/>
      <c r="F63" s="92"/>
      <c r="G63" s="93"/>
    </row>
    <row r="64" spans="1:7" x14ac:dyDescent="0.35">
      <c r="A64" s="142"/>
      <c r="B64" s="90"/>
      <c r="C64" s="91"/>
      <c r="D64" s="92"/>
      <c r="E64" s="92"/>
      <c r="F64" s="92"/>
      <c r="G64" s="93"/>
    </row>
    <row r="65" spans="1:7" x14ac:dyDescent="0.35">
      <c r="A65" s="142"/>
      <c r="B65" s="90"/>
      <c r="C65" s="91"/>
      <c r="D65" s="92"/>
      <c r="E65" s="92"/>
      <c r="F65" s="92"/>
      <c r="G65" s="93"/>
    </row>
    <row r="66" spans="1:7" x14ac:dyDescent="0.35">
      <c r="A66" s="142"/>
      <c r="B66" s="90"/>
      <c r="C66" s="91"/>
      <c r="D66" s="92"/>
      <c r="E66" s="92"/>
      <c r="F66" s="92"/>
      <c r="G66" s="93"/>
    </row>
    <row r="67" spans="1:7" x14ac:dyDescent="0.35">
      <c r="A67" s="142"/>
      <c r="B67" s="90"/>
      <c r="C67" s="91"/>
      <c r="D67" s="92"/>
      <c r="E67" s="92"/>
      <c r="F67" s="92"/>
      <c r="G67" s="93"/>
    </row>
    <row r="68" spans="1:7" x14ac:dyDescent="0.35">
      <c r="A68" s="142"/>
      <c r="B68" s="90"/>
      <c r="C68" s="91"/>
      <c r="D68" s="92"/>
      <c r="E68" s="92"/>
      <c r="F68" s="92"/>
      <c r="G68" s="93"/>
    </row>
    <row r="69" spans="1:7" x14ac:dyDescent="0.35">
      <c r="A69" s="142"/>
      <c r="B69" s="90"/>
      <c r="C69" s="91"/>
      <c r="D69" s="92"/>
      <c r="E69" s="92"/>
      <c r="F69" s="92"/>
      <c r="G69" s="93"/>
    </row>
    <row r="70" spans="1:7" x14ac:dyDescent="0.35">
      <c r="A70" s="142"/>
      <c r="B70" s="90"/>
      <c r="C70" s="91"/>
      <c r="D70" s="92"/>
      <c r="E70" s="92"/>
      <c r="F70" s="92"/>
      <c r="G70" s="93"/>
    </row>
    <row r="71" spans="1:7" x14ac:dyDescent="0.35">
      <c r="A71" s="142"/>
      <c r="B71" s="90"/>
      <c r="C71" s="91"/>
      <c r="D71" s="92"/>
      <c r="E71" s="92"/>
      <c r="F71" s="92"/>
      <c r="G71" s="93"/>
    </row>
    <row r="72" spans="1:7" x14ac:dyDescent="0.35">
      <c r="A72" s="142"/>
      <c r="B72" s="90"/>
      <c r="C72" s="91"/>
      <c r="D72" s="92"/>
      <c r="E72" s="92"/>
      <c r="F72" s="92"/>
      <c r="G72" s="93"/>
    </row>
    <row r="73" spans="1:7" x14ac:dyDescent="0.35">
      <c r="A73" s="142"/>
      <c r="B73" s="90"/>
      <c r="C73" s="91"/>
      <c r="D73" s="92"/>
      <c r="E73" s="92"/>
      <c r="F73" s="92"/>
      <c r="G73" s="93"/>
    </row>
    <row r="74" spans="1:7" x14ac:dyDescent="0.35">
      <c r="A74" s="142"/>
      <c r="B74" s="90"/>
      <c r="C74" s="91"/>
      <c r="D74" s="92"/>
      <c r="E74" s="92"/>
      <c r="F74" s="92"/>
      <c r="G74" s="93"/>
    </row>
    <row r="75" spans="1:7" x14ac:dyDescent="0.35">
      <c r="A75" s="142"/>
      <c r="B75" s="90"/>
      <c r="C75" s="143" t="s">
        <v>294</v>
      </c>
      <c r="D75" s="143"/>
      <c r="E75" s="143"/>
      <c r="F75" s="143"/>
      <c r="G75" s="93"/>
    </row>
    <row r="76" spans="1:7" x14ac:dyDescent="0.35">
      <c r="A76" s="142"/>
      <c r="B76" s="90"/>
      <c r="G76" s="93"/>
    </row>
    <row r="77" spans="1:7" ht="104.25" customHeight="1" x14ac:dyDescent="0.35">
      <c r="A77" s="142"/>
      <c r="B77" s="90"/>
      <c r="C77" s="141" t="s">
        <v>243</v>
      </c>
      <c r="D77" s="141"/>
      <c r="E77" s="141"/>
      <c r="F77" s="141"/>
      <c r="G77" s="93"/>
    </row>
    <row r="78" spans="1:7" ht="18.75" customHeight="1" x14ac:dyDescent="0.35">
      <c r="A78" s="142"/>
      <c r="B78" s="90"/>
      <c r="C78" s="91"/>
      <c r="D78" s="92"/>
      <c r="E78" s="92"/>
      <c r="F78" s="92"/>
      <c r="G78" s="93"/>
    </row>
    <row r="79" spans="1:7" x14ac:dyDescent="0.35">
      <c r="A79" s="142"/>
      <c r="B79" s="90"/>
      <c r="C79" s="94" t="s">
        <v>241</v>
      </c>
      <c r="D79" s="92"/>
      <c r="E79" s="92"/>
      <c r="F79" s="92"/>
      <c r="G79" s="93"/>
    </row>
    <row r="80" spans="1:7" ht="30" customHeight="1" x14ac:dyDescent="0.35">
      <c r="A80" s="142"/>
      <c r="B80" s="90"/>
      <c r="C80" s="141" t="s">
        <v>295</v>
      </c>
      <c r="D80" s="141"/>
      <c r="E80" s="141"/>
      <c r="F80" s="141"/>
      <c r="G80" s="93"/>
    </row>
    <row r="81" spans="1:7" x14ac:dyDescent="0.35">
      <c r="A81" s="142"/>
      <c r="B81" s="90"/>
      <c r="C81" s="91"/>
      <c r="D81" s="92"/>
      <c r="E81" s="92"/>
      <c r="F81" s="92"/>
      <c r="G81" s="93"/>
    </row>
    <row r="82" spans="1:7" x14ac:dyDescent="0.35">
      <c r="A82" s="142"/>
      <c r="B82" s="90"/>
      <c r="C82" s="91"/>
      <c r="D82" s="100" t="s">
        <v>229</v>
      </c>
      <c r="E82" s="100" t="s">
        <v>230</v>
      </c>
      <c r="F82" s="92"/>
      <c r="G82" s="93"/>
    </row>
    <row r="83" spans="1:7" x14ac:dyDescent="0.35">
      <c r="A83" s="142"/>
      <c r="B83" s="90"/>
      <c r="C83" s="100" t="s">
        <v>232</v>
      </c>
      <c r="D83" s="100">
        <v>17</v>
      </c>
      <c r="E83" s="100">
        <v>19</v>
      </c>
      <c r="F83" s="92"/>
      <c r="G83" s="93"/>
    </row>
    <row r="84" spans="1:7" x14ac:dyDescent="0.35">
      <c r="A84" s="142"/>
      <c r="B84" s="90"/>
      <c r="C84" s="100" t="s">
        <v>233</v>
      </c>
      <c r="D84" s="100">
        <v>20</v>
      </c>
      <c r="E84" s="100">
        <v>30</v>
      </c>
      <c r="F84" s="92"/>
      <c r="G84" s="93"/>
    </row>
    <row r="85" spans="1:7" x14ac:dyDescent="0.35">
      <c r="A85" s="142"/>
      <c r="B85" s="90"/>
      <c r="C85" s="100" t="s">
        <v>234</v>
      </c>
      <c r="D85" s="100">
        <v>10</v>
      </c>
      <c r="E85" s="100">
        <v>20</v>
      </c>
      <c r="F85" s="92"/>
      <c r="G85" s="93"/>
    </row>
    <row r="86" spans="1:7" x14ac:dyDescent="0.35">
      <c r="A86" s="142"/>
      <c r="B86" s="90"/>
      <c r="C86" s="100" t="s">
        <v>235</v>
      </c>
      <c r="D86" s="101">
        <f>(D84^2+D85^2)^0.5</f>
        <v>22.360679774997898</v>
      </c>
      <c r="E86" s="101">
        <f>(E84^2+E85^2)^0.5</f>
        <v>36.055512754639892</v>
      </c>
      <c r="F86" s="92"/>
      <c r="G86" s="93"/>
    </row>
    <row r="87" spans="1:7" x14ac:dyDescent="0.35">
      <c r="A87" s="142"/>
      <c r="B87" s="90"/>
      <c r="C87" s="100" t="s">
        <v>236</v>
      </c>
      <c r="D87" s="100">
        <f>MIN(D83,D86)</f>
        <v>17</v>
      </c>
      <c r="E87" s="100">
        <f>MIN(E83,E86)</f>
        <v>19</v>
      </c>
      <c r="F87" s="92"/>
      <c r="G87" s="93"/>
    </row>
    <row r="88" spans="1:7" x14ac:dyDescent="0.35">
      <c r="A88" s="142"/>
      <c r="B88" s="90"/>
      <c r="C88" s="100" t="s">
        <v>237</v>
      </c>
      <c r="D88" s="100">
        <f>D87*5</f>
        <v>85</v>
      </c>
      <c r="E88" s="100">
        <f>E87*5</f>
        <v>95</v>
      </c>
      <c r="F88" s="92"/>
      <c r="G88" s="93"/>
    </row>
    <row r="89" spans="1:7" x14ac:dyDescent="0.35">
      <c r="A89" s="142"/>
      <c r="B89" s="90"/>
      <c r="C89" s="103" t="s">
        <v>238</v>
      </c>
      <c r="D89" s="100">
        <v>0</v>
      </c>
      <c r="E89" s="100">
        <v>99</v>
      </c>
      <c r="F89" s="92"/>
      <c r="G89" s="93"/>
    </row>
    <row r="90" spans="1:7" x14ac:dyDescent="0.35">
      <c r="A90" s="142"/>
      <c r="B90" s="90"/>
      <c r="C90" s="103" t="s">
        <v>231</v>
      </c>
      <c r="D90" s="102">
        <f>D83/20</f>
        <v>0.85</v>
      </c>
      <c r="E90" s="102">
        <f>E83/20</f>
        <v>0.95</v>
      </c>
      <c r="F90" s="92"/>
      <c r="G90" s="93"/>
    </row>
    <row r="91" spans="1:7" x14ac:dyDescent="0.35">
      <c r="A91" s="142"/>
      <c r="B91" s="90"/>
      <c r="C91" s="91"/>
      <c r="D91" s="92"/>
      <c r="E91" s="92"/>
      <c r="F91" s="92"/>
      <c r="G91" s="93"/>
    </row>
    <row r="92" spans="1:7" x14ac:dyDescent="0.35">
      <c r="A92" s="142"/>
      <c r="B92" s="90"/>
      <c r="C92" s="91"/>
      <c r="D92" s="92"/>
      <c r="E92" s="92"/>
      <c r="F92" s="92"/>
      <c r="G92" s="93"/>
    </row>
    <row r="93" spans="1:7" x14ac:dyDescent="0.35">
      <c r="A93" s="142"/>
      <c r="B93" s="90"/>
      <c r="C93" s="91"/>
      <c r="D93" s="92"/>
      <c r="E93" s="92"/>
      <c r="F93" s="92"/>
      <c r="G93" s="93"/>
    </row>
    <row r="94" spans="1:7" x14ac:dyDescent="0.35">
      <c r="A94" s="142"/>
      <c r="B94" s="90"/>
      <c r="C94" s="91"/>
      <c r="D94" s="92"/>
      <c r="E94" s="92"/>
      <c r="F94" s="92"/>
      <c r="G94" s="93"/>
    </row>
    <row r="95" spans="1:7" x14ac:dyDescent="0.35">
      <c r="A95" s="142"/>
      <c r="B95" s="90"/>
      <c r="C95" s="91"/>
      <c r="D95" s="92"/>
      <c r="E95" s="92"/>
      <c r="F95" s="92"/>
      <c r="G95" s="93"/>
    </row>
    <row r="96" spans="1:7" x14ac:dyDescent="0.35">
      <c r="A96" s="142"/>
      <c r="B96" s="90"/>
      <c r="C96" s="91"/>
      <c r="D96" s="92"/>
      <c r="E96" s="92"/>
      <c r="F96" s="92"/>
      <c r="G96" s="93"/>
    </row>
    <row r="97" spans="1:7" x14ac:dyDescent="0.35">
      <c r="A97" s="142"/>
      <c r="B97" s="90"/>
      <c r="C97" s="91"/>
      <c r="D97" s="92"/>
      <c r="E97" s="92"/>
      <c r="F97" s="92"/>
      <c r="G97" s="93"/>
    </row>
    <row r="98" spans="1:7" x14ac:dyDescent="0.35">
      <c r="A98" s="142"/>
      <c r="B98" s="90"/>
      <c r="C98" s="91"/>
      <c r="D98" s="92"/>
      <c r="E98" s="92"/>
      <c r="F98" s="92"/>
      <c r="G98" s="93"/>
    </row>
    <row r="99" spans="1:7" x14ac:dyDescent="0.35">
      <c r="A99" s="142"/>
      <c r="B99" s="90"/>
      <c r="C99" s="91"/>
      <c r="D99" s="92"/>
      <c r="E99" s="92"/>
      <c r="F99" s="92"/>
      <c r="G99" s="93"/>
    </row>
    <row r="100" spans="1:7" x14ac:dyDescent="0.35">
      <c r="A100" s="142"/>
      <c r="B100" s="90"/>
      <c r="C100" s="91"/>
      <c r="D100" s="92"/>
      <c r="E100" s="92"/>
      <c r="F100" s="92"/>
      <c r="G100" s="93"/>
    </row>
    <row r="101" spans="1:7" x14ac:dyDescent="0.35">
      <c r="A101" s="142"/>
      <c r="B101" s="90"/>
      <c r="C101" s="143" t="s">
        <v>296</v>
      </c>
      <c r="D101" s="143"/>
      <c r="E101" s="143"/>
      <c r="F101" s="143"/>
      <c r="G101" s="93"/>
    </row>
    <row r="102" spans="1:7" x14ac:dyDescent="0.35">
      <c r="A102" s="142"/>
      <c r="B102" s="90"/>
      <c r="C102" s="91"/>
      <c r="D102" s="92"/>
      <c r="E102" s="92"/>
      <c r="F102" s="92"/>
      <c r="G102" s="93"/>
    </row>
    <row r="103" spans="1:7" ht="107.25" customHeight="1" x14ac:dyDescent="0.35">
      <c r="A103" s="142"/>
      <c r="B103" s="90"/>
      <c r="C103" s="141" t="s">
        <v>245</v>
      </c>
      <c r="D103" s="141"/>
      <c r="E103" s="141"/>
      <c r="F103" s="141"/>
      <c r="G103" s="93"/>
    </row>
    <row r="104" spans="1:7" ht="15" thickBot="1" x14ac:dyDescent="0.4">
      <c r="A104" s="142"/>
      <c r="B104" s="95"/>
      <c r="C104" s="96"/>
      <c r="D104" s="97"/>
      <c r="E104" s="97"/>
      <c r="F104" s="97"/>
      <c r="G104" s="98"/>
    </row>
    <row r="106" spans="1:7" ht="16" thickBot="1" x14ac:dyDescent="0.4">
      <c r="A106" s="142"/>
      <c r="C106" s="20" t="s">
        <v>247</v>
      </c>
    </row>
    <row r="107" spans="1:7" x14ac:dyDescent="0.35">
      <c r="A107" s="142"/>
      <c r="B107" s="144"/>
      <c r="C107" s="87"/>
      <c r="D107" s="88"/>
      <c r="E107" s="88"/>
      <c r="F107" s="88"/>
      <c r="G107" s="89"/>
    </row>
    <row r="108" spans="1:7" ht="108" customHeight="1" x14ac:dyDescent="0.35">
      <c r="A108" s="142"/>
      <c r="B108" s="145"/>
      <c r="C108" s="141" t="s">
        <v>297</v>
      </c>
      <c r="D108" s="141"/>
      <c r="E108" s="141"/>
      <c r="F108" s="141"/>
      <c r="G108" s="93"/>
    </row>
    <row r="109" spans="1:7" x14ac:dyDescent="0.35">
      <c r="A109" s="142"/>
      <c r="B109" s="145"/>
      <c r="C109" s="99"/>
      <c r="D109" s="92"/>
      <c r="E109" s="92"/>
      <c r="F109" s="92"/>
      <c r="G109" s="93"/>
    </row>
    <row r="110" spans="1:7" x14ac:dyDescent="0.35">
      <c r="A110" s="142"/>
      <c r="B110" s="145"/>
      <c r="C110" s="104" t="s">
        <v>248</v>
      </c>
      <c r="D110" s="92"/>
      <c r="E110" s="92"/>
      <c r="F110" s="92"/>
      <c r="G110" s="93"/>
    </row>
    <row r="111" spans="1:7" ht="30" customHeight="1" x14ac:dyDescent="0.35">
      <c r="A111" s="142"/>
      <c r="B111" s="145"/>
      <c r="C111" s="141" t="s">
        <v>265</v>
      </c>
      <c r="D111" s="141"/>
      <c r="E111" s="141"/>
      <c r="F111" s="141"/>
      <c r="G111" s="93"/>
    </row>
    <row r="112" spans="1:7" x14ac:dyDescent="0.35">
      <c r="A112" s="142"/>
      <c r="B112" s="145"/>
      <c r="C112" s="99"/>
      <c r="D112" s="92"/>
      <c r="E112" s="92"/>
      <c r="F112" s="92"/>
      <c r="G112" s="93"/>
    </row>
    <row r="113" spans="1:7" x14ac:dyDescent="0.35">
      <c r="A113" s="142"/>
      <c r="B113" s="145"/>
      <c r="C113" s="104" t="s">
        <v>249</v>
      </c>
      <c r="D113" s="92"/>
      <c r="E113" s="92"/>
      <c r="F113" s="92"/>
      <c r="G113" s="93"/>
    </row>
    <row r="114" spans="1:7" ht="45" customHeight="1" x14ac:dyDescent="0.35">
      <c r="A114" s="142"/>
      <c r="B114" s="145"/>
      <c r="C114" s="141" t="s">
        <v>266</v>
      </c>
      <c r="D114" s="141"/>
      <c r="E114" s="141"/>
      <c r="F114" s="141"/>
      <c r="G114" s="93"/>
    </row>
    <row r="115" spans="1:7" x14ac:dyDescent="0.35">
      <c r="A115" s="142"/>
      <c r="B115" s="145"/>
      <c r="C115" s="99"/>
      <c r="D115" s="92"/>
      <c r="E115" s="92"/>
      <c r="F115" s="92"/>
      <c r="G115" s="93"/>
    </row>
    <row r="116" spans="1:7" x14ac:dyDescent="0.35">
      <c r="A116" s="142"/>
      <c r="B116" s="145"/>
      <c r="C116" s="104" t="s">
        <v>250</v>
      </c>
      <c r="D116" s="92"/>
      <c r="E116" s="92"/>
      <c r="F116" s="92"/>
      <c r="G116" s="93"/>
    </row>
    <row r="117" spans="1:7" ht="151.5" customHeight="1" x14ac:dyDescent="0.35">
      <c r="A117" s="142"/>
      <c r="B117" s="145"/>
      <c r="C117" s="141" t="s">
        <v>298</v>
      </c>
      <c r="D117" s="141"/>
      <c r="E117" s="141"/>
      <c r="F117" s="141"/>
      <c r="G117" s="93"/>
    </row>
    <row r="118" spans="1:7" ht="15" thickBot="1" x14ac:dyDescent="0.4">
      <c r="A118" s="142"/>
      <c r="B118" s="146"/>
      <c r="C118" s="96"/>
      <c r="D118" s="97"/>
      <c r="E118" s="97"/>
      <c r="F118" s="97"/>
      <c r="G118" s="98"/>
    </row>
  </sheetData>
  <sheetProtection algorithmName="SHA-512" hashValue="vMKdq3ZwRLnyiYl6alNAIIVwcE/Btp0npuoGROzYohX9R6uoL7Y5903+n72jCtuU3hh7Yausz0fPTSqiQJLAkQ==" saltValue="9MPYwhF6rxM+qsOrP4fXow==" spinCount="100000" sheet="1" objects="1" scenarios="1"/>
  <mergeCells count="17">
    <mergeCell ref="C103:F103"/>
    <mergeCell ref="C108:F108"/>
    <mergeCell ref="C111:F111"/>
    <mergeCell ref="C114:F114"/>
    <mergeCell ref="C117:F117"/>
    <mergeCell ref="A2:A104"/>
    <mergeCell ref="A106:A118"/>
    <mergeCell ref="C101:F101"/>
    <mergeCell ref="C4:F4"/>
    <mergeCell ref="C7:F7"/>
    <mergeCell ref="C36:F36"/>
    <mergeCell ref="B107:B118"/>
    <mergeCell ref="C38:F38"/>
    <mergeCell ref="C46:F46"/>
    <mergeCell ref="C75:F75"/>
    <mergeCell ref="C77:F77"/>
    <mergeCell ref="C80:F80"/>
  </mergeCells>
  <pageMargins left="0.7" right="0.7" top="0.75" bottom="0.75" header="0.3" footer="0.3"/>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3" ma:contentTypeDescription="Permitting &amp; Compliance Excel Document" ma:contentTypeScope="" ma:versionID="76dfd56d5d58614d6dc348203fad001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5725b0b8bb9da79820dcf155bd40048a"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REGU-386-3991268</_dlc_DocId>
    <_dlc_DocIdUrl xmlns="9be56660-2c31-41ef-bc00-23e72f632f2a">
      <Url>https://cyfoethnaturiolcymru.sharepoint.com/teams/Regulatory/Permitting/_layouts/15/DocIdRedir.aspx?ID=REGU-386-3991268</Url>
      <Description>REGU-386-3991268</Description>
    </_dlc_DocIdUrl>
    <Site_x0020_Name xmlns="859f7ad6-93f6-4205-b62b-a17f28acbbac">The Grange University Hospital</Site_x0020_Name>
    <Internal_x002f_External xmlns="859f7ad6-93f6-4205-b62b-a17f28acbbac">Incoming document</Internal_x002f_External>
    <Post_x0020_code xmlns="859f7ad6-93f6-4205-b62b-a17f28acbbac">NP44 8YN</Post_x0020_code>
    <TaxCatchAll xmlns="859f7ad6-93f6-4205-b62b-a17f28acbbac"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Headquarters, St Cadocs Hospital, Lodge Road, Caerleon, Newport, NP18 3XQ</Addressee>
    <Process_x0020_Type xmlns="859f7ad6-93f6-4205-b62b-a17f28acbbac">Application</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2021-06-06T23:00:00+00:00</Document_x0020_Date>
    <Facility_x0020_Address xmlns="859f7ad6-93f6-4205-b62b-a17f28acbbac">Caerleon Road, Llanfrecfa, Cwmbran</Facility_x0020_Address>
    <Environment_x0020_Sub_x0020_Folder xmlns="859f7ad6-93f6-4205-b62b-a17f28acbbac">Licences applications</Environment_x0020_Sub_x0020_Folder>
    <Customer_x0020_Name xmlns="859f7ad6-93f6-4205-b62b-a17f28acbbac">Aneurin Bevan University Health Board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69C2475-4619-4096-BD89-15D5E0780745}"/>
</file>

<file path=customXml/itemProps2.xml><?xml version="1.0" encoding="utf-8"?>
<ds:datastoreItem xmlns:ds="http://schemas.openxmlformats.org/officeDocument/2006/customXml" ds:itemID="{A91897E3-F31F-4D1B-8163-1DAD11638F2A}">
  <ds:schemaRefs>
    <ds:schemaRef ds:uri="http://schemas.microsoft.com/sharepoint/events"/>
  </ds:schemaRefs>
</ds:datastoreItem>
</file>

<file path=customXml/itemProps3.xml><?xml version="1.0" encoding="utf-8"?>
<ds:datastoreItem xmlns:ds="http://schemas.openxmlformats.org/officeDocument/2006/customXml" ds:itemID="{85B5AF87-7345-4667-B324-CD6BF2AF38B8}"/>
</file>

<file path=customXml/itemProps4.xml><?xml version="1.0" encoding="utf-8"?>
<ds:datastoreItem xmlns:ds="http://schemas.openxmlformats.org/officeDocument/2006/customXml" ds:itemID="{A010501C-0329-418C-8A77-E703C3EB9601}">
  <ds:schemaRefs>
    <ds:schemaRef ds:uri="http://schemas.microsoft.com/sharepoint/v3/contenttype/forms"/>
  </ds:schemaRefs>
</ds:datastoreItem>
</file>

<file path=customXml/itemProps5.xml><?xml version="1.0" encoding="utf-8"?>
<ds:datastoreItem xmlns:ds="http://schemas.openxmlformats.org/officeDocument/2006/customXml" ds:itemID="{580657AE-7C42-45EF-BB74-65AE0452DC8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14</vt:i4>
      </vt:variant>
    </vt:vector>
  </HeadingPairs>
  <TitlesOfParts>
    <vt:vector size="17" baseType="lpstr">
      <vt:lpstr>README</vt:lpstr>
      <vt:lpstr>User_Interface</vt:lpstr>
      <vt:lpstr>Help</vt:lpstr>
      <vt:lpstr>BackNO2</vt:lpstr>
      <vt:lpstr>BackNOX</vt:lpstr>
      <vt:lpstr>BuildingHelp</vt:lpstr>
      <vt:lpstr>CHP190NO2</vt:lpstr>
      <vt:lpstr>CHP190NOX</vt:lpstr>
      <vt:lpstr>CHP35NO2</vt:lpstr>
      <vt:lpstr>CHP35NOX</vt:lpstr>
      <vt:lpstr>CHPNO2</vt:lpstr>
      <vt:lpstr>CHPNOX</vt:lpstr>
      <vt:lpstr>ExposureHelp</vt:lpstr>
      <vt:lpstr>Peak190NO2</vt:lpstr>
      <vt:lpstr>Peak190NOX</vt:lpstr>
      <vt:lpstr>PeakNO2</vt:lpstr>
      <vt:lpstr>PeakNOX</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Specified generator tranche b screening tool</dc:title>
  <dc:creator>NRW</dc:creator>
  <cp:lastModifiedBy>Downey, Lewis</cp:lastModifiedBy>
  <dcterms:created xsi:type="dcterms:W3CDTF">2018-06-21T08:34:11Z</dcterms:created>
  <dcterms:modified xsi:type="dcterms:W3CDTF">2021-06-07T13:22:12Z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ip_UnifiedCompliancePolicyUIAction">
    <vt:lpwstr/>
  </property>
  <property fmtid="{D5CDD505-2E9C-101B-9397-08002B2CF9AE}" pid="4" name="_ip_UnifiedCompliancePolicyProperties">
    <vt:lpwstr/>
  </property>
  <property fmtid="{D5CDD505-2E9C-101B-9397-08002B2CF9AE}" pid="5" name="_dlc_DocIdItemGuid">
    <vt:lpwstr>7cec3861-7bc8-4c38-8680-f7bef920aee8</vt:lpwstr>
  </property>
  <property fmtid="{D5CDD505-2E9C-101B-9397-08002B2CF9AE}" pid="6" name="MediaServiceImageTags">
    <vt:lpwstr/>
  </property>
</Properties>
</file>