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clworld.sharepoint.com/sites/Consultancy/Shared Documents/Projects/PLAT.01.02/RESUBMISSION JAN 22/Post Submission/Schedule 5 Notice 20.07.2022/EoW Assessments for Submission/"/>
    </mc:Choice>
  </mc:AlternateContent>
  <xr:revisionPtr revIDLastSave="351" documentId="8_{7E7057EA-C79C-41D9-878E-2713EE3E3538}" xr6:coauthVersionLast="47" xr6:coauthVersionMax="47" xr10:uidLastSave="{C1313F95-CDFA-4A34-A76C-8CA11046306F}"/>
  <bookViews>
    <workbookView xWindow="-28920" yWindow="-120" windowWidth="29040" windowHeight="15840" xr2:uid="{4C86A54E-F6F8-40A9-9311-85B1941C6DF2}"/>
  </bookViews>
  <sheets>
    <sheet name="Stats" sheetId="1" r:id="rId1"/>
    <sheet name="Comparators" sheetId="2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170" i="1" l="1"/>
  <c r="W170" i="1"/>
  <c r="I105" i="2"/>
  <c r="AB169" i="1"/>
  <c r="AB168" i="1"/>
  <c r="AB167" i="1"/>
  <c r="W168" i="1"/>
  <c r="W169" i="1" s="1"/>
  <c r="W167" i="1"/>
  <c r="H104" i="2" l="1"/>
  <c r="J102" i="2"/>
  <c r="I102" i="2"/>
  <c r="H102" i="2"/>
  <c r="N102" i="2" s="1"/>
  <c r="J101" i="2"/>
  <c r="I101" i="2"/>
  <c r="H101" i="2"/>
  <c r="N101" i="2" s="1"/>
  <c r="J100" i="2"/>
  <c r="I100" i="2"/>
  <c r="H100" i="2"/>
  <c r="N100" i="2" s="1"/>
  <c r="J99" i="2"/>
  <c r="I99" i="2"/>
  <c r="H99" i="2"/>
  <c r="N99" i="2" s="1"/>
  <c r="J98" i="2"/>
  <c r="I98" i="2"/>
  <c r="H98" i="2"/>
  <c r="N98" i="2" s="1"/>
  <c r="J97" i="2"/>
  <c r="I97" i="2"/>
  <c r="H97" i="2"/>
  <c r="N97" i="2" s="1"/>
  <c r="J96" i="2"/>
  <c r="J95" i="2"/>
  <c r="I96" i="2"/>
  <c r="I95" i="2"/>
  <c r="H96" i="2"/>
  <c r="N96" i="2" s="1"/>
  <c r="H95" i="2"/>
  <c r="N95" i="2" s="1"/>
  <c r="J94" i="2"/>
  <c r="J93" i="2"/>
  <c r="I94" i="2"/>
  <c r="I93" i="2"/>
  <c r="H94" i="2"/>
  <c r="N94" i="2" s="1"/>
  <c r="H93" i="2"/>
  <c r="N93" i="2" s="1"/>
  <c r="J92" i="2"/>
  <c r="I92" i="2"/>
  <c r="H92" i="2"/>
  <c r="N92" i="2" s="1"/>
  <c r="J91" i="2"/>
  <c r="I91" i="2"/>
  <c r="H91" i="2"/>
  <c r="N91" i="2" s="1"/>
  <c r="J90" i="2"/>
  <c r="I90" i="2"/>
  <c r="H90" i="2"/>
  <c r="N90" i="2" s="1"/>
  <c r="J89" i="2"/>
  <c r="I89" i="2"/>
  <c r="H89" i="2"/>
  <c r="N89" i="2" s="1"/>
  <c r="J88" i="2"/>
  <c r="I88" i="2"/>
  <c r="H88" i="2"/>
  <c r="N88" i="2" s="1"/>
  <c r="J86" i="2"/>
  <c r="I86" i="2"/>
  <c r="H86" i="2"/>
  <c r="N86" i="2" s="1"/>
  <c r="J85" i="2"/>
  <c r="I85" i="2"/>
  <c r="H85" i="2"/>
  <c r="N85" i="2" s="1"/>
  <c r="J83" i="2"/>
  <c r="I83" i="2"/>
  <c r="H83" i="2"/>
  <c r="N83" i="2" s="1"/>
  <c r="J80" i="2"/>
  <c r="I80" i="2"/>
  <c r="H80" i="2"/>
  <c r="N80" i="2" s="1"/>
  <c r="J77" i="2"/>
  <c r="I77" i="2"/>
  <c r="H77" i="2"/>
  <c r="N77" i="2" s="1"/>
  <c r="J74" i="2"/>
  <c r="I74" i="2"/>
  <c r="H74" i="2"/>
  <c r="N74" i="2" s="1"/>
  <c r="J72" i="2"/>
  <c r="I72" i="2"/>
  <c r="H72" i="2"/>
  <c r="N72" i="2" s="1"/>
  <c r="J71" i="2"/>
  <c r="I71" i="2"/>
  <c r="H71" i="2"/>
  <c r="N71" i="2" s="1"/>
  <c r="J70" i="2"/>
  <c r="I70" i="2"/>
  <c r="H70" i="2"/>
  <c r="N70" i="2" s="1"/>
  <c r="J69" i="2"/>
  <c r="I69" i="2"/>
  <c r="H69" i="2"/>
  <c r="N69" i="2" s="1"/>
  <c r="J68" i="2"/>
  <c r="I68" i="2"/>
  <c r="H68" i="2"/>
  <c r="N68" i="2" s="1"/>
  <c r="J67" i="2"/>
  <c r="I67" i="2"/>
  <c r="H67" i="2"/>
  <c r="N67" i="2" s="1"/>
  <c r="J66" i="2"/>
  <c r="I66" i="2"/>
  <c r="H66" i="2"/>
  <c r="N66" i="2" s="1"/>
  <c r="J64" i="2"/>
  <c r="I64" i="2"/>
  <c r="H64" i="2"/>
  <c r="N64" i="2" s="1"/>
  <c r="AF13" i="1"/>
  <c r="AG13" i="1" l="1"/>
  <c r="J60" i="2" l="1"/>
  <c r="J59" i="2"/>
  <c r="J58" i="2"/>
  <c r="J57" i="2"/>
  <c r="J56" i="2"/>
  <c r="J54" i="2"/>
  <c r="J53" i="2"/>
  <c r="I60" i="2"/>
  <c r="I59" i="2"/>
  <c r="I58" i="2"/>
  <c r="I57" i="2"/>
  <c r="I56" i="2"/>
  <c r="I54" i="2"/>
  <c r="I53" i="2"/>
  <c r="H60" i="2"/>
  <c r="H59" i="2"/>
  <c r="H58" i="2"/>
  <c r="H57" i="2"/>
  <c r="H56" i="2"/>
  <c r="H54" i="2"/>
  <c r="H53" i="2"/>
  <c r="J49" i="2"/>
  <c r="J47" i="2"/>
  <c r="J44" i="2"/>
  <c r="J43" i="2"/>
  <c r="J35" i="2"/>
  <c r="J34" i="2"/>
  <c r="J33" i="2"/>
  <c r="J32" i="2"/>
  <c r="J31" i="2"/>
  <c r="J30" i="2"/>
  <c r="J29" i="2"/>
  <c r="J28" i="2"/>
  <c r="J27" i="2"/>
  <c r="J26" i="2"/>
  <c r="J25" i="2"/>
  <c r="J24" i="2"/>
  <c r="J23" i="2"/>
  <c r="J22" i="2"/>
  <c r="J21" i="2"/>
  <c r="J20" i="2"/>
  <c r="I49" i="2"/>
  <c r="I47" i="2"/>
  <c r="I44" i="2"/>
  <c r="I43" i="2"/>
  <c r="I35" i="2"/>
  <c r="I34" i="2"/>
  <c r="I33" i="2"/>
  <c r="I32" i="2"/>
  <c r="I31" i="2"/>
  <c r="I30" i="2"/>
  <c r="I29" i="2"/>
  <c r="I28" i="2"/>
  <c r="I27" i="2"/>
  <c r="I26" i="2"/>
  <c r="I25" i="2"/>
  <c r="I24" i="2"/>
  <c r="I23" i="2"/>
  <c r="I22" i="2"/>
  <c r="I21" i="2"/>
  <c r="I20" i="2"/>
  <c r="H49" i="2"/>
  <c r="H47" i="2"/>
  <c r="H44" i="2"/>
  <c r="H43" i="2"/>
  <c r="H35" i="2"/>
  <c r="H34" i="2"/>
  <c r="H33" i="2"/>
  <c r="H32" i="2"/>
  <c r="H31" i="2"/>
  <c r="H30" i="2"/>
  <c r="H29" i="2"/>
  <c r="H28" i="2"/>
  <c r="H27" i="2"/>
  <c r="H26" i="2"/>
  <c r="H25" i="2"/>
  <c r="H24" i="2"/>
  <c r="H23" i="2"/>
  <c r="H22" i="2"/>
  <c r="H21" i="2"/>
  <c r="H20" i="2"/>
  <c r="J16" i="2"/>
  <c r="J14" i="2"/>
  <c r="J13" i="2"/>
  <c r="J12" i="2"/>
  <c r="J11" i="2"/>
  <c r="J8" i="2"/>
  <c r="J7" i="2"/>
  <c r="J6" i="2"/>
  <c r="I16" i="2"/>
  <c r="I14" i="2"/>
  <c r="I13" i="2"/>
  <c r="I12" i="2"/>
  <c r="I11" i="2"/>
  <c r="I8" i="2"/>
  <c r="I7" i="2"/>
  <c r="I6" i="2"/>
  <c r="H16" i="2"/>
  <c r="H14" i="2"/>
  <c r="H13" i="2"/>
  <c r="H12" i="2"/>
  <c r="H11" i="2"/>
  <c r="H8" i="2"/>
  <c r="H7" i="2"/>
  <c r="H6" i="2"/>
  <c r="J5" i="2"/>
  <c r="I5" i="2"/>
  <c r="H5" i="2"/>
  <c r="V16" i="1" l="1"/>
  <c r="W16" i="1"/>
  <c r="X16" i="1"/>
  <c r="Y16" i="1"/>
  <c r="Z16" i="1" s="1"/>
  <c r="AA16" i="1"/>
  <c r="AB16" i="1"/>
  <c r="AC16" i="1"/>
  <c r="AD16" i="1"/>
  <c r="V17" i="1"/>
  <c r="W17" i="1"/>
  <c r="X17" i="1"/>
  <c r="Y17" i="1"/>
  <c r="Z17" i="1" s="1"/>
  <c r="AA17" i="1"/>
  <c r="AB17" i="1"/>
  <c r="AC17" i="1"/>
  <c r="AD17" i="1"/>
  <c r="V18" i="1"/>
  <c r="W18" i="1"/>
  <c r="X18" i="1"/>
  <c r="Y18" i="1"/>
  <c r="Z18" i="1"/>
  <c r="AA18" i="1"/>
  <c r="AB18" i="1"/>
  <c r="AC18" i="1"/>
  <c r="AD18" i="1"/>
  <c r="V19" i="1"/>
  <c r="W19" i="1"/>
  <c r="X19" i="1"/>
  <c r="Y19" i="1"/>
  <c r="Z19" i="1"/>
  <c r="AA19" i="1"/>
  <c r="AB19" i="1"/>
  <c r="AC19" i="1"/>
  <c r="AD19" i="1"/>
  <c r="V20" i="1"/>
  <c r="W20" i="1"/>
  <c r="X20" i="1"/>
  <c r="Y20" i="1"/>
  <c r="Z20" i="1" s="1"/>
  <c r="AA20" i="1"/>
  <c r="AB20" i="1"/>
  <c r="AC20" i="1"/>
  <c r="AD20" i="1"/>
  <c r="V21" i="1"/>
  <c r="W21" i="1"/>
  <c r="X21" i="1"/>
  <c r="Y21" i="1"/>
  <c r="Z21" i="1" s="1"/>
  <c r="AA21" i="1"/>
  <c r="AB21" i="1"/>
  <c r="AC21" i="1"/>
  <c r="AD21" i="1"/>
  <c r="V22" i="1"/>
  <c r="W22" i="1"/>
  <c r="X22" i="1"/>
  <c r="Y22" i="1"/>
  <c r="Z22" i="1"/>
  <c r="AA22" i="1"/>
  <c r="AB22" i="1"/>
  <c r="AC22" i="1"/>
  <c r="AD22" i="1"/>
  <c r="V23" i="1"/>
  <c r="W23" i="1"/>
  <c r="X23" i="1"/>
  <c r="Y23" i="1"/>
  <c r="Z23" i="1"/>
  <c r="AA23" i="1"/>
  <c r="AB23" i="1"/>
  <c r="AC23" i="1"/>
  <c r="AD23" i="1"/>
  <c r="V24" i="1"/>
  <c r="W24" i="1"/>
  <c r="X24" i="1"/>
  <c r="Y24" i="1"/>
  <c r="Z24" i="1" s="1"/>
  <c r="AA24" i="1"/>
  <c r="AB24" i="1"/>
  <c r="AC24" i="1"/>
  <c r="AD24" i="1"/>
  <c r="V25" i="1"/>
  <c r="W25" i="1"/>
  <c r="X25" i="1"/>
  <c r="Y25" i="1"/>
  <c r="Z25" i="1" s="1"/>
  <c r="AA25" i="1"/>
  <c r="AB25" i="1"/>
  <c r="AC25" i="1"/>
  <c r="AD25" i="1"/>
  <c r="V26" i="1"/>
  <c r="W26" i="1"/>
  <c r="X26" i="1"/>
  <c r="Y26" i="1"/>
  <c r="Z26" i="1"/>
  <c r="AA26" i="1"/>
  <c r="AB26" i="1"/>
  <c r="AC26" i="1"/>
  <c r="AD26" i="1"/>
  <c r="V27" i="1"/>
  <c r="W27" i="1"/>
  <c r="X27" i="1"/>
  <c r="Y27" i="1"/>
  <c r="Z27" i="1"/>
  <c r="AA27" i="1"/>
  <c r="AB27" i="1"/>
  <c r="AC27" i="1"/>
  <c r="AD27" i="1"/>
  <c r="V28" i="1"/>
  <c r="W28" i="1"/>
  <c r="X28" i="1"/>
  <c r="Y28" i="1"/>
  <c r="Z28" i="1" s="1"/>
  <c r="AA28" i="1"/>
  <c r="AB28" i="1"/>
  <c r="AC28" i="1"/>
  <c r="AD28" i="1"/>
  <c r="V29" i="1"/>
  <c r="W29" i="1"/>
  <c r="X29" i="1"/>
  <c r="Y29" i="1"/>
  <c r="Z29" i="1" s="1"/>
  <c r="AA29" i="1"/>
  <c r="AB29" i="1"/>
  <c r="AC29" i="1"/>
  <c r="AD29" i="1"/>
  <c r="V30" i="1"/>
  <c r="W30" i="1"/>
  <c r="X30" i="1"/>
  <c r="Y30" i="1"/>
  <c r="Z30" i="1"/>
  <c r="AA30" i="1"/>
  <c r="AB30" i="1"/>
  <c r="AC30" i="1"/>
  <c r="AD30" i="1"/>
  <c r="V31" i="1"/>
  <c r="W31" i="1"/>
  <c r="X31" i="1"/>
  <c r="Y31" i="1"/>
  <c r="Z31" i="1"/>
  <c r="AA31" i="1"/>
  <c r="AB31" i="1"/>
  <c r="AC31" i="1"/>
  <c r="AD31" i="1"/>
  <c r="V32" i="1"/>
  <c r="W32" i="1"/>
  <c r="X32" i="1"/>
  <c r="Y32" i="1"/>
  <c r="Z32" i="1" s="1"/>
  <c r="AA32" i="1"/>
  <c r="AB32" i="1"/>
  <c r="AC32" i="1"/>
  <c r="AD32" i="1"/>
  <c r="V33" i="1"/>
  <c r="W33" i="1"/>
  <c r="X33" i="1"/>
  <c r="Y33" i="1"/>
  <c r="Z33" i="1" s="1"/>
  <c r="AA33" i="1"/>
  <c r="AB33" i="1"/>
  <c r="AC33" i="1"/>
  <c r="AD33" i="1"/>
  <c r="V34" i="1"/>
  <c r="W34" i="1"/>
  <c r="X34" i="1"/>
  <c r="Y34" i="1"/>
  <c r="Z34" i="1"/>
  <c r="AA34" i="1"/>
  <c r="AB34" i="1"/>
  <c r="AC34" i="1"/>
  <c r="AD34" i="1"/>
  <c r="V35" i="1"/>
  <c r="W35" i="1"/>
  <c r="X35" i="1"/>
  <c r="Y35" i="1"/>
  <c r="Z35" i="1"/>
  <c r="AA35" i="1"/>
  <c r="AB35" i="1"/>
  <c r="AC35" i="1"/>
  <c r="AD35" i="1"/>
  <c r="V36" i="1"/>
  <c r="W36" i="1"/>
  <c r="X36" i="1"/>
  <c r="Y36" i="1"/>
  <c r="Z36" i="1" s="1"/>
  <c r="AA36" i="1"/>
  <c r="AB36" i="1"/>
  <c r="AC36" i="1"/>
  <c r="AD36" i="1"/>
  <c r="V37" i="1"/>
  <c r="W37" i="1"/>
  <c r="X37" i="1"/>
  <c r="Y37" i="1"/>
  <c r="Z37" i="1" s="1"/>
  <c r="AA37" i="1"/>
  <c r="AB37" i="1"/>
  <c r="AC37" i="1"/>
  <c r="AD37" i="1"/>
  <c r="V38" i="1"/>
  <c r="W38" i="1"/>
  <c r="X38" i="1"/>
  <c r="Y38" i="1"/>
  <c r="Z38" i="1"/>
  <c r="AA38" i="1"/>
  <c r="AB38" i="1"/>
  <c r="AC38" i="1"/>
  <c r="AD38" i="1"/>
  <c r="V39" i="1"/>
  <c r="W39" i="1"/>
  <c r="X39" i="1"/>
  <c r="Y39" i="1"/>
  <c r="Z39" i="1"/>
  <c r="AA39" i="1"/>
  <c r="AB39" i="1"/>
  <c r="AC39" i="1"/>
  <c r="AD39" i="1"/>
  <c r="V40" i="1"/>
  <c r="W40" i="1"/>
  <c r="X40" i="1"/>
  <c r="Y40" i="1"/>
  <c r="Z40" i="1" s="1"/>
  <c r="AA40" i="1"/>
  <c r="AB40" i="1"/>
  <c r="AC40" i="1"/>
  <c r="AD40" i="1"/>
  <c r="V41" i="1"/>
  <c r="W41" i="1"/>
  <c r="X41" i="1"/>
  <c r="Y41" i="1"/>
  <c r="AA41" i="1"/>
  <c r="AB41" i="1"/>
  <c r="Z41" i="1" s="1"/>
  <c r="AC41" i="1"/>
  <c r="AD41" i="1"/>
  <c r="V42" i="1"/>
  <c r="W42" i="1"/>
  <c r="X42" i="1"/>
  <c r="Y42" i="1"/>
  <c r="Z42" i="1"/>
  <c r="AA42" i="1"/>
  <c r="AB42" i="1"/>
  <c r="AC42" i="1"/>
  <c r="AD42" i="1"/>
  <c r="V43" i="1"/>
  <c r="W43" i="1"/>
  <c r="X43" i="1"/>
  <c r="Y43" i="1"/>
  <c r="Z43" i="1"/>
  <c r="AA43" i="1"/>
  <c r="AB43" i="1"/>
  <c r="AC43" i="1"/>
  <c r="AD43" i="1"/>
  <c r="V44" i="1"/>
  <c r="W44" i="1"/>
  <c r="X44" i="1"/>
  <c r="Y44" i="1"/>
  <c r="Z44" i="1" s="1"/>
  <c r="AA44" i="1"/>
  <c r="AB44" i="1"/>
  <c r="AC44" i="1"/>
  <c r="AD44" i="1"/>
  <c r="V45" i="1"/>
  <c r="W45" i="1"/>
  <c r="X45" i="1"/>
  <c r="Y45" i="1"/>
  <c r="AA45" i="1"/>
  <c r="AB45" i="1"/>
  <c r="Z45" i="1" s="1"/>
  <c r="AC45" i="1"/>
  <c r="AD45" i="1"/>
  <c r="V46" i="1"/>
  <c r="W46" i="1"/>
  <c r="X46" i="1"/>
  <c r="Y46" i="1"/>
  <c r="Z46" i="1"/>
  <c r="AA46" i="1"/>
  <c r="AB46" i="1"/>
  <c r="AC46" i="1"/>
  <c r="AD46" i="1"/>
  <c r="V47" i="1"/>
  <c r="W47" i="1"/>
  <c r="X47" i="1"/>
  <c r="Y47" i="1"/>
  <c r="Z47" i="1"/>
  <c r="AA47" i="1"/>
  <c r="AB47" i="1"/>
  <c r="AC47" i="1"/>
  <c r="AD47" i="1"/>
  <c r="V48" i="1"/>
  <c r="W48" i="1"/>
  <c r="X48" i="1"/>
  <c r="Y48" i="1"/>
  <c r="Z48" i="1" s="1"/>
  <c r="AA48" i="1"/>
  <c r="AB48" i="1"/>
  <c r="AC48" i="1"/>
  <c r="AD48" i="1"/>
  <c r="V49" i="1"/>
  <c r="W49" i="1"/>
  <c r="X49" i="1"/>
  <c r="Y49" i="1"/>
  <c r="AA49" i="1"/>
  <c r="AB49" i="1"/>
  <c r="Z49" i="1" s="1"/>
  <c r="AC49" i="1"/>
  <c r="AD49" i="1"/>
  <c r="V50" i="1"/>
  <c r="W50" i="1"/>
  <c r="X50" i="1"/>
  <c r="Y50" i="1"/>
  <c r="Z50" i="1"/>
  <c r="AA50" i="1"/>
  <c r="AB50" i="1"/>
  <c r="AC50" i="1"/>
  <c r="AD50" i="1"/>
  <c r="V51" i="1"/>
  <c r="W51" i="1"/>
  <c r="X51" i="1"/>
  <c r="Y51" i="1"/>
  <c r="Z51" i="1"/>
  <c r="AA51" i="1"/>
  <c r="AB51" i="1"/>
  <c r="AC51" i="1"/>
  <c r="AD51" i="1"/>
  <c r="V52" i="1"/>
  <c r="W52" i="1"/>
  <c r="X52" i="1"/>
  <c r="Y52" i="1"/>
  <c r="Z52" i="1" s="1"/>
  <c r="AA52" i="1"/>
  <c r="AB52" i="1"/>
  <c r="AC52" i="1"/>
  <c r="AD52" i="1"/>
  <c r="V53" i="1"/>
  <c r="W53" i="1"/>
  <c r="X53" i="1"/>
  <c r="Y53" i="1"/>
  <c r="AA53" i="1"/>
  <c r="AB53" i="1"/>
  <c r="Z53" i="1" s="1"/>
  <c r="AC53" i="1"/>
  <c r="AD53" i="1"/>
  <c r="V54" i="1"/>
  <c r="W54" i="1"/>
  <c r="X54" i="1"/>
  <c r="Y54" i="1"/>
  <c r="Z54" i="1"/>
  <c r="AA54" i="1"/>
  <c r="AB54" i="1"/>
  <c r="AC54" i="1"/>
  <c r="AD54" i="1"/>
  <c r="V55" i="1"/>
  <c r="W55" i="1"/>
  <c r="X55" i="1"/>
  <c r="Y55" i="1"/>
  <c r="Z55" i="1"/>
  <c r="AA55" i="1"/>
  <c r="AB55" i="1"/>
  <c r="AC55" i="1"/>
  <c r="AD55" i="1"/>
  <c r="V56" i="1"/>
  <c r="W56" i="1"/>
  <c r="X56" i="1"/>
  <c r="Y56" i="1"/>
  <c r="Z56" i="1" s="1"/>
  <c r="AA56" i="1"/>
  <c r="AB56" i="1"/>
  <c r="AC56" i="1"/>
  <c r="AD56" i="1"/>
  <c r="V57" i="1"/>
  <c r="W57" i="1"/>
  <c r="X57" i="1"/>
  <c r="Y57" i="1"/>
  <c r="AA57" i="1"/>
  <c r="AB57" i="1"/>
  <c r="Z57" i="1" s="1"/>
  <c r="AC57" i="1"/>
  <c r="AD57" i="1"/>
  <c r="V58" i="1"/>
  <c r="W58" i="1"/>
  <c r="X58" i="1"/>
  <c r="Y58" i="1"/>
  <c r="Z58" i="1"/>
  <c r="AA58" i="1"/>
  <c r="AB58" i="1"/>
  <c r="AC58" i="1"/>
  <c r="AD58" i="1"/>
  <c r="V59" i="1"/>
  <c r="W59" i="1"/>
  <c r="X59" i="1"/>
  <c r="Y59" i="1"/>
  <c r="Z59" i="1"/>
  <c r="AA59" i="1"/>
  <c r="AB59" i="1"/>
  <c r="AC59" i="1"/>
  <c r="AD59" i="1"/>
  <c r="V60" i="1"/>
  <c r="W60" i="1"/>
  <c r="X60" i="1"/>
  <c r="Y60" i="1"/>
  <c r="Z60" i="1" s="1"/>
  <c r="AA60" i="1"/>
  <c r="AB60" i="1"/>
  <c r="AC60" i="1"/>
  <c r="AD60" i="1"/>
  <c r="V61" i="1"/>
  <c r="W61" i="1"/>
  <c r="X61" i="1"/>
  <c r="Y61" i="1"/>
  <c r="Z61" i="1" s="1"/>
  <c r="AA61" i="1"/>
  <c r="AB61" i="1"/>
  <c r="AC61" i="1"/>
  <c r="AD61" i="1"/>
  <c r="V62" i="1"/>
  <c r="W62" i="1"/>
  <c r="X62" i="1"/>
  <c r="Y62" i="1"/>
  <c r="Z62" i="1"/>
  <c r="AA62" i="1"/>
  <c r="AB62" i="1"/>
  <c r="AC62" i="1"/>
  <c r="AD62" i="1"/>
  <c r="V63" i="1"/>
  <c r="W63" i="1"/>
  <c r="X63" i="1"/>
  <c r="Y63" i="1"/>
  <c r="Z63" i="1"/>
  <c r="AA63" i="1"/>
  <c r="AB63" i="1"/>
  <c r="AC63" i="1"/>
  <c r="AD63" i="1"/>
  <c r="V64" i="1"/>
  <c r="W64" i="1"/>
  <c r="X64" i="1"/>
  <c r="Y64" i="1"/>
  <c r="Z64" i="1" s="1"/>
  <c r="AA64" i="1"/>
  <c r="AB64" i="1"/>
  <c r="AC64" i="1"/>
  <c r="AD64" i="1"/>
  <c r="V65" i="1"/>
  <c r="W65" i="1"/>
  <c r="X65" i="1"/>
  <c r="Y65" i="1"/>
  <c r="Z65" i="1" s="1"/>
  <c r="AA65" i="1"/>
  <c r="AB65" i="1"/>
  <c r="AC65" i="1"/>
  <c r="AD65" i="1"/>
  <c r="V66" i="1"/>
  <c r="W66" i="1"/>
  <c r="X66" i="1"/>
  <c r="Y66" i="1"/>
  <c r="Z66" i="1"/>
  <c r="AA66" i="1"/>
  <c r="AB66" i="1"/>
  <c r="AC66" i="1"/>
  <c r="AD66" i="1"/>
  <c r="V67" i="1"/>
  <c r="W67" i="1"/>
  <c r="X67" i="1"/>
  <c r="Y67" i="1"/>
  <c r="Z67" i="1"/>
  <c r="AA67" i="1"/>
  <c r="AB67" i="1"/>
  <c r="AC67" i="1"/>
  <c r="AD67" i="1"/>
  <c r="V68" i="1"/>
  <c r="W68" i="1"/>
  <c r="X68" i="1"/>
  <c r="Y68" i="1"/>
  <c r="Z68" i="1" s="1"/>
  <c r="AA68" i="1"/>
  <c r="AB68" i="1"/>
  <c r="AC68" i="1"/>
  <c r="AD68" i="1"/>
  <c r="V69" i="1"/>
  <c r="W69" i="1"/>
  <c r="X69" i="1"/>
  <c r="Y69" i="1"/>
  <c r="Z69" i="1" s="1"/>
  <c r="AA69" i="1"/>
  <c r="AB69" i="1"/>
  <c r="AC69" i="1"/>
  <c r="AD69" i="1"/>
  <c r="V70" i="1"/>
  <c r="W70" i="1"/>
  <c r="X70" i="1"/>
  <c r="Y70" i="1"/>
  <c r="Z70" i="1"/>
  <c r="AA70" i="1"/>
  <c r="AB70" i="1"/>
  <c r="AC70" i="1"/>
  <c r="AD70" i="1"/>
  <c r="V71" i="1"/>
  <c r="W71" i="1"/>
  <c r="X71" i="1"/>
  <c r="Y71" i="1"/>
  <c r="Z71" i="1"/>
  <c r="AA71" i="1"/>
  <c r="AB71" i="1"/>
  <c r="AC71" i="1"/>
  <c r="AD71" i="1"/>
  <c r="V72" i="1"/>
  <c r="W72" i="1"/>
  <c r="X72" i="1"/>
  <c r="Y72" i="1"/>
  <c r="Z72" i="1" s="1"/>
  <c r="AA72" i="1"/>
  <c r="AB72" i="1"/>
  <c r="AC72" i="1"/>
  <c r="AD72" i="1"/>
  <c r="V73" i="1"/>
  <c r="W73" i="1"/>
  <c r="X73" i="1"/>
  <c r="Y73" i="1"/>
  <c r="AA73" i="1"/>
  <c r="AB73" i="1"/>
  <c r="Z73" i="1" s="1"/>
  <c r="AC73" i="1"/>
  <c r="AD73" i="1"/>
  <c r="V74" i="1"/>
  <c r="W74" i="1"/>
  <c r="X74" i="1"/>
  <c r="Y74" i="1"/>
  <c r="Z74" i="1"/>
  <c r="AA74" i="1"/>
  <c r="AB74" i="1"/>
  <c r="AC74" i="1"/>
  <c r="AD74" i="1"/>
  <c r="V75" i="1"/>
  <c r="W75" i="1"/>
  <c r="X75" i="1"/>
  <c r="Y75" i="1"/>
  <c r="Z75" i="1"/>
  <c r="AA75" i="1"/>
  <c r="AB75" i="1"/>
  <c r="AC75" i="1"/>
  <c r="AD75" i="1"/>
  <c r="V76" i="1"/>
  <c r="W76" i="1"/>
  <c r="X76" i="1"/>
  <c r="Y76" i="1"/>
  <c r="Z76" i="1" s="1"/>
  <c r="AA76" i="1"/>
  <c r="AB76" i="1"/>
  <c r="AC76" i="1"/>
  <c r="AD76" i="1"/>
  <c r="V77" i="1"/>
  <c r="W77" i="1"/>
  <c r="X77" i="1"/>
  <c r="Y77" i="1"/>
  <c r="AA77" i="1"/>
  <c r="AB77" i="1"/>
  <c r="Z77" i="1" s="1"/>
  <c r="AC77" i="1"/>
  <c r="AD77" i="1"/>
  <c r="V78" i="1"/>
  <c r="W78" i="1"/>
  <c r="X78" i="1"/>
  <c r="Y78" i="1"/>
  <c r="Z78" i="1"/>
  <c r="AA78" i="1"/>
  <c r="AB78" i="1"/>
  <c r="AC78" i="1"/>
  <c r="AD78" i="1"/>
  <c r="V79" i="1"/>
  <c r="W79" i="1"/>
  <c r="X79" i="1"/>
  <c r="Y79" i="1"/>
  <c r="Z79" i="1"/>
  <c r="AA79" i="1"/>
  <c r="AB79" i="1"/>
  <c r="AC79" i="1"/>
  <c r="AD79" i="1"/>
  <c r="V80" i="1"/>
  <c r="W80" i="1"/>
  <c r="X80" i="1"/>
  <c r="Y80" i="1"/>
  <c r="Z80" i="1" s="1"/>
  <c r="AA80" i="1"/>
  <c r="AB80" i="1"/>
  <c r="AC80" i="1"/>
  <c r="AD80" i="1"/>
  <c r="V81" i="1"/>
  <c r="W81" i="1"/>
  <c r="X81" i="1"/>
  <c r="Y81" i="1"/>
  <c r="Z81" i="1" s="1"/>
  <c r="AA81" i="1"/>
  <c r="AB81" i="1"/>
  <c r="AC81" i="1"/>
  <c r="AD81" i="1"/>
  <c r="V82" i="1"/>
  <c r="W82" i="1"/>
  <c r="X82" i="1"/>
  <c r="Y82" i="1"/>
  <c r="Z82" i="1"/>
  <c r="AA82" i="1"/>
  <c r="AB82" i="1"/>
  <c r="AC82" i="1"/>
  <c r="AD82" i="1"/>
  <c r="V83" i="1"/>
  <c r="W83" i="1"/>
  <c r="X83" i="1"/>
  <c r="Y83" i="1"/>
  <c r="AA83" i="1"/>
  <c r="AB83" i="1"/>
  <c r="Z83" i="1" s="1"/>
  <c r="AC83" i="1"/>
  <c r="AD83" i="1"/>
  <c r="V84" i="1"/>
  <c r="W84" i="1"/>
  <c r="X84" i="1"/>
  <c r="Y84" i="1"/>
  <c r="AA84" i="1"/>
  <c r="AB84" i="1"/>
  <c r="AC84" i="1"/>
  <c r="AD84" i="1"/>
  <c r="V85" i="1"/>
  <c r="W85" i="1"/>
  <c r="X85" i="1"/>
  <c r="Y85" i="1"/>
  <c r="Z85" i="1" s="1"/>
  <c r="AA85" i="1"/>
  <c r="AB85" i="1"/>
  <c r="AC85" i="1"/>
  <c r="AD85" i="1"/>
  <c r="V86" i="1"/>
  <c r="W86" i="1"/>
  <c r="X86" i="1"/>
  <c r="Y86" i="1"/>
  <c r="Z86" i="1"/>
  <c r="AA86" i="1"/>
  <c r="AB86" i="1"/>
  <c r="AC86" i="1"/>
  <c r="AD86" i="1"/>
  <c r="V87" i="1"/>
  <c r="W87" i="1"/>
  <c r="X87" i="1"/>
  <c r="Y87" i="1"/>
  <c r="Z87" i="1"/>
  <c r="AA87" i="1"/>
  <c r="AB87" i="1"/>
  <c r="AC87" i="1"/>
  <c r="AD87" i="1"/>
  <c r="V88" i="1"/>
  <c r="W88" i="1"/>
  <c r="X88" i="1"/>
  <c r="Y88" i="1"/>
  <c r="Z88" i="1" s="1"/>
  <c r="AA88" i="1"/>
  <c r="AB88" i="1"/>
  <c r="AC88" i="1"/>
  <c r="AD88" i="1"/>
  <c r="V89" i="1"/>
  <c r="W89" i="1"/>
  <c r="X89" i="1"/>
  <c r="Y89" i="1"/>
  <c r="Z89" i="1" s="1"/>
  <c r="AA89" i="1"/>
  <c r="AB89" i="1"/>
  <c r="AC89" i="1"/>
  <c r="AD89" i="1"/>
  <c r="V90" i="1"/>
  <c r="W90" i="1"/>
  <c r="X90" i="1"/>
  <c r="Y90" i="1"/>
  <c r="Z90" i="1"/>
  <c r="AA90" i="1"/>
  <c r="AB90" i="1"/>
  <c r="AC90" i="1"/>
  <c r="AD90" i="1"/>
  <c r="V91" i="1"/>
  <c r="W91" i="1"/>
  <c r="X91" i="1"/>
  <c r="Y91" i="1"/>
  <c r="Z91" i="1"/>
  <c r="AA91" i="1"/>
  <c r="AB91" i="1"/>
  <c r="AC91" i="1"/>
  <c r="AD91" i="1"/>
  <c r="V92" i="1"/>
  <c r="W92" i="1"/>
  <c r="X92" i="1"/>
  <c r="Y92" i="1"/>
  <c r="Z92" i="1" s="1"/>
  <c r="AA92" i="1"/>
  <c r="AB92" i="1"/>
  <c r="AC92" i="1"/>
  <c r="AD92" i="1"/>
  <c r="V93" i="1"/>
  <c r="W93" i="1"/>
  <c r="X93" i="1"/>
  <c r="Y93" i="1"/>
  <c r="Z93" i="1" s="1"/>
  <c r="AA93" i="1"/>
  <c r="AB93" i="1"/>
  <c r="AC93" i="1"/>
  <c r="AD93" i="1"/>
  <c r="V94" i="1"/>
  <c r="W94" i="1"/>
  <c r="X94" i="1"/>
  <c r="Y94" i="1"/>
  <c r="Z94" i="1"/>
  <c r="AA94" i="1"/>
  <c r="AB94" i="1"/>
  <c r="AC94" i="1"/>
  <c r="AD94" i="1"/>
  <c r="V95" i="1"/>
  <c r="W95" i="1"/>
  <c r="X95" i="1"/>
  <c r="Y95" i="1"/>
  <c r="Z95" i="1"/>
  <c r="AA95" i="1"/>
  <c r="AB95" i="1"/>
  <c r="AC95" i="1"/>
  <c r="AD95" i="1"/>
  <c r="V96" i="1"/>
  <c r="W96" i="1"/>
  <c r="X96" i="1"/>
  <c r="Y96" i="1"/>
  <c r="Z96" i="1" s="1"/>
  <c r="AA96" i="1"/>
  <c r="AB96" i="1"/>
  <c r="AC96" i="1"/>
  <c r="AD96" i="1"/>
  <c r="V97" i="1"/>
  <c r="W97" i="1"/>
  <c r="X97" i="1"/>
  <c r="Y97" i="1"/>
  <c r="Z97" i="1" s="1"/>
  <c r="AA97" i="1"/>
  <c r="AB97" i="1"/>
  <c r="AC97" i="1"/>
  <c r="AD97" i="1"/>
  <c r="V98" i="1"/>
  <c r="W98" i="1"/>
  <c r="X98" i="1"/>
  <c r="Y98" i="1"/>
  <c r="Z98" i="1"/>
  <c r="AA98" i="1"/>
  <c r="AB98" i="1"/>
  <c r="AC98" i="1"/>
  <c r="AD98" i="1"/>
  <c r="V99" i="1"/>
  <c r="W99" i="1"/>
  <c r="X99" i="1"/>
  <c r="Y99" i="1"/>
  <c r="Z99" i="1"/>
  <c r="AA99" i="1"/>
  <c r="AB99" i="1"/>
  <c r="AC99" i="1"/>
  <c r="AD99" i="1"/>
  <c r="V100" i="1"/>
  <c r="W100" i="1"/>
  <c r="X100" i="1"/>
  <c r="Y100" i="1"/>
  <c r="Z100" i="1" s="1"/>
  <c r="AA100" i="1"/>
  <c r="AB100" i="1"/>
  <c r="AC100" i="1"/>
  <c r="AD100" i="1"/>
  <c r="V101" i="1"/>
  <c r="W101" i="1"/>
  <c r="X101" i="1"/>
  <c r="Y101" i="1"/>
  <c r="Z101" i="1" s="1"/>
  <c r="AA101" i="1"/>
  <c r="AB101" i="1"/>
  <c r="AC101" i="1"/>
  <c r="AD101" i="1"/>
  <c r="V102" i="1"/>
  <c r="W102" i="1"/>
  <c r="X102" i="1"/>
  <c r="Y102" i="1"/>
  <c r="Z102" i="1"/>
  <c r="AA102" i="1"/>
  <c r="AB102" i="1"/>
  <c r="AC102" i="1"/>
  <c r="AD102" i="1"/>
  <c r="V103" i="1"/>
  <c r="W103" i="1"/>
  <c r="X103" i="1"/>
  <c r="Y103" i="1"/>
  <c r="Z103" i="1"/>
  <c r="AA103" i="1"/>
  <c r="AB103" i="1"/>
  <c r="AC103" i="1"/>
  <c r="AD103" i="1"/>
  <c r="V104" i="1"/>
  <c r="W104" i="1"/>
  <c r="X104" i="1"/>
  <c r="Y104" i="1"/>
  <c r="Z104" i="1" s="1"/>
  <c r="AA104" i="1"/>
  <c r="AB104" i="1"/>
  <c r="AC104" i="1"/>
  <c r="AD104" i="1"/>
  <c r="V105" i="1"/>
  <c r="W105" i="1"/>
  <c r="X105" i="1"/>
  <c r="Y105" i="1"/>
  <c r="Z105" i="1" s="1"/>
  <c r="AA105" i="1"/>
  <c r="AB105" i="1"/>
  <c r="AC105" i="1"/>
  <c r="AD105" i="1"/>
  <c r="V106" i="1"/>
  <c r="W106" i="1"/>
  <c r="X106" i="1"/>
  <c r="Y106" i="1"/>
  <c r="Z106" i="1"/>
  <c r="AA106" i="1"/>
  <c r="AB106" i="1"/>
  <c r="AC106" i="1"/>
  <c r="AD106" i="1"/>
  <c r="V107" i="1"/>
  <c r="W107" i="1"/>
  <c r="X107" i="1"/>
  <c r="Y107" i="1"/>
  <c r="Z107" i="1"/>
  <c r="AA107" i="1"/>
  <c r="AB107" i="1"/>
  <c r="AC107" i="1"/>
  <c r="AD107" i="1"/>
  <c r="V108" i="1"/>
  <c r="W108" i="1"/>
  <c r="X108" i="1"/>
  <c r="Y108" i="1"/>
  <c r="Z108" i="1" s="1"/>
  <c r="AA108" i="1"/>
  <c r="AB108" i="1"/>
  <c r="AC108" i="1"/>
  <c r="AD108" i="1"/>
  <c r="V109" i="1"/>
  <c r="W109" i="1"/>
  <c r="X109" i="1"/>
  <c r="Y109" i="1"/>
  <c r="Z109" i="1" s="1"/>
  <c r="AA109" i="1"/>
  <c r="AB109" i="1"/>
  <c r="AC109" i="1"/>
  <c r="AD109" i="1"/>
  <c r="V110" i="1"/>
  <c r="W110" i="1"/>
  <c r="X110" i="1"/>
  <c r="Y110" i="1"/>
  <c r="Z110" i="1"/>
  <c r="AA110" i="1"/>
  <c r="AB110" i="1"/>
  <c r="AC110" i="1"/>
  <c r="AD110" i="1"/>
  <c r="V111" i="1"/>
  <c r="W111" i="1"/>
  <c r="X111" i="1"/>
  <c r="Y111" i="1"/>
  <c r="Z111" i="1"/>
  <c r="AA111" i="1"/>
  <c r="AB111" i="1"/>
  <c r="AC111" i="1"/>
  <c r="AD111" i="1"/>
  <c r="V112" i="1"/>
  <c r="W112" i="1"/>
  <c r="X112" i="1"/>
  <c r="Y112" i="1"/>
  <c r="Z112" i="1" s="1"/>
  <c r="AA112" i="1"/>
  <c r="AB112" i="1"/>
  <c r="AC112" i="1"/>
  <c r="AD112" i="1"/>
  <c r="V113" i="1"/>
  <c r="W113" i="1"/>
  <c r="X113" i="1"/>
  <c r="Y113" i="1"/>
  <c r="Z113" i="1" s="1"/>
  <c r="AA113" i="1"/>
  <c r="AB113" i="1"/>
  <c r="AC113" i="1"/>
  <c r="AD113" i="1"/>
  <c r="V114" i="1"/>
  <c r="W114" i="1"/>
  <c r="X114" i="1"/>
  <c r="Y114" i="1"/>
  <c r="Z114" i="1"/>
  <c r="AA114" i="1"/>
  <c r="AB114" i="1"/>
  <c r="AC114" i="1"/>
  <c r="AD114" i="1"/>
  <c r="V115" i="1"/>
  <c r="W115" i="1"/>
  <c r="X115" i="1"/>
  <c r="Y115" i="1"/>
  <c r="Z115" i="1"/>
  <c r="AA115" i="1"/>
  <c r="AB115" i="1"/>
  <c r="AC115" i="1"/>
  <c r="AD115" i="1"/>
  <c r="V116" i="1"/>
  <c r="W116" i="1"/>
  <c r="X116" i="1"/>
  <c r="Y116" i="1"/>
  <c r="Z116" i="1" s="1"/>
  <c r="AA116" i="1"/>
  <c r="AB116" i="1"/>
  <c r="AC116" i="1"/>
  <c r="AD116" i="1"/>
  <c r="V117" i="1"/>
  <c r="W117" i="1"/>
  <c r="X117" i="1"/>
  <c r="Y117" i="1"/>
  <c r="Z117" i="1" s="1"/>
  <c r="AA117" i="1"/>
  <c r="AB117" i="1"/>
  <c r="AC117" i="1"/>
  <c r="AD117" i="1"/>
  <c r="V118" i="1"/>
  <c r="W118" i="1"/>
  <c r="X118" i="1"/>
  <c r="Y118" i="1"/>
  <c r="Z118" i="1"/>
  <c r="AA118" i="1"/>
  <c r="AB118" i="1"/>
  <c r="AC118" i="1"/>
  <c r="AD118" i="1"/>
  <c r="V119" i="1"/>
  <c r="W119" i="1"/>
  <c r="X119" i="1"/>
  <c r="Y119" i="1"/>
  <c r="Z119" i="1"/>
  <c r="AA119" i="1"/>
  <c r="AB119" i="1"/>
  <c r="AC119" i="1"/>
  <c r="AD119" i="1"/>
  <c r="V120" i="1"/>
  <c r="W120" i="1"/>
  <c r="X120" i="1"/>
  <c r="Y120" i="1"/>
  <c r="Z120" i="1" s="1"/>
  <c r="AA120" i="1"/>
  <c r="AB120" i="1"/>
  <c r="AC120" i="1"/>
  <c r="AD120" i="1"/>
  <c r="V121" i="1"/>
  <c r="W121" i="1"/>
  <c r="X121" i="1"/>
  <c r="Y121" i="1"/>
  <c r="Z121" i="1" s="1"/>
  <c r="AA121" i="1"/>
  <c r="AB121" i="1"/>
  <c r="AC121" i="1"/>
  <c r="AD121" i="1"/>
  <c r="V122" i="1"/>
  <c r="W122" i="1"/>
  <c r="X122" i="1"/>
  <c r="Y122" i="1"/>
  <c r="Z122" i="1"/>
  <c r="AA122" i="1"/>
  <c r="AB122" i="1"/>
  <c r="AC122" i="1"/>
  <c r="AD122" i="1"/>
  <c r="V123" i="1"/>
  <c r="W123" i="1"/>
  <c r="X123" i="1"/>
  <c r="Y123" i="1"/>
  <c r="Z123" i="1"/>
  <c r="AA123" i="1"/>
  <c r="AB123" i="1"/>
  <c r="AC123" i="1"/>
  <c r="AD123" i="1"/>
  <c r="V124" i="1"/>
  <c r="W124" i="1"/>
  <c r="X124" i="1"/>
  <c r="Y124" i="1"/>
  <c r="Z124" i="1" s="1"/>
  <c r="AA124" i="1"/>
  <c r="AB124" i="1"/>
  <c r="AC124" i="1"/>
  <c r="AD124" i="1"/>
  <c r="V125" i="1"/>
  <c r="W125" i="1"/>
  <c r="X125" i="1"/>
  <c r="Y125" i="1"/>
  <c r="Z125" i="1" s="1"/>
  <c r="AA125" i="1"/>
  <c r="AB125" i="1"/>
  <c r="AC125" i="1"/>
  <c r="AD125" i="1"/>
  <c r="V126" i="1"/>
  <c r="W126" i="1"/>
  <c r="X126" i="1"/>
  <c r="Y126" i="1"/>
  <c r="Z126" i="1"/>
  <c r="AA126" i="1"/>
  <c r="AB126" i="1"/>
  <c r="AC126" i="1"/>
  <c r="AD126" i="1"/>
  <c r="V127" i="1"/>
  <c r="W127" i="1"/>
  <c r="X127" i="1"/>
  <c r="Y127" i="1"/>
  <c r="Z127" i="1"/>
  <c r="AA127" i="1"/>
  <c r="AB127" i="1"/>
  <c r="AC127" i="1"/>
  <c r="AD127" i="1"/>
  <c r="V128" i="1"/>
  <c r="W128" i="1"/>
  <c r="X128" i="1"/>
  <c r="Y128" i="1"/>
  <c r="Z128" i="1" s="1"/>
  <c r="AA128" i="1"/>
  <c r="AB128" i="1"/>
  <c r="AC128" i="1"/>
  <c r="AD128" i="1"/>
  <c r="V129" i="1"/>
  <c r="W129" i="1"/>
  <c r="X129" i="1"/>
  <c r="Y129" i="1"/>
  <c r="Z129" i="1" s="1"/>
  <c r="AA129" i="1"/>
  <c r="AB129" i="1"/>
  <c r="AC129" i="1"/>
  <c r="AD129" i="1"/>
  <c r="V130" i="1"/>
  <c r="W130" i="1"/>
  <c r="X130" i="1"/>
  <c r="Y130" i="1"/>
  <c r="Z130" i="1"/>
  <c r="AA130" i="1"/>
  <c r="AB130" i="1"/>
  <c r="AC130" i="1"/>
  <c r="AD130" i="1"/>
  <c r="V131" i="1"/>
  <c r="W131" i="1"/>
  <c r="X131" i="1"/>
  <c r="Y131" i="1"/>
  <c r="Z131" i="1"/>
  <c r="AA131" i="1"/>
  <c r="AB131" i="1"/>
  <c r="AC131" i="1"/>
  <c r="AD131" i="1"/>
  <c r="V132" i="1"/>
  <c r="W132" i="1"/>
  <c r="X132" i="1"/>
  <c r="Y132" i="1"/>
  <c r="Z132" i="1" s="1"/>
  <c r="AA132" i="1"/>
  <c r="AB132" i="1"/>
  <c r="AC132" i="1"/>
  <c r="AD132" i="1"/>
  <c r="V133" i="1"/>
  <c r="W133" i="1"/>
  <c r="X133" i="1"/>
  <c r="Y133" i="1"/>
  <c r="Z133" i="1" s="1"/>
  <c r="AA133" i="1"/>
  <c r="AB133" i="1"/>
  <c r="AC133" i="1"/>
  <c r="AD133" i="1"/>
  <c r="V134" i="1"/>
  <c r="W134" i="1"/>
  <c r="X134" i="1"/>
  <c r="Y134" i="1"/>
  <c r="Z134" i="1"/>
  <c r="AA134" i="1"/>
  <c r="AB134" i="1"/>
  <c r="AC134" i="1"/>
  <c r="AD134" i="1"/>
  <c r="V135" i="1"/>
  <c r="W135" i="1"/>
  <c r="X135" i="1"/>
  <c r="Y135" i="1"/>
  <c r="Z135" i="1"/>
  <c r="AA135" i="1"/>
  <c r="AB135" i="1"/>
  <c r="AC135" i="1"/>
  <c r="AD135" i="1"/>
  <c r="V136" i="1"/>
  <c r="W136" i="1"/>
  <c r="X136" i="1"/>
  <c r="Y136" i="1"/>
  <c r="Z136" i="1" s="1"/>
  <c r="AA136" i="1"/>
  <c r="AB136" i="1"/>
  <c r="AC136" i="1"/>
  <c r="AD136" i="1"/>
  <c r="V137" i="1"/>
  <c r="W137" i="1"/>
  <c r="X137" i="1"/>
  <c r="Y137" i="1"/>
  <c r="AA137" i="1"/>
  <c r="AB137" i="1"/>
  <c r="Z137" i="1" s="1"/>
  <c r="AC137" i="1"/>
  <c r="AD137" i="1"/>
  <c r="V138" i="1"/>
  <c r="W138" i="1"/>
  <c r="X138" i="1"/>
  <c r="Y138" i="1"/>
  <c r="Z138" i="1"/>
  <c r="AA138" i="1"/>
  <c r="AB138" i="1"/>
  <c r="AC138" i="1"/>
  <c r="AD138" i="1"/>
  <c r="V139" i="1"/>
  <c r="W139" i="1"/>
  <c r="X139" i="1"/>
  <c r="Y139" i="1"/>
  <c r="Z139" i="1"/>
  <c r="AA139" i="1"/>
  <c r="AB139" i="1"/>
  <c r="AC139" i="1"/>
  <c r="AD139" i="1"/>
  <c r="V140" i="1"/>
  <c r="W140" i="1"/>
  <c r="X140" i="1"/>
  <c r="Y140" i="1"/>
  <c r="Z140" i="1" s="1"/>
  <c r="AA140" i="1"/>
  <c r="AB140" i="1"/>
  <c r="AC140" i="1"/>
  <c r="AD140" i="1"/>
  <c r="V141" i="1"/>
  <c r="W141" i="1"/>
  <c r="X141" i="1"/>
  <c r="Y141" i="1"/>
  <c r="AA141" i="1"/>
  <c r="AB141" i="1"/>
  <c r="Z141" i="1" s="1"/>
  <c r="AC141" i="1"/>
  <c r="AD141" i="1"/>
  <c r="V142" i="1"/>
  <c r="W142" i="1"/>
  <c r="X142" i="1"/>
  <c r="Y142" i="1"/>
  <c r="Z142" i="1"/>
  <c r="AA142" i="1"/>
  <c r="AB142" i="1"/>
  <c r="AC142" i="1"/>
  <c r="AD142" i="1"/>
  <c r="V143" i="1"/>
  <c r="W143" i="1"/>
  <c r="X143" i="1"/>
  <c r="Y143" i="1"/>
  <c r="Z143" i="1"/>
  <c r="AA143" i="1"/>
  <c r="AB143" i="1"/>
  <c r="AC143" i="1"/>
  <c r="AD143" i="1"/>
  <c r="V144" i="1"/>
  <c r="W144" i="1"/>
  <c r="X144" i="1"/>
  <c r="Y144" i="1"/>
  <c r="Z144" i="1" s="1"/>
  <c r="AA144" i="1"/>
  <c r="AB144" i="1"/>
  <c r="AC144" i="1"/>
  <c r="AD144" i="1"/>
  <c r="V145" i="1"/>
  <c r="W145" i="1"/>
  <c r="X145" i="1"/>
  <c r="Y145" i="1"/>
  <c r="AA145" i="1"/>
  <c r="AB145" i="1"/>
  <c r="Z145" i="1" s="1"/>
  <c r="AC145" i="1"/>
  <c r="AD145" i="1"/>
  <c r="V146" i="1"/>
  <c r="W146" i="1"/>
  <c r="X146" i="1"/>
  <c r="Y146" i="1"/>
  <c r="Z146" i="1"/>
  <c r="AA146" i="1"/>
  <c r="AB146" i="1"/>
  <c r="AC146" i="1"/>
  <c r="AD146" i="1"/>
  <c r="V147" i="1"/>
  <c r="W147" i="1"/>
  <c r="X147" i="1"/>
  <c r="Y147" i="1"/>
  <c r="Z147" i="1"/>
  <c r="AA147" i="1"/>
  <c r="AB147" i="1"/>
  <c r="AC147" i="1"/>
  <c r="AD147" i="1"/>
  <c r="V148" i="1"/>
  <c r="W148" i="1"/>
  <c r="X148" i="1"/>
  <c r="Y148" i="1"/>
  <c r="Z148" i="1" s="1"/>
  <c r="AA148" i="1"/>
  <c r="AB148" i="1"/>
  <c r="AC148" i="1"/>
  <c r="AD148" i="1"/>
  <c r="V149" i="1"/>
  <c r="W149" i="1"/>
  <c r="X149" i="1"/>
  <c r="Y149" i="1"/>
  <c r="Z149" i="1" s="1"/>
  <c r="AA149" i="1"/>
  <c r="AB149" i="1"/>
  <c r="AC149" i="1"/>
  <c r="AD149" i="1"/>
  <c r="V150" i="1"/>
  <c r="W150" i="1"/>
  <c r="X150" i="1"/>
  <c r="Y150" i="1"/>
  <c r="Z150" i="1"/>
  <c r="AA150" i="1"/>
  <c r="AB150" i="1"/>
  <c r="AC150" i="1"/>
  <c r="AD150" i="1"/>
  <c r="V151" i="1"/>
  <c r="W151" i="1"/>
  <c r="X151" i="1"/>
  <c r="Y151" i="1"/>
  <c r="Z151" i="1"/>
  <c r="AA151" i="1"/>
  <c r="AB151" i="1"/>
  <c r="AC151" i="1"/>
  <c r="AD151" i="1"/>
  <c r="V152" i="1"/>
  <c r="W152" i="1"/>
  <c r="X152" i="1"/>
  <c r="Y152" i="1"/>
  <c r="Z152" i="1" s="1"/>
  <c r="AA152" i="1"/>
  <c r="AB152" i="1"/>
  <c r="AC152" i="1"/>
  <c r="AD152" i="1"/>
  <c r="V153" i="1"/>
  <c r="W153" i="1"/>
  <c r="X153" i="1"/>
  <c r="Y153" i="1"/>
  <c r="Z153" i="1" s="1"/>
  <c r="AA153" i="1"/>
  <c r="AB153" i="1"/>
  <c r="AC153" i="1"/>
  <c r="AD153" i="1"/>
  <c r="V154" i="1"/>
  <c r="W154" i="1"/>
  <c r="X154" i="1"/>
  <c r="Y154" i="1"/>
  <c r="Z154" i="1"/>
  <c r="AA154" i="1"/>
  <c r="AB154" i="1"/>
  <c r="AC154" i="1"/>
  <c r="AD154" i="1"/>
  <c r="V155" i="1"/>
  <c r="W155" i="1"/>
  <c r="X155" i="1"/>
  <c r="Y155" i="1"/>
  <c r="Z155" i="1"/>
  <c r="AA155" i="1"/>
  <c r="AB155" i="1"/>
  <c r="AC155" i="1"/>
  <c r="AD155" i="1"/>
  <c r="V156" i="1"/>
  <c r="W156" i="1"/>
  <c r="X156" i="1"/>
  <c r="Y156" i="1"/>
  <c r="Z156" i="1" s="1"/>
  <c r="AA156" i="1"/>
  <c r="AB156" i="1"/>
  <c r="AC156" i="1"/>
  <c r="AD156" i="1"/>
  <c r="V157" i="1"/>
  <c r="W157" i="1"/>
  <c r="X157" i="1"/>
  <c r="Y157" i="1"/>
  <c r="Z157" i="1" s="1"/>
  <c r="AA157" i="1"/>
  <c r="AB157" i="1"/>
  <c r="AC157" i="1"/>
  <c r="AD157" i="1"/>
  <c r="V158" i="1"/>
  <c r="W158" i="1"/>
  <c r="X158" i="1"/>
  <c r="Y158" i="1"/>
  <c r="Z158" i="1"/>
  <c r="AA158" i="1"/>
  <c r="AB158" i="1"/>
  <c r="AC158" i="1"/>
  <c r="AD158" i="1"/>
  <c r="V159" i="1"/>
  <c r="W159" i="1"/>
  <c r="X159" i="1"/>
  <c r="Y159" i="1"/>
  <c r="Z159" i="1"/>
  <c r="AA159" i="1"/>
  <c r="AB159" i="1"/>
  <c r="AC159" i="1"/>
  <c r="AD159" i="1"/>
  <c r="V160" i="1"/>
  <c r="W160" i="1"/>
  <c r="X160" i="1"/>
  <c r="Y160" i="1"/>
  <c r="Z160" i="1" s="1"/>
  <c r="AA160" i="1"/>
  <c r="AB160" i="1"/>
  <c r="AC160" i="1"/>
  <c r="AD160" i="1"/>
  <c r="V161" i="1"/>
  <c r="W161" i="1"/>
  <c r="X161" i="1"/>
  <c r="Y161" i="1"/>
  <c r="Z161" i="1" s="1"/>
  <c r="AA161" i="1"/>
  <c r="AB161" i="1"/>
  <c r="AC161" i="1"/>
  <c r="AD161" i="1"/>
  <c r="V162" i="1"/>
  <c r="W162" i="1"/>
  <c r="X162" i="1"/>
  <c r="Y162" i="1"/>
  <c r="Z162" i="1"/>
  <c r="AA162" i="1"/>
  <c r="AB162" i="1"/>
  <c r="AC162" i="1"/>
  <c r="AD162" i="1"/>
  <c r="V163" i="1"/>
  <c r="W163" i="1"/>
  <c r="X163" i="1"/>
  <c r="Y163" i="1"/>
  <c r="Z163" i="1"/>
  <c r="AA163" i="1"/>
  <c r="AB163" i="1"/>
  <c r="AC163" i="1"/>
  <c r="AD163" i="1"/>
  <c r="V164" i="1"/>
  <c r="W164" i="1"/>
  <c r="X164" i="1"/>
  <c r="Y164" i="1"/>
  <c r="Z164" i="1" s="1"/>
  <c r="AA164" i="1"/>
  <c r="AB164" i="1"/>
  <c r="AC164" i="1"/>
  <c r="AD164" i="1"/>
  <c r="AD15" i="1"/>
  <c r="AC15" i="1"/>
  <c r="AB15" i="1"/>
  <c r="AA15" i="1"/>
  <c r="Y15" i="1"/>
  <c r="X15" i="1"/>
  <c r="W15" i="1"/>
  <c r="V15" i="1"/>
  <c r="U164" i="1"/>
  <c r="U163" i="1"/>
  <c r="U162" i="1"/>
  <c r="U161" i="1"/>
  <c r="U160" i="1"/>
  <c r="U159" i="1"/>
  <c r="U158" i="1"/>
  <c r="U157" i="1"/>
  <c r="U156" i="1"/>
  <c r="U155" i="1"/>
  <c r="U154" i="1"/>
  <c r="U153" i="1"/>
  <c r="U152" i="1"/>
  <c r="U151" i="1"/>
  <c r="U150" i="1"/>
  <c r="U149" i="1"/>
  <c r="U148" i="1"/>
  <c r="U147" i="1"/>
  <c r="U146" i="1"/>
  <c r="U145" i="1"/>
  <c r="U144" i="1"/>
  <c r="U143" i="1"/>
  <c r="U142" i="1"/>
  <c r="U141" i="1"/>
  <c r="U140" i="1"/>
  <c r="U139" i="1"/>
  <c r="U138" i="1"/>
  <c r="U137" i="1"/>
  <c r="U136" i="1"/>
  <c r="U135" i="1"/>
  <c r="U134" i="1"/>
  <c r="U133" i="1"/>
  <c r="U132" i="1"/>
  <c r="U131" i="1"/>
  <c r="U130" i="1"/>
  <c r="U129" i="1"/>
  <c r="U128" i="1"/>
  <c r="U127" i="1"/>
  <c r="U126" i="1"/>
  <c r="U125" i="1"/>
  <c r="U124" i="1"/>
  <c r="U123" i="1"/>
  <c r="U122" i="1"/>
  <c r="U121" i="1"/>
  <c r="U120" i="1"/>
  <c r="U119" i="1"/>
  <c r="U118" i="1"/>
  <c r="U117" i="1"/>
  <c r="U116" i="1"/>
  <c r="U115" i="1"/>
  <c r="U114" i="1"/>
  <c r="U113" i="1"/>
  <c r="U112" i="1"/>
  <c r="U111" i="1"/>
  <c r="U110" i="1"/>
  <c r="U109" i="1"/>
  <c r="U108" i="1"/>
  <c r="U107" i="1"/>
  <c r="U106" i="1"/>
  <c r="U105" i="1"/>
  <c r="U104" i="1"/>
  <c r="U103" i="1"/>
  <c r="U102" i="1"/>
  <c r="U101" i="1"/>
  <c r="U100" i="1"/>
  <c r="U99" i="1"/>
  <c r="U98" i="1"/>
  <c r="U97" i="1"/>
  <c r="U96" i="1"/>
  <c r="U95" i="1"/>
  <c r="U94" i="1"/>
  <c r="U93" i="1"/>
  <c r="U92" i="1"/>
  <c r="U91" i="1"/>
  <c r="U90" i="1"/>
  <c r="U89" i="1"/>
  <c r="U88" i="1"/>
  <c r="U87" i="1"/>
  <c r="U86" i="1"/>
  <c r="U85" i="1"/>
  <c r="U84" i="1"/>
  <c r="U83" i="1"/>
  <c r="U82" i="1"/>
  <c r="U81" i="1"/>
  <c r="U80" i="1"/>
  <c r="U79" i="1"/>
  <c r="U78" i="1"/>
  <c r="U77" i="1"/>
  <c r="U76" i="1"/>
  <c r="U75" i="1"/>
  <c r="U74" i="1"/>
  <c r="U73" i="1"/>
  <c r="U72" i="1"/>
  <c r="U71" i="1"/>
  <c r="U70" i="1"/>
  <c r="U69" i="1"/>
  <c r="U68" i="1"/>
  <c r="U67" i="1"/>
  <c r="U66" i="1"/>
  <c r="U65" i="1"/>
  <c r="U64" i="1"/>
  <c r="U63" i="1"/>
  <c r="U62" i="1"/>
  <c r="U61" i="1"/>
  <c r="U60" i="1"/>
  <c r="U59" i="1"/>
  <c r="U58" i="1"/>
  <c r="U57" i="1"/>
  <c r="U56" i="1"/>
  <c r="U55" i="1"/>
  <c r="U54" i="1"/>
  <c r="U53" i="1"/>
  <c r="U52" i="1"/>
  <c r="U51" i="1"/>
  <c r="U50" i="1"/>
  <c r="U49" i="1"/>
  <c r="U48" i="1"/>
  <c r="U47" i="1"/>
  <c r="U46" i="1"/>
  <c r="U45" i="1"/>
  <c r="U44" i="1"/>
  <c r="U43" i="1"/>
  <c r="U42" i="1"/>
  <c r="U41" i="1"/>
  <c r="U40" i="1"/>
  <c r="U39" i="1"/>
  <c r="U38" i="1"/>
  <c r="U37" i="1"/>
  <c r="U36" i="1"/>
  <c r="U35" i="1"/>
  <c r="U34" i="1"/>
  <c r="U33" i="1"/>
  <c r="U32" i="1"/>
  <c r="U31" i="1"/>
  <c r="U30" i="1"/>
  <c r="U29" i="1"/>
  <c r="U28" i="1"/>
  <c r="U27" i="1"/>
  <c r="U26" i="1"/>
  <c r="U25" i="1"/>
  <c r="U24" i="1"/>
  <c r="U23" i="1"/>
  <c r="U22" i="1"/>
  <c r="U21" i="1"/>
  <c r="U20" i="1"/>
  <c r="U19" i="1"/>
  <c r="U18" i="1"/>
  <c r="U17" i="1"/>
  <c r="U16" i="1"/>
  <c r="Z15" i="1"/>
  <c r="U15" i="1"/>
  <c r="Q166" i="1" a="1"/>
  <c r="Q166" i="1" s="1"/>
  <c r="P166" i="1" a="1"/>
  <c r="P166" i="1" s="1"/>
  <c r="O166" i="1" a="1"/>
  <c r="O166" i="1" s="1"/>
  <c r="N166" i="1" a="1"/>
  <c r="N166" i="1" s="1"/>
  <c r="M166" i="1" a="1"/>
  <c r="M166" i="1" s="1"/>
  <c r="L166" i="1" a="1"/>
  <c r="L166" i="1" s="1"/>
  <c r="K166" i="1" a="1"/>
  <c r="K166" i="1" s="1"/>
  <c r="J166" i="1" a="1"/>
  <c r="J166" i="1" s="1"/>
  <c r="I166" i="1" a="1"/>
  <c r="I166" i="1" s="1"/>
  <c r="H166" i="1" a="1"/>
  <c r="H166" i="1" s="1"/>
  <c r="G166" i="1" a="1"/>
  <c r="G166" i="1" s="1"/>
  <c r="F166" i="1" a="1"/>
  <c r="F166" i="1" s="1"/>
  <c r="E166" i="1" a="1"/>
  <c r="E166" i="1" s="1"/>
  <c r="D166" i="1" a="1"/>
  <c r="D166" i="1" s="1"/>
  <c r="Z84" i="1" l="1"/>
  <c r="J167" i="1"/>
  <c r="J168" i="1"/>
  <c r="N167" i="1"/>
  <c r="N168" i="1"/>
  <c r="G167" i="1"/>
  <c r="G168" i="1"/>
  <c r="K167" i="1"/>
  <c r="K168" i="1"/>
  <c r="O167" i="1"/>
  <c r="O168" i="1"/>
  <c r="H167" i="1"/>
  <c r="H168" i="1"/>
  <c r="L167" i="1"/>
  <c r="L168" i="1"/>
  <c r="P167" i="1"/>
  <c r="P168" i="1"/>
  <c r="I168" i="1"/>
  <c r="I167" i="1"/>
  <c r="M168" i="1"/>
  <c r="M167" i="1"/>
  <c r="Q168" i="1"/>
  <c r="Q167" i="1"/>
  <c r="D167" i="1"/>
  <c r="D168" i="1"/>
  <c r="E167" i="1"/>
  <c r="E168" i="1"/>
  <c r="F168" i="1"/>
  <c r="F167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<sst xmlns="http://schemas.openxmlformats.org/spreadsheetml/2006/main" count="2478" uniqueCount="335">
  <si>
    <t>Sheet Name</t>
  </si>
  <si>
    <t>ELAB Reference</t>
  </si>
  <si>
    <t>Customer Reference</t>
  </si>
  <si>
    <t>Sample ID</t>
  </si>
  <si>
    <t>Sample Type</t>
  </si>
  <si>
    <t>Sample Location</t>
  </si>
  <si>
    <t>Sample Depth (m)</t>
  </si>
  <si>
    <t>Sampling Date</t>
  </si>
  <si>
    <t>Sampling Time</t>
  </si>
  <si>
    <t>Determinand</t>
  </si>
  <si>
    <t>SAMPPREP</t>
  </si>
  <si>
    <t>Moisture Content</t>
  </si>
  <si>
    <t>Material removed</t>
  </si>
  <si>
    <t>Description of Inert material removed</t>
  </si>
  <si>
    <t>METALS</t>
  </si>
  <si>
    <t>Cadmium</t>
  </si>
  <si>
    <t>Chromium</t>
  </si>
  <si>
    <t>Copper</t>
  </si>
  <si>
    <t>Lead</t>
  </si>
  <si>
    <t>Mercury</t>
  </si>
  <si>
    <t>Nickel</t>
  </si>
  <si>
    <t>Zinc</t>
  </si>
  <si>
    <t>INORGANICS</t>
  </si>
  <si>
    <t>Acid Soluble Chloride</t>
  </si>
  <si>
    <t>Arsenic</t>
  </si>
  <si>
    <t>Selenium</t>
  </si>
  <si>
    <t>Water Soluble Boron</t>
  </si>
  <si>
    <t>SVOC</t>
  </si>
  <si>
    <t>Phenol</t>
  </si>
  <si>
    <t>Aniline</t>
  </si>
  <si>
    <t>Bis(2-chloroethyl)ether</t>
  </si>
  <si>
    <t>2-Chlorophenol</t>
  </si>
  <si>
    <t>1,3-Dichlorobenzene</t>
  </si>
  <si>
    <t>1,4-Dichlorobenzene</t>
  </si>
  <si>
    <t>Benzyl Alcohol</t>
  </si>
  <si>
    <t>1,2-Dichlorobenzene</t>
  </si>
  <si>
    <t>2-Methylphenol</t>
  </si>
  <si>
    <t>Bis(2-chloroisopropyl)ether</t>
  </si>
  <si>
    <t>3 and 4-methylphenol</t>
  </si>
  <si>
    <t>N-Nitrosodi-n-propylamine</t>
  </si>
  <si>
    <t>Hexachloroethane</t>
  </si>
  <si>
    <t>Nitrobenzene</t>
  </si>
  <si>
    <t>Isophorone</t>
  </si>
  <si>
    <t>2-Nitrophenol</t>
  </si>
  <si>
    <t>2,4-Dimethylphenol</t>
  </si>
  <si>
    <t>Bis(2-chloroethoxy)methane</t>
  </si>
  <si>
    <t>2,4-Dichlorophenol</t>
  </si>
  <si>
    <t>1,3,5-Trichlorobenzene</t>
  </si>
  <si>
    <t>Naphthalene</t>
  </si>
  <si>
    <t>3-Chloroaniline</t>
  </si>
  <si>
    <t>Hexachloro-1,3-butadiene</t>
  </si>
  <si>
    <t>4-Chloro-3-methylphenol</t>
  </si>
  <si>
    <t>2-Methylnaphthalene</t>
  </si>
  <si>
    <t>1-Methylnaphthalene</t>
  </si>
  <si>
    <t>Hexachlorocyclopentadiene</t>
  </si>
  <si>
    <t>2,4,6-Trichlorophenol</t>
  </si>
  <si>
    <t>2,4,5-Trichlorophenol</t>
  </si>
  <si>
    <t>1-Chloronaphthalene</t>
  </si>
  <si>
    <t>2-Nitroaniline</t>
  </si>
  <si>
    <t>1,4-Dinitrobenzene</t>
  </si>
  <si>
    <t>Dimethyl phthalate</t>
  </si>
  <si>
    <t>1-3-dinitrobenzene</t>
  </si>
  <si>
    <t>2-6-dinitrotoluene</t>
  </si>
  <si>
    <t>Acenaphthylene</t>
  </si>
  <si>
    <t>1,2-Dinitrobenzene</t>
  </si>
  <si>
    <t>3-Nitroaniline</t>
  </si>
  <si>
    <t>Acenaphthene</t>
  </si>
  <si>
    <t>4-nitrophenol</t>
  </si>
  <si>
    <t>Dibenzofuran</t>
  </si>
  <si>
    <t>2,3,5,6-Tetrachlorophenol</t>
  </si>
  <si>
    <t>2,3,4,6-Tetrachlorophenol</t>
  </si>
  <si>
    <t>Diethyl phthalate</t>
  </si>
  <si>
    <t>1-chloro-4-phenoxybenzene</t>
  </si>
  <si>
    <t>Fluorene</t>
  </si>
  <si>
    <t>4-Nitroaniline</t>
  </si>
  <si>
    <t>Dinitro-o-cresol</t>
  </si>
  <si>
    <t>Diphenylamine</t>
  </si>
  <si>
    <t>Azobenzene</t>
  </si>
  <si>
    <t>1-bromo-4-phenoxybenzene</t>
  </si>
  <si>
    <t>Hexachlorobenzene</t>
  </si>
  <si>
    <t>Pentachlorophenol</t>
  </si>
  <si>
    <t>Phenanthrene</t>
  </si>
  <si>
    <t>Anthracene</t>
  </si>
  <si>
    <t>Carbazole</t>
  </si>
  <si>
    <t>Dibutyl phthalate</t>
  </si>
  <si>
    <t>Fluoranthene</t>
  </si>
  <si>
    <t>Pyrene</t>
  </si>
  <si>
    <t>Butyl benzyl phthalate</t>
  </si>
  <si>
    <t>Bis-2-ethylhexyladipate</t>
  </si>
  <si>
    <t>Diisooctyl phthalate</t>
  </si>
  <si>
    <t>Benzo(a)anthracene</t>
  </si>
  <si>
    <t>Chrysene</t>
  </si>
  <si>
    <t>Bis(2-ethylhexyl)phthalate</t>
  </si>
  <si>
    <t>Benzo(b)fluoranthene</t>
  </si>
  <si>
    <t>Benzo(k)fluoranthene</t>
  </si>
  <si>
    <t>Benzo(a)pyrene</t>
  </si>
  <si>
    <t>Indeno(1,2,3-cd)pyrene</t>
  </si>
  <si>
    <t>Dibenzo(a,h)anthracene</t>
  </si>
  <si>
    <t>Benzo[g,h,i]perylene</t>
  </si>
  <si>
    <t>SVOC_TIC</t>
  </si>
  <si>
    <t>4-Chlorophenyl phenyl ether</t>
  </si>
  <si>
    <t>SVOCs</t>
  </si>
  <si>
    <t>Anthraquinone</t>
  </si>
  <si>
    <t>Bromophenyl phenyl ether</t>
  </si>
  <si>
    <t>Heptane</t>
  </si>
  <si>
    <t>VOC</t>
  </si>
  <si>
    <t>Octane</t>
  </si>
  <si>
    <t>Nonane</t>
  </si>
  <si>
    <t>Benzene</t>
  </si>
  <si>
    <t>Toluene</t>
  </si>
  <si>
    <t>Ethylbenzene</t>
  </si>
  <si>
    <t>m+p-xylene</t>
  </si>
  <si>
    <t>o-xylene</t>
  </si>
  <si>
    <t>cis-1,2-dichloroethene</t>
  </si>
  <si>
    <t>1,1-Dichloroethane</t>
  </si>
  <si>
    <t>Chloroform</t>
  </si>
  <si>
    <t>Tetrachloromethane</t>
  </si>
  <si>
    <t>1,1,1-Trichloroethane</t>
  </si>
  <si>
    <t>Trichloroethylene</t>
  </si>
  <si>
    <t>Tetrachloroethylene</t>
  </si>
  <si>
    <t>1,1,1,2-Tetrachloroethane</t>
  </si>
  <si>
    <t>1,1,2,2-Tetrachloroetha</t>
  </si>
  <si>
    <t>Chlorobenzene</t>
  </si>
  <si>
    <t>Bromobenzene</t>
  </si>
  <si>
    <t>Bromodichloromethane</t>
  </si>
  <si>
    <t>Methylethylbenzene</t>
  </si>
  <si>
    <t>1,1-Dichloro-1-propene</t>
  </si>
  <si>
    <t>Trans - 1-2 -dichloroethylene</t>
  </si>
  <si>
    <t>2,2-Dichloropropane</t>
  </si>
  <si>
    <t>Bromochloromethane</t>
  </si>
  <si>
    <t>1,2-Dichloroethane</t>
  </si>
  <si>
    <t>Dibromomethane</t>
  </si>
  <si>
    <t>1,2-Dichloropropane</t>
  </si>
  <si>
    <t>cis-1,3-Dichloro-1-propene</t>
  </si>
  <si>
    <t>trans-1,3-Dichloro-1-propene</t>
  </si>
  <si>
    <t>1,1,2-Trichloroethane</t>
  </si>
  <si>
    <t>Dibromochloromethane</t>
  </si>
  <si>
    <t>1,3-Dichloropropane</t>
  </si>
  <si>
    <t>1,2-dibromoethane</t>
  </si>
  <si>
    <t>Styrene</t>
  </si>
  <si>
    <t>Propylbenzene</t>
  </si>
  <si>
    <t>2-Chlorotoluene</t>
  </si>
  <si>
    <t>1,2,4-Trimethylbenzene</t>
  </si>
  <si>
    <t>4-Chlorotoluene</t>
  </si>
  <si>
    <t>t-butylbenzene</t>
  </si>
  <si>
    <t>1,3,5-Trimethylbenzene</t>
  </si>
  <si>
    <t>1-methylpropylbenzene</t>
  </si>
  <si>
    <t>p-cymene</t>
  </si>
  <si>
    <t>Butylbenzene</t>
  </si>
  <si>
    <t>1,2-Dibromo-3-chloropropane</t>
  </si>
  <si>
    <t>Hexachlorobutadiene</t>
  </si>
  <si>
    <t>1-2-3 - Trichlorobenzene</t>
  </si>
  <si>
    <t>1-2-4 - Trichlorobenzene</t>
  </si>
  <si>
    <t>Bromoform</t>
  </si>
  <si>
    <t>VOC_TIC</t>
  </si>
  <si>
    <t>1,1,2-Trichloro 1,2,2-Trifluoroethane</t>
  </si>
  <si>
    <t>VOCs</t>
  </si>
  <si>
    <t>1,1-Dichloroethene</t>
  </si>
  <si>
    <t>Bromomethane</t>
  </si>
  <si>
    <t>Chloroethane</t>
  </si>
  <si>
    <t>Chloromethane</t>
  </si>
  <si>
    <t>Isopropylbenzene</t>
  </si>
  <si>
    <t>MTBE (Methyl Tertiary Butyl Ether)</t>
  </si>
  <si>
    <t>p-Isopropyltoluene</t>
  </si>
  <si>
    <t>sec-Butylbenzene</t>
  </si>
  <si>
    <t>Trichlorofluoromethane</t>
  </si>
  <si>
    <t>Vinyl Chloride</t>
  </si>
  <si>
    <t>UOM</t>
  </si>
  <si>
    <t>Elab</t>
  </si>
  <si>
    <t>K</t>
  </si>
  <si>
    <t>283456</t>
  </si>
  <si>
    <t>286354</t>
  </si>
  <si>
    <t>286795</t>
  </si>
  <si>
    <t/>
  </si>
  <si>
    <t>Wood</t>
  </si>
  <si>
    <t>PLA1202/K</t>
  </si>
  <si>
    <t>PLA001233/K</t>
  </si>
  <si>
    <t>PLA001247/AT</t>
  </si>
  <si>
    <t>03/06/2022</t>
  </si>
  <si>
    <t>28/06/2022</t>
  </si>
  <si>
    <t>06/07/2022</t>
  </si>
  <si>
    <t>16:00</t>
  </si>
  <si>
    <t xml:space="preserve">  Sawdust</t>
  </si>
  <si>
    <t xml:space="preserve">  All Sawdust</t>
  </si>
  <si>
    <t>&lt;0.2</t>
  </si>
  <si>
    <t>&lt;1.0</t>
  </si>
  <si>
    <t>&lt;4.0</t>
  </si>
  <si>
    <t>&lt;0.1</t>
  </si>
  <si>
    <t>&lt;0.01</t>
  </si>
  <si>
    <t>&lt;0.5</t>
  </si>
  <si>
    <t>&lt;10.0</t>
  </si>
  <si>
    <t>I2</t>
  </si>
  <si>
    <t>1924522</t>
  </si>
  <si>
    <t>1949704</t>
  </si>
  <si>
    <t>1995649</t>
  </si>
  <si>
    <t>2057850</t>
  </si>
  <si>
    <t>2099133</t>
  </si>
  <si>
    <t>2117354</t>
  </si>
  <si>
    <t>2151022</t>
  </si>
  <si>
    <t>2178695</t>
  </si>
  <si>
    <t>2220774</t>
  </si>
  <si>
    <t>2244009</t>
  </si>
  <si>
    <t>2272581</t>
  </si>
  <si>
    <t>PLA0000144/K</t>
  </si>
  <si>
    <t>PLA000217/K</t>
  </si>
  <si>
    <t>PLA000311/K</t>
  </si>
  <si>
    <t>PLA000492/K</t>
  </si>
  <si>
    <t>PLA000628/K</t>
  </si>
  <si>
    <t>PLA000655/K</t>
  </si>
  <si>
    <t>PLA000786/K</t>
  </si>
  <si>
    <t>PLA000910/K</t>
  </si>
  <si>
    <t>PLA001040/K</t>
  </si>
  <si>
    <t>PLA001099/K</t>
  </si>
  <si>
    <t>PLA001139/K</t>
  </si>
  <si>
    <t>None Supplied</t>
  </si>
  <si>
    <t>30/06/2021</t>
  </si>
  <si>
    <t>22/07/2021</t>
  </si>
  <si>
    <t>26/08/2021</t>
  </si>
  <si>
    <t>15/10/2021</t>
  </si>
  <si>
    <t>25/11/2021</t>
  </si>
  <si>
    <t>01/12/2021</t>
  </si>
  <si>
    <t>20/01/2022</t>
  </si>
  <si>
    <t>15/02/2022</t>
  </si>
  <si>
    <t>25/03/2022</t>
  </si>
  <si>
    <t>11/04/2022</t>
  </si>
  <si>
    <t>05/05/2022</t>
  </si>
  <si>
    <t>2110</t>
  </si>
  <si>
    <t>0050</t>
  </si>
  <si>
    <t>1120</t>
  </si>
  <si>
    <t>1940</t>
  </si>
  <si>
    <t>1140</t>
  </si>
  <si>
    <t>1150</t>
  </si>
  <si>
    <t>1430</t>
  </si>
  <si>
    <t>0430</t>
  </si>
  <si>
    <t>2045</t>
  </si>
  <si>
    <t>1530</t>
  </si>
  <si>
    <t>&lt; 0.1</t>
  </si>
  <si>
    <t>0.78</t>
  </si>
  <si>
    <t>0.22</t>
  </si>
  <si>
    <t>1.8</t>
  </si>
  <si>
    <t>3.0</t>
  </si>
  <si>
    <t>1.9</t>
  </si>
  <si>
    <t>1.2</t>
  </si>
  <si>
    <t>3.2</t>
  </si>
  <si>
    <t>3.6</t>
  </si>
  <si>
    <t>0.30</t>
  </si>
  <si>
    <t>0.20</t>
  </si>
  <si>
    <t>0.10</t>
  </si>
  <si>
    <t>&lt; 0.2</t>
  </si>
  <si>
    <t>&lt; 1.0</t>
  </si>
  <si>
    <t>&lt; 0.3</t>
  </si>
  <si>
    <t>&lt; 0.05</t>
  </si>
  <si>
    <t>Tests</t>
  </si>
  <si>
    <t>No. below
LOD</t>
  </si>
  <si>
    <t>% Below LOD</t>
  </si>
  <si>
    <t>Max</t>
  </si>
  <si>
    <t>Min</t>
  </si>
  <si>
    <t>Median</t>
  </si>
  <si>
    <t>Sdev</t>
  </si>
  <si>
    <t>Relative SD</t>
  </si>
  <si>
    <t>Variation</t>
  </si>
  <si>
    <t>Average (Mean)</t>
  </si>
  <si>
    <t>95th Percentile</t>
  </si>
  <si>
    <t>99th Percentile</t>
  </si>
  <si>
    <t>PAS 111</t>
  </si>
  <si>
    <t>Substance</t>
  </si>
  <si>
    <t>Units</t>
  </si>
  <si>
    <t>Panel Board Manufacture</t>
  </si>
  <si>
    <t>Porous Surfaces</t>
  </si>
  <si>
    <t>Non-Porous Surfaces</t>
  </si>
  <si>
    <t>MAX</t>
  </si>
  <si>
    <t>MEDIAN</t>
  </si>
  <si>
    <t xml:space="preserve"> 99th Per.</t>
  </si>
  <si>
    <t>mg/kg</t>
  </si>
  <si>
    <t>-</t>
  </si>
  <si>
    <t>Fluorine</t>
  </si>
  <si>
    <t>Chlorine</t>
  </si>
  <si>
    <t>Heavy metals (combined)</t>
  </si>
  <si>
    <t>Trace</t>
  </si>
  <si>
    <t>Pentachlorophenol (PCP)</t>
  </si>
  <si>
    <t>N/A</t>
  </si>
  <si>
    <t>STRAW</t>
  </si>
  <si>
    <t>Row ref.</t>
  </si>
  <si>
    <t>µg/kg</t>
  </si>
  <si>
    <t>Benzo(ghi)perylene</t>
  </si>
  <si>
    <t>Dibenz(ah)anthracene</t>
  </si>
  <si>
    <t>Indeno(1,2,3-c,d)pyrene</t>
  </si>
  <si>
    <t>1,2,3 Trichlorobenzene</t>
  </si>
  <si>
    <t>1,2,4 Trichlorobenzene</t>
  </si>
  <si>
    <t>2,4,6-Tetrachlorophenol</t>
  </si>
  <si>
    <t>&lt;0.3</t>
  </si>
  <si>
    <t>4-Methylphenol (p-cresol)</t>
  </si>
  <si>
    <t>1,2-Dimethylbenzene (o-Xylene)</t>
  </si>
  <si>
    <t>MATERIAL APPLIED TO LAND</t>
  </si>
  <si>
    <t>Analytes</t>
  </si>
  <si>
    <t>Highest Results</t>
  </si>
  <si>
    <t>Lowest Results</t>
  </si>
  <si>
    <t>Cobalt</t>
  </si>
  <si>
    <t>Heavy Metals Avg</t>
  </si>
  <si>
    <t>Heavy Metals Max</t>
  </si>
  <si>
    <t>CLEAN WOOD BEDDING MATERIAL</t>
  </si>
  <si>
    <t>Maximum</t>
  </si>
  <si>
    <t>Minimum</t>
  </si>
  <si>
    <t>99th Per.</t>
  </si>
  <si>
    <t>Arsenic (aqua regia extractable)</t>
  </si>
  <si>
    <t>Boron (water soluble)</t>
  </si>
  <si>
    <t>Not Tested</t>
  </si>
  <si>
    <t>Cadmium (aqua regia extractable)</t>
  </si>
  <si>
    <t>Chromium (aqua regia extractable)</t>
  </si>
  <si>
    <t>Copper (aqua regia extractable)</t>
  </si>
  <si>
    <t>Lead (aqua regia extractable)</t>
  </si>
  <si>
    <t>Mercury (aqua regia extractable)</t>
  </si>
  <si>
    <t xml:space="preserve">N/A </t>
  </si>
  <si>
    <t>Nickel (aqua regia extractable)</t>
  </si>
  <si>
    <t>Zinc (aqua regia extractable)</t>
  </si>
  <si>
    <t>Cis-1,2-dichloroethene</t>
  </si>
  <si>
    <t>Trichloroethene</t>
  </si>
  <si>
    <t>p &amp; m-Xylene</t>
  </si>
  <si>
    <t>o-Xylene</t>
  </si>
  <si>
    <t>2-Chloronaphthalene</t>
  </si>
  <si>
    <t>Dibenz(a,h)anthracene</t>
  </si>
  <si>
    <t xml:space="preserve">Max </t>
  </si>
  <si>
    <t xml:space="preserve">Median </t>
  </si>
  <si>
    <t xml:space="preserve">mg/kg </t>
  </si>
  <si>
    <t>Total</t>
  </si>
  <si>
    <t>%</t>
  </si>
  <si>
    <t xml:space="preserve">Concentration </t>
  </si>
  <si>
    <t>Complies against WM3 &lt;0.1% concentration for individual substances (re HP14 Ecotoxic)</t>
  </si>
  <si>
    <t>Maximum concentration</t>
  </si>
  <si>
    <t>Median concentration</t>
  </si>
  <si>
    <t>Stats tab row ref.</t>
  </si>
  <si>
    <t>(Row15:96)</t>
  </si>
  <si>
    <t>(Row97:164)</t>
  </si>
  <si>
    <t>Complies with 0.1% absolute maximum combined results</t>
  </si>
  <si>
    <t xml:space="preserve">Complies against 'Clean' comparator target at &lt;0.07 % maximum combined results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</si>
</sst>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  <font>
      <sz val="10"/>
      <color theme="1"/>
      <name val="Calibri"/>
      <family val="2"/>
    </font>
    <font>
      <sz val="10"/>
      <name val="Calibri"/>
      <family val="2"/>
    </font>
    <font>
      <b/>
      <sz val="10"/>
      <color theme="1"/>
      <name val="Calibri"/>
      <family val="2"/>
    </font>
    <font>
      <sz val="10"/>
      <color rgb="FF000000"/>
      <name val="Calibri"/>
      <family val="2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2F2F2"/>
      </patternFill>
    </fill>
  </fills>
  <borders count="6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3" fillId="7" borderId="3" applyNumberFormat="0" applyAlignment="0" applyProtection="0"/>
  </cellStyleXfs>
  <cellXfs count="44">
    <xf numFmtId="0" fontId="0" fillId="0" borderId="0" xfId="0"/>
    <xf numFmtId="0" fontId="1" fillId="0" borderId="0" xfId="0" applyFont="1" applyProtection="1">
      <protection hidden="1"/>
    </xf>
    <xf numFmtId="0" fontId="0" fillId="0" borderId="0" xfId="0" applyProtection="1">
      <protection hidden="1"/>
    </xf>
    <xf numFmtId="0" fontId="0" fillId="0" borderId="4" xfId="0" applyBorder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wrapText="1"/>
      <protection hidden="1"/>
    </xf>
    <xf numFmtId="0" fontId="0" fillId="0" borderId="4" xfId="0" applyBorder="1" applyAlignment="1" applyProtection="1">
      <alignment horizontal="center"/>
      <protection hidden="1"/>
    </xf>
    <xf numFmtId="0" fontId="0" fillId="0" borderId="4" xfId="0" applyBorder="1" applyProtection="1">
      <protection hidden="1"/>
    </xf>
    <xf numFmtId="0" fontId="0" fillId="0" borderId="0" xfId="0" applyAlignment="1" applyProtection="1">
      <alignment horizontal="center" vertical="center"/>
      <protection hidden="1"/>
    </xf>
    <xf numFmtId="2" fontId="0" fillId="0" borderId="4" xfId="0" applyNumberFormat="1" applyBorder="1" applyAlignment="1" applyProtection="1">
      <alignment horizontal="center" vertical="center"/>
      <protection hidden="1"/>
    </xf>
    <xf numFmtId="0" fontId="5" fillId="0" borderId="4" xfId="0" applyFont="1" applyBorder="1" applyAlignment="1" applyProtection="1">
      <alignment vertical="center" wrapText="1"/>
      <protection hidden="1"/>
    </xf>
    <xf numFmtId="0" fontId="5" fillId="0" borderId="4" xfId="0" applyFont="1" applyBorder="1" applyAlignment="1" applyProtection="1">
      <alignment horizontal="center" vertical="center" wrapText="1"/>
      <protection hidden="1"/>
    </xf>
    <xf numFmtId="0" fontId="6" fillId="0" borderId="4" xfId="0" applyFont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/>
      <protection hidden="1"/>
    </xf>
    <xf numFmtId="0" fontId="7" fillId="0" borderId="0" xfId="0" applyFont="1" applyAlignment="1" applyProtection="1">
      <alignment vertical="center" wrapText="1"/>
      <protection hidden="1"/>
    </xf>
    <xf numFmtId="0" fontId="8" fillId="0" borderId="4" xfId="0" applyFont="1" applyBorder="1" applyAlignment="1" applyProtection="1">
      <alignment horizontal="center" vertical="center" wrapText="1"/>
      <protection hidden="1"/>
    </xf>
    <xf numFmtId="2" fontId="4" fillId="7" borderId="4" xfId="2" applyNumberFormat="1" applyFont="1" applyBorder="1" applyProtection="1">
      <protection hidden="1"/>
    </xf>
    <xf numFmtId="2" fontId="9" fillId="0" borderId="4" xfId="0" applyNumberFormat="1" applyFont="1" applyBorder="1" applyAlignment="1" applyProtection="1">
      <alignment horizontal="center"/>
      <protection hidden="1"/>
    </xf>
    <xf numFmtId="0" fontId="9" fillId="0" borderId="4" xfId="0" applyFont="1" applyBorder="1" applyAlignment="1" applyProtection="1">
      <alignment horizontal="center"/>
      <protection hidden="1"/>
    </xf>
    <xf numFmtId="0" fontId="9" fillId="0" borderId="5" xfId="0" applyFont="1" applyBorder="1" applyAlignment="1" applyProtection="1">
      <alignment horizontal="center"/>
      <protection hidden="1"/>
    </xf>
    <xf numFmtId="2" fontId="0" fillId="0" borderId="4" xfId="0" applyNumberFormat="1" applyBorder="1" applyAlignment="1" applyProtection="1">
      <alignment horizontal="center"/>
      <protection hidden="1"/>
    </xf>
    <xf numFmtId="0" fontId="9" fillId="0" borderId="0" xfId="0" applyFont="1" applyProtection="1">
      <protection hidden="1"/>
    </xf>
    <xf numFmtId="0" fontId="9" fillId="0" borderId="0" xfId="0" applyFont="1" applyAlignment="1" applyProtection="1">
      <alignment horizontal="center" wrapText="1"/>
      <protection hidden="1"/>
    </xf>
    <xf numFmtId="0" fontId="9" fillId="0" borderId="0" xfId="0" applyFont="1" applyAlignment="1" applyProtection="1">
      <alignment horizontal="center"/>
      <protection hidden="1"/>
    </xf>
    <xf numFmtId="0" fontId="9" fillId="0" borderId="0" xfId="0" quotePrefix="1" applyFont="1" applyProtection="1">
      <protection hidden="1"/>
    </xf>
    <xf numFmtId="2" fontId="9" fillId="0" borderId="0" xfId="0" applyNumberFormat="1" applyFont="1" applyProtection="1">
      <protection hidden="1"/>
    </xf>
    <xf numFmtId="0" fontId="9" fillId="2" borderId="0" xfId="0" applyFont="1" applyFill="1" applyProtection="1">
      <protection hidden="1"/>
    </xf>
    <xf numFmtId="0" fontId="9" fillId="3" borderId="0" xfId="0" applyFont="1" applyFill="1" applyProtection="1">
      <protection hidden="1"/>
    </xf>
    <xf numFmtId="0" fontId="9" fillId="0" borderId="1" xfId="0" applyFont="1" applyBorder="1" applyProtection="1">
      <protection hidden="1"/>
    </xf>
    <xf numFmtId="0" fontId="9" fillId="0" borderId="2" xfId="0" applyFont="1" applyBorder="1" applyProtection="1">
      <protection hidden="1"/>
    </xf>
    <xf numFmtId="0" fontId="9" fillId="2" borderId="1" xfId="0" applyFont="1" applyFill="1" applyBorder="1" applyProtection="1">
      <protection hidden="1"/>
    </xf>
    <xf numFmtId="0" fontId="9" fillId="4" borderId="1" xfId="0" applyFont="1" applyFill="1" applyBorder="1" applyProtection="1">
      <protection hidden="1"/>
    </xf>
    <xf numFmtId="0" fontId="9" fillId="6" borderId="0" xfId="0" applyFont="1" applyFill="1" applyProtection="1">
      <protection hidden="1"/>
    </xf>
    <xf numFmtId="164" fontId="9" fillId="0" borderId="0" xfId="0" applyNumberFormat="1" applyFont="1" applyProtection="1">
      <protection hidden="1"/>
    </xf>
    <xf numFmtId="0" fontId="9" fillId="2" borderId="2" xfId="0" applyFont="1" applyFill="1" applyBorder="1" applyProtection="1">
      <protection hidden="1"/>
    </xf>
    <xf numFmtId="0" fontId="9" fillId="4" borderId="2" xfId="0" applyFont="1" applyFill="1" applyBorder="1" applyProtection="1">
      <protection hidden="1"/>
    </xf>
    <xf numFmtId="0" fontId="9" fillId="5" borderId="0" xfId="0" quotePrefix="1" applyFont="1" applyFill="1" applyAlignment="1" applyProtection="1">
      <alignment horizontal="right"/>
      <protection hidden="1"/>
    </xf>
    <xf numFmtId="0" fontId="9" fillId="5" borderId="0" xfId="0" applyFont="1" applyFill="1" applyAlignment="1" applyProtection="1">
      <alignment horizontal="right"/>
      <protection hidden="1"/>
    </xf>
    <xf numFmtId="0" fontId="9" fillId="0" borderId="0" xfId="0" applyFont="1" applyAlignment="1" applyProtection="1">
      <alignment horizontal="right"/>
      <protection hidden="1"/>
    </xf>
    <xf numFmtId="9" fontId="9" fillId="0" borderId="0" xfId="1" applyFont="1" applyFill="1" applyAlignment="1" applyProtection="1">
      <alignment horizontal="right"/>
      <protection hidden="1"/>
    </xf>
    <xf numFmtId="2" fontId="9" fillId="7" borderId="3" xfId="2" applyNumberFormat="1" applyFont="1" applyAlignment="1" applyProtection="1">
      <alignment horizontal="right"/>
      <protection hidden="1"/>
    </xf>
    <xf numFmtId="0" fontId="9" fillId="0" borderId="0" xfId="0" quotePrefix="1" applyFont="1" applyAlignment="1" applyProtection="1">
      <alignment horizontal="right"/>
      <protection hidden="1"/>
    </xf>
    <xf numFmtId="0" fontId="0" fillId="0" borderId="4" xfId="0" applyBorder="1" applyAlignment="1" applyProtection="1">
      <alignment horizontal="center" wrapText="1"/>
      <protection hidden="1"/>
    </xf>
    <xf numFmtId="0" fontId="0" fillId="0" borderId="4" xfId="0" applyBorder="1" applyAlignment="1" applyProtection="1">
      <alignment horizontal="center" vertical="center"/>
      <protection hidden="1"/>
    </xf>
    <xf numFmtId="0" fontId="0" fillId="0" borderId="4" xfId="0" applyBorder="1" applyAlignment="1" applyProtection="1">
      <alignment horizontal="center" vertical="center" wrapText="1"/>
      <protection hidden="1"/>
    </xf>
  </cellXfs>
  <cellStyles count="3">
    <cellStyle name="Normal" xfId="0" builtinId="0"/>
    <cellStyle name="Output" xfId="2" builtinId="21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13" Type="http://schemas.openxmlformats.org/officeDocument/2006/relationships/customXml" Target="../customXml/item5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ites/Consultancy/Shared%20Documents/Projects/PLAT.01.02/RESUBMISSION%20JAN%2022/Post%20Submission/Schedule%205%20Notice%2020.07.2022/Sample%20Analysis%20Calculations/Combined%20results%20to%2003.08.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eated Stats"/>
      <sheetName val="Treated Fails"/>
      <sheetName val="Treated Combined Data"/>
      <sheetName val="Table"/>
      <sheetName val="Sheet3"/>
      <sheetName val="Pas 111"/>
      <sheetName val="WWR Calcs"/>
      <sheetName val="Combined results to 03.08.2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D1E92E-4CA3-428D-9F8E-EEB553B8A91E}">
  <dimension ref="A1:AG170"/>
  <sheetViews>
    <sheetView tabSelected="1" topLeftCell="F1" workbookViewId="0">
      <pane ySplit="1" topLeftCell="A150" activePane="bottomLeft" state="frozen"/>
      <selection activeCell="I1" sqref="I1"/>
      <selection pane="bottomLeft" activeCell="AB171" sqref="AB171"/>
    </sheetView>
  </sheetViews>
  <sheetFormatPr defaultColWidth="8.85546875" defaultRowHeight="15" x14ac:dyDescent="0.25"/>
  <cols>
    <col min="1" max="1" width="22.42578125" style="20" customWidth="1"/>
    <col min="2" max="2" width="14" style="20" bestFit="1" customWidth="1"/>
    <col min="3" max="3" width="8.85546875" style="20"/>
    <col min="4" max="17" width="10.7109375" style="20" bestFit="1" customWidth="1"/>
    <col min="18" max="18" width="8.85546875" style="20"/>
    <col min="19" max="24" width="9" style="20" bestFit="1" customWidth="1"/>
    <col min="25" max="27" width="12" style="20" bestFit="1" customWidth="1"/>
    <col min="28" max="28" width="9" style="20" bestFit="1" customWidth="1"/>
    <col min="29" max="29" width="11.5703125" style="20" customWidth="1"/>
    <col min="30" max="30" width="10.85546875" style="20" customWidth="1"/>
    <col min="31" max="31" width="8.85546875" style="20"/>
    <col min="32" max="33" width="9" style="20" bestFit="1" customWidth="1"/>
    <col min="34" max="16384" width="8.85546875" style="20"/>
  </cols>
  <sheetData>
    <row r="1" spans="1:33" ht="45" x14ac:dyDescent="0.25">
      <c r="D1" s="20" t="s">
        <v>168</v>
      </c>
      <c r="E1" s="20" t="s">
        <v>168</v>
      </c>
      <c r="F1" s="20" t="s">
        <v>168</v>
      </c>
      <c r="G1" s="20" t="s">
        <v>191</v>
      </c>
      <c r="H1" s="20" t="s">
        <v>191</v>
      </c>
      <c r="I1" s="20" t="s">
        <v>191</v>
      </c>
      <c r="J1" s="20" t="s">
        <v>191</v>
      </c>
      <c r="K1" s="20" t="s">
        <v>191</v>
      </c>
      <c r="L1" s="20" t="s">
        <v>191</v>
      </c>
      <c r="M1" s="20" t="s">
        <v>191</v>
      </c>
      <c r="N1" s="20" t="s">
        <v>191</v>
      </c>
      <c r="O1" s="20" t="s">
        <v>191</v>
      </c>
      <c r="P1" s="20" t="s">
        <v>191</v>
      </c>
      <c r="Q1" s="20" t="s">
        <v>191</v>
      </c>
      <c r="V1" s="21" t="s">
        <v>255</v>
      </c>
      <c r="W1" s="21" t="s">
        <v>256</v>
      </c>
      <c r="X1" s="22" t="s">
        <v>257</v>
      </c>
      <c r="Y1" s="22" t="s">
        <v>258</v>
      </c>
      <c r="Z1" s="21" t="s">
        <v>259</v>
      </c>
      <c r="AA1" s="21" t="s">
        <v>260</v>
      </c>
      <c r="AB1" s="21" t="s">
        <v>261</v>
      </c>
      <c r="AC1" s="21" t="s">
        <v>262</v>
      </c>
      <c r="AD1" s="21" t="s">
        <v>263</v>
      </c>
      <c r="AF1" s="21" t="s">
        <v>298</v>
      </c>
      <c r="AG1" s="21" t="s">
        <v>299</v>
      </c>
    </row>
    <row r="2" spans="1:33" x14ac:dyDescent="0.25">
      <c r="A2" s="20" t="s">
        <v>0</v>
      </c>
      <c r="C2" s="20" t="s">
        <v>167</v>
      </c>
      <c r="D2" s="20" t="s">
        <v>169</v>
      </c>
      <c r="E2" s="20" t="s">
        <v>169</v>
      </c>
      <c r="F2" s="20" t="s">
        <v>169</v>
      </c>
      <c r="G2" s="20" t="s">
        <v>169</v>
      </c>
      <c r="H2" s="20" t="s">
        <v>169</v>
      </c>
      <c r="I2" s="20" t="s">
        <v>169</v>
      </c>
      <c r="J2" s="20" t="s">
        <v>169</v>
      </c>
      <c r="K2" s="20" t="s">
        <v>169</v>
      </c>
      <c r="L2" s="20" t="s">
        <v>169</v>
      </c>
      <c r="M2" s="20" t="s">
        <v>169</v>
      </c>
      <c r="N2" s="20" t="s">
        <v>169</v>
      </c>
      <c r="O2" s="20" t="s">
        <v>169</v>
      </c>
      <c r="P2" s="20" t="s">
        <v>169</v>
      </c>
      <c r="Q2" s="20" t="s">
        <v>169</v>
      </c>
    </row>
    <row r="3" spans="1:33" x14ac:dyDescent="0.25">
      <c r="A3" s="20" t="s">
        <v>1</v>
      </c>
      <c r="D3" s="23" t="s">
        <v>170</v>
      </c>
      <c r="E3" s="23" t="s">
        <v>171</v>
      </c>
      <c r="F3" s="23" t="s">
        <v>172</v>
      </c>
      <c r="G3" s="20" t="s">
        <v>192</v>
      </c>
      <c r="H3" s="20" t="s">
        <v>193</v>
      </c>
      <c r="I3" s="20" t="s">
        <v>194</v>
      </c>
      <c r="J3" s="20" t="s">
        <v>195</v>
      </c>
      <c r="K3" s="20" t="s">
        <v>196</v>
      </c>
      <c r="L3" s="20" t="s">
        <v>197</v>
      </c>
      <c r="M3" s="20" t="s">
        <v>198</v>
      </c>
      <c r="N3" s="20" t="s">
        <v>199</v>
      </c>
      <c r="O3" s="20" t="s">
        <v>200</v>
      </c>
      <c r="P3" s="20" t="s">
        <v>201</v>
      </c>
      <c r="Q3" s="20" t="s">
        <v>202</v>
      </c>
    </row>
    <row r="4" spans="1:33" x14ac:dyDescent="0.25">
      <c r="A4" s="20" t="s">
        <v>2</v>
      </c>
      <c r="D4" s="23" t="s">
        <v>173</v>
      </c>
      <c r="E4" s="23" t="s">
        <v>173</v>
      </c>
      <c r="F4" s="23" t="s">
        <v>174</v>
      </c>
      <c r="G4" s="20" t="s">
        <v>203</v>
      </c>
      <c r="H4" s="20" t="s">
        <v>204</v>
      </c>
      <c r="I4" s="20" t="s">
        <v>205</v>
      </c>
      <c r="J4" s="20" t="s">
        <v>206</v>
      </c>
      <c r="K4" s="20" t="s">
        <v>207</v>
      </c>
      <c r="L4" s="20" t="s">
        <v>208</v>
      </c>
      <c r="M4" s="20" t="s">
        <v>209</v>
      </c>
      <c r="N4" s="20" t="s">
        <v>210</v>
      </c>
      <c r="O4" s="20" t="s">
        <v>211</v>
      </c>
      <c r="P4" s="20" t="s">
        <v>212</v>
      </c>
      <c r="Q4" s="20" t="s">
        <v>213</v>
      </c>
    </row>
    <row r="5" spans="1:33" x14ac:dyDescent="0.25">
      <c r="A5" s="20" t="s">
        <v>3</v>
      </c>
      <c r="D5" s="23" t="s">
        <v>175</v>
      </c>
      <c r="E5" s="23" t="s">
        <v>176</v>
      </c>
      <c r="F5" s="23" t="s">
        <v>177</v>
      </c>
      <c r="G5" s="20" t="s">
        <v>214</v>
      </c>
      <c r="H5" s="20" t="s">
        <v>214</v>
      </c>
      <c r="I5" s="20" t="s">
        <v>214</v>
      </c>
      <c r="J5" s="20" t="s">
        <v>214</v>
      </c>
      <c r="K5" s="20" t="s">
        <v>214</v>
      </c>
      <c r="L5" s="20" t="s">
        <v>214</v>
      </c>
      <c r="M5" s="20" t="s">
        <v>214</v>
      </c>
      <c r="N5" s="20" t="s">
        <v>214</v>
      </c>
      <c r="O5" s="20" t="s">
        <v>214</v>
      </c>
      <c r="P5" s="20" t="s">
        <v>214</v>
      </c>
      <c r="Q5" s="20" t="s">
        <v>214</v>
      </c>
    </row>
    <row r="6" spans="1:33" x14ac:dyDescent="0.25">
      <c r="A6" s="20" t="s">
        <v>4</v>
      </c>
      <c r="D6" s="23"/>
      <c r="E6" s="23"/>
      <c r="F6" s="23"/>
    </row>
    <row r="7" spans="1:33" x14ac:dyDescent="0.25">
      <c r="A7" s="20" t="s">
        <v>5</v>
      </c>
      <c r="D7" s="23"/>
      <c r="E7" s="23"/>
      <c r="F7" s="23"/>
    </row>
    <row r="8" spans="1:33" x14ac:dyDescent="0.25">
      <c r="A8" s="20" t="s">
        <v>6</v>
      </c>
      <c r="D8" s="23" t="s">
        <v>173</v>
      </c>
      <c r="E8" s="23" t="s">
        <v>173</v>
      </c>
      <c r="F8" s="23" t="s">
        <v>173</v>
      </c>
      <c r="G8" s="20" t="s">
        <v>214</v>
      </c>
      <c r="H8" s="20" t="s">
        <v>214</v>
      </c>
      <c r="I8" s="20" t="s">
        <v>214</v>
      </c>
      <c r="J8" s="20" t="s">
        <v>214</v>
      </c>
      <c r="K8" s="20" t="s">
        <v>214</v>
      </c>
      <c r="L8" s="20" t="s">
        <v>214</v>
      </c>
      <c r="M8" s="20" t="s">
        <v>214</v>
      </c>
      <c r="N8" s="20" t="s">
        <v>214</v>
      </c>
      <c r="O8" s="20" t="s">
        <v>214</v>
      </c>
      <c r="P8" s="20" t="s">
        <v>214</v>
      </c>
      <c r="Q8" s="20" t="s">
        <v>214</v>
      </c>
    </row>
    <row r="9" spans="1:33" x14ac:dyDescent="0.25">
      <c r="A9" s="20" t="s">
        <v>7</v>
      </c>
      <c r="D9" s="23" t="s">
        <v>178</v>
      </c>
      <c r="E9" s="23" t="s">
        <v>179</v>
      </c>
      <c r="F9" s="23" t="s">
        <v>180</v>
      </c>
      <c r="G9" s="20" t="s">
        <v>215</v>
      </c>
      <c r="H9" s="20" t="s">
        <v>216</v>
      </c>
      <c r="I9" s="20" t="s">
        <v>217</v>
      </c>
      <c r="J9" s="20" t="s">
        <v>218</v>
      </c>
      <c r="K9" s="20" t="s">
        <v>219</v>
      </c>
      <c r="L9" s="20" t="s">
        <v>220</v>
      </c>
      <c r="M9" s="20" t="s">
        <v>221</v>
      </c>
      <c r="N9" s="20" t="s">
        <v>222</v>
      </c>
      <c r="O9" s="20" t="s">
        <v>223</v>
      </c>
      <c r="P9" s="20" t="s">
        <v>224</v>
      </c>
      <c r="Q9" s="20" t="s">
        <v>225</v>
      </c>
    </row>
    <row r="10" spans="1:33" x14ac:dyDescent="0.25">
      <c r="A10" s="20" t="s">
        <v>8</v>
      </c>
      <c r="D10" s="23">
        <v>0</v>
      </c>
      <c r="E10" s="23" t="s">
        <v>181</v>
      </c>
      <c r="F10" s="23">
        <v>0</v>
      </c>
      <c r="G10" s="20" t="s">
        <v>226</v>
      </c>
      <c r="H10" s="20" t="s">
        <v>227</v>
      </c>
      <c r="I10" s="20" t="s">
        <v>228</v>
      </c>
      <c r="J10" s="20" t="s">
        <v>229</v>
      </c>
      <c r="K10" s="20" t="s">
        <v>230</v>
      </c>
      <c r="L10" s="20" t="s">
        <v>214</v>
      </c>
      <c r="M10" s="20" t="s">
        <v>231</v>
      </c>
      <c r="N10" s="20" t="s">
        <v>232</v>
      </c>
      <c r="O10" s="20" t="s">
        <v>233</v>
      </c>
      <c r="P10" s="20" t="s">
        <v>234</v>
      </c>
      <c r="Q10" s="20" t="s">
        <v>235</v>
      </c>
    </row>
    <row r="11" spans="1:33" x14ac:dyDescent="0.25">
      <c r="A11" s="20" t="s">
        <v>9</v>
      </c>
      <c r="B11" s="20" t="s">
        <v>10</v>
      </c>
      <c r="D11" s="23">
        <v>0</v>
      </c>
      <c r="E11" s="23">
        <v>0</v>
      </c>
      <c r="F11" s="23">
        <v>0</v>
      </c>
      <c r="G11" s="20" t="s">
        <v>236</v>
      </c>
      <c r="H11" s="20" t="s">
        <v>236</v>
      </c>
      <c r="I11" s="20" t="s">
        <v>236</v>
      </c>
      <c r="J11" s="20" t="s">
        <v>236</v>
      </c>
      <c r="K11" s="20" t="s">
        <v>236</v>
      </c>
      <c r="L11" s="20" t="s">
        <v>236</v>
      </c>
      <c r="M11" s="20" t="s">
        <v>236</v>
      </c>
      <c r="N11" s="20" t="s">
        <v>236</v>
      </c>
      <c r="O11" s="20" t="s">
        <v>236</v>
      </c>
      <c r="P11" s="20" t="s">
        <v>236</v>
      </c>
      <c r="Q11" s="20" t="s">
        <v>236</v>
      </c>
    </row>
    <row r="12" spans="1:33" ht="45" x14ac:dyDescent="0.25">
      <c r="A12" s="20" t="s">
        <v>11</v>
      </c>
      <c r="B12" s="20" t="s">
        <v>10</v>
      </c>
      <c r="D12" s="23">
        <v>2.2999999999999998</v>
      </c>
      <c r="E12" s="23">
        <v>1.5</v>
      </c>
      <c r="F12" s="23">
        <v>3.8</v>
      </c>
      <c r="G12" s="20" t="s">
        <v>237</v>
      </c>
      <c r="H12" s="20" t="s">
        <v>238</v>
      </c>
      <c r="I12" s="20" t="s">
        <v>239</v>
      </c>
      <c r="J12" s="20" t="s">
        <v>240</v>
      </c>
      <c r="K12" s="20" t="s">
        <v>241</v>
      </c>
      <c r="L12" s="20" t="s">
        <v>242</v>
      </c>
      <c r="M12" s="20" t="s">
        <v>243</v>
      </c>
      <c r="N12" s="20" t="s">
        <v>244</v>
      </c>
      <c r="O12" s="20">
        <v>0.38</v>
      </c>
      <c r="P12" s="20">
        <v>1.5</v>
      </c>
      <c r="Q12" s="20">
        <v>1.1000000000000001</v>
      </c>
      <c r="S12" s="21" t="s">
        <v>252</v>
      </c>
      <c r="T12" s="21" t="s">
        <v>253</v>
      </c>
      <c r="U12" s="21" t="s">
        <v>254</v>
      </c>
      <c r="V12" s="21" t="s">
        <v>255</v>
      </c>
      <c r="W12" s="21" t="s">
        <v>256</v>
      </c>
      <c r="X12" s="21" t="s">
        <v>257</v>
      </c>
      <c r="Y12" s="21" t="s">
        <v>258</v>
      </c>
      <c r="Z12" s="21" t="s">
        <v>259</v>
      </c>
      <c r="AA12" s="21" t="s">
        <v>260</v>
      </c>
      <c r="AB12" s="21" t="s">
        <v>261</v>
      </c>
      <c r="AC12" s="21" t="s">
        <v>262</v>
      </c>
      <c r="AD12" s="21" t="s">
        <v>263</v>
      </c>
      <c r="AE12" s="21"/>
      <c r="AF12" s="21" t="s">
        <v>298</v>
      </c>
      <c r="AG12" s="21" t="s">
        <v>299</v>
      </c>
    </row>
    <row r="13" spans="1:33" x14ac:dyDescent="0.25">
      <c r="A13" s="20" t="s">
        <v>12</v>
      </c>
      <c r="B13" s="20" t="s">
        <v>10</v>
      </c>
      <c r="D13" s="23">
        <v>94.5</v>
      </c>
      <c r="E13" s="23">
        <v>97.6</v>
      </c>
      <c r="F13" s="23">
        <v>97.3</v>
      </c>
      <c r="G13" s="20" t="s">
        <v>245</v>
      </c>
      <c r="H13" s="20" t="s">
        <v>246</v>
      </c>
      <c r="I13" s="20" t="s">
        <v>245</v>
      </c>
      <c r="J13" s="20" t="s">
        <v>247</v>
      </c>
      <c r="K13" s="20" t="s">
        <v>246</v>
      </c>
      <c r="L13" s="20" t="s">
        <v>247</v>
      </c>
      <c r="M13" s="20" t="s">
        <v>245</v>
      </c>
      <c r="N13" s="20" t="s">
        <v>247</v>
      </c>
      <c r="O13" s="20">
        <v>0.3</v>
      </c>
      <c r="P13" s="20">
        <v>0.3</v>
      </c>
      <c r="Q13" s="20">
        <v>0.3</v>
      </c>
      <c r="AF13" s="20">
        <f>(SUM(AB16,AB15,AB17,AB18,AB19,AB20,AB21,AB22,AB23,AB25))</f>
        <v>75.820653235653253</v>
      </c>
      <c r="AG13" s="24">
        <f>SUM(V15:V21,V23:V25)</f>
        <v>337.7</v>
      </c>
    </row>
    <row r="14" spans="1:33" x14ac:dyDescent="0.25">
      <c r="A14" s="20" t="s">
        <v>13</v>
      </c>
      <c r="B14" s="20" t="s">
        <v>14</v>
      </c>
      <c r="D14" s="23" t="s">
        <v>182</v>
      </c>
      <c r="E14" s="23" t="s">
        <v>183</v>
      </c>
      <c r="F14" s="23" t="s">
        <v>183</v>
      </c>
    </row>
    <row r="15" spans="1:33" x14ac:dyDescent="0.25">
      <c r="A15" s="25" t="s">
        <v>15</v>
      </c>
      <c r="B15" s="25" t="s">
        <v>14</v>
      </c>
      <c r="D15" s="35" t="s">
        <v>184</v>
      </c>
      <c r="E15" s="35" t="s">
        <v>184</v>
      </c>
      <c r="F15" s="35">
        <v>0.2</v>
      </c>
      <c r="G15" s="36" t="s">
        <v>248</v>
      </c>
      <c r="H15" s="36" t="s">
        <v>248</v>
      </c>
      <c r="I15" s="36" t="s">
        <v>248</v>
      </c>
      <c r="J15" s="36" t="s">
        <v>248</v>
      </c>
      <c r="K15" s="36" t="s">
        <v>248</v>
      </c>
      <c r="L15" s="36">
        <v>0.4</v>
      </c>
      <c r="M15" s="36" t="s">
        <v>248</v>
      </c>
      <c r="N15" s="36" t="s">
        <v>248</v>
      </c>
      <c r="O15" s="36" t="s">
        <v>248</v>
      </c>
      <c r="P15" s="36" t="s">
        <v>248</v>
      </c>
      <c r="Q15" s="36">
        <v>0.3</v>
      </c>
      <c r="R15" s="37"/>
      <c r="S15" s="37">
        <v>14</v>
      </c>
      <c r="T15" s="37">
        <v>11</v>
      </c>
      <c r="U15" s="38">
        <f>IFERROR(T15/S15,"")</f>
        <v>0.7857142857142857</v>
      </c>
      <c r="V15" s="39">
        <f>MAX(D15:Q15)</f>
        <v>0.4</v>
      </c>
      <c r="W15" s="37">
        <f>MIN(D15:Q15)</f>
        <v>0.2</v>
      </c>
      <c r="X15" s="37">
        <f>MEDIAN(D15:Q15)</f>
        <v>0.3</v>
      </c>
      <c r="Y15" s="37">
        <f>STDEV(D15:Q15)</f>
        <v>9.9999999999999908E-2</v>
      </c>
      <c r="Z15" s="37">
        <f>((Y15*100)/AB15)</f>
        <v>33.3333333333333</v>
      </c>
      <c r="AA15" s="37">
        <f>VAR(D15:Q15)</f>
        <v>9.9999999999999811E-3</v>
      </c>
      <c r="AB15" s="37">
        <f>AVERAGE(D15:Q15)</f>
        <v>0.30000000000000004</v>
      </c>
      <c r="AC15" s="37">
        <f>_xlfn.PERCENTILE.INC(D15:Q15,0.95)</f>
        <v>0.39</v>
      </c>
      <c r="AD15" s="37">
        <f>_xlfn.PERCENTILE.INC(D15:Q15,0.99)</f>
        <v>0.39800000000000002</v>
      </c>
    </row>
    <row r="16" spans="1:33" x14ac:dyDescent="0.25">
      <c r="A16" s="25" t="s">
        <v>16</v>
      </c>
      <c r="B16" s="25" t="s">
        <v>14</v>
      </c>
      <c r="D16" s="35">
        <v>1.4</v>
      </c>
      <c r="E16" s="35" t="s">
        <v>185</v>
      </c>
      <c r="F16" s="35">
        <v>6</v>
      </c>
      <c r="G16" s="36" t="s">
        <v>249</v>
      </c>
      <c r="H16" s="36" t="s">
        <v>249</v>
      </c>
      <c r="I16" s="36">
        <v>1</v>
      </c>
      <c r="J16" s="36" t="s">
        <v>249</v>
      </c>
      <c r="K16" s="36">
        <v>1.1000000000000001</v>
      </c>
      <c r="L16" s="36">
        <v>27</v>
      </c>
      <c r="M16" s="36">
        <v>1.8</v>
      </c>
      <c r="N16" s="36">
        <v>1.6</v>
      </c>
      <c r="O16" s="36" t="s">
        <v>249</v>
      </c>
      <c r="P16" s="36">
        <v>1.1000000000000001</v>
      </c>
      <c r="Q16" s="36">
        <v>11</v>
      </c>
      <c r="R16" s="37"/>
      <c r="S16" s="37">
        <v>14</v>
      </c>
      <c r="T16" s="37">
        <v>5</v>
      </c>
      <c r="U16" s="38">
        <f t="shared" ref="U16:U79" si="0">IFERROR(T16/S16,"")</f>
        <v>0.35714285714285715</v>
      </c>
      <c r="V16" s="39">
        <f t="shared" ref="V16:V79" si="1">MAX(D16:Q16)</f>
        <v>27</v>
      </c>
      <c r="W16" s="37">
        <f t="shared" ref="W16:W79" si="2">MIN(D16:Q16)</f>
        <v>1</v>
      </c>
      <c r="X16" s="37">
        <f t="shared" ref="X16:X79" si="3">MEDIAN(D16:Q16)</f>
        <v>1.6</v>
      </c>
      <c r="Y16" s="37">
        <f t="shared" ref="Y16:Y79" si="4">STDEV(D16:Q16)</f>
        <v>8.6366628071521028</v>
      </c>
      <c r="Z16" s="37">
        <f t="shared" ref="Z16:Z79" si="5">((Y16*100)/AB16)</f>
        <v>149.4807024314787</v>
      </c>
      <c r="AA16" s="37">
        <f t="shared" ref="AA16:AA79" si="6">VAR(D16:Q16)</f>
        <v>74.591944444444437</v>
      </c>
      <c r="AB16" s="37">
        <f t="shared" ref="AB16:AB79" si="7">AVERAGE(D16:Q16)</f>
        <v>5.7777777777777777</v>
      </c>
      <c r="AC16" s="37">
        <f t="shared" ref="AC16:AC79" si="8">_xlfn.PERCENTILE.INC(D16:Q16,0.95)</f>
        <v>20.599999999999994</v>
      </c>
      <c r="AD16" s="37">
        <f t="shared" ref="AD16:AD79" si="9">_xlfn.PERCENTILE.INC(D16:Q16,0.99)</f>
        <v>25.72</v>
      </c>
    </row>
    <row r="17" spans="1:30" x14ac:dyDescent="0.25">
      <c r="A17" s="25" t="s">
        <v>17</v>
      </c>
      <c r="B17" s="25" t="s">
        <v>14</v>
      </c>
      <c r="D17" s="35" t="s">
        <v>186</v>
      </c>
      <c r="E17" s="35" t="s">
        <v>186</v>
      </c>
      <c r="F17" s="35">
        <v>13.2</v>
      </c>
      <c r="G17" s="36">
        <v>4.3</v>
      </c>
      <c r="H17" s="36">
        <v>2.5</v>
      </c>
      <c r="I17" s="36">
        <v>8.3000000000000007</v>
      </c>
      <c r="J17" s="36">
        <v>4.2</v>
      </c>
      <c r="K17" s="36">
        <v>4.9000000000000004</v>
      </c>
      <c r="L17" s="36">
        <v>36</v>
      </c>
      <c r="M17" s="36">
        <v>6.9</v>
      </c>
      <c r="N17" s="36">
        <v>13</v>
      </c>
      <c r="O17" s="36">
        <v>5.5</v>
      </c>
      <c r="P17" s="36">
        <v>7.3</v>
      </c>
      <c r="Q17" s="36">
        <v>17</v>
      </c>
      <c r="R17" s="37"/>
      <c r="S17" s="37">
        <v>14</v>
      </c>
      <c r="T17" s="37">
        <v>2</v>
      </c>
      <c r="U17" s="38">
        <f t="shared" si="0"/>
        <v>0.14285714285714285</v>
      </c>
      <c r="V17" s="39">
        <f t="shared" si="1"/>
        <v>36</v>
      </c>
      <c r="W17" s="37">
        <f t="shared" si="2"/>
        <v>2.5</v>
      </c>
      <c r="X17" s="37">
        <f t="shared" si="3"/>
        <v>7.1</v>
      </c>
      <c r="Y17" s="37">
        <f t="shared" si="4"/>
        <v>9.2040957615552212</v>
      </c>
      <c r="Z17" s="37">
        <f t="shared" si="5"/>
        <v>89.723110591927409</v>
      </c>
      <c r="AA17" s="37">
        <f t="shared" si="6"/>
        <v>84.715378787878777</v>
      </c>
      <c r="AB17" s="37">
        <f t="shared" si="7"/>
        <v>10.258333333333335</v>
      </c>
      <c r="AC17" s="37">
        <f t="shared" si="8"/>
        <v>25.549999999999986</v>
      </c>
      <c r="AD17" s="37">
        <f t="shared" si="9"/>
        <v>33.910000000000011</v>
      </c>
    </row>
    <row r="18" spans="1:30" x14ac:dyDescent="0.25">
      <c r="A18" s="25" t="s">
        <v>18</v>
      </c>
      <c r="B18" s="25" t="s">
        <v>14</v>
      </c>
      <c r="D18" s="35">
        <v>3.3</v>
      </c>
      <c r="E18" s="35">
        <v>1.2</v>
      </c>
      <c r="F18" s="35">
        <v>29.1</v>
      </c>
      <c r="G18" s="36">
        <v>2.8</v>
      </c>
      <c r="H18" s="36">
        <v>1.6</v>
      </c>
      <c r="I18" s="36">
        <v>4</v>
      </c>
      <c r="J18" s="36">
        <v>1.7</v>
      </c>
      <c r="K18" s="36">
        <v>5.2</v>
      </c>
      <c r="L18" s="36">
        <v>53</v>
      </c>
      <c r="M18" s="36">
        <v>4.5</v>
      </c>
      <c r="N18" s="36">
        <v>6.9</v>
      </c>
      <c r="O18" s="36">
        <v>5.3</v>
      </c>
      <c r="P18" s="36">
        <v>4.0999999999999996</v>
      </c>
      <c r="Q18" s="36">
        <v>25</v>
      </c>
      <c r="R18" s="37"/>
      <c r="S18" s="37">
        <v>14</v>
      </c>
      <c r="T18" s="37">
        <v>0</v>
      </c>
      <c r="U18" s="38">
        <f t="shared" si="0"/>
        <v>0</v>
      </c>
      <c r="V18" s="39">
        <f t="shared" si="1"/>
        <v>53</v>
      </c>
      <c r="W18" s="37">
        <f t="shared" si="2"/>
        <v>1.2</v>
      </c>
      <c r="X18" s="37">
        <f t="shared" si="3"/>
        <v>4.3</v>
      </c>
      <c r="Y18" s="37">
        <f t="shared" si="4"/>
        <v>14.946043983918649</v>
      </c>
      <c r="Z18" s="37">
        <f t="shared" si="5"/>
        <v>141.66866335467915</v>
      </c>
      <c r="AA18" s="37">
        <f t="shared" si="6"/>
        <v>223.38423076923084</v>
      </c>
      <c r="AB18" s="37">
        <f t="shared" si="7"/>
        <v>10.549999999999999</v>
      </c>
      <c r="AC18" s="37">
        <f t="shared" si="8"/>
        <v>37.464999999999989</v>
      </c>
      <c r="AD18" s="37">
        <f t="shared" si="9"/>
        <v>49.892999999999986</v>
      </c>
    </row>
    <row r="19" spans="1:30" x14ac:dyDescent="0.25">
      <c r="A19" s="25" t="s">
        <v>19</v>
      </c>
      <c r="B19" s="25" t="s">
        <v>14</v>
      </c>
      <c r="D19" s="35" t="s">
        <v>187</v>
      </c>
      <c r="E19" s="35" t="s">
        <v>187</v>
      </c>
      <c r="F19" s="35" t="s">
        <v>187</v>
      </c>
      <c r="G19" s="36" t="s">
        <v>250</v>
      </c>
      <c r="H19" s="36" t="s">
        <v>250</v>
      </c>
      <c r="I19" s="36" t="s">
        <v>250</v>
      </c>
      <c r="J19" s="36" t="s">
        <v>250</v>
      </c>
      <c r="K19" s="36" t="s">
        <v>250</v>
      </c>
      <c r="L19" s="36" t="s">
        <v>250</v>
      </c>
      <c r="M19" s="36" t="s">
        <v>250</v>
      </c>
      <c r="N19" s="36" t="s">
        <v>250</v>
      </c>
      <c r="O19" s="36" t="s">
        <v>250</v>
      </c>
      <c r="P19" s="36">
        <v>0.6</v>
      </c>
      <c r="Q19" s="36" t="s">
        <v>250</v>
      </c>
      <c r="R19" s="37"/>
      <c r="S19" s="37">
        <v>14</v>
      </c>
      <c r="T19" s="37">
        <v>13</v>
      </c>
      <c r="U19" s="38">
        <f>IFERROR(T19/S19,"")</f>
        <v>0.9285714285714286</v>
      </c>
      <c r="V19" s="39">
        <f t="shared" si="1"/>
        <v>0.6</v>
      </c>
      <c r="W19" s="37">
        <f t="shared" si="2"/>
        <v>0.6</v>
      </c>
      <c r="X19" s="37">
        <f t="shared" si="3"/>
        <v>0.6</v>
      </c>
      <c r="Y19" s="37" t="e">
        <f t="shared" si="4"/>
        <v>#DIV/0!</v>
      </c>
      <c r="Z19" s="37" t="e">
        <f t="shared" si="5"/>
        <v>#DIV/0!</v>
      </c>
      <c r="AA19" s="37" t="e">
        <f t="shared" si="6"/>
        <v>#DIV/0!</v>
      </c>
      <c r="AB19" s="37">
        <f t="shared" si="7"/>
        <v>0.6</v>
      </c>
      <c r="AC19" s="37">
        <f t="shared" si="8"/>
        <v>0.6</v>
      </c>
      <c r="AD19" s="37">
        <f t="shared" si="9"/>
        <v>0.6</v>
      </c>
    </row>
    <row r="20" spans="1:30" x14ac:dyDescent="0.25">
      <c r="A20" s="25" t="s">
        <v>20</v>
      </c>
      <c r="B20" s="25" t="s">
        <v>14</v>
      </c>
      <c r="D20" s="35" t="s">
        <v>185</v>
      </c>
      <c r="E20" s="35" t="s">
        <v>185</v>
      </c>
      <c r="F20" s="35">
        <v>1.3</v>
      </c>
      <c r="G20" s="36" t="s">
        <v>249</v>
      </c>
      <c r="H20" s="36" t="s">
        <v>249</v>
      </c>
      <c r="I20" s="36" t="s">
        <v>249</v>
      </c>
      <c r="J20" s="36" t="s">
        <v>249</v>
      </c>
      <c r="K20" s="36" t="s">
        <v>249</v>
      </c>
      <c r="L20" s="36">
        <v>5.7</v>
      </c>
      <c r="M20" s="36" t="s">
        <v>249</v>
      </c>
      <c r="N20" s="36" t="s">
        <v>249</v>
      </c>
      <c r="O20" s="36" t="s">
        <v>249</v>
      </c>
      <c r="P20" s="36">
        <v>1</v>
      </c>
      <c r="Q20" s="36">
        <v>3.2</v>
      </c>
      <c r="R20" s="37"/>
      <c r="S20" s="37">
        <v>14</v>
      </c>
      <c r="T20" s="37">
        <v>10</v>
      </c>
      <c r="U20" s="38">
        <f t="shared" si="0"/>
        <v>0.7142857142857143</v>
      </c>
      <c r="V20" s="39">
        <f t="shared" si="1"/>
        <v>5.7</v>
      </c>
      <c r="W20" s="37">
        <f t="shared" si="2"/>
        <v>1</v>
      </c>
      <c r="X20" s="37">
        <f t="shared" si="3"/>
        <v>2.25</v>
      </c>
      <c r="Y20" s="37">
        <f t="shared" si="4"/>
        <v>2.1648710508172693</v>
      </c>
      <c r="Z20" s="37">
        <f t="shared" si="5"/>
        <v>77.316823243473905</v>
      </c>
      <c r="AA20" s="37">
        <f t="shared" si="6"/>
        <v>4.6866666666666683</v>
      </c>
      <c r="AB20" s="37">
        <f t="shared" si="7"/>
        <v>2.8</v>
      </c>
      <c r="AC20" s="37">
        <f t="shared" si="8"/>
        <v>5.3249999999999993</v>
      </c>
      <c r="AD20" s="37">
        <f t="shared" si="9"/>
        <v>5.625</v>
      </c>
    </row>
    <row r="21" spans="1:30" x14ac:dyDescent="0.25">
      <c r="A21" s="25" t="s">
        <v>21</v>
      </c>
      <c r="B21" s="25" t="s">
        <v>22</v>
      </c>
      <c r="D21" s="35">
        <v>14.5</v>
      </c>
      <c r="E21" s="35">
        <v>7.3</v>
      </c>
      <c r="F21" s="35">
        <v>60.7</v>
      </c>
      <c r="G21" s="36">
        <v>26</v>
      </c>
      <c r="H21" s="36">
        <v>22</v>
      </c>
      <c r="I21" s="36">
        <v>28</v>
      </c>
      <c r="J21" s="36">
        <v>16</v>
      </c>
      <c r="K21" s="36">
        <v>25</v>
      </c>
      <c r="L21" s="36">
        <v>170</v>
      </c>
      <c r="M21" s="36">
        <v>20</v>
      </c>
      <c r="N21" s="36">
        <v>26</v>
      </c>
      <c r="O21" s="36">
        <v>20</v>
      </c>
      <c r="P21" s="36">
        <v>26</v>
      </c>
      <c r="Q21" s="36">
        <v>63</v>
      </c>
      <c r="R21" s="37"/>
      <c r="S21" s="37">
        <v>14</v>
      </c>
      <c r="T21" s="37">
        <v>0</v>
      </c>
      <c r="U21" s="38">
        <f t="shared" si="0"/>
        <v>0</v>
      </c>
      <c r="V21" s="39">
        <f t="shared" si="1"/>
        <v>170</v>
      </c>
      <c r="W21" s="37">
        <f t="shared" si="2"/>
        <v>7.3</v>
      </c>
      <c r="X21" s="37">
        <f t="shared" si="3"/>
        <v>25.5</v>
      </c>
      <c r="Y21" s="37">
        <f t="shared" si="4"/>
        <v>41.272091653447241</v>
      </c>
      <c r="Z21" s="37">
        <f t="shared" si="5"/>
        <v>110.16382900824811</v>
      </c>
      <c r="AA21" s="37">
        <f t="shared" si="6"/>
        <v>1703.3855494505492</v>
      </c>
      <c r="AB21" s="37">
        <f t="shared" si="7"/>
        <v>37.464285714285715</v>
      </c>
      <c r="AC21" s="37">
        <f t="shared" si="8"/>
        <v>100.44999999999996</v>
      </c>
      <c r="AD21" s="37">
        <f t="shared" si="9"/>
        <v>156.08999999999992</v>
      </c>
    </row>
    <row r="22" spans="1:30" x14ac:dyDescent="0.25">
      <c r="A22" s="20" t="s">
        <v>23</v>
      </c>
      <c r="B22" s="20" t="s">
        <v>22</v>
      </c>
      <c r="D22" s="40">
        <v>0.01</v>
      </c>
      <c r="E22" s="40" t="s">
        <v>188</v>
      </c>
      <c r="F22" s="40" t="s">
        <v>188</v>
      </c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>
        <v>3</v>
      </c>
      <c r="T22" s="37">
        <v>2</v>
      </c>
      <c r="U22" s="38">
        <f t="shared" si="0"/>
        <v>0.66666666666666663</v>
      </c>
      <c r="V22" s="39">
        <f t="shared" si="1"/>
        <v>0.01</v>
      </c>
      <c r="W22" s="37">
        <f t="shared" si="2"/>
        <v>0.01</v>
      </c>
      <c r="X22" s="37">
        <f t="shared" si="3"/>
        <v>0.01</v>
      </c>
      <c r="Y22" s="37" t="e">
        <f t="shared" si="4"/>
        <v>#DIV/0!</v>
      </c>
      <c r="Z22" s="37" t="e">
        <f t="shared" si="5"/>
        <v>#DIV/0!</v>
      </c>
      <c r="AA22" s="37" t="e">
        <f t="shared" si="6"/>
        <v>#DIV/0!</v>
      </c>
      <c r="AB22" s="37">
        <f t="shared" si="7"/>
        <v>0.01</v>
      </c>
      <c r="AC22" s="37">
        <f t="shared" si="8"/>
        <v>0.01</v>
      </c>
      <c r="AD22" s="37">
        <f t="shared" si="9"/>
        <v>0.01</v>
      </c>
    </row>
    <row r="23" spans="1:30" x14ac:dyDescent="0.25">
      <c r="A23" s="20" t="s">
        <v>24</v>
      </c>
      <c r="B23" s="20" t="s">
        <v>14</v>
      </c>
      <c r="D23" s="40">
        <v>0.7</v>
      </c>
      <c r="E23" s="40" t="s">
        <v>189</v>
      </c>
      <c r="F23" s="40">
        <v>1.7</v>
      </c>
      <c r="G23" s="37">
        <v>1.4</v>
      </c>
      <c r="H23" s="37">
        <v>1</v>
      </c>
      <c r="I23" s="37">
        <v>2</v>
      </c>
      <c r="J23" s="37">
        <v>1.5</v>
      </c>
      <c r="K23" s="37">
        <v>1.2</v>
      </c>
      <c r="L23" s="37">
        <v>6</v>
      </c>
      <c r="M23" s="37">
        <v>1.5</v>
      </c>
      <c r="N23" s="37">
        <v>1.2</v>
      </c>
      <c r="O23" s="37">
        <v>1.3</v>
      </c>
      <c r="P23" s="37">
        <v>1.1000000000000001</v>
      </c>
      <c r="Q23" s="37">
        <v>2.5</v>
      </c>
      <c r="R23" s="37"/>
      <c r="S23" s="37">
        <v>14</v>
      </c>
      <c r="T23" s="37">
        <v>1</v>
      </c>
      <c r="U23" s="38">
        <f t="shared" si="0"/>
        <v>7.1428571428571425E-2</v>
      </c>
      <c r="V23" s="39">
        <f t="shared" si="1"/>
        <v>6</v>
      </c>
      <c r="W23" s="37">
        <f t="shared" si="2"/>
        <v>0.7</v>
      </c>
      <c r="X23" s="37">
        <f t="shared" si="3"/>
        <v>1.4</v>
      </c>
      <c r="Y23" s="37">
        <f t="shared" si="4"/>
        <v>1.3485509792327997</v>
      </c>
      <c r="Z23" s="37">
        <f t="shared" si="5"/>
        <v>75.892479350763608</v>
      </c>
      <c r="AA23" s="37">
        <f t="shared" si="6"/>
        <v>1.8185897435897431</v>
      </c>
      <c r="AB23" s="37">
        <f t="shared" si="7"/>
        <v>1.776923076923077</v>
      </c>
      <c r="AC23" s="37">
        <f t="shared" si="8"/>
        <v>3.899999999999995</v>
      </c>
      <c r="AD23" s="37">
        <f t="shared" si="9"/>
        <v>5.5799999999999965</v>
      </c>
    </row>
    <row r="24" spans="1:30" x14ac:dyDescent="0.25">
      <c r="A24" s="20" t="s">
        <v>25</v>
      </c>
      <c r="B24" s="20" t="s">
        <v>14</v>
      </c>
      <c r="D24" s="40" t="s">
        <v>185</v>
      </c>
      <c r="E24" s="40" t="s">
        <v>185</v>
      </c>
      <c r="F24" s="40" t="s">
        <v>185</v>
      </c>
      <c r="G24" s="37" t="s">
        <v>249</v>
      </c>
      <c r="H24" s="37" t="s">
        <v>249</v>
      </c>
      <c r="I24" s="37" t="s">
        <v>249</v>
      </c>
      <c r="J24" s="37" t="s">
        <v>249</v>
      </c>
      <c r="K24" s="37" t="s">
        <v>249</v>
      </c>
      <c r="L24" s="37" t="s">
        <v>249</v>
      </c>
      <c r="M24" s="37" t="s">
        <v>249</v>
      </c>
      <c r="N24" s="37" t="s">
        <v>249</v>
      </c>
      <c r="O24" s="37" t="s">
        <v>249</v>
      </c>
      <c r="P24" s="37" t="s">
        <v>249</v>
      </c>
      <c r="Q24" s="37" t="s">
        <v>249</v>
      </c>
      <c r="R24" s="37"/>
      <c r="S24" s="37">
        <v>14</v>
      </c>
      <c r="T24" s="37">
        <v>14</v>
      </c>
      <c r="U24" s="38">
        <f t="shared" si="0"/>
        <v>1</v>
      </c>
      <c r="V24" s="39">
        <f t="shared" si="1"/>
        <v>0</v>
      </c>
      <c r="W24" s="37">
        <f t="shared" si="2"/>
        <v>0</v>
      </c>
      <c r="X24" s="37" t="e">
        <f t="shared" si="3"/>
        <v>#NUM!</v>
      </c>
      <c r="Y24" s="37" t="e">
        <f t="shared" si="4"/>
        <v>#DIV/0!</v>
      </c>
      <c r="Z24" s="37" t="e">
        <f t="shared" si="5"/>
        <v>#DIV/0!</v>
      </c>
      <c r="AA24" s="37" t="e">
        <f t="shared" si="6"/>
        <v>#DIV/0!</v>
      </c>
      <c r="AB24" s="37" t="e">
        <f t="shared" si="7"/>
        <v>#DIV/0!</v>
      </c>
      <c r="AC24" s="37" t="e">
        <f t="shared" si="8"/>
        <v>#NUM!</v>
      </c>
      <c r="AD24" s="37" t="e">
        <f t="shared" si="9"/>
        <v>#NUM!</v>
      </c>
    </row>
    <row r="25" spans="1:30" x14ac:dyDescent="0.25">
      <c r="A25" s="20" t="s">
        <v>26</v>
      </c>
      <c r="B25" s="20" t="s">
        <v>27</v>
      </c>
      <c r="D25" s="40" t="s">
        <v>189</v>
      </c>
      <c r="E25" s="40" t="s">
        <v>189</v>
      </c>
      <c r="F25" s="40">
        <v>2.6</v>
      </c>
      <c r="G25" s="37">
        <v>2.7</v>
      </c>
      <c r="H25" s="37">
        <v>2.7</v>
      </c>
      <c r="I25" s="37">
        <v>2.9</v>
      </c>
      <c r="J25" s="37">
        <v>2.2999999999999998</v>
      </c>
      <c r="K25" s="37">
        <v>3.2</v>
      </c>
      <c r="L25" s="37">
        <v>39</v>
      </c>
      <c r="M25" s="37">
        <v>3.6</v>
      </c>
      <c r="N25" s="37">
        <v>3.7</v>
      </c>
      <c r="O25" s="37">
        <v>2.5</v>
      </c>
      <c r="P25" s="37">
        <v>4.3</v>
      </c>
      <c r="Q25" s="37">
        <v>5.9</v>
      </c>
      <c r="R25" s="37"/>
      <c r="S25" s="37">
        <v>14</v>
      </c>
      <c r="T25" s="37">
        <v>2</v>
      </c>
      <c r="U25" s="38">
        <f t="shared" si="0"/>
        <v>0.14285714285714285</v>
      </c>
      <c r="V25" s="39">
        <f t="shared" si="1"/>
        <v>39</v>
      </c>
      <c r="W25" s="37">
        <f t="shared" si="2"/>
        <v>2.2999999999999998</v>
      </c>
      <c r="X25" s="37">
        <f t="shared" si="3"/>
        <v>3.05</v>
      </c>
      <c r="Y25" s="37">
        <f t="shared" si="4"/>
        <v>10.351621158352957</v>
      </c>
      <c r="Z25" s="37">
        <f t="shared" si="5"/>
        <v>164.74728633983483</v>
      </c>
      <c r="AA25" s="37">
        <f t="shared" si="6"/>
        <v>107.15606060606061</v>
      </c>
      <c r="AB25" s="37">
        <f t="shared" si="7"/>
        <v>6.2833333333333341</v>
      </c>
      <c r="AC25" s="37">
        <f t="shared" si="8"/>
        <v>20.794999999999977</v>
      </c>
      <c r="AD25" s="37">
        <f t="shared" si="9"/>
        <v>35.359000000000023</v>
      </c>
    </row>
    <row r="26" spans="1:30" x14ac:dyDescent="0.25">
      <c r="A26" s="20" t="s">
        <v>28</v>
      </c>
      <c r="B26" s="20" t="s">
        <v>27</v>
      </c>
      <c r="D26" s="40">
        <v>0.27</v>
      </c>
      <c r="E26" s="40">
        <v>0.18</v>
      </c>
      <c r="F26" s="40">
        <v>9.58</v>
      </c>
      <c r="G26" s="37" t="s">
        <v>248</v>
      </c>
      <c r="H26" s="37" t="s">
        <v>248</v>
      </c>
      <c r="I26" s="37" t="s">
        <v>248</v>
      </c>
      <c r="J26" s="37" t="s">
        <v>248</v>
      </c>
      <c r="K26" s="37" t="s">
        <v>248</v>
      </c>
      <c r="L26" s="37" t="s">
        <v>248</v>
      </c>
      <c r="M26" s="37" t="s">
        <v>248</v>
      </c>
      <c r="N26" s="37" t="s">
        <v>248</v>
      </c>
      <c r="O26" s="37" t="s">
        <v>248</v>
      </c>
      <c r="P26" s="37" t="s">
        <v>248</v>
      </c>
      <c r="Q26" s="37" t="s">
        <v>248</v>
      </c>
      <c r="R26" s="37"/>
      <c r="S26" s="37">
        <v>14</v>
      </c>
      <c r="T26" s="37">
        <v>11</v>
      </c>
      <c r="U26" s="38">
        <f t="shared" si="0"/>
        <v>0.7857142857142857</v>
      </c>
      <c r="V26" s="39">
        <f t="shared" si="1"/>
        <v>9.58</v>
      </c>
      <c r="W26" s="37">
        <f t="shared" si="2"/>
        <v>0.18</v>
      </c>
      <c r="X26" s="37">
        <f t="shared" si="3"/>
        <v>0.27</v>
      </c>
      <c r="Y26" s="37">
        <f t="shared" si="4"/>
        <v>5.4012992264207442</v>
      </c>
      <c r="Z26" s="37">
        <f t="shared" si="5"/>
        <v>161.55431385106914</v>
      </c>
      <c r="AA26" s="37">
        <f t="shared" si="6"/>
        <v>29.174033333333334</v>
      </c>
      <c r="AB26" s="37">
        <f t="shared" si="7"/>
        <v>3.3433333333333333</v>
      </c>
      <c r="AC26" s="37">
        <f t="shared" si="8"/>
        <v>8.6489999999999991</v>
      </c>
      <c r="AD26" s="37">
        <f t="shared" si="9"/>
        <v>9.3938000000000006</v>
      </c>
    </row>
    <row r="27" spans="1:30" x14ac:dyDescent="0.25">
      <c r="A27" s="20" t="s">
        <v>29</v>
      </c>
      <c r="B27" s="20" t="s">
        <v>27</v>
      </c>
      <c r="D27" s="40" t="s">
        <v>188</v>
      </c>
      <c r="E27" s="40" t="s">
        <v>188</v>
      </c>
      <c r="F27" s="40" t="s">
        <v>188</v>
      </c>
      <c r="G27" s="37" t="s">
        <v>236</v>
      </c>
      <c r="H27" s="37" t="s">
        <v>236</v>
      </c>
      <c r="I27" s="37" t="s">
        <v>236</v>
      </c>
      <c r="J27" s="37" t="s">
        <v>236</v>
      </c>
      <c r="K27" s="37" t="s">
        <v>236</v>
      </c>
      <c r="L27" s="37" t="s">
        <v>236</v>
      </c>
      <c r="M27" s="37" t="s">
        <v>236</v>
      </c>
      <c r="N27" s="37" t="s">
        <v>236</v>
      </c>
      <c r="O27" s="37" t="s">
        <v>236</v>
      </c>
      <c r="P27" s="37" t="s">
        <v>236</v>
      </c>
      <c r="Q27" s="37" t="s">
        <v>236</v>
      </c>
      <c r="R27" s="37"/>
      <c r="S27" s="37">
        <v>14</v>
      </c>
      <c r="T27" s="37">
        <v>14</v>
      </c>
      <c r="U27" s="38">
        <f t="shared" si="0"/>
        <v>1</v>
      </c>
      <c r="V27" s="39">
        <f t="shared" si="1"/>
        <v>0</v>
      </c>
      <c r="W27" s="37">
        <f t="shared" si="2"/>
        <v>0</v>
      </c>
      <c r="X27" s="37" t="e">
        <f t="shared" si="3"/>
        <v>#NUM!</v>
      </c>
      <c r="Y27" s="37" t="e">
        <f t="shared" si="4"/>
        <v>#DIV/0!</v>
      </c>
      <c r="Z27" s="37" t="e">
        <f t="shared" si="5"/>
        <v>#DIV/0!</v>
      </c>
      <c r="AA27" s="37" t="e">
        <f t="shared" si="6"/>
        <v>#DIV/0!</v>
      </c>
      <c r="AB27" s="37" t="e">
        <f t="shared" si="7"/>
        <v>#DIV/0!</v>
      </c>
      <c r="AC27" s="37" t="e">
        <f t="shared" si="8"/>
        <v>#NUM!</v>
      </c>
      <c r="AD27" s="37" t="e">
        <f t="shared" si="9"/>
        <v>#NUM!</v>
      </c>
    </row>
    <row r="28" spans="1:30" x14ac:dyDescent="0.25">
      <c r="A28" s="20" t="s">
        <v>30</v>
      </c>
      <c r="B28" s="20" t="s">
        <v>27</v>
      </c>
      <c r="D28" s="40" t="s">
        <v>188</v>
      </c>
      <c r="E28" s="40" t="s">
        <v>188</v>
      </c>
      <c r="F28" s="40" t="s">
        <v>188</v>
      </c>
      <c r="G28" s="37" t="s">
        <v>248</v>
      </c>
      <c r="H28" s="37" t="s">
        <v>248</v>
      </c>
      <c r="I28" s="37" t="s">
        <v>248</v>
      </c>
      <c r="J28" s="37" t="s">
        <v>248</v>
      </c>
      <c r="K28" s="37" t="s">
        <v>248</v>
      </c>
      <c r="L28" s="37" t="s">
        <v>248</v>
      </c>
      <c r="M28" s="37" t="s">
        <v>248</v>
      </c>
      <c r="N28" s="37" t="s">
        <v>248</v>
      </c>
      <c r="O28" s="37" t="s">
        <v>248</v>
      </c>
      <c r="P28" s="37" t="s">
        <v>248</v>
      </c>
      <c r="Q28" s="37" t="s">
        <v>248</v>
      </c>
      <c r="R28" s="37"/>
      <c r="S28" s="37">
        <v>14</v>
      </c>
      <c r="T28" s="37">
        <v>14</v>
      </c>
      <c r="U28" s="38">
        <f t="shared" si="0"/>
        <v>1</v>
      </c>
      <c r="V28" s="39">
        <f t="shared" si="1"/>
        <v>0</v>
      </c>
      <c r="W28" s="37">
        <f t="shared" si="2"/>
        <v>0</v>
      </c>
      <c r="X28" s="37" t="e">
        <f t="shared" si="3"/>
        <v>#NUM!</v>
      </c>
      <c r="Y28" s="37" t="e">
        <f t="shared" si="4"/>
        <v>#DIV/0!</v>
      </c>
      <c r="Z28" s="37" t="e">
        <f t="shared" si="5"/>
        <v>#DIV/0!</v>
      </c>
      <c r="AA28" s="37" t="e">
        <f t="shared" si="6"/>
        <v>#DIV/0!</v>
      </c>
      <c r="AB28" s="37" t="e">
        <f t="shared" si="7"/>
        <v>#DIV/0!</v>
      </c>
      <c r="AC28" s="37" t="e">
        <f t="shared" si="8"/>
        <v>#NUM!</v>
      </c>
      <c r="AD28" s="37" t="e">
        <f t="shared" si="9"/>
        <v>#NUM!</v>
      </c>
    </row>
    <row r="29" spans="1:30" x14ac:dyDescent="0.25">
      <c r="A29" s="20" t="s">
        <v>31</v>
      </c>
      <c r="B29" s="20" t="s">
        <v>27</v>
      </c>
      <c r="D29" s="40" t="s">
        <v>188</v>
      </c>
      <c r="E29" s="40" t="s">
        <v>188</v>
      </c>
      <c r="F29" s="40" t="s">
        <v>188</v>
      </c>
      <c r="G29" s="37" t="s">
        <v>236</v>
      </c>
      <c r="H29" s="37" t="s">
        <v>236</v>
      </c>
      <c r="I29" s="37" t="s">
        <v>236</v>
      </c>
      <c r="J29" s="37" t="s">
        <v>236</v>
      </c>
      <c r="K29" s="37" t="s">
        <v>236</v>
      </c>
      <c r="L29" s="37" t="s">
        <v>236</v>
      </c>
      <c r="M29" s="37" t="s">
        <v>236</v>
      </c>
      <c r="N29" s="37" t="s">
        <v>236</v>
      </c>
      <c r="O29" s="37" t="s">
        <v>236</v>
      </c>
      <c r="P29" s="37" t="s">
        <v>236</v>
      </c>
      <c r="Q29" s="37" t="s">
        <v>236</v>
      </c>
      <c r="R29" s="37"/>
      <c r="S29" s="37">
        <v>14</v>
      </c>
      <c r="T29" s="37">
        <v>14</v>
      </c>
      <c r="U29" s="38">
        <f t="shared" si="0"/>
        <v>1</v>
      </c>
      <c r="V29" s="39">
        <f t="shared" si="1"/>
        <v>0</v>
      </c>
      <c r="W29" s="37">
        <f t="shared" si="2"/>
        <v>0</v>
      </c>
      <c r="X29" s="37" t="e">
        <f t="shared" si="3"/>
        <v>#NUM!</v>
      </c>
      <c r="Y29" s="37" t="e">
        <f t="shared" si="4"/>
        <v>#DIV/0!</v>
      </c>
      <c r="Z29" s="37" t="e">
        <f t="shared" si="5"/>
        <v>#DIV/0!</v>
      </c>
      <c r="AA29" s="37" t="e">
        <f t="shared" si="6"/>
        <v>#DIV/0!</v>
      </c>
      <c r="AB29" s="37" t="e">
        <f t="shared" si="7"/>
        <v>#DIV/0!</v>
      </c>
      <c r="AC29" s="37" t="e">
        <f t="shared" si="8"/>
        <v>#NUM!</v>
      </c>
      <c r="AD29" s="37" t="e">
        <f t="shared" si="9"/>
        <v>#NUM!</v>
      </c>
    </row>
    <row r="30" spans="1:30" x14ac:dyDescent="0.25">
      <c r="A30" s="20" t="s">
        <v>32</v>
      </c>
      <c r="B30" s="20" t="s">
        <v>27</v>
      </c>
      <c r="D30" s="40" t="s">
        <v>188</v>
      </c>
      <c r="E30" s="40" t="s">
        <v>188</v>
      </c>
      <c r="F30" s="40" t="s">
        <v>188</v>
      </c>
      <c r="G30" s="37" t="s">
        <v>248</v>
      </c>
      <c r="H30" s="37" t="s">
        <v>248</v>
      </c>
      <c r="I30" s="37" t="s">
        <v>248</v>
      </c>
      <c r="J30" s="37" t="s">
        <v>248</v>
      </c>
      <c r="K30" s="37" t="s">
        <v>248</v>
      </c>
      <c r="L30" s="37" t="s">
        <v>248</v>
      </c>
      <c r="M30" s="37" t="s">
        <v>248</v>
      </c>
      <c r="N30" s="37" t="s">
        <v>248</v>
      </c>
      <c r="O30" s="37" t="s">
        <v>248</v>
      </c>
      <c r="P30" s="37" t="s">
        <v>248</v>
      </c>
      <c r="Q30" s="37" t="s">
        <v>248</v>
      </c>
      <c r="R30" s="37"/>
      <c r="S30" s="37">
        <v>14</v>
      </c>
      <c r="T30" s="37">
        <v>14</v>
      </c>
      <c r="U30" s="38">
        <f t="shared" si="0"/>
        <v>1</v>
      </c>
      <c r="V30" s="39">
        <f t="shared" si="1"/>
        <v>0</v>
      </c>
      <c r="W30" s="37">
        <f t="shared" si="2"/>
        <v>0</v>
      </c>
      <c r="X30" s="37" t="e">
        <f t="shared" si="3"/>
        <v>#NUM!</v>
      </c>
      <c r="Y30" s="37" t="e">
        <f t="shared" si="4"/>
        <v>#DIV/0!</v>
      </c>
      <c r="Z30" s="37" t="e">
        <f t="shared" si="5"/>
        <v>#DIV/0!</v>
      </c>
      <c r="AA30" s="37" t="e">
        <f t="shared" si="6"/>
        <v>#DIV/0!</v>
      </c>
      <c r="AB30" s="37" t="e">
        <f t="shared" si="7"/>
        <v>#DIV/0!</v>
      </c>
      <c r="AC30" s="37" t="e">
        <f t="shared" si="8"/>
        <v>#NUM!</v>
      </c>
      <c r="AD30" s="37" t="e">
        <f t="shared" si="9"/>
        <v>#NUM!</v>
      </c>
    </row>
    <row r="31" spans="1:30" x14ac:dyDescent="0.25">
      <c r="A31" s="20" t="s">
        <v>33</v>
      </c>
      <c r="B31" s="20" t="s">
        <v>27</v>
      </c>
      <c r="D31" s="40" t="s">
        <v>188</v>
      </c>
      <c r="E31" s="40" t="s">
        <v>188</v>
      </c>
      <c r="F31" s="40" t="s">
        <v>188</v>
      </c>
      <c r="G31" s="37" t="s">
        <v>248</v>
      </c>
      <c r="H31" s="37" t="s">
        <v>248</v>
      </c>
      <c r="I31" s="37" t="s">
        <v>248</v>
      </c>
      <c r="J31" s="37" t="s">
        <v>248</v>
      </c>
      <c r="K31" s="37" t="s">
        <v>248</v>
      </c>
      <c r="L31" s="37" t="s">
        <v>248</v>
      </c>
      <c r="M31" s="37" t="s">
        <v>248</v>
      </c>
      <c r="N31" s="37" t="s">
        <v>248</v>
      </c>
      <c r="O31" s="37" t="s">
        <v>248</v>
      </c>
      <c r="P31" s="37" t="s">
        <v>248</v>
      </c>
      <c r="Q31" s="37" t="s">
        <v>248</v>
      </c>
      <c r="R31" s="37"/>
      <c r="S31" s="37">
        <v>14</v>
      </c>
      <c r="T31" s="37">
        <v>14</v>
      </c>
      <c r="U31" s="38">
        <f t="shared" si="0"/>
        <v>1</v>
      </c>
      <c r="V31" s="39">
        <f t="shared" si="1"/>
        <v>0</v>
      </c>
      <c r="W31" s="37">
        <f t="shared" si="2"/>
        <v>0</v>
      </c>
      <c r="X31" s="37" t="e">
        <f t="shared" si="3"/>
        <v>#NUM!</v>
      </c>
      <c r="Y31" s="37" t="e">
        <f t="shared" si="4"/>
        <v>#DIV/0!</v>
      </c>
      <c r="Z31" s="37" t="e">
        <f t="shared" si="5"/>
        <v>#DIV/0!</v>
      </c>
      <c r="AA31" s="37" t="e">
        <f t="shared" si="6"/>
        <v>#DIV/0!</v>
      </c>
      <c r="AB31" s="37" t="e">
        <f t="shared" si="7"/>
        <v>#DIV/0!</v>
      </c>
      <c r="AC31" s="37" t="e">
        <f t="shared" si="8"/>
        <v>#NUM!</v>
      </c>
      <c r="AD31" s="37" t="e">
        <f t="shared" si="9"/>
        <v>#NUM!</v>
      </c>
    </row>
    <row r="32" spans="1:30" x14ac:dyDescent="0.25">
      <c r="A32" s="20" t="s">
        <v>34</v>
      </c>
      <c r="B32" s="20" t="s">
        <v>27</v>
      </c>
      <c r="D32" s="40" t="s">
        <v>188</v>
      </c>
      <c r="E32" s="40" t="s">
        <v>188</v>
      </c>
      <c r="F32" s="40" t="s">
        <v>188</v>
      </c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>
        <v>3</v>
      </c>
      <c r="T32" s="37">
        <v>3</v>
      </c>
      <c r="U32" s="38">
        <f t="shared" si="0"/>
        <v>1</v>
      </c>
      <c r="V32" s="39">
        <f t="shared" si="1"/>
        <v>0</v>
      </c>
      <c r="W32" s="37">
        <f t="shared" si="2"/>
        <v>0</v>
      </c>
      <c r="X32" s="37" t="e">
        <f t="shared" si="3"/>
        <v>#NUM!</v>
      </c>
      <c r="Y32" s="37" t="e">
        <f t="shared" si="4"/>
        <v>#DIV/0!</v>
      </c>
      <c r="Z32" s="37" t="e">
        <f t="shared" si="5"/>
        <v>#DIV/0!</v>
      </c>
      <c r="AA32" s="37" t="e">
        <f t="shared" si="6"/>
        <v>#DIV/0!</v>
      </c>
      <c r="AB32" s="37" t="e">
        <f t="shared" si="7"/>
        <v>#DIV/0!</v>
      </c>
      <c r="AC32" s="37" t="e">
        <f t="shared" si="8"/>
        <v>#NUM!</v>
      </c>
      <c r="AD32" s="37" t="e">
        <f t="shared" si="9"/>
        <v>#NUM!</v>
      </c>
    </row>
    <row r="33" spans="1:30" x14ac:dyDescent="0.25">
      <c r="A33" s="20" t="s">
        <v>35</v>
      </c>
      <c r="B33" s="20" t="s">
        <v>27</v>
      </c>
      <c r="D33" s="40" t="s">
        <v>188</v>
      </c>
      <c r="E33" s="40" t="s">
        <v>188</v>
      </c>
      <c r="F33" s="40" t="s">
        <v>188</v>
      </c>
      <c r="G33" s="37" t="s">
        <v>236</v>
      </c>
      <c r="H33" s="37" t="s">
        <v>236</v>
      </c>
      <c r="I33" s="37" t="s">
        <v>236</v>
      </c>
      <c r="J33" s="37" t="s">
        <v>236</v>
      </c>
      <c r="K33" s="37" t="s">
        <v>236</v>
      </c>
      <c r="L33" s="37" t="s">
        <v>236</v>
      </c>
      <c r="M33" s="37" t="s">
        <v>236</v>
      </c>
      <c r="N33" s="37" t="s">
        <v>236</v>
      </c>
      <c r="O33" s="37" t="s">
        <v>236</v>
      </c>
      <c r="P33" s="37" t="s">
        <v>236</v>
      </c>
      <c r="Q33" s="37" t="s">
        <v>236</v>
      </c>
      <c r="R33" s="37"/>
      <c r="S33" s="37">
        <v>14</v>
      </c>
      <c r="T33" s="37">
        <v>14</v>
      </c>
      <c r="U33" s="38">
        <f t="shared" si="0"/>
        <v>1</v>
      </c>
      <c r="V33" s="39">
        <f t="shared" si="1"/>
        <v>0</v>
      </c>
      <c r="W33" s="37">
        <f t="shared" si="2"/>
        <v>0</v>
      </c>
      <c r="X33" s="37" t="e">
        <f t="shared" si="3"/>
        <v>#NUM!</v>
      </c>
      <c r="Y33" s="37" t="e">
        <f t="shared" si="4"/>
        <v>#DIV/0!</v>
      </c>
      <c r="Z33" s="37" t="e">
        <f t="shared" si="5"/>
        <v>#DIV/0!</v>
      </c>
      <c r="AA33" s="37" t="e">
        <f t="shared" si="6"/>
        <v>#DIV/0!</v>
      </c>
      <c r="AB33" s="37" t="e">
        <f t="shared" si="7"/>
        <v>#DIV/0!</v>
      </c>
      <c r="AC33" s="37" t="e">
        <f t="shared" si="8"/>
        <v>#NUM!</v>
      </c>
      <c r="AD33" s="37" t="e">
        <f t="shared" si="9"/>
        <v>#NUM!</v>
      </c>
    </row>
    <row r="34" spans="1:30" x14ac:dyDescent="0.25">
      <c r="A34" s="20" t="s">
        <v>36</v>
      </c>
      <c r="B34" s="20" t="s">
        <v>27</v>
      </c>
      <c r="D34" s="40">
        <v>0.05</v>
      </c>
      <c r="E34" s="40">
        <v>0.05</v>
      </c>
      <c r="F34" s="40">
        <v>0.05</v>
      </c>
      <c r="G34" s="37" t="s">
        <v>250</v>
      </c>
      <c r="H34" s="37" t="s">
        <v>250</v>
      </c>
      <c r="I34" s="37" t="s">
        <v>250</v>
      </c>
      <c r="J34" s="37" t="s">
        <v>250</v>
      </c>
      <c r="K34" s="37" t="s">
        <v>250</v>
      </c>
      <c r="L34" s="37" t="s">
        <v>250</v>
      </c>
      <c r="M34" s="37" t="s">
        <v>250</v>
      </c>
      <c r="N34" s="37" t="s">
        <v>250</v>
      </c>
      <c r="O34" s="37" t="s">
        <v>250</v>
      </c>
      <c r="P34" s="37" t="s">
        <v>250</v>
      </c>
      <c r="Q34" s="37" t="s">
        <v>250</v>
      </c>
      <c r="R34" s="37"/>
      <c r="S34" s="37">
        <v>14</v>
      </c>
      <c r="T34" s="37">
        <v>11</v>
      </c>
      <c r="U34" s="38">
        <f t="shared" si="0"/>
        <v>0.7857142857142857</v>
      </c>
      <c r="V34" s="39">
        <f t="shared" si="1"/>
        <v>0.05</v>
      </c>
      <c r="W34" s="37">
        <f t="shared" si="2"/>
        <v>0.05</v>
      </c>
      <c r="X34" s="37">
        <f t="shared" si="3"/>
        <v>0.05</v>
      </c>
      <c r="Y34" s="37">
        <f t="shared" si="4"/>
        <v>8.4983747219407389E-18</v>
      </c>
      <c r="Z34" s="37">
        <f t="shared" si="5"/>
        <v>1.6996749443881475E-14</v>
      </c>
      <c r="AA34" s="37">
        <f t="shared" si="6"/>
        <v>7.2222372914521344E-35</v>
      </c>
      <c r="AB34" s="37">
        <f t="shared" si="7"/>
        <v>5.000000000000001E-2</v>
      </c>
      <c r="AC34" s="37">
        <f t="shared" si="8"/>
        <v>0.05</v>
      </c>
      <c r="AD34" s="37">
        <f t="shared" si="9"/>
        <v>0.05</v>
      </c>
    </row>
    <row r="35" spans="1:30" x14ac:dyDescent="0.25">
      <c r="A35" s="20" t="s">
        <v>37</v>
      </c>
      <c r="B35" s="20" t="s">
        <v>27</v>
      </c>
      <c r="D35" s="40" t="s">
        <v>188</v>
      </c>
      <c r="E35" s="40" t="s">
        <v>188</v>
      </c>
      <c r="F35" s="40" t="s">
        <v>188</v>
      </c>
      <c r="G35" s="37" t="s">
        <v>236</v>
      </c>
      <c r="H35" s="37" t="s">
        <v>236</v>
      </c>
      <c r="I35" s="37" t="s">
        <v>236</v>
      </c>
      <c r="J35" s="37" t="s">
        <v>236</v>
      </c>
      <c r="K35" s="37" t="s">
        <v>236</v>
      </c>
      <c r="L35" s="37" t="s">
        <v>236</v>
      </c>
      <c r="M35" s="37" t="s">
        <v>236</v>
      </c>
      <c r="N35" s="37" t="s">
        <v>236</v>
      </c>
      <c r="O35" s="37" t="s">
        <v>236</v>
      </c>
      <c r="P35" s="37" t="s">
        <v>236</v>
      </c>
      <c r="Q35" s="37" t="s">
        <v>236</v>
      </c>
      <c r="R35" s="37"/>
      <c r="S35" s="37">
        <v>14</v>
      </c>
      <c r="T35" s="37">
        <v>14</v>
      </c>
      <c r="U35" s="38">
        <f t="shared" si="0"/>
        <v>1</v>
      </c>
      <c r="V35" s="39">
        <f t="shared" si="1"/>
        <v>0</v>
      </c>
      <c r="W35" s="37">
        <f t="shared" si="2"/>
        <v>0</v>
      </c>
      <c r="X35" s="37" t="e">
        <f t="shared" si="3"/>
        <v>#NUM!</v>
      </c>
      <c r="Y35" s="37" t="e">
        <f t="shared" si="4"/>
        <v>#DIV/0!</v>
      </c>
      <c r="Z35" s="37" t="e">
        <f t="shared" si="5"/>
        <v>#DIV/0!</v>
      </c>
      <c r="AA35" s="37" t="e">
        <f t="shared" si="6"/>
        <v>#DIV/0!</v>
      </c>
      <c r="AB35" s="37" t="e">
        <f t="shared" si="7"/>
        <v>#DIV/0!</v>
      </c>
      <c r="AC35" s="37" t="e">
        <f t="shared" si="8"/>
        <v>#NUM!</v>
      </c>
      <c r="AD35" s="37" t="e">
        <f t="shared" si="9"/>
        <v>#NUM!</v>
      </c>
    </row>
    <row r="36" spans="1:30" x14ac:dyDescent="0.25">
      <c r="A36" s="20" t="s">
        <v>38</v>
      </c>
      <c r="B36" s="20" t="s">
        <v>27</v>
      </c>
      <c r="D36" s="40">
        <v>0.11</v>
      </c>
      <c r="E36" s="40">
        <v>0.08</v>
      </c>
      <c r="F36" s="40">
        <v>0.11</v>
      </c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>
        <v>3</v>
      </c>
      <c r="T36" s="37">
        <v>0</v>
      </c>
      <c r="U36" s="38">
        <f t="shared" si="0"/>
        <v>0</v>
      </c>
      <c r="V36" s="39">
        <f t="shared" si="1"/>
        <v>0.11</v>
      </c>
      <c r="W36" s="37">
        <f t="shared" si="2"/>
        <v>0.08</v>
      </c>
      <c r="X36" s="37">
        <f t="shared" si="3"/>
        <v>0.11</v>
      </c>
      <c r="Y36" s="37">
        <f t="shared" si="4"/>
        <v>1.732050807568877E-2</v>
      </c>
      <c r="Z36" s="37">
        <f t="shared" si="5"/>
        <v>17.320508075688771</v>
      </c>
      <c r="AA36" s="37">
        <f t="shared" si="6"/>
        <v>2.9999999999999992E-4</v>
      </c>
      <c r="AB36" s="37">
        <f t="shared" si="7"/>
        <v>9.9999999999999992E-2</v>
      </c>
      <c r="AC36" s="37">
        <f t="shared" si="8"/>
        <v>0.11</v>
      </c>
      <c r="AD36" s="37">
        <f t="shared" si="9"/>
        <v>0.11</v>
      </c>
    </row>
    <row r="37" spans="1:30" x14ac:dyDescent="0.25">
      <c r="A37" s="20" t="s">
        <v>39</v>
      </c>
      <c r="B37" s="20" t="s">
        <v>27</v>
      </c>
      <c r="D37" s="40" t="s">
        <v>188</v>
      </c>
      <c r="E37" s="40" t="s">
        <v>188</v>
      </c>
      <c r="F37" s="40" t="s">
        <v>188</v>
      </c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>
        <v>3</v>
      </c>
      <c r="T37" s="37">
        <v>3</v>
      </c>
      <c r="U37" s="38">
        <f t="shared" si="0"/>
        <v>1</v>
      </c>
      <c r="V37" s="39">
        <f t="shared" si="1"/>
        <v>0</v>
      </c>
      <c r="W37" s="37">
        <f t="shared" si="2"/>
        <v>0</v>
      </c>
      <c r="X37" s="37" t="e">
        <f t="shared" si="3"/>
        <v>#NUM!</v>
      </c>
      <c r="Y37" s="37" t="e">
        <f t="shared" si="4"/>
        <v>#DIV/0!</v>
      </c>
      <c r="Z37" s="37" t="e">
        <f t="shared" si="5"/>
        <v>#DIV/0!</v>
      </c>
      <c r="AA37" s="37" t="e">
        <f t="shared" si="6"/>
        <v>#DIV/0!</v>
      </c>
      <c r="AB37" s="37" t="e">
        <f t="shared" si="7"/>
        <v>#DIV/0!</v>
      </c>
      <c r="AC37" s="37" t="e">
        <f t="shared" si="8"/>
        <v>#NUM!</v>
      </c>
      <c r="AD37" s="37" t="e">
        <f t="shared" si="9"/>
        <v>#NUM!</v>
      </c>
    </row>
    <row r="38" spans="1:30" x14ac:dyDescent="0.25">
      <c r="A38" s="20" t="s">
        <v>40</v>
      </c>
      <c r="B38" s="20" t="s">
        <v>27</v>
      </c>
      <c r="D38" s="40" t="s">
        <v>188</v>
      </c>
      <c r="E38" s="40" t="s">
        <v>188</v>
      </c>
      <c r="F38" s="40" t="s">
        <v>188</v>
      </c>
      <c r="G38" s="37" t="s">
        <v>251</v>
      </c>
      <c r="H38" s="37" t="s">
        <v>251</v>
      </c>
      <c r="I38" s="37" t="s">
        <v>251</v>
      </c>
      <c r="J38" s="37" t="s">
        <v>251</v>
      </c>
      <c r="K38" s="37" t="s">
        <v>251</v>
      </c>
      <c r="L38" s="37" t="s">
        <v>251</v>
      </c>
      <c r="M38" s="37" t="s">
        <v>251</v>
      </c>
      <c r="N38" s="37" t="s">
        <v>251</v>
      </c>
      <c r="O38" s="37" t="s">
        <v>251</v>
      </c>
      <c r="P38" s="37" t="s">
        <v>251</v>
      </c>
      <c r="Q38" s="37" t="s">
        <v>251</v>
      </c>
      <c r="R38" s="37"/>
      <c r="S38" s="37">
        <v>14</v>
      </c>
      <c r="T38" s="37">
        <v>14</v>
      </c>
      <c r="U38" s="38">
        <f t="shared" si="0"/>
        <v>1</v>
      </c>
      <c r="V38" s="39">
        <f t="shared" si="1"/>
        <v>0</v>
      </c>
      <c r="W38" s="37">
        <f t="shared" si="2"/>
        <v>0</v>
      </c>
      <c r="X38" s="37" t="e">
        <f t="shared" si="3"/>
        <v>#NUM!</v>
      </c>
      <c r="Y38" s="37" t="e">
        <f t="shared" si="4"/>
        <v>#DIV/0!</v>
      </c>
      <c r="Z38" s="37" t="e">
        <f t="shared" si="5"/>
        <v>#DIV/0!</v>
      </c>
      <c r="AA38" s="37" t="e">
        <f t="shared" si="6"/>
        <v>#DIV/0!</v>
      </c>
      <c r="AB38" s="37" t="e">
        <f t="shared" si="7"/>
        <v>#DIV/0!</v>
      </c>
      <c r="AC38" s="37" t="e">
        <f t="shared" si="8"/>
        <v>#NUM!</v>
      </c>
      <c r="AD38" s="37" t="e">
        <f t="shared" si="9"/>
        <v>#NUM!</v>
      </c>
    </row>
    <row r="39" spans="1:30" x14ac:dyDescent="0.25">
      <c r="A39" s="20" t="s">
        <v>41</v>
      </c>
      <c r="B39" s="20" t="s">
        <v>27</v>
      </c>
      <c r="D39" s="40" t="s">
        <v>188</v>
      </c>
      <c r="E39" s="40" t="s">
        <v>188</v>
      </c>
      <c r="F39" s="40" t="s">
        <v>188</v>
      </c>
      <c r="G39" s="37" t="s">
        <v>250</v>
      </c>
      <c r="H39" s="37" t="s">
        <v>250</v>
      </c>
      <c r="I39" s="37" t="s">
        <v>250</v>
      </c>
      <c r="J39" s="37" t="s">
        <v>250</v>
      </c>
      <c r="K39" s="37" t="s">
        <v>250</v>
      </c>
      <c r="L39" s="37" t="s">
        <v>250</v>
      </c>
      <c r="M39" s="37" t="s">
        <v>250</v>
      </c>
      <c r="N39" s="37" t="s">
        <v>250</v>
      </c>
      <c r="O39" s="37" t="s">
        <v>250</v>
      </c>
      <c r="P39" s="37" t="s">
        <v>250</v>
      </c>
      <c r="Q39" s="37" t="s">
        <v>250</v>
      </c>
      <c r="R39" s="37"/>
      <c r="S39" s="37">
        <v>14</v>
      </c>
      <c r="T39" s="37">
        <v>14</v>
      </c>
      <c r="U39" s="38">
        <f t="shared" si="0"/>
        <v>1</v>
      </c>
      <c r="V39" s="39">
        <f t="shared" si="1"/>
        <v>0</v>
      </c>
      <c r="W39" s="37">
        <f t="shared" si="2"/>
        <v>0</v>
      </c>
      <c r="X39" s="37" t="e">
        <f t="shared" si="3"/>
        <v>#NUM!</v>
      </c>
      <c r="Y39" s="37" t="e">
        <f t="shared" si="4"/>
        <v>#DIV/0!</v>
      </c>
      <c r="Z39" s="37" t="e">
        <f t="shared" si="5"/>
        <v>#DIV/0!</v>
      </c>
      <c r="AA39" s="37" t="e">
        <f t="shared" si="6"/>
        <v>#DIV/0!</v>
      </c>
      <c r="AB39" s="37" t="e">
        <f t="shared" si="7"/>
        <v>#DIV/0!</v>
      </c>
      <c r="AC39" s="37" t="e">
        <f t="shared" si="8"/>
        <v>#NUM!</v>
      </c>
      <c r="AD39" s="37" t="e">
        <f t="shared" si="9"/>
        <v>#NUM!</v>
      </c>
    </row>
    <row r="40" spans="1:30" x14ac:dyDescent="0.25">
      <c r="A40" s="20" t="s">
        <v>42</v>
      </c>
      <c r="B40" s="20" t="s">
        <v>27</v>
      </c>
      <c r="D40" s="40" t="s">
        <v>188</v>
      </c>
      <c r="E40" s="40" t="s">
        <v>188</v>
      </c>
      <c r="F40" s="40" t="s">
        <v>188</v>
      </c>
      <c r="G40" s="37" t="s">
        <v>248</v>
      </c>
      <c r="H40" s="37" t="s">
        <v>248</v>
      </c>
      <c r="I40" s="37" t="s">
        <v>248</v>
      </c>
      <c r="J40" s="37" t="s">
        <v>248</v>
      </c>
      <c r="K40" s="37" t="s">
        <v>248</v>
      </c>
      <c r="L40" s="37" t="s">
        <v>248</v>
      </c>
      <c r="M40" s="37" t="s">
        <v>248</v>
      </c>
      <c r="N40" s="37" t="s">
        <v>248</v>
      </c>
      <c r="O40" s="37" t="s">
        <v>248</v>
      </c>
      <c r="P40" s="37" t="s">
        <v>248</v>
      </c>
      <c r="Q40" s="37" t="s">
        <v>248</v>
      </c>
      <c r="R40" s="37"/>
      <c r="S40" s="37">
        <v>14</v>
      </c>
      <c r="T40" s="37">
        <v>14</v>
      </c>
      <c r="U40" s="38">
        <f t="shared" si="0"/>
        <v>1</v>
      </c>
      <c r="V40" s="39">
        <f t="shared" si="1"/>
        <v>0</v>
      </c>
      <c r="W40" s="37">
        <f t="shared" si="2"/>
        <v>0</v>
      </c>
      <c r="X40" s="37" t="e">
        <f t="shared" si="3"/>
        <v>#NUM!</v>
      </c>
      <c r="Y40" s="37" t="e">
        <f t="shared" si="4"/>
        <v>#DIV/0!</v>
      </c>
      <c r="Z40" s="37" t="e">
        <f t="shared" si="5"/>
        <v>#DIV/0!</v>
      </c>
      <c r="AA40" s="37" t="e">
        <f t="shared" si="6"/>
        <v>#DIV/0!</v>
      </c>
      <c r="AB40" s="37" t="e">
        <f t="shared" si="7"/>
        <v>#DIV/0!</v>
      </c>
      <c r="AC40" s="37" t="e">
        <f t="shared" si="8"/>
        <v>#NUM!</v>
      </c>
      <c r="AD40" s="37" t="e">
        <f t="shared" si="9"/>
        <v>#NUM!</v>
      </c>
    </row>
    <row r="41" spans="1:30" x14ac:dyDescent="0.25">
      <c r="A41" s="20" t="s">
        <v>43</v>
      </c>
      <c r="B41" s="20" t="s">
        <v>27</v>
      </c>
      <c r="D41" s="40" t="s">
        <v>188</v>
      </c>
      <c r="E41" s="40" t="s">
        <v>188</v>
      </c>
      <c r="F41" s="40" t="s">
        <v>188</v>
      </c>
      <c r="G41" s="37" t="s">
        <v>250</v>
      </c>
      <c r="H41" s="37" t="s">
        <v>250</v>
      </c>
      <c r="I41" s="37" t="s">
        <v>250</v>
      </c>
      <c r="J41" s="37" t="s">
        <v>250</v>
      </c>
      <c r="K41" s="37" t="s">
        <v>250</v>
      </c>
      <c r="L41" s="37" t="s">
        <v>250</v>
      </c>
      <c r="M41" s="37" t="s">
        <v>250</v>
      </c>
      <c r="N41" s="37" t="s">
        <v>250</v>
      </c>
      <c r="O41" s="37" t="s">
        <v>250</v>
      </c>
      <c r="P41" s="37" t="s">
        <v>250</v>
      </c>
      <c r="Q41" s="37" t="s">
        <v>250</v>
      </c>
      <c r="R41" s="37"/>
      <c r="S41" s="37">
        <v>14</v>
      </c>
      <c r="T41" s="37">
        <v>14</v>
      </c>
      <c r="U41" s="38">
        <f t="shared" si="0"/>
        <v>1</v>
      </c>
      <c r="V41" s="39">
        <f t="shared" si="1"/>
        <v>0</v>
      </c>
      <c r="W41" s="37">
        <f t="shared" si="2"/>
        <v>0</v>
      </c>
      <c r="X41" s="37" t="e">
        <f t="shared" si="3"/>
        <v>#NUM!</v>
      </c>
      <c r="Y41" s="37" t="e">
        <f t="shared" si="4"/>
        <v>#DIV/0!</v>
      </c>
      <c r="Z41" s="37" t="e">
        <f t="shared" si="5"/>
        <v>#DIV/0!</v>
      </c>
      <c r="AA41" s="37" t="e">
        <f t="shared" si="6"/>
        <v>#DIV/0!</v>
      </c>
      <c r="AB41" s="37" t="e">
        <f t="shared" si="7"/>
        <v>#DIV/0!</v>
      </c>
      <c r="AC41" s="37" t="e">
        <f t="shared" si="8"/>
        <v>#NUM!</v>
      </c>
      <c r="AD41" s="37" t="e">
        <f t="shared" si="9"/>
        <v>#NUM!</v>
      </c>
    </row>
    <row r="42" spans="1:30" x14ac:dyDescent="0.25">
      <c r="A42" s="20" t="s">
        <v>44</v>
      </c>
      <c r="B42" s="20" t="s">
        <v>27</v>
      </c>
      <c r="D42" s="40" t="s">
        <v>188</v>
      </c>
      <c r="E42" s="40" t="s">
        <v>188</v>
      </c>
      <c r="F42" s="40">
        <v>0.02</v>
      </c>
      <c r="G42" s="37" t="s">
        <v>250</v>
      </c>
      <c r="H42" s="37" t="s">
        <v>250</v>
      </c>
      <c r="I42" s="37" t="s">
        <v>250</v>
      </c>
      <c r="J42" s="37" t="s">
        <v>250</v>
      </c>
      <c r="K42" s="37" t="s">
        <v>250</v>
      </c>
      <c r="L42" s="37" t="s">
        <v>250</v>
      </c>
      <c r="M42" s="37" t="s">
        <v>250</v>
      </c>
      <c r="N42" s="37" t="s">
        <v>250</v>
      </c>
      <c r="O42" s="37" t="s">
        <v>250</v>
      </c>
      <c r="P42" s="37" t="s">
        <v>250</v>
      </c>
      <c r="Q42" s="37" t="s">
        <v>250</v>
      </c>
      <c r="R42" s="37"/>
      <c r="S42" s="37">
        <v>14</v>
      </c>
      <c r="T42" s="37">
        <v>13</v>
      </c>
      <c r="U42" s="38">
        <f t="shared" si="0"/>
        <v>0.9285714285714286</v>
      </c>
      <c r="V42" s="39">
        <f t="shared" si="1"/>
        <v>0.02</v>
      </c>
      <c r="W42" s="37">
        <f t="shared" si="2"/>
        <v>0.02</v>
      </c>
      <c r="X42" s="37">
        <f t="shared" si="3"/>
        <v>0.02</v>
      </c>
      <c r="Y42" s="37" t="e">
        <f t="shared" si="4"/>
        <v>#DIV/0!</v>
      </c>
      <c r="Z42" s="37" t="e">
        <f t="shared" si="5"/>
        <v>#DIV/0!</v>
      </c>
      <c r="AA42" s="37" t="e">
        <f t="shared" si="6"/>
        <v>#DIV/0!</v>
      </c>
      <c r="AB42" s="37">
        <f t="shared" si="7"/>
        <v>0.02</v>
      </c>
      <c r="AC42" s="37">
        <f t="shared" si="8"/>
        <v>0.02</v>
      </c>
      <c r="AD42" s="37">
        <f t="shared" si="9"/>
        <v>0.02</v>
      </c>
    </row>
    <row r="43" spans="1:30" x14ac:dyDescent="0.25">
      <c r="A43" s="20" t="s">
        <v>45</v>
      </c>
      <c r="B43" s="20" t="s">
        <v>27</v>
      </c>
      <c r="D43" s="40" t="s">
        <v>188</v>
      </c>
      <c r="E43" s="40" t="s">
        <v>188</v>
      </c>
      <c r="F43" s="40" t="s">
        <v>188</v>
      </c>
      <c r="G43" s="37" t="s">
        <v>250</v>
      </c>
      <c r="H43" s="37" t="s">
        <v>250</v>
      </c>
      <c r="I43" s="37" t="s">
        <v>250</v>
      </c>
      <c r="J43" s="37" t="s">
        <v>250</v>
      </c>
      <c r="K43" s="37" t="s">
        <v>250</v>
      </c>
      <c r="L43" s="37" t="s">
        <v>250</v>
      </c>
      <c r="M43" s="37" t="s">
        <v>250</v>
      </c>
      <c r="N43" s="37" t="s">
        <v>250</v>
      </c>
      <c r="O43" s="37" t="s">
        <v>250</v>
      </c>
      <c r="P43" s="37" t="s">
        <v>250</v>
      </c>
      <c r="Q43" s="37" t="s">
        <v>250</v>
      </c>
      <c r="R43" s="37"/>
      <c r="S43" s="37">
        <v>14</v>
      </c>
      <c r="T43" s="37">
        <v>14</v>
      </c>
      <c r="U43" s="38">
        <f t="shared" si="0"/>
        <v>1</v>
      </c>
      <c r="V43" s="39">
        <f t="shared" si="1"/>
        <v>0</v>
      </c>
      <c r="W43" s="37">
        <f t="shared" si="2"/>
        <v>0</v>
      </c>
      <c r="X43" s="37" t="e">
        <f t="shared" si="3"/>
        <v>#NUM!</v>
      </c>
      <c r="Y43" s="37" t="e">
        <f t="shared" si="4"/>
        <v>#DIV/0!</v>
      </c>
      <c r="Z43" s="37" t="e">
        <f t="shared" si="5"/>
        <v>#DIV/0!</v>
      </c>
      <c r="AA43" s="37" t="e">
        <f t="shared" si="6"/>
        <v>#DIV/0!</v>
      </c>
      <c r="AB43" s="37" t="e">
        <f t="shared" si="7"/>
        <v>#DIV/0!</v>
      </c>
      <c r="AC43" s="37" t="e">
        <f t="shared" si="8"/>
        <v>#NUM!</v>
      </c>
      <c r="AD43" s="37" t="e">
        <f t="shared" si="9"/>
        <v>#NUM!</v>
      </c>
    </row>
    <row r="44" spans="1:30" x14ac:dyDescent="0.25">
      <c r="A44" s="20" t="s">
        <v>46</v>
      </c>
      <c r="B44" s="20" t="s">
        <v>27</v>
      </c>
      <c r="D44" s="40" t="s">
        <v>188</v>
      </c>
      <c r="E44" s="40" t="s">
        <v>188</v>
      </c>
      <c r="F44" s="40" t="s">
        <v>188</v>
      </c>
      <c r="G44" s="37" t="s">
        <v>250</v>
      </c>
      <c r="H44" s="37" t="s">
        <v>250</v>
      </c>
      <c r="I44" s="37" t="s">
        <v>250</v>
      </c>
      <c r="J44" s="37" t="s">
        <v>250</v>
      </c>
      <c r="K44" s="37" t="s">
        <v>250</v>
      </c>
      <c r="L44" s="37" t="s">
        <v>250</v>
      </c>
      <c r="M44" s="37" t="s">
        <v>250</v>
      </c>
      <c r="N44" s="37" t="s">
        <v>250</v>
      </c>
      <c r="O44" s="37" t="s">
        <v>250</v>
      </c>
      <c r="P44" s="37" t="s">
        <v>250</v>
      </c>
      <c r="Q44" s="37" t="s">
        <v>250</v>
      </c>
      <c r="R44" s="37"/>
      <c r="S44" s="37">
        <v>14</v>
      </c>
      <c r="T44" s="37">
        <v>14</v>
      </c>
      <c r="U44" s="38">
        <f t="shared" si="0"/>
        <v>1</v>
      </c>
      <c r="V44" s="39">
        <f t="shared" si="1"/>
        <v>0</v>
      </c>
      <c r="W44" s="37">
        <f t="shared" si="2"/>
        <v>0</v>
      </c>
      <c r="X44" s="37" t="e">
        <f t="shared" si="3"/>
        <v>#NUM!</v>
      </c>
      <c r="Y44" s="37" t="e">
        <f t="shared" si="4"/>
        <v>#DIV/0!</v>
      </c>
      <c r="Z44" s="37" t="e">
        <f t="shared" si="5"/>
        <v>#DIV/0!</v>
      </c>
      <c r="AA44" s="37" t="e">
        <f t="shared" si="6"/>
        <v>#DIV/0!</v>
      </c>
      <c r="AB44" s="37" t="e">
        <f t="shared" si="7"/>
        <v>#DIV/0!</v>
      </c>
      <c r="AC44" s="37" t="e">
        <f t="shared" si="8"/>
        <v>#NUM!</v>
      </c>
      <c r="AD44" s="37" t="e">
        <f t="shared" si="9"/>
        <v>#NUM!</v>
      </c>
    </row>
    <row r="45" spans="1:30" x14ac:dyDescent="0.25">
      <c r="A45" s="20" t="s">
        <v>47</v>
      </c>
      <c r="B45" s="20" t="s">
        <v>27</v>
      </c>
      <c r="D45" s="40" t="s">
        <v>188</v>
      </c>
      <c r="E45" s="40" t="s">
        <v>188</v>
      </c>
      <c r="F45" s="40" t="s">
        <v>188</v>
      </c>
      <c r="G45" s="37" t="s">
        <v>250</v>
      </c>
      <c r="H45" s="37" t="s">
        <v>250</v>
      </c>
      <c r="I45" s="37" t="s">
        <v>250</v>
      </c>
      <c r="J45" s="37" t="s">
        <v>250</v>
      </c>
      <c r="K45" s="37" t="s">
        <v>250</v>
      </c>
      <c r="L45" s="37" t="s">
        <v>250</v>
      </c>
      <c r="M45" s="37" t="s">
        <v>250</v>
      </c>
      <c r="N45" s="37" t="s">
        <v>250</v>
      </c>
      <c r="O45" s="37" t="s">
        <v>250</v>
      </c>
      <c r="P45" s="37" t="s">
        <v>250</v>
      </c>
      <c r="Q45" s="37" t="s">
        <v>250</v>
      </c>
      <c r="R45" s="37"/>
      <c r="S45" s="37">
        <v>14</v>
      </c>
      <c r="T45" s="37">
        <v>14</v>
      </c>
      <c r="U45" s="38">
        <f t="shared" si="0"/>
        <v>1</v>
      </c>
      <c r="V45" s="39">
        <f t="shared" si="1"/>
        <v>0</v>
      </c>
      <c r="W45" s="37">
        <f t="shared" si="2"/>
        <v>0</v>
      </c>
      <c r="X45" s="37" t="e">
        <f t="shared" si="3"/>
        <v>#NUM!</v>
      </c>
      <c r="Y45" s="37" t="e">
        <f t="shared" si="4"/>
        <v>#DIV/0!</v>
      </c>
      <c r="Z45" s="37" t="e">
        <f t="shared" si="5"/>
        <v>#DIV/0!</v>
      </c>
      <c r="AA45" s="37" t="e">
        <f t="shared" si="6"/>
        <v>#DIV/0!</v>
      </c>
      <c r="AB45" s="37" t="e">
        <f t="shared" si="7"/>
        <v>#DIV/0!</v>
      </c>
      <c r="AC45" s="37" t="e">
        <f t="shared" si="8"/>
        <v>#NUM!</v>
      </c>
      <c r="AD45" s="37" t="e">
        <f t="shared" si="9"/>
        <v>#NUM!</v>
      </c>
    </row>
    <row r="46" spans="1:30" x14ac:dyDescent="0.25">
      <c r="A46" s="20" t="s">
        <v>48</v>
      </c>
      <c r="B46" s="20" t="s">
        <v>27</v>
      </c>
      <c r="D46" s="40">
        <v>0.01</v>
      </c>
      <c r="E46" s="40">
        <v>0.02</v>
      </c>
      <c r="F46" s="40">
        <v>0.06</v>
      </c>
      <c r="G46" s="37" t="s">
        <v>251</v>
      </c>
      <c r="H46" s="37" t="s">
        <v>251</v>
      </c>
      <c r="I46" s="37" t="s">
        <v>251</v>
      </c>
      <c r="J46" s="37" t="s">
        <v>251</v>
      </c>
      <c r="K46" s="37" t="s">
        <v>251</v>
      </c>
      <c r="L46" s="37" t="s">
        <v>251</v>
      </c>
      <c r="M46" s="37" t="s">
        <v>251</v>
      </c>
      <c r="N46" s="37" t="s">
        <v>251</v>
      </c>
      <c r="O46" s="37" t="s">
        <v>251</v>
      </c>
      <c r="P46" s="37" t="s">
        <v>251</v>
      </c>
      <c r="Q46" s="37" t="s">
        <v>251</v>
      </c>
      <c r="R46" s="37"/>
      <c r="S46" s="37">
        <v>14</v>
      </c>
      <c r="T46" s="37">
        <v>11</v>
      </c>
      <c r="U46" s="38">
        <f t="shared" si="0"/>
        <v>0.7857142857142857</v>
      </c>
      <c r="V46" s="39">
        <f t="shared" si="1"/>
        <v>0.06</v>
      </c>
      <c r="W46" s="37">
        <f t="shared" si="2"/>
        <v>0.01</v>
      </c>
      <c r="X46" s="37">
        <f t="shared" si="3"/>
        <v>0.02</v>
      </c>
      <c r="Y46" s="37">
        <f t="shared" si="4"/>
        <v>2.6457513110645904E-2</v>
      </c>
      <c r="Z46" s="37">
        <f t="shared" si="5"/>
        <v>88.191710368819685</v>
      </c>
      <c r="AA46" s="37">
        <f t="shared" si="6"/>
        <v>6.9999999999999988E-4</v>
      </c>
      <c r="AB46" s="37">
        <f t="shared" si="7"/>
        <v>0.03</v>
      </c>
      <c r="AC46" s="37">
        <f t="shared" si="8"/>
        <v>5.5999999999999994E-2</v>
      </c>
      <c r="AD46" s="37">
        <f t="shared" si="9"/>
        <v>5.9199999999999989E-2</v>
      </c>
    </row>
    <row r="47" spans="1:30" x14ac:dyDescent="0.25">
      <c r="A47" s="20" t="s">
        <v>49</v>
      </c>
      <c r="B47" s="20" t="s">
        <v>27</v>
      </c>
      <c r="D47" s="40" t="s">
        <v>188</v>
      </c>
      <c r="E47" s="40" t="s">
        <v>188</v>
      </c>
      <c r="F47" s="40" t="s">
        <v>188</v>
      </c>
      <c r="G47" s="37" t="s">
        <v>236</v>
      </c>
      <c r="H47" s="37" t="s">
        <v>236</v>
      </c>
      <c r="I47" s="37" t="s">
        <v>236</v>
      </c>
      <c r="J47" s="37" t="s">
        <v>236</v>
      </c>
      <c r="K47" s="37" t="s">
        <v>236</v>
      </c>
      <c r="L47" s="37" t="s">
        <v>236</v>
      </c>
      <c r="M47" s="37" t="s">
        <v>236</v>
      </c>
      <c r="N47" s="37" t="s">
        <v>236</v>
      </c>
      <c r="O47" s="37" t="s">
        <v>236</v>
      </c>
      <c r="P47" s="37" t="s">
        <v>236</v>
      </c>
      <c r="Q47" s="37" t="s">
        <v>236</v>
      </c>
      <c r="R47" s="37"/>
      <c r="S47" s="37">
        <v>14</v>
      </c>
      <c r="T47" s="37">
        <v>14</v>
      </c>
      <c r="U47" s="38">
        <f t="shared" si="0"/>
        <v>1</v>
      </c>
      <c r="V47" s="39">
        <f t="shared" si="1"/>
        <v>0</v>
      </c>
      <c r="W47" s="37">
        <f t="shared" si="2"/>
        <v>0</v>
      </c>
      <c r="X47" s="37" t="e">
        <f t="shared" si="3"/>
        <v>#NUM!</v>
      </c>
      <c r="Y47" s="37" t="e">
        <f t="shared" si="4"/>
        <v>#DIV/0!</v>
      </c>
      <c r="Z47" s="37" t="e">
        <f t="shared" si="5"/>
        <v>#DIV/0!</v>
      </c>
      <c r="AA47" s="37" t="e">
        <f t="shared" si="6"/>
        <v>#DIV/0!</v>
      </c>
      <c r="AB47" s="37" t="e">
        <f t="shared" si="7"/>
        <v>#DIV/0!</v>
      </c>
      <c r="AC47" s="37" t="e">
        <f t="shared" si="8"/>
        <v>#NUM!</v>
      </c>
      <c r="AD47" s="37" t="e">
        <f t="shared" si="9"/>
        <v>#NUM!</v>
      </c>
    </row>
    <row r="48" spans="1:30" x14ac:dyDescent="0.25">
      <c r="A48" s="20" t="s">
        <v>50</v>
      </c>
      <c r="B48" s="20" t="s">
        <v>27</v>
      </c>
      <c r="D48" s="40" t="s">
        <v>188</v>
      </c>
      <c r="E48" s="40" t="s">
        <v>188</v>
      </c>
      <c r="F48" s="40" t="s">
        <v>188</v>
      </c>
      <c r="G48" s="37" t="s">
        <v>236</v>
      </c>
      <c r="H48" s="37" t="s">
        <v>236</v>
      </c>
      <c r="I48" s="37" t="s">
        <v>236</v>
      </c>
      <c r="J48" s="37" t="s">
        <v>236</v>
      </c>
      <c r="K48" s="37" t="s">
        <v>236</v>
      </c>
      <c r="L48" s="37" t="s">
        <v>236</v>
      </c>
      <c r="M48" s="37" t="s">
        <v>236</v>
      </c>
      <c r="N48" s="37" t="s">
        <v>236</v>
      </c>
      <c r="O48" s="37" t="s">
        <v>236</v>
      </c>
      <c r="P48" s="37" t="s">
        <v>236</v>
      </c>
      <c r="Q48" s="37" t="s">
        <v>236</v>
      </c>
      <c r="R48" s="37"/>
      <c r="S48" s="37">
        <v>14</v>
      </c>
      <c r="T48" s="37">
        <v>14</v>
      </c>
      <c r="U48" s="38">
        <f t="shared" si="0"/>
        <v>1</v>
      </c>
      <c r="V48" s="39">
        <f t="shared" si="1"/>
        <v>0</v>
      </c>
      <c r="W48" s="37">
        <f t="shared" si="2"/>
        <v>0</v>
      </c>
      <c r="X48" s="37" t="e">
        <f t="shared" si="3"/>
        <v>#NUM!</v>
      </c>
      <c r="Y48" s="37" t="e">
        <f t="shared" si="4"/>
        <v>#DIV/0!</v>
      </c>
      <c r="Z48" s="37" t="e">
        <f t="shared" si="5"/>
        <v>#DIV/0!</v>
      </c>
      <c r="AA48" s="37" t="e">
        <f t="shared" si="6"/>
        <v>#DIV/0!</v>
      </c>
      <c r="AB48" s="37" t="e">
        <f t="shared" si="7"/>
        <v>#DIV/0!</v>
      </c>
      <c r="AC48" s="37" t="e">
        <f t="shared" si="8"/>
        <v>#NUM!</v>
      </c>
      <c r="AD48" s="37" t="e">
        <f t="shared" si="9"/>
        <v>#NUM!</v>
      </c>
    </row>
    <row r="49" spans="1:30" x14ac:dyDescent="0.25">
      <c r="A49" s="20" t="s">
        <v>51</v>
      </c>
      <c r="B49" s="20" t="s">
        <v>27</v>
      </c>
      <c r="D49" s="40" t="s">
        <v>188</v>
      </c>
      <c r="E49" s="40" t="s">
        <v>188</v>
      </c>
      <c r="F49" s="40" t="s">
        <v>188</v>
      </c>
      <c r="G49" s="37" t="s">
        <v>236</v>
      </c>
      <c r="H49" s="37" t="s">
        <v>236</v>
      </c>
      <c r="I49" s="37" t="s">
        <v>236</v>
      </c>
      <c r="J49" s="37" t="s">
        <v>236</v>
      </c>
      <c r="K49" s="37" t="s">
        <v>236</v>
      </c>
      <c r="L49" s="37" t="s">
        <v>236</v>
      </c>
      <c r="M49" s="37" t="s">
        <v>236</v>
      </c>
      <c r="N49" s="37" t="s">
        <v>236</v>
      </c>
      <c r="O49" s="37" t="s">
        <v>236</v>
      </c>
      <c r="P49" s="37" t="s">
        <v>236</v>
      </c>
      <c r="Q49" s="37" t="s">
        <v>236</v>
      </c>
      <c r="R49" s="37"/>
      <c r="S49" s="37">
        <v>14</v>
      </c>
      <c r="T49" s="37">
        <v>14</v>
      </c>
      <c r="U49" s="38">
        <f t="shared" si="0"/>
        <v>1</v>
      </c>
      <c r="V49" s="39">
        <f t="shared" si="1"/>
        <v>0</v>
      </c>
      <c r="W49" s="37">
        <f t="shared" si="2"/>
        <v>0</v>
      </c>
      <c r="X49" s="37" t="e">
        <f t="shared" si="3"/>
        <v>#NUM!</v>
      </c>
      <c r="Y49" s="37" t="e">
        <f t="shared" si="4"/>
        <v>#DIV/0!</v>
      </c>
      <c r="Z49" s="37" t="e">
        <f t="shared" si="5"/>
        <v>#DIV/0!</v>
      </c>
      <c r="AA49" s="37" t="e">
        <f t="shared" si="6"/>
        <v>#DIV/0!</v>
      </c>
      <c r="AB49" s="37" t="e">
        <f t="shared" si="7"/>
        <v>#DIV/0!</v>
      </c>
      <c r="AC49" s="37" t="e">
        <f t="shared" si="8"/>
        <v>#NUM!</v>
      </c>
      <c r="AD49" s="37" t="e">
        <f t="shared" si="9"/>
        <v>#NUM!</v>
      </c>
    </row>
    <row r="50" spans="1:30" x14ac:dyDescent="0.25">
      <c r="A50" s="20" t="s">
        <v>52</v>
      </c>
      <c r="B50" s="20" t="s">
        <v>27</v>
      </c>
      <c r="D50" s="40">
        <v>0.01</v>
      </c>
      <c r="E50" s="40" t="s">
        <v>188</v>
      </c>
      <c r="F50" s="40">
        <v>0.04</v>
      </c>
      <c r="G50" s="37" t="s">
        <v>236</v>
      </c>
      <c r="H50" s="37" t="s">
        <v>236</v>
      </c>
      <c r="I50" s="37" t="s">
        <v>236</v>
      </c>
      <c r="J50" s="37" t="s">
        <v>236</v>
      </c>
      <c r="K50" s="37" t="s">
        <v>236</v>
      </c>
      <c r="L50" s="37" t="s">
        <v>236</v>
      </c>
      <c r="M50" s="37" t="s">
        <v>236</v>
      </c>
      <c r="N50" s="37" t="s">
        <v>236</v>
      </c>
      <c r="O50" s="37" t="s">
        <v>236</v>
      </c>
      <c r="P50" s="37" t="s">
        <v>236</v>
      </c>
      <c r="Q50" s="37" t="s">
        <v>236</v>
      </c>
      <c r="R50" s="37"/>
      <c r="S50" s="37">
        <v>14</v>
      </c>
      <c r="T50" s="37">
        <v>12</v>
      </c>
      <c r="U50" s="38">
        <f t="shared" si="0"/>
        <v>0.8571428571428571</v>
      </c>
      <c r="V50" s="39">
        <f t="shared" si="1"/>
        <v>0.04</v>
      </c>
      <c r="W50" s="37">
        <f t="shared" si="2"/>
        <v>0.01</v>
      </c>
      <c r="X50" s="37">
        <f t="shared" si="3"/>
        <v>2.5000000000000001E-2</v>
      </c>
      <c r="Y50" s="37">
        <f t="shared" si="4"/>
        <v>2.1213203435596423E-2</v>
      </c>
      <c r="Z50" s="37">
        <f t="shared" si="5"/>
        <v>84.852813742385692</v>
      </c>
      <c r="AA50" s="37">
        <f t="shared" si="6"/>
        <v>4.4999999999999988E-4</v>
      </c>
      <c r="AB50" s="37">
        <f t="shared" si="7"/>
        <v>2.5000000000000001E-2</v>
      </c>
      <c r="AC50" s="37">
        <f t="shared" si="8"/>
        <v>3.85E-2</v>
      </c>
      <c r="AD50" s="37">
        <f t="shared" si="9"/>
        <v>3.9699999999999999E-2</v>
      </c>
    </row>
    <row r="51" spans="1:30" x14ac:dyDescent="0.25">
      <c r="A51" s="20" t="s">
        <v>53</v>
      </c>
      <c r="B51" s="20" t="s">
        <v>27</v>
      </c>
      <c r="D51" s="40">
        <v>0.01</v>
      </c>
      <c r="E51" s="40" t="s">
        <v>188</v>
      </c>
      <c r="F51" s="40">
        <v>0.03</v>
      </c>
      <c r="G51" s="37"/>
      <c r="H51" s="37"/>
      <c r="I51" s="37"/>
      <c r="J51" s="37"/>
      <c r="K51" s="37"/>
      <c r="L51" s="37"/>
      <c r="M51" s="37"/>
      <c r="N51" s="37"/>
      <c r="O51" s="37"/>
      <c r="P51" s="37"/>
      <c r="Q51" s="37"/>
      <c r="R51" s="37"/>
      <c r="S51" s="37">
        <v>3</v>
      </c>
      <c r="T51" s="37">
        <v>1</v>
      </c>
      <c r="U51" s="38">
        <f t="shared" si="0"/>
        <v>0.33333333333333331</v>
      </c>
      <c r="V51" s="39">
        <f t="shared" si="1"/>
        <v>0.03</v>
      </c>
      <c r="W51" s="37">
        <f t="shared" si="2"/>
        <v>0.01</v>
      </c>
      <c r="X51" s="37">
        <f t="shared" si="3"/>
        <v>1.9999999999999997E-2</v>
      </c>
      <c r="Y51" s="37">
        <f t="shared" si="4"/>
        <v>1.4142135623730951E-2</v>
      </c>
      <c r="Z51" s="37">
        <f t="shared" si="5"/>
        <v>70.710678118654755</v>
      </c>
      <c r="AA51" s="37">
        <f t="shared" si="6"/>
        <v>1.9999999999999998E-4</v>
      </c>
      <c r="AB51" s="37">
        <f t="shared" si="7"/>
        <v>0.02</v>
      </c>
      <c r="AC51" s="37">
        <f t="shared" si="8"/>
        <v>2.8999999999999998E-2</v>
      </c>
      <c r="AD51" s="37">
        <f t="shared" si="9"/>
        <v>2.98E-2</v>
      </c>
    </row>
    <row r="52" spans="1:30" x14ac:dyDescent="0.25">
      <c r="A52" s="20" t="s">
        <v>54</v>
      </c>
      <c r="B52" s="20" t="s">
        <v>27</v>
      </c>
      <c r="D52" s="40" t="s">
        <v>188</v>
      </c>
      <c r="E52" s="40" t="s">
        <v>188</v>
      </c>
      <c r="F52" s="40" t="s">
        <v>188</v>
      </c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S52" s="37">
        <v>3</v>
      </c>
      <c r="T52" s="37">
        <v>3</v>
      </c>
      <c r="U52" s="38">
        <f t="shared" si="0"/>
        <v>1</v>
      </c>
      <c r="V52" s="39">
        <f t="shared" si="1"/>
        <v>0</v>
      </c>
      <c r="W52" s="37">
        <f t="shared" si="2"/>
        <v>0</v>
      </c>
      <c r="X52" s="37" t="e">
        <f t="shared" si="3"/>
        <v>#NUM!</v>
      </c>
      <c r="Y52" s="37" t="e">
        <f t="shared" si="4"/>
        <v>#DIV/0!</v>
      </c>
      <c r="Z52" s="37" t="e">
        <f t="shared" si="5"/>
        <v>#DIV/0!</v>
      </c>
      <c r="AA52" s="37" t="e">
        <f t="shared" si="6"/>
        <v>#DIV/0!</v>
      </c>
      <c r="AB52" s="37" t="e">
        <f t="shared" si="7"/>
        <v>#DIV/0!</v>
      </c>
      <c r="AC52" s="37" t="e">
        <f t="shared" si="8"/>
        <v>#NUM!</v>
      </c>
      <c r="AD52" s="37" t="e">
        <f t="shared" si="9"/>
        <v>#NUM!</v>
      </c>
    </row>
    <row r="53" spans="1:30" x14ac:dyDescent="0.25">
      <c r="A53" s="20" t="s">
        <v>55</v>
      </c>
      <c r="B53" s="20" t="s">
        <v>27</v>
      </c>
      <c r="D53" s="40" t="s">
        <v>188</v>
      </c>
      <c r="E53" s="40" t="s">
        <v>188</v>
      </c>
      <c r="F53" s="40" t="s">
        <v>188</v>
      </c>
      <c r="G53" s="37" t="s">
        <v>236</v>
      </c>
      <c r="H53" s="37" t="s">
        <v>236</v>
      </c>
      <c r="I53" s="37" t="s">
        <v>236</v>
      </c>
      <c r="J53" s="37" t="s">
        <v>236</v>
      </c>
      <c r="K53" s="37" t="s">
        <v>236</v>
      </c>
      <c r="L53" s="37" t="s">
        <v>236</v>
      </c>
      <c r="M53" s="37" t="s">
        <v>236</v>
      </c>
      <c r="N53" s="37" t="s">
        <v>236</v>
      </c>
      <c r="O53" s="37" t="s">
        <v>236</v>
      </c>
      <c r="P53" s="37" t="s">
        <v>236</v>
      </c>
      <c r="Q53" s="37" t="s">
        <v>236</v>
      </c>
      <c r="R53" s="37"/>
      <c r="S53" s="37">
        <v>14</v>
      </c>
      <c r="T53" s="37">
        <v>14</v>
      </c>
      <c r="U53" s="38">
        <f t="shared" si="0"/>
        <v>1</v>
      </c>
      <c r="V53" s="39">
        <f t="shared" si="1"/>
        <v>0</v>
      </c>
      <c r="W53" s="37">
        <f t="shared" si="2"/>
        <v>0</v>
      </c>
      <c r="X53" s="37" t="e">
        <f t="shared" si="3"/>
        <v>#NUM!</v>
      </c>
      <c r="Y53" s="37" t="e">
        <f t="shared" si="4"/>
        <v>#DIV/0!</v>
      </c>
      <c r="Z53" s="37" t="e">
        <f t="shared" si="5"/>
        <v>#DIV/0!</v>
      </c>
      <c r="AA53" s="37" t="e">
        <f t="shared" si="6"/>
        <v>#DIV/0!</v>
      </c>
      <c r="AB53" s="37" t="e">
        <f t="shared" si="7"/>
        <v>#DIV/0!</v>
      </c>
      <c r="AC53" s="37" t="e">
        <f t="shared" si="8"/>
        <v>#NUM!</v>
      </c>
      <c r="AD53" s="37" t="e">
        <f t="shared" si="9"/>
        <v>#NUM!</v>
      </c>
    </row>
    <row r="54" spans="1:30" x14ac:dyDescent="0.25">
      <c r="A54" s="20" t="s">
        <v>56</v>
      </c>
      <c r="B54" s="20" t="s">
        <v>27</v>
      </c>
      <c r="D54" s="40" t="s">
        <v>188</v>
      </c>
      <c r="E54" s="40" t="s">
        <v>188</v>
      </c>
      <c r="F54" s="40" t="s">
        <v>188</v>
      </c>
      <c r="G54" s="37" t="s">
        <v>248</v>
      </c>
      <c r="H54" s="37" t="s">
        <v>248</v>
      </c>
      <c r="I54" s="37" t="s">
        <v>248</v>
      </c>
      <c r="J54" s="37" t="s">
        <v>248</v>
      </c>
      <c r="K54" s="37" t="s">
        <v>248</v>
      </c>
      <c r="L54" s="37" t="s">
        <v>248</v>
      </c>
      <c r="M54" s="37" t="s">
        <v>248</v>
      </c>
      <c r="N54" s="37" t="s">
        <v>248</v>
      </c>
      <c r="O54" s="37" t="s">
        <v>248</v>
      </c>
      <c r="P54" s="37" t="s">
        <v>248</v>
      </c>
      <c r="Q54" s="37" t="s">
        <v>248</v>
      </c>
      <c r="R54" s="37"/>
      <c r="S54" s="37">
        <v>14</v>
      </c>
      <c r="T54" s="37">
        <v>14</v>
      </c>
      <c r="U54" s="38">
        <f t="shared" si="0"/>
        <v>1</v>
      </c>
      <c r="V54" s="39">
        <f t="shared" si="1"/>
        <v>0</v>
      </c>
      <c r="W54" s="37">
        <f t="shared" si="2"/>
        <v>0</v>
      </c>
      <c r="X54" s="37" t="e">
        <f t="shared" si="3"/>
        <v>#NUM!</v>
      </c>
      <c r="Y54" s="37" t="e">
        <f t="shared" si="4"/>
        <v>#DIV/0!</v>
      </c>
      <c r="Z54" s="37" t="e">
        <f t="shared" si="5"/>
        <v>#DIV/0!</v>
      </c>
      <c r="AA54" s="37" t="e">
        <f t="shared" si="6"/>
        <v>#DIV/0!</v>
      </c>
      <c r="AB54" s="37" t="e">
        <f t="shared" si="7"/>
        <v>#DIV/0!</v>
      </c>
      <c r="AC54" s="37" t="e">
        <f t="shared" si="8"/>
        <v>#NUM!</v>
      </c>
      <c r="AD54" s="37" t="e">
        <f t="shared" si="9"/>
        <v>#NUM!</v>
      </c>
    </row>
    <row r="55" spans="1:30" x14ac:dyDescent="0.25">
      <c r="A55" s="20" t="s">
        <v>57</v>
      </c>
      <c r="B55" s="20" t="s">
        <v>27</v>
      </c>
      <c r="D55" s="40" t="s">
        <v>188</v>
      </c>
      <c r="E55" s="40" t="s">
        <v>188</v>
      </c>
      <c r="F55" s="40" t="s">
        <v>188</v>
      </c>
      <c r="G55" s="37" t="s">
        <v>236</v>
      </c>
      <c r="H55" s="37" t="s">
        <v>236</v>
      </c>
      <c r="I55" s="37" t="s">
        <v>236</v>
      </c>
      <c r="J55" s="37" t="s">
        <v>236</v>
      </c>
      <c r="K55" s="37" t="s">
        <v>236</v>
      </c>
      <c r="L55" s="37" t="s">
        <v>236</v>
      </c>
      <c r="M55" s="37" t="s">
        <v>236</v>
      </c>
      <c r="N55" s="37" t="s">
        <v>236</v>
      </c>
      <c r="O55" s="37" t="s">
        <v>236</v>
      </c>
      <c r="P55" s="37" t="s">
        <v>236</v>
      </c>
      <c r="Q55" s="37" t="s">
        <v>236</v>
      </c>
      <c r="R55" s="37"/>
      <c r="S55" s="37">
        <v>14</v>
      </c>
      <c r="T55" s="37">
        <v>14</v>
      </c>
      <c r="U55" s="38">
        <f t="shared" si="0"/>
        <v>1</v>
      </c>
      <c r="V55" s="39">
        <f t="shared" si="1"/>
        <v>0</v>
      </c>
      <c r="W55" s="37">
        <f t="shared" si="2"/>
        <v>0</v>
      </c>
      <c r="X55" s="37" t="e">
        <f t="shared" si="3"/>
        <v>#NUM!</v>
      </c>
      <c r="Y55" s="37" t="e">
        <f t="shared" si="4"/>
        <v>#DIV/0!</v>
      </c>
      <c r="Z55" s="37" t="e">
        <f t="shared" si="5"/>
        <v>#DIV/0!</v>
      </c>
      <c r="AA55" s="37" t="e">
        <f t="shared" si="6"/>
        <v>#DIV/0!</v>
      </c>
      <c r="AB55" s="37" t="e">
        <f t="shared" si="7"/>
        <v>#DIV/0!</v>
      </c>
      <c r="AC55" s="37" t="e">
        <f t="shared" si="8"/>
        <v>#NUM!</v>
      </c>
      <c r="AD55" s="37" t="e">
        <f t="shared" si="9"/>
        <v>#NUM!</v>
      </c>
    </row>
    <row r="56" spans="1:30" x14ac:dyDescent="0.25">
      <c r="A56" s="20" t="s">
        <v>58</v>
      </c>
      <c r="B56" s="20" t="s">
        <v>27</v>
      </c>
      <c r="D56" s="40" t="s">
        <v>188</v>
      </c>
      <c r="E56" s="40" t="s">
        <v>188</v>
      </c>
      <c r="F56" s="40" t="s">
        <v>188</v>
      </c>
      <c r="G56" s="37" t="s">
        <v>248</v>
      </c>
      <c r="H56" s="37" t="s">
        <v>248</v>
      </c>
      <c r="I56" s="37" t="s">
        <v>248</v>
      </c>
      <c r="J56" s="37" t="s">
        <v>248</v>
      </c>
      <c r="K56" s="37" t="s">
        <v>248</v>
      </c>
      <c r="L56" s="37" t="s">
        <v>248</v>
      </c>
      <c r="M56" s="37" t="s">
        <v>248</v>
      </c>
      <c r="N56" s="37" t="s">
        <v>248</v>
      </c>
      <c r="O56" s="37" t="s">
        <v>248</v>
      </c>
      <c r="P56" s="37" t="s">
        <v>248</v>
      </c>
      <c r="Q56" s="37" t="s">
        <v>248</v>
      </c>
      <c r="R56" s="37"/>
      <c r="S56" s="37">
        <v>14</v>
      </c>
      <c r="T56" s="37">
        <v>14</v>
      </c>
      <c r="U56" s="38">
        <f t="shared" si="0"/>
        <v>1</v>
      </c>
      <c r="V56" s="39">
        <f t="shared" si="1"/>
        <v>0</v>
      </c>
      <c r="W56" s="37">
        <f t="shared" si="2"/>
        <v>0</v>
      </c>
      <c r="X56" s="37" t="e">
        <f t="shared" si="3"/>
        <v>#NUM!</v>
      </c>
      <c r="Y56" s="37" t="e">
        <f t="shared" si="4"/>
        <v>#DIV/0!</v>
      </c>
      <c r="Z56" s="37" t="e">
        <f t="shared" si="5"/>
        <v>#DIV/0!</v>
      </c>
      <c r="AA56" s="37" t="e">
        <f t="shared" si="6"/>
        <v>#DIV/0!</v>
      </c>
      <c r="AB56" s="37" t="e">
        <f t="shared" si="7"/>
        <v>#DIV/0!</v>
      </c>
      <c r="AC56" s="37" t="e">
        <f t="shared" si="8"/>
        <v>#NUM!</v>
      </c>
      <c r="AD56" s="37" t="e">
        <f t="shared" si="9"/>
        <v>#NUM!</v>
      </c>
    </row>
    <row r="57" spans="1:30" x14ac:dyDescent="0.25">
      <c r="A57" s="20" t="s">
        <v>59</v>
      </c>
      <c r="B57" s="20" t="s">
        <v>27</v>
      </c>
      <c r="D57" s="40" t="s">
        <v>188</v>
      </c>
      <c r="E57" s="40" t="s">
        <v>188</v>
      </c>
      <c r="F57" s="40" t="s">
        <v>188</v>
      </c>
      <c r="G57" s="37" t="s">
        <v>248</v>
      </c>
      <c r="H57" s="37" t="s">
        <v>248</v>
      </c>
      <c r="I57" s="37" t="s">
        <v>248</v>
      </c>
      <c r="J57" s="37" t="s">
        <v>248</v>
      </c>
      <c r="K57" s="37" t="s">
        <v>248</v>
      </c>
      <c r="L57" s="37" t="s">
        <v>248</v>
      </c>
      <c r="M57" s="37" t="s">
        <v>248</v>
      </c>
      <c r="N57" s="37" t="s">
        <v>248</v>
      </c>
      <c r="O57" s="37" t="s">
        <v>248</v>
      </c>
      <c r="P57" s="37" t="s">
        <v>248</v>
      </c>
      <c r="Q57" s="37" t="s">
        <v>248</v>
      </c>
      <c r="R57" s="37"/>
      <c r="S57" s="37">
        <v>14</v>
      </c>
      <c r="T57" s="37">
        <v>14</v>
      </c>
      <c r="U57" s="38">
        <f t="shared" si="0"/>
        <v>1</v>
      </c>
      <c r="V57" s="39">
        <f t="shared" si="1"/>
        <v>0</v>
      </c>
      <c r="W57" s="37">
        <f t="shared" si="2"/>
        <v>0</v>
      </c>
      <c r="X57" s="37" t="e">
        <f t="shared" si="3"/>
        <v>#NUM!</v>
      </c>
      <c r="Y57" s="37" t="e">
        <f t="shared" si="4"/>
        <v>#DIV/0!</v>
      </c>
      <c r="Z57" s="37" t="e">
        <f t="shared" si="5"/>
        <v>#DIV/0!</v>
      </c>
      <c r="AA57" s="37" t="e">
        <f t="shared" si="6"/>
        <v>#DIV/0!</v>
      </c>
      <c r="AB57" s="37" t="e">
        <f t="shared" si="7"/>
        <v>#DIV/0!</v>
      </c>
      <c r="AC57" s="37" t="e">
        <f t="shared" si="8"/>
        <v>#NUM!</v>
      </c>
      <c r="AD57" s="37" t="e">
        <f t="shared" si="9"/>
        <v>#NUM!</v>
      </c>
    </row>
    <row r="58" spans="1:30" x14ac:dyDescent="0.25">
      <c r="A58" s="20" t="s">
        <v>60</v>
      </c>
      <c r="B58" s="20" t="s">
        <v>27</v>
      </c>
      <c r="D58" s="40" t="s">
        <v>188</v>
      </c>
      <c r="E58" s="40" t="s">
        <v>188</v>
      </c>
      <c r="F58" s="40" t="s">
        <v>188</v>
      </c>
      <c r="G58" s="37" t="s">
        <v>236</v>
      </c>
      <c r="H58" s="37" t="s">
        <v>236</v>
      </c>
      <c r="I58" s="37" t="s">
        <v>236</v>
      </c>
      <c r="J58" s="37" t="s">
        <v>236</v>
      </c>
      <c r="K58" s="37" t="s">
        <v>236</v>
      </c>
      <c r="L58" s="37" t="s">
        <v>236</v>
      </c>
      <c r="M58" s="37" t="s">
        <v>236</v>
      </c>
      <c r="N58" s="37" t="s">
        <v>236</v>
      </c>
      <c r="O58" s="37" t="s">
        <v>236</v>
      </c>
      <c r="P58" s="37" t="s">
        <v>236</v>
      </c>
      <c r="Q58" s="37" t="s">
        <v>236</v>
      </c>
      <c r="R58" s="37"/>
      <c r="S58" s="37">
        <v>14</v>
      </c>
      <c r="T58" s="37">
        <v>14</v>
      </c>
      <c r="U58" s="38">
        <f t="shared" si="0"/>
        <v>1</v>
      </c>
      <c r="V58" s="39">
        <f t="shared" si="1"/>
        <v>0</v>
      </c>
      <c r="W58" s="37">
        <f t="shared" si="2"/>
        <v>0</v>
      </c>
      <c r="X58" s="37" t="e">
        <f t="shared" si="3"/>
        <v>#NUM!</v>
      </c>
      <c r="Y58" s="37" t="e">
        <f t="shared" si="4"/>
        <v>#DIV/0!</v>
      </c>
      <c r="Z58" s="37" t="e">
        <f t="shared" si="5"/>
        <v>#DIV/0!</v>
      </c>
      <c r="AA58" s="37" t="e">
        <f t="shared" si="6"/>
        <v>#DIV/0!</v>
      </c>
      <c r="AB58" s="37" t="e">
        <f t="shared" si="7"/>
        <v>#DIV/0!</v>
      </c>
      <c r="AC58" s="37" t="e">
        <f t="shared" si="8"/>
        <v>#NUM!</v>
      </c>
      <c r="AD58" s="37" t="e">
        <f t="shared" si="9"/>
        <v>#NUM!</v>
      </c>
    </row>
    <row r="59" spans="1:30" x14ac:dyDescent="0.25">
      <c r="A59" s="20" t="s">
        <v>61</v>
      </c>
      <c r="B59" s="20" t="s">
        <v>27</v>
      </c>
      <c r="D59" s="40" t="s">
        <v>188</v>
      </c>
      <c r="E59" s="40" t="s">
        <v>188</v>
      </c>
      <c r="F59" s="40" t="s">
        <v>188</v>
      </c>
      <c r="G59" s="37" t="s">
        <v>236</v>
      </c>
      <c r="H59" s="37" t="s">
        <v>236</v>
      </c>
      <c r="I59" s="37" t="s">
        <v>236</v>
      </c>
      <c r="J59" s="37" t="s">
        <v>236</v>
      </c>
      <c r="K59" s="37" t="s">
        <v>236</v>
      </c>
      <c r="L59" s="37" t="s">
        <v>236</v>
      </c>
      <c r="M59" s="37" t="s">
        <v>236</v>
      </c>
      <c r="N59" s="37" t="s">
        <v>236</v>
      </c>
      <c r="O59" s="37" t="s">
        <v>236</v>
      </c>
      <c r="P59" s="37" t="s">
        <v>236</v>
      </c>
      <c r="Q59" s="37" t="s">
        <v>236</v>
      </c>
      <c r="R59" s="37"/>
      <c r="S59" s="37">
        <v>14</v>
      </c>
      <c r="T59" s="37">
        <v>14</v>
      </c>
      <c r="U59" s="38">
        <f t="shared" si="0"/>
        <v>1</v>
      </c>
      <c r="V59" s="39">
        <f t="shared" si="1"/>
        <v>0</v>
      </c>
      <c r="W59" s="37">
        <f t="shared" si="2"/>
        <v>0</v>
      </c>
      <c r="X59" s="37" t="e">
        <f t="shared" si="3"/>
        <v>#NUM!</v>
      </c>
      <c r="Y59" s="37" t="e">
        <f t="shared" si="4"/>
        <v>#DIV/0!</v>
      </c>
      <c r="Z59" s="37" t="e">
        <f t="shared" si="5"/>
        <v>#DIV/0!</v>
      </c>
      <c r="AA59" s="37" t="e">
        <f t="shared" si="6"/>
        <v>#DIV/0!</v>
      </c>
      <c r="AB59" s="37" t="e">
        <f t="shared" si="7"/>
        <v>#DIV/0!</v>
      </c>
      <c r="AC59" s="37" t="e">
        <f t="shared" si="8"/>
        <v>#NUM!</v>
      </c>
      <c r="AD59" s="37" t="e">
        <f t="shared" si="9"/>
        <v>#NUM!</v>
      </c>
    </row>
    <row r="60" spans="1:30" x14ac:dyDescent="0.25">
      <c r="A60" s="20" t="s">
        <v>62</v>
      </c>
      <c r="B60" s="20" t="s">
        <v>27</v>
      </c>
      <c r="D60" s="40" t="s">
        <v>188</v>
      </c>
      <c r="E60" s="40" t="s">
        <v>188</v>
      </c>
      <c r="F60" s="40" t="s">
        <v>188</v>
      </c>
      <c r="G60" s="37" t="s">
        <v>248</v>
      </c>
      <c r="H60" s="37" t="s">
        <v>248</v>
      </c>
      <c r="I60" s="37" t="s">
        <v>248</v>
      </c>
      <c r="J60" s="37" t="s">
        <v>248</v>
      </c>
      <c r="K60" s="37" t="s">
        <v>248</v>
      </c>
      <c r="L60" s="37" t="s">
        <v>248</v>
      </c>
      <c r="M60" s="37" t="s">
        <v>248</v>
      </c>
      <c r="N60" s="37" t="s">
        <v>248</v>
      </c>
      <c r="O60" s="37" t="s">
        <v>248</v>
      </c>
      <c r="P60" s="37" t="s">
        <v>248</v>
      </c>
      <c r="Q60" s="37" t="s">
        <v>248</v>
      </c>
      <c r="R60" s="37"/>
      <c r="S60" s="37">
        <v>14</v>
      </c>
      <c r="T60" s="37">
        <v>14</v>
      </c>
      <c r="U60" s="38">
        <f t="shared" si="0"/>
        <v>1</v>
      </c>
      <c r="V60" s="39">
        <f t="shared" si="1"/>
        <v>0</v>
      </c>
      <c r="W60" s="37">
        <f t="shared" si="2"/>
        <v>0</v>
      </c>
      <c r="X60" s="37" t="e">
        <f t="shared" si="3"/>
        <v>#NUM!</v>
      </c>
      <c r="Y60" s="37" t="e">
        <f t="shared" si="4"/>
        <v>#DIV/0!</v>
      </c>
      <c r="Z60" s="37" t="e">
        <f t="shared" si="5"/>
        <v>#DIV/0!</v>
      </c>
      <c r="AA60" s="37" t="e">
        <f t="shared" si="6"/>
        <v>#DIV/0!</v>
      </c>
      <c r="AB60" s="37" t="e">
        <f t="shared" si="7"/>
        <v>#DIV/0!</v>
      </c>
      <c r="AC60" s="37" t="e">
        <f t="shared" si="8"/>
        <v>#NUM!</v>
      </c>
      <c r="AD60" s="37" t="e">
        <f t="shared" si="9"/>
        <v>#NUM!</v>
      </c>
    </row>
    <row r="61" spans="1:30" x14ac:dyDescent="0.25">
      <c r="A61" s="20" t="s">
        <v>63</v>
      </c>
      <c r="B61" s="20" t="s">
        <v>27</v>
      </c>
      <c r="D61" s="40" t="s">
        <v>188</v>
      </c>
      <c r="E61" s="40">
        <v>0.01</v>
      </c>
      <c r="F61" s="40">
        <v>0.01</v>
      </c>
      <c r="G61" s="37" t="s">
        <v>251</v>
      </c>
      <c r="H61" s="37" t="s">
        <v>251</v>
      </c>
      <c r="I61" s="37" t="s">
        <v>251</v>
      </c>
      <c r="J61" s="37" t="s">
        <v>251</v>
      </c>
      <c r="K61" s="37" t="s">
        <v>251</v>
      </c>
      <c r="L61" s="37" t="s">
        <v>251</v>
      </c>
      <c r="M61" s="37" t="s">
        <v>251</v>
      </c>
      <c r="N61" s="37" t="s">
        <v>251</v>
      </c>
      <c r="O61" s="37" t="s">
        <v>251</v>
      </c>
      <c r="P61" s="37" t="s">
        <v>251</v>
      </c>
      <c r="Q61" s="37" t="s">
        <v>251</v>
      </c>
      <c r="R61" s="37"/>
      <c r="S61" s="37">
        <v>14</v>
      </c>
      <c r="T61" s="37">
        <v>12</v>
      </c>
      <c r="U61" s="38">
        <f t="shared" si="0"/>
        <v>0.8571428571428571</v>
      </c>
      <c r="V61" s="39">
        <f t="shared" si="1"/>
        <v>0.01</v>
      </c>
      <c r="W61" s="37">
        <f t="shared" si="2"/>
        <v>0.01</v>
      </c>
      <c r="X61" s="37">
        <f t="shared" si="3"/>
        <v>0.01</v>
      </c>
      <c r="Y61" s="37">
        <f t="shared" si="4"/>
        <v>0</v>
      </c>
      <c r="Z61" s="37">
        <f t="shared" si="5"/>
        <v>0</v>
      </c>
      <c r="AA61" s="37">
        <f t="shared" si="6"/>
        <v>0</v>
      </c>
      <c r="AB61" s="37">
        <f t="shared" si="7"/>
        <v>0.01</v>
      </c>
      <c r="AC61" s="37">
        <f t="shared" si="8"/>
        <v>0.01</v>
      </c>
      <c r="AD61" s="37">
        <f t="shared" si="9"/>
        <v>0.01</v>
      </c>
    </row>
    <row r="62" spans="1:30" x14ac:dyDescent="0.25">
      <c r="A62" s="20" t="s">
        <v>64</v>
      </c>
      <c r="B62" s="20" t="s">
        <v>27</v>
      </c>
      <c r="D62" s="40" t="s">
        <v>188</v>
      </c>
      <c r="E62" s="40" t="s">
        <v>188</v>
      </c>
      <c r="F62" s="40" t="s">
        <v>188</v>
      </c>
      <c r="G62" s="37"/>
      <c r="H62" s="37"/>
      <c r="I62" s="37"/>
      <c r="J62" s="37"/>
      <c r="K62" s="37"/>
      <c r="L62" s="37"/>
      <c r="M62" s="37"/>
      <c r="N62" s="37"/>
      <c r="O62" s="37"/>
      <c r="P62" s="37"/>
      <c r="Q62" s="37"/>
      <c r="R62" s="37"/>
      <c r="S62" s="37">
        <v>3</v>
      </c>
      <c r="T62" s="37">
        <v>3</v>
      </c>
      <c r="U62" s="38">
        <f t="shared" si="0"/>
        <v>1</v>
      </c>
      <c r="V62" s="39">
        <f t="shared" si="1"/>
        <v>0</v>
      </c>
      <c r="W62" s="37">
        <f t="shared" si="2"/>
        <v>0</v>
      </c>
      <c r="X62" s="37" t="e">
        <f t="shared" si="3"/>
        <v>#NUM!</v>
      </c>
      <c r="Y62" s="37" t="e">
        <f t="shared" si="4"/>
        <v>#DIV/0!</v>
      </c>
      <c r="Z62" s="37" t="e">
        <f t="shared" si="5"/>
        <v>#DIV/0!</v>
      </c>
      <c r="AA62" s="37" t="e">
        <f t="shared" si="6"/>
        <v>#DIV/0!</v>
      </c>
      <c r="AB62" s="37" t="e">
        <f t="shared" si="7"/>
        <v>#DIV/0!</v>
      </c>
      <c r="AC62" s="37" t="e">
        <f t="shared" si="8"/>
        <v>#NUM!</v>
      </c>
      <c r="AD62" s="37" t="e">
        <f t="shared" si="9"/>
        <v>#NUM!</v>
      </c>
    </row>
    <row r="63" spans="1:30" x14ac:dyDescent="0.25">
      <c r="A63" s="20" t="s">
        <v>65</v>
      </c>
      <c r="B63" s="20" t="s">
        <v>27</v>
      </c>
      <c r="D63" s="40" t="s">
        <v>188</v>
      </c>
      <c r="E63" s="40" t="s">
        <v>188</v>
      </c>
      <c r="F63" s="40" t="s">
        <v>188</v>
      </c>
      <c r="G63" s="37"/>
      <c r="H63" s="37"/>
      <c r="I63" s="37"/>
      <c r="J63" s="37"/>
      <c r="K63" s="37"/>
      <c r="L63" s="37"/>
      <c r="M63" s="37"/>
      <c r="N63" s="37"/>
      <c r="O63" s="37"/>
      <c r="P63" s="37"/>
      <c r="Q63" s="37"/>
      <c r="R63" s="37"/>
      <c r="S63" s="37">
        <v>3</v>
      </c>
      <c r="T63" s="37">
        <v>3</v>
      </c>
      <c r="U63" s="38">
        <f t="shared" si="0"/>
        <v>1</v>
      </c>
      <c r="V63" s="39">
        <f t="shared" si="1"/>
        <v>0</v>
      </c>
      <c r="W63" s="37">
        <f t="shared" si="2"/>
        <v>0</v>
      </c>
      <c r="X63" s="37" t="e">
        <f t="shared" si="3"/>
        <v>#NUM!</v>
      </c>
      <c r="Y63" s="37" t="e">
        <f t="shared" si="4"/>
        <v>#DIV/0!</v>
      </c>
      <c r="Z63" s="37" t="e">
        <f t="shared" si="5"/>
        <v>#DIV/0!</v>
      </c>
      <c r="AA63" s="37" t="e">
        <f t="shared" si="6"/>
        <v>#DIV/0!</v>
      </c>
      <c r="AB63" s="37" t="e">
        <f t="shared" si="7"/>
        <v>#DIV/0!</v>
      </c>
      <c r="AC63" s="37" t="e">
        <f t="shared" si="8"/>
        <v>#NUM!</v>
      </c>
      <c r="AD63" s="37" t="e">
        <f t="shared" si="9"/>
        <v>#NUM!</v>
      </c>
    </row>
    <row r="64" spans="1:30" x14ac:dyDescent="0.25">
      <c r="A64" s="20" t="s">
        <v>66</v>
      </c>
      <c r="B64" s="20" t="s">
        <v>27</v>
      </c>
      <c r="D64" s="40">
        <v>0.01</v>
      </c>
      <c r="E64" s="40" t="s">
        <v>188</v>
      </c>
      <c r="F64" s="40">
        <v>0.08</v>
      </c>
      <c r="G64" s="37" t="s">
        <v>251</v>
      </c>
      <c r="H64" s="37" t="s">
        <v>251</v>
      </c>
      <c r="I64" s="37" t="s">
        <v>251</v>
      </c>
      <c r="J64" s="37" t="s">
        <v>251</v>
      </c>
      <c r="K64" s="37" t="s">
        <v>251</v>
      </c>
      <c r="L64" s="37" t="s">
        <v>251</v>
      </c>
      <c r="M64" s="37" t="s">
        <v>251</v>
      </c>
      <c r="N64" s="37" t="s">
        <v>251</v>
      </c>
      <c r="O64" s="37" t="s">
        <v>251</v>
      </c>
      <c r="P64" s="37" t="s">
        <v>251</v>
      </c>
      <c r="Q64" s="37" t="s">
        <v>251</v>
      </c>
      <c r="R64" s="37"/>
      <c r="S64" s="37">
        <v>14</v>
      </c>
      <c r="T64" s="37">
        <v>12</v>
      </c>
      <c r="U64" s="38">
        <f t="shared" si="0"/>
        <v>0.8571428571428571</v>
      </c>
      <c r="V64" s="39">
        <f t="shared" si="1"/>
        <v>0.08</v>
      </c>
      <c r="W64" s="37">
        <f t="shared" si="2"/>
        <v>0.01</v>
      </c>
      <c r="X64" s="37">
        <f t="shared" si="3"/>
        <v>4.5000000000000005E-2</v>
      </c>
      <c r="Y64" s="37">
        <f t="shared" si="4"/>
        <v>4.9497474683058332E-2</v>
      </c>
      <c r="Z64" s="37">
        <f t="shared" si="5"/>
        <v>109.99438818457408</v>
      </c>
      <c r="AA64" s="37">
        <f t="shared" si="6"/>
        <v>2.4500000000000008E-3</v>
      </c>
      <c r="AB64" s="37">
        <f t="shared" si="7"/>
        <v>4.4999999999999998E-2</v>
      </c>
      <c r="AC64" s="37">
        <f t="shared" si="8"/>
        <v>7.6499999999999999E-2</v>
      </c>
      <c r="AD64" s="37">
        <f t="shared" si="9"/>
        <v>7.9299999999999995E-2</v>
      </c>
    </row>
    <row r="65" spans="1:30" x14ac:dyDescent="0.25">
      <c r="A65" s="20" t="s">
        <v>67</v>
      </c>
      <c r="B65" s="20" t="s">
        <v>27</v>
      </c>
      <c r="D65" s="40" t="s">
        <v>188</v>
      </c>
      <c r="E65" s="40" t="s">
        <v>188</v>
      </c>
      <c r="F65" s="40" t="s">
        <v>188</v>
      </c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>
        <v>3</v>
      </c>
      <c r="T65" s="37">
        <v>3</v>
      </c>
      <c r="U65" s="38">
        <f t="shared" si="0"/>
        <v>1</v>
      </c>
      <c r="V65" s="39">
        <f t="shared" si="1"/>
        <v>0</v>
      </c>
      <c r="W65" s="37">
        <f t="shared" si="2"/>
        <v>0</v>
      </c>
      <c r="X65" s="37" t="e">
        <f t="shared" si="3"/>
        <v>#NUM!</v>
      </c>
      <c r="Y65" s="37" t="e">
        <f t="shared" si="4"/>
        <v>#DIV/0!</v>
      </c>
      <c r="Z65" s="37" t="e">
        <f t="shared" si="5"/>
        <v>#DIV/0!</v>
      </c>
      <c r="AA65" s="37" t="e">
        <f t="shared" si="6"/>
        <v>#DIV/0!</v>
      </c>
      <c r="AB65" s="37" t="e">
        <f t="shared" si="7"/>
        <v>#DIV/0!</v>
      </c>
      <c r="AC65" s="37" t="e">
        <f t="shared" si="8"/>
        <v>#NUM!</v>
      </c>
      <c r="AD65" s="37" t="e">
        <f t="shared" si="9"/>
        <v>#NUM!</v>
      </c>
    </row>
    <row r="66" spans="1:30" x14ac:dyDescent="0.25">
      <c r="A66" s="20" t="s">
        <v>68</v>
      </c>
      <c r="B66" s="20" t="s">
        <v>27</v>
      </c>
      <c r="D66" s="40">
        <v>0.02</v>
      </c>
      <c r="E66" s="40" t="s">
        <v>188</v>
      </c>
      <c r="F66" s="40">
        <v>0.09</v>
      </c>
      <c r="G66" s="37" t="s">
        <v>248</v>
      </c>
      <c r="H66" s="37" t="s">
        <v>248</v>
      </c>
      <c r="I66" s="37" t="s">
        <v>248</v>
      </c>
      <c r="J66" s="37" t="s">
        <v>248</v>
      </c>
      <c r="K66" s="37" t="s">
        <v>248</v>
      </c>
      <c r="L66" s="37" t="s">
        <v>248</v>
      </c>
      <c r="M66" s="37" t="s">
        <v>248</v>
      </c>
      <c r="N66" s="37" t="s">
        <v>248</v>
      </c>
      <c r="O66" s="37" t="s">
        <v>248</v>
      </c>
      <c r="P66" s="37" t="s">
        <v>248</v>
      </c>
      <c r="Q66" s="37" t="s">
        <v>248</v>
      </c>
      <c r="R66" s="37"/>
      <c r="S66" s="37">
        <v>14</v>
      </c>
      <c r="T66" s="37">
        <v>12</v>
      </c>
      <c r="U66" s="38">
        <f t="shared" si="0"/>
        <v>0.8571428571428571</v>
      </c>
      <c r="V66" s="39">
        <f t="shared" si="1"/>
        <v>0.09</v>
      </c>
      <c r="W66" s="37">
        <f t="shared" si="2"/>
        <v>0.02</v>
      </c>
      <c r="X66" s="37">
        <f t="shared" si="3"/>
        <v>5.4999999999999993E-2</v>
      </c>
      <c r="Y66" s="37">
        <f t="shared" si="4"/>
        <v>4.9497474683058318E-2</v>
      </c>
      <c r="Z66" s="37">
        <f t="shared" si="5"/>
        <v>89.995408514651487</v>
      </c>
      <c r="AA66" s="37">
        <f t="shared" si="6"/>
        <v>2.4499999999999991E-3</v>
      </c>
      <c r="AB66" s="37">
        <f t="shared" si="7"/>
        <v>5.5E-2</v>
      </c>
      <c r="AC66" s="37">
        <f t="shared" si="8"/>
        <v>8.6499999999999994E-2</v>
      </c>
      <c r="AD66" s="37">
        <f t="shared" si="9"/>
        <v>8.929999999999999E-2</v>
      </c>
    </row>
    <row r="67" spans="1:30" x14ac:dyDescent="0.25">
      <c r="A67" s="20" t="s">
        <v>69</v>
      </c>
      <c r="B67" s="20" t="s">
        <v>27</v>
      </c>
      <c r="D67" s="40">
        <v>0.01</v>
      </c>
      <c r="E67" s="40" t="s">
        <v>188</v>
      </c>
      <c r="F67" s="40" t="s">
        <v>188</v>
      </c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>
        <v>3</v>
      </c>
      <c r="T67" s="37">
        <v>2</v>
      </c>
      <c r="U67" s="38">
        <f t="shared" si="0"/>
        <v>0.66666666666666663</v>
      </c>
      <c r="V67" s="39">
        <f t="shared" si="1"/>
        <v>0.01</v>
      </c>
      <c r="W67" s="37">
        <f t="shared" si="2"/>
        <v>0.01</v>
      </c>
      <c r="X67" s="37">
        <f t="shared" si="3"/>
        <v>0.01</v>
      </c>
      <c r="Y67" s="37" t="e">
        <f t="shared" si="4"/>
        <v>#DIV/0!</v>
      </c>
      <c r="Z67" s="37" t="e">
        <f t="shared" si="5"/>
        <v>#DIV/0!</v>
      </c>
      <c r="AA67" s="37" t="e">
        <f t="shared" si="6"/>
        <v>#DIV/0!</v>
      </c>
      <c r="AB67" s="37">
        <f t="shared" si="7"/>
        <v>0.01</v>
      </c>
      <c r="AC67" s="37">
        <f t="shared" si="8"/>
        <v>0.01</v>
      </c>
      <c r="AD67" s="37">
        <f t="shared" si="9"/>
        <v>0.01</v>
      </c>
    </row>
    <row r="68" spans="1:30" x14ac:dyDescent="0.25">
      <c r="A68" s="20" t="s">
        <v>70</v>
      </c>
      <c r="B68" s="20" t="s">
        <v>27</v>
      </c>
      <c r="D68" s="40">
        <v>0.01</v>
      </c>
      <c r="E68" s="40" t="s">
        <v>188</v>
      </c>
      <c r="F68" s="40">
        <v>0.02</v>
      </c>
      <c r="G68" s="37"/>
      <c r="H68" s="37"/>
      <c r="I68" s="37"/>
      <c r="J68" s="37"/>
      <c r="K68" s="37"/>
      <c r="L68" s="37"/>
      <c r="M68" s="37"/>
      <c r="N68" s="37"/>
      <c r="O68" s="37"/>
      <c r="P68" s="37"/>
      <c r="Q68" s="37"/>
      <c r="R68" s="37"/>
      <c r="S68" s="37">
        <v>3</v>
      </c>
      <c r="T68" s="37">
        <v>1</v>
      </c>
      <c r="U68" s="38">
        <f t="shared" si="0"/>
        <v>0.33333333333333331</v>
      </c>
      <c r="V68" s="39">
        <f t="shared" si="1"/>
        <v>0.02</v>
      </c>
      <c r="W68" s="37">
        <f t="shared" si="2"/>
        <v>0.01</v>
      </c>
      <c r="X68" s="37">
        <f t="shared" si="3"/>
        <v>1.4999999999999999E-2</v>
      </c>
      <c r="Y68" s="37">
        <f t="shared" si="4"/>
        <v>7.0710678118654771E-3</v>
      </c>
      <c r="Z68" s="37">
        <f t="shared" si="5"/>
        <v>47.140452079103177</v>
      </c>
      <c r="AA68" s="37">
        <f t="shared" si="6"/>
        <v>5.0000000000000023E-5</v>
      </c>
      <c r="AB68" s="37">
        <f t="shared" si="7"/>
        <v>1.4999999999999999E-2</v>
      </c>
      <c r="AC68" s="37">
        <f t="shared" si="8"/>
        <v>1.95E-2</v>
      </c>
      <c r="AD68" s="37">
        <f t="shared" si="9"/>
        <v>1.9900000000000001E-2</v>
      </c>
    </row>
    <row r="69" spans="1:30" x14ac:dyDescent="0.25">
      <c r="A69" s="20" t="s">
        <v>71</v>
      </c>
      <c r="B69" s="20" t="s">
        <v>27</v>
      </c>
      <c r="D69" s="40" t="s">
        <v>188</v>
      </c>
      <c r="E69" s="40" t="s">
        <v>188</v>
      </c>
      <c r="F69" s="40" t="s">
        <v>188</v>
      </c>
      <c r="G69" s="37" t="s">
        <v>248</v>
      </c>
      <c r="H69" s="37" t="s">
        <v>248</v>
      </c>
      <c r="I69" s="37" t="s">
        <v>248</v>
      </c>
      <c r="J69" s="37" t="s">
        <v>248</v>
      </c>
      <c r="K69" s="37" t="s">
        <v>248</v>
      </c>
      <c r="L69" s="37" t="s">
        <v>248</v>
      </c>
      <c r="M69" s="37" t="s">
        <v>248</v>
      </c>
      <c r="N69" s="37" t="s">
        <v>248</v>
      </c>
      <c r="O69" s="37" t="s">
        <v>248</v>
      </c>
      <c r="P69" s="37" t="s">
        <v>248</v>
      </c>
      <c r="Q69" s="37" t="s">
        <v>248</v>
      </c>
      <c r="R69" s="37"/>
      <c r="S69" s="37">
        <v>14</v>
      </c>
      <c r="T69" s="37">
        <v>14</v>
      </c>
      <c r="U69" s="38">
        <f t="shared" si="0"/>
        <v>1</v>
      </c>
      <c r="V69" s="39">
        <f t="shared" si="1"/>
        <v>0</v>
      </c>
      <c r="W69" s="37">
        <f t="shared" si="2"/>
        <v>0</v>
      </c>
      <c r="X69" s="37" t="e">
        <f t="shared" si="3"/>
        <v>#NUM!</v>
      </c>
      <c r="Y69" s="37" t="e">
        <f t="shared" si="4"/>
        <v>#DIV/0!</v>
      </c>
      <c r="Z69" s="37" t="e">
        <f t="shared" si="5"/>
        <v>#DIV/0!</v>
      </c>
      <c r="AA69" s="37" t="e">
        <f t="shared" si="6"/>
        <v>#DIV/0!</v>
      </c>
      <c r="AB69" s="37" t="e">
        <f t="shared" si="7"/>
        <v>#DIV/0!</v>
      </c>
      <c r="AC69" s="37" t="e">
        <f t="shared" si="8"/>
        <v>#NUM!</v>
      </c>
      <c r="AD69" s="37" t="e">
        <f t="shared" si="9"/>
        <v>#NUM!</v>
      </c>
    </row>
    <row r="70" spans="1:30" x14ac:dyDescent="0.25">
      <c r="A70" s="20" t="s">
        <v>72</v>
      </c>
      <c r="B70" s="20" t="s">
        <v>27</v>
      </c>
      <c r="D70" s="40" t="s">
        <v>188</v>
      </c>
      <c r="E70" s="40" t="s">
        <v>188</v>
      </c>
      <c r="F70" s="40" t="s">
        <v>188</v>
      </c>
      <c r="G70" s="37"/>
      <c r="H70" s="37"/>
      <c r="I70" s="37"/>
      <c r="J70" s="37"/>
      <c r="K70" s="37"/>
      <c r="L70" s="37"/>
      <c r="M70" s="37"/>
      <c r="N70" s="37"/>
      <c r="O70" s="37"/>
      <c r="P70" s="37"/>
      <c r="Q70" s="37"/>
      <c r="R70" s="37"/>
      <c r="S70" s="37">
        <v>3</v>
      </c>
      <c r="T70" s="37">
        <v>3</v>
      </c>
      <c r="U70" s="38">
        <f t="shared" si="0"/>
        <v>1</v>
      </c>
      <c r="V70" s="39">
        <f t="shared" si="1"/>
        <v>0</v>
      </c>
      <c r="W70" s="37">
        <f t="shared" si="2"/>
        <v>0</v>
      </c>
      <c r="X70" s="37" t="e">
        <f t="shared" si="3"/>
        <v>#NUM!</v>
      </c>
      <c r="Y70" s="37" t="e">
        <f t="shared" si="4"/>
        <v>#DIV/0!</v>
      </c>
      <c r="Z70" s="37" t="e">
        <f t="shared" si="5"/>
        <v>#DIV/0!</v>
      </c>
      <c r="AA70" s="37" t="e">
        <f t="shared" si="6"/>
        <v>#DIV/0!</v>
      </c>
      <c r="AB70" s="37" t="e">
        <f t="shared" si="7"/>
        <v>#DIV/0!</v>
      </c>
      <c r="AC70" s="37" t="e">
        <f t="shared" si="8"/>
        <v>#NUM!</v>
      </c>
      <c r="AD70" s="37" t="e">
        <f t="shared" si="9"/>
        <v>#NUM!</v>
      </c>
    </row>
    <row r="71" spans="1:30" x14ac:dyDescent="0.25">
      <c r="A71" s="20" t="s">
        <v>73</v>
      </c>
      <c r="B71" s="20" t="s">
        <v>27</v>
      </c>
      <c r="D71" s="40">
        <v>0.01</v>
      </c>
      <c r="E71" s="40" t="s">
        <v>188</v>
      </c>
      <c r="F71" s="40">
        <v>0.1</v>
      </c>
      <c r="G71" s="37" t="s">
        <v>251</v>
      </c>
      <c r="H71" s="37" t="s">
        <v>251</v>
      </c>
      <c r="I71" s="37" t="s">
        <v>251</v>
      </c>
      <c r="J71" s="37" t="s">
        <v>251</v>
      </c>
      <c r="K71" s="37" t="s">
        <v>251</v>
      </c>
      <c r="L71" s="37" t="s">
        <v>251</v>
      </c>
      <c r="M71" s="37" t="s">
        <v>251</v>
      </c>
      <c r="N71" s="37" t="s">
        <v>251</v>
      </c>
      <c r="O71" s="37" t="s">
        <v>251</v>
      </c>
      <c r="P71" s="37" t="s">
        <v>251</v>
      </c>
      <c r="Q71" s="37" t="s">
        <v>251</v>
      </c>
      <c r="R71" s="37"/>
      <c r="S71" s="37">
        <v>14</v>
      </c>
      <c r="T71" s="37">
        <v>12</v>
      </c>
      <c r="U71" s="38">
        <f t="shared" si="0"/>
        <v>0.8571428571428571</v>
      </c>
      <c r="V71" s="39">
        <f t="shared" si="1"/>
        <v>0.1</v>
      </c>
      <c r="W71" s="37">
        <f t="shared" si="2"/>
        <v>0.01</v>
      </c>
      <c r="X71" s="37">
        <f t="shared" si="3"/>
        <v>5.5000000000000007E-2</v>
      </c>
      <c r="Y71" s="37">
        <f t="shared" si="4"/>
        <v>6.3639610306789288E-2</v>
      </c>
      <c r="Z71" s="37">
        <f t="shared" si="5"/>
        <v>115.70838237598052</v>
      </c>
      <c r="AA71" s="37">
        <f t="shared" si="6"/>
        <v>4.0500000000000015E-3</v>
      </c>
      <c r="AB71" s="37">
        <f t="shared" si="7"/>
        <v>5.5E-2</v>
      </c>
      <c r="AC71" s="37">
        <f t="shared" si="8"/>
        <v>9.5500000000000002E-2</v>
      </c>
      <c r="AD71" s="37">
        <f t="shared" si="9"/>
        <v>9.9100000000000008E-2</v>
      </c>
    </row>
    <row r="72" spans="1:30" x14ac:dyDescent="0.25">
      <c r="A72" s="20" t="s">
        <v>74</v>
      </c>
      <c r="B72" s="20" t="s">
        <v>27</v>
      </c>
      <c r="D72" s="40" t="s">
        <v>188</v>
      </c>
      <c r="E72" s="40" t="s">
        <v>188</v>
      </c>
      <c r="F72" s="40" t="s">
        <v>188</v>
      </c>
      <c r="G72" s="37"/>
      <c r="H72" s="37"/>
      <c r="I72" s="37"/>
      <c r="J72" s="37"/>
      <c r="K72" s="37"/>
      <c r="L72" s="37"/>
      <c r="M72" s="37"/>
      <c r="N72" s="37"/>
      <c r="O72" s="37"/>
      <c r="P72" s="37"/>
      <c r="Q72" s="37"/>
      <c r="R72" s="37"/>
      <c r="S72" s="37">
        <v>3</v>
      </c>
      <c r="T72" s="37">
        <v>3</v>
      </c>
      <c r="U72" s="38">
        <f t="shared" si="0"/>
        <v>1</v>
      </c>
      <c r="V72" s="39">
        <f t="shared" si="1"/>
        <v>0</v>
      </c>
      <c r="W72" s="37">
        <f t="shared" si="2"/>
        <v>0</v>
      </c>
      <c r="X72" s="37" t="e">
        <f t="shared" si="3"/>
        <v>#NUM!</v>
      </c>
      <c r="Y72" s="37" t="e">
        <f t="shared" si="4"/>
        <v>#DIV/0!</v>
      </c>
      <c r="Z72" s="37" t="e">
        <f t="shared" si="5"/>
        <v>#DIV/0!</v>
      </c>
      <c r="AA72" s="37" t="e">
        <f t="shared" si="6"/>
        <v>#DIV/0!</v>
      </c>
      <c r="AB72" s="37" t="e">
        <f t="shared" si="7"/>
        <v>#DIV/0!</v>
      </c>
      <c r="AC72" s="37" t="e">
        <f t="shared" si="8"/>
        <v>#NUM!</v>
      </c>
      <c r="AD72" s="37" t="e">
        <f t="shared" si="9"/>
        <v>#NUM!</v>
      </c>
    </row>
    <row r="73" spans="1:30" x14ac:dyDescent="0.25">
      <c r="A73" s="20" t="s">
        <v>75</v>
      </c>
      <c r="B73" s="20" t="s">
        <v>27</v>
      </c>
      <c r="D73" s="40" t="s">
        <v>188</v>
      </c>
      <c r="E73" s="40" t="s">
        <v>188</v>
      </c>
      <c r="F73" s="40" t="s">
        <v>188</v>
      </c>
      <c r="G73" s="37"/>
      <c r="H73" s="37"/>
      <c r="I73" s="37"/>
      <c r="J73" s="37"/>
      <c r="K73" s="37"/>
      <c r="L73" s="37"/>
      <c r="M73" s="37"/>
      <c r="N73" s="37"/>
      <c r="O73" s="37"/>
      <c r="P73" s="37"/>
      <c r="Q73" s="37"/>
      <c r="R73" s="37"/>
      <c r="S73" s="37">
        <v>3</v>
      </c>
      <c r="T73" s="37">
        <v>3</v>
      </c>
      <c r="U73" s="38">
        <f t="shared" si="0"/>
        <v>1</v>
      </c>
      <c r="V73" s="39">
        <f t="shared" si="1"/>
        <v>0</v>
      </c>
      <c r="W73" s="37">
        <f t="shared" si="2"/>
        <v>0</v>
      </c>
      <c r="X73" s="37" t="e">
        <f t="shared" si="3"/>
        <v>#NUM!</v>
      </c>
      <c r="Y73" s="37" t="e">
        <f t="shared" si="4"/>
        <v>#DIV/0!</v>
      </c>
      <c r="Z73" s="37" t="e">
        <f t="shared" si="5"/>
        <v>#DIV/0!</v>
      </c>
      <c r="AA73" s="37" t="e">
        <f t="shared" si="6"/>
        <v>#DIV/0!</v>
      </c>
      <c r="AB73" s="37" t="e">
        <f t="shared" si="7"/>
        <v>#DIV/0!</v>
      </c>
      <c r="AC73" s="37" t="e">
        <f t="shared" si="8"/>
        <v>#NUM!</v>
      </c>
      <c r="AD73" s="37" t="e">
        <f t="shared" si="9"/>
        <v>#NUM!</v>
      </c>
    </row>
    <row r="74" spans="1:30" x14ac:dyDescent="0.25">
      <c r="A74" s="20" t="s">
        <v>76</v>
      </c>
      <c r="B74" s="20" t="s">
        <v>27</v>
      </c>
      <c r="D74" s="40" t="s">
        <v>188</v>
      </c>
      <c r="E74" s="40" t="s">
        <v>188</v>
      </c>
      <c r="F74" s="40" t="s">
        <v>188</v>
      </c>
      <c r="G74" s="37"/>
      <c r="H74" s="37"/>
      <c r="I74" s="37"/>
      <c r="J74" s="37"/>
      <c r="K74" s="37"/>
      <c r="L74" s="37"/>
      <c r="M74" s="37"/>
      <c r="N74" s="37"/>
      <c r="O74" s="37"/>
      <c r="P74" s="37"/>
      <c r="Q74" s="37"/>
      <c r="R74" s="37"/>
      <c r="S74" s="37">
        <v>3</v>
      </c>
      <c r="T74" s="37">
        <v>3</v>
      </c>
      <c r="U74" s="38">
        <f t="shared" si="0"/>
        <v>1</v>
      </c>
      <c r="V74" s="39">
        <f t="shared" si="1"/>
        <v>0</v>
      </c>
      <c r="W74" s="37">
        <f t="shared" si="2"/>
        <v>0</v>
      </c>
      <c r="X74" s="37" t="e">
        <f t="shared" si="3"/>
        <v>#NUM!</v>
      </c>
      <c r="Y74" s="37" t="e">
        <f t="shared" si="4"/>
        <v>#DIV/0!</v>
      </c>
      <c r="Z74" s="37" t="e">
        <f t="shared" si="5"/>
        <v>#DIV/0!</v>
      </c>
      <c r="AA74" s="37" t="e">
        <f t="shared" si="6"/>
        <v>#DIV/0!</v>
      </c>
      <c r="AB74" s="37" t="e">
        <f t="shared" si="7"/>
        <v>#DIV/0!</v>
      </c>
      <c r="AC74" s="37" t="e">
        <f t="shared" si="8"/>
        <v>#NUM!</v>
      </c>
      <c r="AD74" s="37" t="e">
        <f t="shared" si="9"/>
        <v>#NUM!</v>
      </c>
    </row>
    <row r="75" spans="1:30" x14ac:dyDescent="0.25">
      <c r="A75" s="20" t="s">
        <v>77</v>
      </c>
      <c r="B75" s="20" t="s">
        <v>27</v>
      </c>
      <c r="D75" s="40" t="s">
        <v>188</v>
      </c>
      <c r="E75" s="40" t="s">
        <v>188</v>
      </c>
      <c r="F75" s="40" t="s">
        <v>188</v>
      </c>
      <c r="G75" s="37" t="s">
        <v>250</v>
      </c>
      <c r="H75" s="37" t="s">
        <v>250</v>
      </c>
      <c r="I75" s="37" t="s">
        <v>250</v>
      </c>
      <c r="J75" s="37" t="s">
        <v>250</v>
      </c>
      <c r="K75" s="37" t="s">
        <v>250</v>
      </c>
      <c r="L75" s="37" t="s">
        <v>250</v>
      </c>
      <c r="M75" s="37" t="s">
        <v>250</v>
      </c>
      <c r="N75" s="37" t="s">
        <v>250</v>
      </c>
      <c r="O75" s="37" t="s">
        <v>250</v>
      </c>
      <c r="P75" s="37" t="s">
        <v>250</v>
      </c>
      <c r="Q75" s="37" t="s">
        <v>250</v>
      </c>
      <c r="R75" s="37"/>
      <c r="S75" s="37">
        <v>14</v>
      </c>
      <c r="T75" s="37">
        <v>14</v>
      </c>
      <c r="U75" s="38">
        <f t="shared" si="0"/>
        <v>1</v>
      </c>
      <c r="V75" s="39">
        <f t="shared" si="1"/>
        <v>0</v>
      </c>
      <c r="W75" s="37">
        <f t="shared" si="2"/>
        <v>0</v>
      </c>
      <c r="X75" s="37" t="e">
        <f t="shared" si="3"/>
        <v>#NUM!</v>
      </c>
      <c r="Y75" s="37" t="e">
        <f t="shared" si="4"/>
        <v>#DIV/0!</v>
      </c>
      <c r="Z75" s="37" t="e">
        <f t="shared" si="5"/>
        <v>#DIV/0!</v>
      </c>
      <c r="AA75" s="37" t="e">
        <f t="shared" si="6"/>
        <v>#DIV/0!</v>
      </c>
      <c r="AB75" s="37" t="e">
        <f t="shared" si="7"/>
        <v>#DIV/0!</v>
      </c>
      <c r="AC75" s="37" t="e">
        <f t="shared" si="8"/>
        <v>#NUM!</v>
      </c>
      <c r="AD75" s="37" t="e">
        <f t="shared" si="9"/>
        <v>#NUM!</v>
      </c>
    </row>
    <row r="76" spans="1:30" x14ac:dyDescent="0.25">
      <c r="A76" s="20" t="s">
        <v>78</v>
      </c>
      <c r="B76" s="20" t="s">
        <v>27</v>
      </c>
      <c r="D76" s="40" t="s">
        <v>188</v>
      </c>
      <c r="E76" s="40" t="s">
        <v>188</v>
      </c>
      <c r="F76" s="40" t="s">
        <v>188</v>
      </c>
      <c r="G76" s="37"/>
      <c r="H76" s="37"/>
      <c r="I76" s="37"/>
      <c r="J76" s="37"/>
      <c r="K76" s="37"/>
      <c r="L76" s="37"/>
      <c r="M76" s="37"/>
      <c r="N76" s="37"/>
      <c r="O76" s="37"/>
      <c r="P76" s="37"/>
      <c r="Q76" s="37"/>
      <c r="R76" s="37"/>
      <c r="S76" s="37">
        <v>3</v>
      </c>
      <c r="T76" s="37">
        <v>3</v>
      </c>
      <c r="U76" s="38">
        <f t="shared" si="0"/>
        <v>1</v>
      </c>
      <c r="V76" s="39">
        <f t="shared" si="1"/>
        <v>0</v>
      </c>
      <c r="W76" s="37">
        <f t="shared" si="2"/>
        <v>0</v>
      </c>
      <c r="X76" s="37" t="e">
        <f t="shared" si="3"/>
        <v>#NUM!</v>
      </c>
      <c r="Y76" s="37" t="e">
        <f t="shared" si="4"/>
        <v>#DIV/0!</v>
      </c>
      <c r="Z76" s="37" t="e">
        <f t="shared" si="5"/>
        <v>#DIV/0!</v>
      </c>
      <c r="AA76" s="37" t="e">
        <f t="shared" si="6"/>
        <v>#DIV/0!</v>
      </c>
      <c r="AB76" s="37" t="e">
        <f t="shared" si="7"/>
        <v>#DIV/0!</v>
      </c>
      <c r="AC76" s="37" t="e">
        <f t="shared" si="8"/>
        <v>#NUM!</v>
      </c>
      <c r="AD76" s="37" t="e">
        <f t="shared" si="9"/>
        <v>#NUM!</v>
      </c>
    </row>
    <row r="77" spans="1:30" x14ac:dyDescent="0.25">
      <c r="A77" s="20" t="s">
        <v>79</v>
      </c>
      <c r="B77" s="20" t="s">
        <v>27</v>
      </c>
      <c r="D77" s="40" t="s">
        <v>188</v>
      </c>
      <c r="E77" s="40" t="s">
        <v>188</v>
      </c>
      <c r="F77" s="40" t="s">
        <v>188</v>
      </c>
      <c r="G77" s="37"/>
      <c r="H77" s="37"/>
      <c r="I77" s="37"/>
      <c r="J77" s="37"/>
      <c r="K77" s="37"/>
      <c r="L77" s="37"/>
      <c r="M77" s="37"/>
      <c r="N77" s="37"/>
      <c r="O77" s="37"/>
      <c r="P77" s="37"/>
      <c r="Q77" s="37"/>
      <c r="R77" s="37"/>
      <c r="S77" s="37">
        <v>3</v>
      </c>
      <c r="T77" s="37">
        <v>3</v>
      </c>
      <c r="U77" s="38">
        <f t="shared" si="0"/>
        <v>1</v>
      </c>
      <c r="V77" s="39">
        <f t="shared" si="1"/>
        <v>0</v>
      </c>
      <c r="W77" s="37">
        <f t="shared" si="2"/>
        <v>0</v>
      </c>
      <c r="X77" s="37" t="e">
        <f t="shared" si="3"/>
        <v>#NUM!</v>
      </c>
      <c r="Y77" s="37" t="e">
        <f t="shared" si="4"/>
        <v>#DIV/0!</v>
      </c>
      <c r="Z77" s="37" t="e">
        <f t="shared" si="5"/>
        <v>#DIV/0!</v>
      </c>
      <c r="AA77" s="37" t="e">
        <f t="shared" si="6"/>
        <v>#DIV/0!</v>
      </c>
      <c r="AB77" s="37" t="e">
        <f t="shared" si="7"/>
        <v>#DIV/0!</v>
      </c>
      <c r="AC77" s="37" t="e">
        <f t="shared" si="8"/>
        <v>#NUM!</v>
      </c>
      <c r="AD77" s="37" t="e">
        <f t="shared" si="9"/>
        <v>#NUM!</v>
      </c>
    </row>
    <row r="78" spans="1:30" x14ac:dyDescent="0.25">
      <c r="A78" s="20" t="s">
        <v>80</v>
      </c>
      <c r="B78" s="20" t="s">
        <v>27</v>
      </c>
      <c r="D78" s="40" t="s">
        <v>188</v>
      </c>
      <c r="E78" s="40" t="s">
        <v>188</v>
      </c>
      <c r="F78" s="40" t="s">
        <v>188</v>
      </c>
      <c r="G78" s="37"/>
      <c r="H78" s="37"/>
      <c r="I78" s="37"/>
      <c r="J78" s="37"/>
      <c r="K78" s="37"/>
      <c r="L78" s="37"/>
      <c r="M78" s="37"/>
      <c r="N78" s="37"/>
      <c r="O78" s="37"/>
      <c r="P78" s="37"/>
      <c r="Q78" s="37"/>
      <c r="R78" s="37"/>
      <c r="S78" s="37">
        <v>3</v>
      </c>
      <c r="T78" s="37">
        <v>3</v>
      </c>
      <c r="U78" s="38">
        <f t="shared" si="0"/>
        <v>1</v>
      </c>
      <c r="V78" s="39">
        <f t="shared" si="1"/>
        <v>0</v>
      </c>
      <c r="W78" s="37">
        <f t="shared" si="2"/>
        <v>0</v>
      </c>
      <c r="X78" s="37" t="e">
        <f t="shared" si="3"/>
        <v>#NUM!</v>
      </c>
      <c r="Y78" s="37" t="e">
        <f t="shared" si="4"/>
        <v>#DIV/0!</v>
      </c>
      <c r="Z78" s="37" t="e">
        <f t="shared" si="5"/>
        <v>#DIV/0!</v>
      </c>
      <c r="AA78" s="37" t="e">
        <f t="shared" si="6"/>
        <v>#DIV/0!</v>
      </c>
      <c r="AB78" s="37" t="e">
        <f t="shared" si="7"/>
        <v>#DIV/0!</v>
      </c>
      <c r="AC78" s="37" t="e">
        <f t="shared" si="8"/>
        <v>#NUM!</v>
      </c>
      <c r="AD78" s="37" t="e">
        <f t="shared" si="9"/>
        <v>#NUM!</v>
      </c>
    </row>
    <row r="79" spans="1:30" x14ac:dyDescent="0.25">
      <c r="A79" s="20" t="s">
        <v>81</v>
      </c>
      <c r="B79" s="20" t="s">
        <v>27</v>
      </c>
      <c r="D79" s="40">
        <v>0.06</v>
      </c>
      <c r="E79" s="40">
        <v>0.02</v>
      </c>
      <c r="F79" s="40">
        <v>0.89</v>
      </c>
      <c r="G79" s="37" t="s">
        <v>251</v>
      </c>
      <c r="H79" s="37" t="s">
        <v>251</v>
      </c>
      <c r="I79" s="37" t="s">
        <v>251</v>
      </c>
      <c r="J79" s="37" t="s">
        <v>251</v>
      </c>
      <c r="K79" s="37" t="s">
        <v>251</v>
      </c>
      <c r="L79" s="37">
        <v>1.5</v>
      </c>
      <c r="M79" s="37">
        <v>0.26</v>
      </c>
      <c r="N79" s="37">
        <v>0.31</v>
      </c>
      <c r="O79" s="37" t="s">
        <v>251</v>
      </c>
      <c r="P79" s="37" t="s">
        <v>251</v>
      </c>
      <c r="Q79" s="37" t="s">
        <v>251</v>
      </c>
      <c r="R79" s="37"/>
      <c r="S79" s="37">
        <v>14</v>
      </c>
      <c r="T79" s="37">
        <v>11</v>
      </c>
      <c r="U79" s="38">
        <f t="shared" si="0"/>
        <v>0.7857142857142857</v>
      </c>
      <c r="V79" s="39">
        <f t="shared" si="1"/>
        <v>1.5</v>
      </c>
      <c r="W79" s="37">
        <f t="shared" si="2"/>
        <v>0.02</v>
      </c>
      <c r="X79" s="37">
        <f t="shared" si="3"/>
        <v>0.28500000000000003</v>
      </c>
      <c r="Y79" s="37">
        <f t="shared" si="4"/>
        <v>0.57784657710041576</v>
      </c>
      <c r="Z79" s="37">
        <f t="shared" si="5"/>
        <v>114.04866653297681</v>
      </c>
      <c r="AA79" s="37">
        <f t="shared" si="6"/>
        <v>0.33390666666666668</v>
      </c>
      <c r="AB79" s="37">
        <f t="shared" si="7"/>
        <v>0.5066666666666666</v>
      </c>
      <c r="AC79" s="37">
        <f t="shared" si="8"/>
        <v>1.3475000000000001</v>
      </c>
      <c r="AD79" s="37">
        <f t="shared" si="9"/>
        <v>1.4695</v>
      </c>
    </row>
    <row r="80" spans="1:30" x14ac:dyDescent="0.25">
      <c r="A80" s="20" t="s">
        <v>82</v>
      </c>
      <c r="B80" s="20" t="s">
        <v>27</v>
      </c>
      <c r="D80" s="40" t="s">
        <v>188</v>
      </c>
      <c r="E80" s="40" t="s">
        <v>188</v>
      </c>
      <c r="F80" s="40">
        <v>0.16</v>
      </c>
      <c r="G80" s="37" t="s">
        <v>251</v>
      </c>
      <c r="H80" s="37" t="s">
        <v>251</v>
      </c>
      <c r="I80" s="37" t="s">
        <v>251</v>
      </c>
      <c r="J80" s="37" t="s">
        <v>251</v>
      </c>
      <c r="K80" s="37" t="s">
        <v>251</v>
      </c>
      <c r="L80" s="37">
        <v>0.2</v>
      </c>
      <c r="M80" s="37" t="s">
        <v>251</v>
      </c>
      <c r="N80" s="37" t="s">
        <v>251</v>
      </c>
      <c r="O80" s="37" t="s">
        <v>251</v>
      </c>
      <c r="P80" s="37" t="s">
        <v>251</v>
      </c>
      <c r="Q80" s="37" t="s">
        <v>251</v>
      </c>
      <c r="R80" s="37"/>
      <c r="S80" s="37">
        <v>14</v>
      </c>
      <c r="T80" s="37">
        <v>13</v>
      </c>
      <c r="U80" s="38">
        <f t="shared" ref="U80:U143" si="10">IFERROR(T80/S80,"")</f>
        <v>0.9285714285714286</v>
      </c>
      <c r="V80" s="39">
        <f t="shared" ref="V80:V143" si="11">MAX(D80:Q80)</f>
        <v>0.2</v>
      </c>
      <c r="W80" s="37">
        <f t="shared" ref="W80:W143" si="12">MIN(D80:Q80)</f>
        <v>0.16</v>
      </c>
      <c r="X80" s="37">
        <f t="shared" ref="X80:X143" si="13">MEDIAN(D80:Q80)</f>
        <v>0.18</v>
      </c>
      <c r="Y80" s="37">
        <f t="shared" ref="Y80:Y143" si="14">STDEV(D80:Q80)</f>
        <v>2.8284271247462061E-2</v>
      </c>
      <c r="Z80" s="37">
        <f t="shared" ref="Z80:Z143" si="15">((Y80*100)/AB80)</f>
        <v>15.713484026367814</v>
      </c>
      <c r="AA80" s="37">
        <f t="shared" ref="AA80:AA143" si="16">VAR(D80:Q80)</f>
        <v>8.0000000000000904E-4</v>
      </c>
      <c r="AB80" s="37">
        <f t="shared" ref="AB80:AB143" si="17">AVERAGE(D80:Q80)</f>
        <v>0.18</v>
      </c>
      <c r="AC80" s="37">
        <f t="shared" ref="AC80:AC143" si="18">_xlfn.PERCENTILE.INC(D80:Q80,0.95)</f>
        <v>0.19800000000000001</v>
      </c>
      <c r="AD80" s="37">
        <f t="shared" ref="AD80:AD143" si="19">_xlfn.PERCENTILE.INC(D80:Q80,0.99)</f>
        <v>0.1996</v>
      </c>
    </row>
    <row r="81" spans="1:30" x14ac:dyDescent="0.25">
      <c r="A81" s="20" t="s">
        <v>83</v>
      </c>
      <c r="B81" s="20" t="s">
        <v>27</v>
      </c>
      <c r="D81" s="40" t="s">
        <v>188</v>
      </c>
      <c r="E81" s="40" t="s">
        <v>188</v>
      </c>
      <c r="F81" s="40">
        <v>0.05</v>
      </c>
      <c r="G81" s="37" t="s">
        <v>250</v>
      </c>
      <c r="H81" s="37" t="s">
        <v>250</v>
      </c>
      <c r="I81" s="37" t="s">
        <v>250</v>
      </c>
      <c r="J81" s="37" t="s">
        <v>250</v>
      </c>
      <c r="K81" s="37" t="s">
        <v>250</v>
      </c>
      <c r="L81" s="37" t="s">
        <v>250</v>
      </c>
      <c r="M81" s="37" t="s">
        <v>250</v>
      </c>
      <c r="N81" s="37" t="s">
        <v>250</v>
      </c>
      <c r="O81" s="37" t="s">
        <v>250</v>
      </c>
      <c r="P81" s="37" t="s">
        <v>250</v>
      </c>
      <c r="Q81" s="37" t="s">
        <v>250</v>
      </c>
      <c r="R81" s="37"/>
      <c r="S81" s="37">
        <v>14</v>
      </c>
      <c r="T81" s="37">
        <v>13</v>
      </c>
      <c r="U81" s="38">
        <f t="shared" si="10"/>
        <v>0.9285714285714286</v>
      </c>
      <c r="V81" s="39">
        <f t="shared" si="11"/>
        <v>0.05</v>
      </c>
      <c r="W81" s="37">
        <f t="shared" si="12"/>
        <v>0.05</v>
      </c>
      <c r="X81" s="37">
        <f t="shared" si="13"/>
        <v>0.05</v>
      </c>
      <c r="Y81" s="37" t="e">
        <f t="shared" si="14"/>
        <v>#DIV/0!</v>
      </c>
      <c r="Z81" s="37" t="e">
        <f t="shared" si="15"/>
        <v>#DIV/0!</v>
      </c>
      <c r="AA81" s="37" t="e">
        <f t="shared" si="16"/>
        <v>#DIV/0!</v>
      </c>
      <c r="AB81" s="37">
        <f t="shared" si="17"/>
        <v>0.05</v>
      </c>
      <c r="AC81" s="37">
        <f t="shared" si="18"/>
        <v>0.05</v>
      </c>
      <c r="AD81" s="37">
        <f t="shared" si="19"/>
        <v>0.05</v>
      </c>
    </row>
    <row r="82" spans="1:30" x14ac:dyDescent="0.25">
      <c r="A82" s="20" t="s">
        <v>84</v>
      </c>
      <c r="B82" s="20" t="s">
        <v>27</v>
      </c>
      <c r="D82" s="40" t="s">
        <v>188</v>
      </c>
      <c r="E82" s="40" t="s">
        <v>188</v>
      </c>
      <c r="F82" s="40" t="s">
        <v>188</v>
      </c>
      <c r="G82" s="37" t="s">
        <v>248</v>
      </c>
      <c r="H82" s="37" t="s">
        <v>248</v>
      </c>
      <c r="I82" s="37" t="s">
        <v>248</v>
      </c>
      <c r="J82" s="37" t="s">
        <v>248</v>
      </c>
      <c r="K82" s="37" t="s">
        <v>248</v>
      </c>
      <c r="L82" s="37" t="s">
        <v>248</v>
      </c>
      <c r="M82" s="37" t="s">
        <v>248</v>
      </c>
      <c r="N82" s="37" t="s">
        <v>248</v>
      </c>
      <c r="O82" s="37" t="s">
        <v>248</v>
      </c>
      <c r="P82" s="37" t="s">
        <v>248</v>
      </c>
      <c r="Q82" s="37" t="s">
        <v>248</v>
      </c>
      <c r="R82" s="37"/>
      <c r="S82" s="37">
        <v>14</v>
      </c>
      <c r="T82" s="37">
        <v>14</v>
      </c>
      <c r="U82" s="38">
        <f t="shared" si="10"/>
        <v>1</v>
      </c>
      <c r="V82" s="39">
        <f t="shared" si="11"/>
        <v>0</v>
      </c>
      <c r="W82" s="37">
        <f t="shared" si="12"/>
        <v>0</v>
      </c>
      <c r="X82" s="37" t="e">
        <f t="shared" si="13"/>
        <v>#NUM!</v>
      </c>
      <c r="Y82" s="37" t="e">
        <f t="shared" si="14"/>
        <v>#DIV/0!</v>
      </c>
      <c r="Z82" s="37" t="e">
        <f t="shared" si="15"/>
        <v>#DIV/0!</v>
      </c>
      <c r="AA82" s="37" t="e">
        <f t="shared" si="16"/>
        <v>#DIV/0!</v>
      </c>
      <c r="AB82" s="37" t="e">
        <f t="shared" si="17"/>
        <v>#DIV/0!</v>
      </c>
      <c r="AC82" s="37" t="e">
        <f t="shared" si="18"/>
        <v>#NUM!</v>
      </c>
      <c r="AD82" s="37" t="e">
        <f t="shared" si="19"/>
        <v>#NUM!</v>
      </c>
    </row>
    <row r="83" spans="1:30" x14ac:dyDescent="0.25">
      <c r="A83" s="20" t="s">
        <v>85</v>
      </c>
      <c r="B83" s="20" t="s">
        <v>27</v>
      </c>
      <c r="D83" s="40">
        <v>0.1</v>
      </c>
      <c r="E83" s="40" t="s">
        <v>188</v>
      </c>
      <c r="F83" s="40">
        <v>0.98</v>
      </c>
      <c r="G83" s="37" t="s">
        <v>251</v>
      </c>
      <c r="H83" s="37" t="s">
        <v>251</v>
      </c>
      <c r="I83" s="37" t="s">
        <v>251</v>
      </c>
      <c r="J83" s="37" t="s">
        <v>251</v>
      </c>
      <c r="K83" s="37" t="s">
        <v>251</v>
      </c>
      <c r="L83" s="37">
        <v>1.6</v>
      </c>
      <c r="M83" s="37">
        <v>0.3</v>
      </c>
      <c r="N83" s="37">
        <v>0.35</v>
      </c>
      <c r="O83" s="37" t="s">
        <v>251</v>
      </c>
      <c r="P83" s="37" t="s">
        <v>251</v>
      </c>
      <c r="Q83" s="37" t="s">
        <v>251</v>
      </c>
      <c r="R83" s="37"/>
      <c r="S83" s="37">
        <v>14</v>
      </c>
      <c r="T83" s="37">
        <v>12</v>
      </c>
      <c r="U83" s="38">
        <f t="shared" si="10"/>
        <v>0.8571428571428571</v>
      </c>
      <c r="V83" s="39">
        <f t="shared" si="11"/>
        <v>1.6</v>
      </c>
      <c r="W83" s="37">
        <f t="shared" si="12"/>
        <v>0.1</v>
      </c>
      <c r="X83" s="37">
        <f t="shared" si="13"/>
        <v>0.35</v>
      </c>
      <c r="Y83" s="37">
        <f t="shared" si="14"/>
        <v>0.61747874457344676</v>
      </c>
      <c r="Z83" s="37">
        <f t="shared" si="15"/>
        <v>92.714526212229245</v>
      </c>
      <c r="AA83" s="37">
        <f t="shared" si="16"/>
        <v>0.38127999999999995</v>
      </c>
      <c r="AB83" s="37">
        <f t="shared" si="17"/>
        <v>0.66600000000000004</v>
      </c>
      <c r="AC83" s="37">
        <f t="shared" si="18"/>
        <v>1.476</v>
      </c>
      <c r="AD83" s="37">
        <f t="shared" si="19"/>
        <v>1.5752000000000002</v>
      </c>
    </row>
    <row r="84" spans="1:30" x14ac:dyDescent="0.25">
      <c r="A84" s="20" t="s">
        <v>86</v>
      </c>
      <c r="B84" s="20" t="s">
        <v>27</v>
      </c>
      <c r="D84" s="40">
        <v>0.08</v>
      </c>
      <c r="E84" s="40">
        <v>0.01</v>
      </c>
      <c r="F84" s="40">
        <v>0.65</v>
      </c>
      <c r="G84" s="37" t="s">
        <v>251</v>
      </c>
      <c r="H84" s="37" t="s">
        <v>251</v>
      </c>
      <c r="I84" s="37" t="s">
        <v>251</v>
      </c>
      <c r="J84" s="37" t="s">
        <v>251</v>
      </c>
      <c r="K84" s="37" t="s">
        <v>251</v>
      </c>
      <c r="L84" s="37">
        <v>1.1000000000000001</v>
      </c>
      <c r="M84" s="37">
        <v>0.25</v>
      </c>
      <c r="N84" s="37">
        <v>0.33</v>
      </c>
      <c r="O84" s="37" t="s">
        <v>251</v>
      </c>
      <c r="P84" s="37" t="s">
        <v>251</v>
      </c>
      <c r="Q84" s="37" t="s">
        <v>251</v>
      </c>
      <c r="R84" s="37"/>
      <c r="S84" s="37">
        <v>14</v>
      </c>
      <c r="T84" s="37">
        <v>11</v>
      </c>
      <c r="U84" s="38">
        <f t="shared" si="10"/>
        <v>0.7857142857142857</v>
      </c>
      <c r="V84" s="39">
        <f t="shared" si="11"/>
        <v>1.1000000000000001</v>
      </c>
      <c r="W84" s="37">
        <f t="shared" si="12"/>
        <v>0.01</v>
      </c>
      <c r="X84" s="37">
        <f t="shared" si="13"/>
        <v>0.29000000000000004</v>
      </c>
      <c r="Y84" s="37">
        <f t="shared" si="14"/>
        <v>0.4084931659975069</v>
      </c>
      <c r="Z84" s="37">
        <f t="shared" si="15"/>
        <v>101.27929735475379</v>
      </c>
      <c r="AA84" s="37">
        <f t="shared" si="16"/>
        <v>0.16686666666666672</v>
      </c>
      <c r="AB84" s="37">
        <f t="shared" si="17"/>
        <v>0.40333333333333332</v>
      </c>
      <c r="AC84" s="37">
        <f t="shared" si="18"/>
        <v>0.98750000000000004</v>
      </c>
      <c r="AD84" s="37">
        <f t="shared" si="19"/>
        <v>1.0775000000000001</v>
      </c>
    </row>
    <row r="85" spans="1:30" x14ac:dyDescent="0.25">
      <c r="A85" s="20" t="s">
        <v>87</v>
      </c>
      <c r="B85" s="20" t="s">
        <v>27</v>
      </c>
      <c r="D85" s="40" t="s">
        <v>188</v>
      </c>
      <c r="E85" s="40" t="s">
        <v>188</v>
      </c>
      <c r="F85" s="40" t="s">
        <v>188</v>
      </c>
      <c r="G85" s="37" t="s">
        <v>250</v>
      </c>
      <c r="H85" s="37" t="s">
        <v>250</v>
      </c>
      <c r="I85" s="37" t="s">
        <v>250</v>
      </c>
      <c r="J85" s="37" t="s">
        <v>250</v>
      </c>
      <c r="K85" s="37" t="s">
        <v>250</v>
      </c>
      <c r="L85" s="37" t="s">
        <v>250</v>
      </c>
      <c r="M85" s="37" t="s">
        <v>250</v>
      </c>
      <c r="N85" s="37" t="s">
        <v>250</v>
      </c>
      <c r="O85" s="37" t="s">
        <v>250</v>
      </c>
      <c r="P85" s="37" t="s">
        <v>250</v>
      </c>
      <c r="Q85" s="37" t="s">
        <v>250</v>
      </c>
      <c r="R85" s="37"/>
      <c r="S85" s="37">
        <v>14</v>
      </c>
      <c r="T85" s="37">
        <v>14</v>
      </c>
      <c r="U85" s="38">
        <f t="shared" si="10"/>
        <v>1</v>
      </c>
      <c r="V85" s="39">
        <f t="shared" si="11"/>
        <v>0</v>
      </c>
      <c r="W85" s="37">
        <f t="shared" si="12"/>
        <v>0</v>
      </c>
      <c r="X85" s="37" t="e">
        <f t="shared" si="13"/>
        <v>#NUM!</v>
      </c>
      <c r="Y85" s="37" t="e">
        <f t="shared" si="14"/>
        <v>#DIV/0!</v>
      </c>
      <c r="Z85" s="37" t="e">
        <f t="shared" si="15"/>
        <v>#DIV/0!</v>
      </c>
      <c r="AA85" s="37" t="e">
        <f t="shared" si="16"/>
        <v>#DIV/0!</v>
      </c>
      <c r="AB85" s="37" t="e">
        <f t="shared" si="17"/>
        <v>#DIV/0!</v>
      </c>
      <c r="AC85" s="37" t="e">
        <f t="shared" si="18"/>
        <v>#NUM!</v>
      </c>
      <c r="AD85" s="37" t="e">
        <f t="shared" si="19"/>
        <v>#NUM!</v>
      </c>
    </row>
    <row r="86" spans="1:30" x14ac:dyDescent="0.25">
      <c r="A86" s="20" t="s">
        <v>88</v>
      </c>
      <c r="B86" s="20" t="s">
        <v>27</v>
      </c>
      <c r="D86" s="40" t="s">
        <v>188</v>
      </c>
      <c r="E86" s="40" t="s">
        <v>188</v>
      </c>
      <c r="F86" s="40" t="s">
        <v>188</v>
      </c>
      <c r="G86" s="37"/>
      <c r="H86" s="37"/>
      <c r="I86" s="37"/>
      <c r="J86" s="37"/>
      <c r="K86" s="37"/>
      <c r="L86" s="37"/>
      <c r="M86" s="37"/>
      <c r="N86" s="37"/>
      <c r="O86" s="37"/>
      <c r="P86" s="37"/>
      <c r="Q86" s="37"/>
      <c r="R86" s="37"/>
      <c r="S86" s="37">
        <v>3</v>
      </c>
      <c r="T86" s="37">
        <v>3</v>
      </c>
      <c r="U86" s="38">
        <f t="shared" si="10"/>
        <v>1</v>
      </c>
      <c r="V86" s="39">
        <f t="shared" si="11"/>
        <v>0</v>
      </c>
      <c r="W86" s="37">
        <f t="shared" si="12"/>
        <v>0</v>
      </c>
      <c r="X86" s="37" t="e">
        <f t="shared" si="13"/>
        <v>#NUM!</v>
      </c>
      <c r="Y86" s="37" t="e">
        <f t="shared" si="14"/>
        <v>#DIV/0!</v>
      </c>
      <c r="Z86" s="37" t="e">
        <f t="shared" si="15"/>
        <v>#DIV/0!</v>
      </c>
      <c r="AA86" s="37" t="e">
        <f t="shared" si="16"/>
        <v>#DIV/0!</v>
      </c>
      <c r="AB86" s="37" t="e">
        <f t="shared" si="17"/>
        <v>#DIV/0!</v>
      </c>
      <c r="AC86" s="37" t="e">
        <f t="shared" si="18"/>
        <v>#NUM!</v>
      </c>
      <c r="AD86" s="37" t="e">
        <f t="shared" si="19"/>
        <v>#NUM!</v>
      </c>
    </row>
    <row r="87" spans="1:30" x14ac:dyDescent="0.25">
      <c r="A87" s="20" t="s">
        <v>89</v>
      </c>
      <c r="B87" s="20" t="s">
        <v>27</v>
      </c>
      <c r="D87" s="40" t="s">
        <v>188</v>
      </c>
      <c r="E87" s="40" t="s">
        <v>188</v>
      </c>
      <c r="F87" s="40" t="s">
        <v>188</v>
      </c>
      <c r="G87" s="37"/>
      <c r="H87" s="37"/>
      <c r="I87" s="37"/>
      <c r="J87" s="37"/>
      <c r="K87" s="37"/>
      <c r="L87" s="37"/>
      <c r="M87" s="37"/>
      <c r="N87" s="37"/>
      <c r="O87" s="37"/>
      <c r="P87" s="37"/>
      <c r="Q87" s="37"/>
      <c r="R87" s="37"/>
      <c r="S87" s="37">
        <v>3</v>
      </c>
      <c r="T87" s="37">
        <v>3</v>
      </c>
      <c r="U87" s="38">
        <f t="shared" si="10"/>
        <v>1</v>
      </c>
      <c r="V87" s="39">
        <f t="shared" si="11"/>
        <v>0</v>
      </c>
      <c r="W87" s="37">
        <f t="shared" si="12"/>
        <v>0</v>
      </c>
      <c r="X87" s="37" t="e">
        <f t="shared" si="13"/>
        <v>#NUM!</v>
      </c>
      <c r="Y87" s="37" t="e">
        <f t="shared" si="14"/>
        <v>#DIV/0!</v>
      </c>
      <c r="Z87" s="37" t="e">
        <f t="shared" si="15"/>
        <v>#DIV/0!</v>
      </c>
      <c r="AA87" s="37" t="e">
        <f t="shared" si="16"/>
        <v>#DIV/0!</v>
      </c>
      <c r="AB87" s="37" t="e">
        <f t="shared" si="17"/>
        <v>#DIV/0!</v>
      </c>
      <c r="AC87" s="37" t="e">
        <f t="shared" si="18"/>
        <v>#NUM!</v>
      </c>
      <c r="AD87" s="37" t="e">
        <f t="shared" si="19"/>
        <v>#NUM!</v>
      </c>
    </row>
    <row r="88" spans="1:30" x14ac:dyDescent="0.25">
      <c r="A88" s="20" t="s">
        <v>90</v>
      </c>
      <c r="B88" s="20" t="s">
        <v>27</v>
      </c>
      <c r="D88" s="40" t="s">
        <v>188</v>
      </c>
      <c r="E88" s="40" t="s">
        <v>188</v>
      </c>
      <c r="F88" s="40">
        <v>0.18</v>
      </c>
      <c r="G88" s="37" t="s">
        <v>251</v>
      </c>
      <c r="H88" s="37" t="s">
        <v>251</v>
      </c>
      <c r="I88" s="37" t="s">
        <v>251</v>
      </c>
      <c r="J88" s="37" t="s">
        <v>251</v>
      </c>
      <c r="K88" s="37" t="s">
        <v>251</v>
      </c>
      <c r="L88" s="37">
        <v>0.32</v>
      </c>
      <c r="M88" s="37" t="s">
        <v>251</v>
      </c>
      <c r="N88" s="37" t="s">
        <v>251</v>
      </c>
      <c r="O88" s="37" t="s">
        <v>251</v>
      </c>
      <c r="P88" s="37" t="s">
        <v>251</v>
      </c>
      <c r="Q88" s="37" t="s">
        <v>251</v>
      </c>
      <c r="R88" s="37"/>
      <c r="S88" s="37">
        <v>14</v>
      </c>
      <c r="T88" s="37">
        <v>13</v>
      </c>
      <c r="U88" s="38">
        <f t="shared" si="10"/>
        <v>0.9285714285714286</v>
      </c>
      <c r="V88" s="39">
        <f t="shared" si="11"/>
        <v>0.32</v>
      </c>
      <c r="W88" s="37">
        <f t="shared" si="12"/>
        <v>0.18</v>
      </c>
      <c r="X88" s="37">
        <f t="shared" si="13"/>
        <v>0.25</v>
      </c>
      <c r="Y88" s="37">
        <f t="shared" si="14"/>
        <v>9.8994949366116664E-2</v>
      </c>
      <c r="Z88" s="37">
        <f t="shared" si="15"/>
        <v>39.597979746446669</v>
      </c>
      <c r="AA88" s="37">
        <f t="shared" si="16"/>
        <v>9.8000000000000032E-3</v>
      </c>
      <c r="AB88" s="37">
        <f t="shared" si="17"/>
        <v>0.25</v>
      </c>
      <c r="AC88" s="37">
        <f t="shared" si="18"/>
        <v>0.313</v>
      </c>
      <c r="AD88" s="37">
        <f t="shared" si="19"/>
        <v>0.31859999999999999</v>
      </c>
    </row>
    <row r="89" spans="1:30" x14ac:dyDescent="0.25">
      <c r="A89" s="20" t="s">
        <v>91</v>
      </c>
      <c r="B89" s="20" t="s">
        <v>27</v>
      </c>
      <c r="D89" s="40">
        <v>0.01</v>
      </c>
      <c r="E89" s="40">
        <v>0.03</v>
      </c>
      <c r="F89" s="40">
        <v>0.12</v>
      </c>
      <c r="G89" s="37" t="s">
        <v>251</v>
      </c>
      <c r="H89" s="37" t="s">
        <v>251</v>
      </c>
      <c r="I89" s="37" t="s">
        <v>251</v>
      </c>
      <c r="J89" s="37" t="s">
        <v>251</v>
      </c>
      <c r="K89" s="37" t="s">
        <v>251</v>
      </c>
      <c r="L89" s="37">
        <v>0.28999999999999998</v>
      </c>
      <c r="M89" s="37" t="s">
        <v>251</v>
      </c>
      <c r="N89" s="37" t="s">
        <v>251</v>
      </c>
      <c r="O89" s="37" t="s">
        <v>251</v>
      </c>
      <c r="P89" s="37" t="s">
        <v>251</v>
      </c>
      <c r="Q89" s="37" t="s">
        <v>251</v>
      </c>
      <c r="R89" s="37"/>
      <c r="S89" s="37">
        <v>14</v>
      </c>
      <c r="T89" s="37">
        <v>11</v>
      </c>
      <c r="U89" s="38">
        <f t="shared" si="10"/>
        <v>0.7857142857142857</v>
      </c>
      <c r="V89" s="39">
        <f t="shared" si="11"/>
        <v>0.28999999999999998</v>
      </c>
      <c r="W89" s="37">
        <f t="shared" si="12"/>
        <v>0.01</v>
      </c>
      <c r="X89" s="37">
        <f t="shared" si="13"/>
        <v>7.4999999999999997E-2</v>
      </c>
      <c r="Y89" s="37">
        <f t="shared" si="14"/>
        <v>0.12763881332363861</v>
      </c>
      <c r="Z89" s="37">
        <f t="shared" si="15"/>
        <v>113.45672295434544</v>
      </c>
      <c r="AA89" s="37">
        <f t="shared" si="16"/>
        <v>1.6291666666666666E-2</v>
      </c>
      <c r="AB89" s="37">
        <f t="shared" si="17"/>
        <v>0.11249999999999999</v>
      </c>
      <c r="AC89" s="37">
        <f t="shared" si="18"/>
        <v>0.26449999999999996</v>
      </c>
      <c r="AD89" s="37">
        <f t="shared" si="19"/>
        <v>0.28489999999999993</v>
      </c>
    </row>
    <row r="90" spans="1:30" x14ac:dyDescent="0.25">
      <c r="A90" s="20" t="s">
        <v>92</v>
      </c>
      <c r="B90" s="20" t="s">
        <v>27</v>
      </c>
      <c r="D90" s="40" t="s">
        <v>188</v>
      </c>
      <c r="E90" s="40" t="s">
        <v>188</v>
      </c>
      <c r="F90" s="40" t="s">
        <v>188</v>
      </c>
      <c r="G90" s="37"/>
      <c r="H90" s="37"/>
      <c r="I90" s="37"/>
      <c r="J90" s="37"/>
      <c r="K90" s="37"/>
      <c r="L90" s="37"/>
      <c r="M90" s="37"/>
      <c r="N90" s="37"/>
      <c r="O90" s="37"/>
      <c r="P90" s="37"/>
      <c r="Q90" s="37"/>
      <c r="R90" s="37"/>
      <c r="S90" s="37">
        <v>3</v>
      </c>
      <c r="T90" s="37">
        <v>3</v>
      </c>
      <c r="U90" s="38">
        <f t="shared" si="10"/>
        <v>1</v>
      </c>
      <c r="V90" s="39">
        <f t="shared" si="11"/>
        <v>0</v>
      </c>
      <c r="W90" s="37">
        <f t="shared" si="12"/>
        <v>0</v>
      </c>
      <c r="X90" s="37" t="e">
        <f t="shared" si="13"/>
        <v>#NUM!</v>
      </c>
      <c r="Y90" s="37" t="e">
        <f t="shared" si="14"/>
        <v>#DIV/0!</v>
      </c>
      <c r="Z90" s="37" t="e">
        <f t="shared" si="15"/>
        <v>#DIV/0!</v>
      </c>
      <c r="AA90" s="37" t="e">
        <f t="shared" si="16"/>
        <v>#DIV/0!</v>
      </c>
      <c r="AB90" s="37" t="e">
        <f t="shared" si="17"/>
        <v>#DIV/0!</v>
      </c>
      <c r="AC90" s="37" t="e">
        <f t="shared" si="18"/>
        <v>#NUM!</v>
      </c>
      <c r="AD90" s="37" t="e">
        <f t="shared" si="19"/>
        <v>#NUM!</v>
      </c>
    </row>
    <row r="91" spans="1:30" x14ac:dyDescent="0.25">
      <c r="A91" s="20" t="s">
        <v>93</v>
      </c>
      <c r="B91" s="20" t="s">
        <v>27</v>
      </c>
      <c r="D91" s="40">
        <v>0.01</v>
      </c>
      <c r="E91" s="40" t="s">
        <v>188</v>
      </c>
      <c r="F91" s="40">
        <v>7.0000000000000007E-2</v>
      </c>
      <c r="G91" s="37" t="s">
        <v>251</v>
      </c>
      <c r="H91" s="37" t="s">
        <v>251</v>
      </c>
      <c r="I91" s="37" t="s">
        <v>251</v>
      </c>
      <c r="J91" s="37" t="s">
        <v>251</v>
      </c>
      <c r="K91" s="37" t="s">
        <v>251</v>
      </c>
      <c r="L91" s="37" t="s">
        <v>251</v>
      </c>
      <c r="M91" s="37" t="s">
        <v>251</v>
      </c>
      <c r="N91" s="37" t="s">
        <v>251</v>
      </c>
      <c r="O91" s="37" t="s">
        <v>251</v>
      </c>
      <c r="P91" s="37" t="s">
        <v>251</v>
      </c>
      <c r="Q91" s="37" t="s">
        <v>251</v>
      </c>
      <c r="R91" s="37"/>
      <c r="S91" s="37">
        <v>14</v>
      </c>
      <c r="T91" s="37">
        <v>12</v>
      </c>
      <c r="U91" s="38">
        <f t="shared" si="10"/>
        <v>0.8571428571428571</v>
      </c>
      <c r="V91" s="39">
        <f t="shared" si="11"/>
        <v>7.0000000000000007E-2</v>
      </c>
      <c r="W91" s="37">
        <f t="shared" si="12"/>
        <v>0.01</v>
      </c>
      <c r="X91" s="37">
        <f t="shared" si="13"/>
        <v>0.04</v>
      </c>
      <c r="Y91" s="37">
        <f t="shared" si="14"/>
        <v>4.2426406871192861E-2</v>
      </c>
      <c r="Z91" s="37">
        <f t="shared" si="15"/>
        <v>106.06601717798213</v>
      </c>
      <c r="AA91" s="37">
        <f t="shared" si="16"/>
        <v>1.8000000000000008E-3</v>
      </c>
      <c r="AB91" s="37">
        <f t="shared" si="17"/>
        <v>0.04</v>
      </c>
      <c r="AC91" s="37">
        <f t="shared" si="18"/>
        <v>6.7000000000000004E-2</v>
      </c>
      <c r="AD91" s="37">
        <f t="shared" si="19"/>
        <v>6.9400000000000003E-2</v>
      </c>
    </row>
    <row r="92" spans="1:30" x14ac:dyDescent="0.25">
      <c r="A92" s="20" t="s">
        <v>94</v>
      </c>
      <c r="B92" s="20" t="s">
        <v>27</v>
      </c>
      <c r="D92" s="40" t="s">
        <v>188</v>
      </c>
      <c r="E92" s="40" t="s">
        <v>188</v>
      </c>
      <c r="F92" s="40">
        <v>7.0000000000000007E-2</v>
      </c>
      <c r="G92" s="37" t="s">
        <v>251</v>
      </c>
      <c r="H92" s="37" t="s">
        <v>251</v>
      </c>
      <c r="I92" s="37" t="s">
        <v>251</v>
      </c>
      <c r="J92" s="37" t="s">
        <v>251</v>
      </c>
      <c r="K92" s="37" t="s">
        <v>251</v>
      </c>
      <c r="L92" s="37" t="s">
        <v>251</v>
      </c>
      <c r="M92" s="37" t="s">
        <v>251</v>
      </c>
      <c r="N92" s="37" t="s">
        <v>251</v>
      </c>
      <c r="O92" s="37" t="s">
        <v>251</v>
      </c>
      <c r="P92" s="37" t="s">
        <v>251</v>
      </c>
      <c r="Q92" s="37" t="s">
        <v>251</v>
      </c>
      <c r="R92" s="37"/>
      <c r="S92" s="37">
        <v>14</v>
      </c>
      <c r="T92" s="37">
        <v>13</v>
      </c>
      <c r="U92" s="38">
        <f t="shared" si="10"/>
        <v>0.9285714285714286</v>
      </c>
      <c r="V92" s="39">
        <f t="shared" si="11"/>
        <v>7.0000000000000007E-2</v>
      </c>
      <c r="W92" s="37">
        <f t="shared" si="12"/>
        <v>7.0000000000000007E-2</v>
      </c>
      <c r="X92" s="37">
        <f t="shared" si="13"/>
        <v>7.0000000000000007E-2</v>
      </c>
      <c r="Y92" s="37" t="e">
        <f t="shared" si="14"/>
        <v>#DIV/0!</v>
      </c>
      <c r="Z92" s="37" t="e">
        <f t="shared" si="15"/>
        <v>#DIV/0!</v>
      </c>
      <c r="AA92" s="37" t="e">
        <f t="shared" si="16"/>
        <v>#DIV/0!</v>
      </c>
      <c r="AB92" s="37">
        <f t="shared" si="17"/>
        <v>7.0000000000000007E-2</v>
      </c>
      <c r="AC92" s="37">
        <f t="shared" si="18"/>
        <v>7.0000000000000007E-2</v>
      </c>
      <c r="AD92" s="37">
        <f t="shared" si="19"/>
        <v>7.0000000000000007E-2</v>
      </c>
    </row>
    <row r="93" spans="1:30" x14ac:dyDescent="0.25">
      <c r="A93" s="20" t="s">
        <v>95</v>
      </c>
      <c r="B93" s="20" t="s">
        <v>27</v>
      </c>
      <c r="D93" s="40">
        <v>0.01</v>
      </c>
      <c r="E93" s="40" t="s">
        <v>188</v>
      </c>
      <c r="F93" s="40">
        <v>0.05</v>
      </c>
      <c r="G93" s="37" t="s">
        <v>251</v>
      </c>
      <c r="H93" s="37" t="s">
        <v>251</v>
      </c>
      <c r="I93" s="37" t="s">
        <v>251</v>
      </c>
      <c r="J93" s="37" t="s">
        <v>251</v>
      </c>
      <c r="K93" s="37" t="s">
        <v>251</v>
      </c>
      <c r="L93" s="37" t="s">
        <v>251</v>
      </c>
      <c r="M93" s="37" t="s">
        <v>251</v>
      </c>
      <c r="N93" s="37" t="s">
        <v>251</v>
      </c>
      <c r="O93" s="37" t="s">
        <v>251</v>
      </c>
      <c r="P93" s="37" t="s">
        <v>251</v>
      </c>
      <c r="Q93" s="37" t="s">
        <v>251</v>
      </c>
      <c r="R93" s="37"/>
      <c r="S93" s="37">
        <v>14</v>
      </c>
      <c r="T93" s="37">
        <v>12</v>
      </c>
      <c r="U93" s="38">
        <f t="shared" si="10"/>
        <v>0.8571428571428571</v>
      </c>
      <c r="V93" s="39">
        <f t="shared" si="11"/>
        <v>0.05</v>
      </c>
      <c r="W93" s="37">
        <f t="shared" si="12"/>
        <v>0.01</v>
      </c>
      <c r="X93" s="37">
        <f t="shared" si="13"/>
        <v>0.03</v>
      </c>
      <c r="Y93" s="37">
        <f t="shared" si="14"/>
        <v>2.8284271247461901E-2</v>
      </c>
      <c r="Z93" s="37">
        <f t="shared" si="15"/>
        <v>94.28090415820634</v>
      </c>
      <c r="AA93" s="37">
        <f t="shared" si="16"/>
        <v>7.9999999999999993E-4</v>
      </c>
      <c r="AB93" s="37">
        <f t="shared" si="17"/>
        <v>3.0000000000000002E-2</v>
      </c>
      <c r="AC93" s="37">
        <f t="shared" si="18"/>
        <v>4.8000000000000001E-2</v>
      </c>
      <c r="AD93" s="37">
        <f t="shared" si="19"/>
        <v>4.9600000000000005E-2</v>
      </c>
    </row>
    <row r="94" spans="1:30" x14ac:dyDescent="0.25">
      <c r="A94" s="20" t="s">
        <v>96</v>
      </c>
      <c r="B94" s="20" t="s">
        <v>27</v>
      </c>
      <c r="D94" s="40" t="s">
        <v>188</v>
      </c>
      <c r="E94" s="40" t="s">
        <v>188</v>
      </c>
      <c r="F94" s="40">
        <v>0.04</v>
      </c>
      <c r="G94" s="37" t="s">
        <v>251</v>
      </c>
      <c r="H94" s="37" t="s">
        <v>251</v>
      </c>
      <c r="I94" s="37" t="s">
        <v>251</v>
      </c>
      <c r="J94" s="37" t="s">
        <v>251</v>
      </c>
      <c r="K94" s="37" t="s">
        <v>251</v>
      </c>
      <c r="L94" s="37" t="s">
        <v>251</v>
      </c>
      <c r="M94" s="37" t="s">
        <v>251</v>
      </c>
      <c r="N94" s="37" t="s">
        <v>251</v>
      </c>
      <c r="O94" s="37" t="s">
        <v>251</v>
      </c>
      <c r="P94" s="37" t="s">
        <v>251</v>
      </c>
      <c r="Q94" s="37" t="s">
        <v>251</v>
      </c>
      <c r="R94" s="37"/>
      <c r="S94" s="37">
        <v>14</v>
      </c>
      <c r="T94" s="37">
        <v>13</v>
      </c>
      <c r="U94" s="38">
        <f t="shared" si="10"/>
        <v>0.9285714285714286</v>
      </c>
      <c r="V94" s="39">
        <f t="shared" si="11"/>
        <v>0.04</v>
      </c>
      <c r="W94" s="37">
        <f t="shared" si="12"/>
        <v>0.04</v>
      </c>
      <c r="X94" s="37">
        <f t="shared" si="13"/>
        <v>0.04</v>
      </c>
      <c r="Y94" s="37" t="e">
        <f t="shared" si="14"/>
        <v>#DIV/0!</v>
      </c>
      <c r="Z94" s="37" t="e">
        <f t="shared" si="15"/>
        <v>#DIV/0!</v>
      </c>
      <c r="AA94" s="37" t="e">
        <f t="shared" si="16"/>
        <v>#DIV/0!</v>
      </c>
      <c r="AB94" s="37">
        <f t="shared" si="17"/>
        <v>0.04</v>
      </c>
      <c r="AC94" s="37">
        <f t="shared" si="18"/>
        <v>0.04</v>
      </c>
      <c r="AD94" s="37">
        <f t="shared" si="19"/>
        <v>0.04</v>
      </c>
    </row>
    <row r="95" spans="1:30" x14ac:dyDescent="0.25">
      <c r="A95" s="20" t="s">
        <v>97</v>
      </c>
      <c r="B95" s="20" t="s">
        <v>27</v>
      </c>
      <c r="D95" s="40" t="s">
        <v>188</v>
      </c>
      <c r="E95" s="40" t="s">
        <v>188</v>
      </c>
      <c r="F95" s="40">
        <v>0.03</v>
      </c>
      <c r="G95" s="37" t="s">
        <v>251</v>
      </c>
      <c r="H95" s="37" t="s">
        <v>251</v>
      </c>
      <c r="I95" s="37" t="s">
        <v>251</v>
      </c>
      <c r="J95" s="37" t="s">
        <v>251</v>
      </c>
      <c r="K95" s="37" t="s">
        <v>251</v>
      </c>
      <c r="L95" s="37" t="s">
        <v>251</v>
      </c>
      <c r="M95" s="37" t="s">
        <v>251</v>
      </c>
      <c r="N95" s="37" t="s">
        <v>251</v>
      </c>
      <c r="O95" s="37" t="s">
        <v>251</v>
      </c>
      <c r="P95" s="37" t="s">
        <v>251</v>
      </c>
      <c r="Q95" s="37" t="s">
        <v>251</v>
      </c>
      <c r="R95" s="37"/>
      <c r="S95" s="37">
        <v>14</v>
      </c>
      <c r="T95" s="37">
        <v>13</v>
      </c>
      <c r="U95" s="38">
        <f t="shared" si="10"/>
        <v>0.9285714285714286</v>
      </c>
      <c r="V95" s="39">
        <f t="shared" si="11"/>
        <v>0.03</v>
      </c>
      <c r="W95" s="37">
        <f t="shared" si="12"/>
        <v>0.03</v>
      </c>
      <c r="X95" s="37">
        <f t="shared" si="13"/>
        <v>0.03</v>
      </c>
      <c r="Y95" s="37" t="e">
        <f t="shared" si="14"/>
        <v>#DIV/0!</v>
      </c>
      <c r="Z95" s="37" t="e">
        <f t="shared" si="15"/>
        <v>#DIV/0!</v>
      </c>
      <c r="AA95" s="37" t="e">
        <f t="shared" si="16"/>
        <v>#DIV/0!</v>
      </c>
      <c r="AB95" s="37">
        <f t="shared" si="17"/>
        <v>0.03</v>
      </c>
      <c r="AC95" s="37">
        <f t="shared" si="18"/>
        <v>0.03</v>
      </c>
      <c r="AD95" s="37">
        <f t="shared" si="19"/>
        <v>0.03</v>
      </c>
    </row>
    <row r="96" spans="1:30" x14ac:dyDescent="0.25">
      <c r="A96" s="20" t="s">
        <v>98</v>
      </c>
      <c r="B96" s="20" t="s">
        <v>99</v>
      </c>
      <c r="D96" s="40" t="s">
        <v>188</v>
      </c>
      <c r="E96" s="40" t="s">
        <v>188</v>
      </c>
      <c r="F96" s="40">
        <v>0.03</v>
      </c>
      <c r="G96" s="37" t="s">
        <v>251</v>
      </c>
      <c r="H96" s="37" t="s">
        <v>251</v>
      </c>
      <c r="I96" s="37" t="s">
        <v>251</v>
      </c>
      <c r="J96" s="37" t="s">
        <v>251</v>
      </c>
      <c r="K96" s="37" t="s">
        <v>251</v>
      </c>
      <c r="L96" s="37" t="s">
        <v>251</v>
      </c>
      <c r="M96" s="37" t="s">
        <v>251</v>
      </c>
      <c r="N96" s="37" t="s">
        <v>251</v>
      </c>
      <c r="O96" s="37" t="s">
        <v>251</v>
      </c>
      <c r="P96" s="37" t="s">
        <v>251</v>
      </c>
      <c r="Q96" s="37" t="s">
        <v>251</v>
      </c>
      <c r="R96" s="37"/>
      <c r="S96" s="37">
        <v>14</v>
      </c>
      <c r="T96" s="37">
        <v>13</v>
      </c>
      <c r="U96" s="38">
        <f t="shared" si="10"/>
        <v>0.9285714285714286</v>
      </c>
      <c r="V96" s="39">
        <f t="shared" si="11"/>
        <v>0.03</v>
      </c>
      <c r="W96" s="37">
        <f t="shared" si="12"/>
        <v>0.03</v>
      </c>
      <c r="X96" s="37">
        <f t="shared" si="13"/>
        <v>0.03</v>
      </c>
      <c r="Y96" s="37" t="e">
        <f t="shared" si="14"/>
        <v>#DIV/0!</v>
      </c>
      <c r="Z96" s="37" t="e">
        <f t="shared" si="15"/>
        <v>#DIV/0!</v>
      </c>
      <c r="AA96" s="37" t="e">
        <f t="shared" si="16"/>
        <v>#DIV/0!</v>
      </c>
      <c r="AB96" s="37">
        <f t="shared" si="17"/>
        <v>0.03</v>
      </c>
      <c r="AC96" s="37">
        <f t="shared" si="18"/>
        <v>0.03</v>
      </c>
      <c r="AD96" s="37">
        <f t="shared" si="19"/>
        <v>0.03</v>
      </c>
    </row>
    <row r="97" spans="1:30" x14ac:dyDescent="0.25">
      <c r="A97" s="26" t="s">
        <v>100</v>
      </c>
      <c r="B97" s="26" t="s">
        <v>101</v>
      </c>
      <c r="D97" s="37"/>
      <c r="E97" s="37"/>
      <c r="F97" s="37"/>
      <c r="G97" s="37" t="s">
        <v>250</v>
      </c>
      <c r="H97" s="37" t="s">
        <v>250</v>
      </c>
      <c r="I97" s="37" t="s">
        <v>250</v>
      </c>
      <c r="J97" s="37" t="s">
        <v>250</v>
      </c>
      <c r="K97" s="37" t="s">
        <v>250</v>
      </c>
      <c r="L97" s="37" t="s">
        <v>250</v>
      </c>
      <c r="M97" s="37" t="s">
        <v>250</v>
      </c>
      <c r="N97" s="37" t="s">
        <v>250</v>
      </c>
      <c r="O97" s="37" t="s">
        <v>250</v>
      </c>
      <c r="P97" s="37" t="s">
        <v>250</v>
      </c>
      <c r="Q97" s="37" t="s">
        <v>250</v>
      </c>
      <c r="R97" s="37"/>
      <c r="S97" s="37">
        <v>11</v>
      </c>
      <c r="T97" s="37">
        <v>11</v>
      </c>
      <c r="U97" s="38">
        <f t="shared" si="10"/>
        <v>1</v>
      </c>
      <c r="V97" s="39">
        <f t="shared" si="11"/>
        <v>0</v>
      </c>
      <c r="W97" s="37">
        <f t="shared" si="12"/>
        <v>0</v>
      </c>
      <c r="X97" s="37" t="e">
        <f t="shared" si="13"/>
        <v>#NUM!</v>
      </c>
      <c r="Y97" s="37" t="e">
        <f t="shared" si="14"/>
        <v>#DIV/0!</v>
      </c>
      <c r="Z97" s="37" t="e">
        <f t="shared" si="15"/>
        <v>#DIV/0!</v>
      </c>
      <c r="AA97" s="37" t="e">
        <f t="shared" si="16"/>
        <v>#DIV/0!</v>
      </c>
      <c r="AB97" s="37" t="e">
        <f t="shared" si="17"/>
        <v>#DIV/0!</v>
      </c>
      <c r="AC97" s="37" t="e">
        <f t="shared" si="18"/>
        <v>#NUM!</v>
      </c>
      <c r="AD97" s="37" t="e">
        <f t="shared" si="19"/>
        <v>#NUM!</v>
      </c>
    </row>
    <row r="98" spans="1:30" x14ac:dyDescent="0.25">
      <c r="A98" s="26" t="s">
        <v>102</v>
      </c>
      <c r="B98" s="26" t="s">
        <v>101</v>
      </c>
      <c r="D98" s="37"/>
      <c r="E98" s="37"/>
      <c r="F98" s="37"/>
      <c r="G98" s="37" t="s">
        <v>250</v>
      </c>
      <c r="H98" s="37" t="s">
        <v>250</v>
      </c>
      <c r="I98" s="37" t="s">
        <v>250</v>
      </c>
      <c r="J98" s="37" t="s">
        <v>250</v>
      </c>
      <c r="K98" s="37" t="s">
        <v>250</v>
      </c>
      <c r="L98" s="37" t="s">
        <v>250</v>
      </c>
      <c r="M98" s="37" t="s">
        <v>250</v>
      </c>
      <c r="N98" s="37" t="s">
        <v>250</v>
      </c>
      <c r="O98" s="37" t="s">
        <v>250</v>
      </c>
      <c r="P98" s="37" t="s">
        <v>250</v>
      </c>
      <c r="Q98" s="37" t="s">
        <v>250</v>
      </c>
      <c r="R98" s="37"/>
      <c r="S98" s="37">
        <v>11</v>
      </c>
      <c r="T98" s="37">
        <v>11</v>
      </c>
      <c r="U98" s="38">
        <f t="shared" si="10"/>
        <v>1</v>
      </c>
      <c r="V98" s="39">
        <f t="shared" si="11"/>
        <v>0</v>
      </c>
      <c r="W98" s="37">
        <f t="shared" si="12"/>
        <v>0</v>
      </c>
      <c r="X98" s="37" t="e">
        <f t="shared" si="13"/>
        <v>#NUM!</v>
      </c>
      <c r="Y98" s="37" t="e">
        <f t="shared" si="14"/>
        <v>#DIV/0!</v>
      </c>
      <c r="Z98" s="37" t="e">
        <f t="shared" si="15"/>
        <v>#DIV/0!</v>
      </c>
      <c r="AA98" s="37" t="e">
        <f t="shared" si="16"/>
        <v>#DIV/0!</v>
      </c>
      <c r="AB98" s="37" t="e">
        <f t="shared" si="17"/>
        <v>#DIV/0!</v>
      </c>
      <c r="AC98" s="37" t="e">
        <f t="shared" si="18"/>
        <v>#NUM!</v>
      </c>
      <c r="AD98" s="37" t="e">
        <f t="shared" si="19"/>
        <v>#NUM!</v>
      </c>
    </row>
    <row r="99" spans="1:30" x14ac:dyDescent="0.25">
      <c r="A99" s="26" t="s">
        <v>103</v>
      </c>
      <c r="B99" s="26" t="s">
        <v>101</v>
      </c>
      <c r="D99" s="37"/>
      <c r="E99" s="37"/>
      <c r="F99" s="37"/>
      <c r="G99" s="37" t="s">
        <v>248</v>
      </c>
      <c r="H99" s="37" t="s">
        <v>248</v>
      </c>
      <c r="I99" s="37" t="s">
        <v>248</v>
      </c>
      <c r="J99" s="37" t="s">
        <v>248</v>
      </c>
      <c r="K99" s="37" t="s">
        <v>248</v>
      </c>
      <c r="L99" s="37" t="s">
        <v>248</v>
      </c>
      <c r="M99" s="37" t="s">
        <v>248</v>
      </c>
      <c r="N99" s="37" t="s">
        <v>248</v>
      </c>
      <c r="O99" s="37" t="s">
        <v>248</v>
      </c>
      <c r="P99" s="37" t="s">
        <v>248</v>
      </c>
      <c r="Q99" s="37" t="s">
        <v>248</v>
      </c>
      <c r="R99" s="37"/>
      <c r="S99" s="37">
        <v>11</v>
      </c>
      <c r="T99" s="37">
        <v>11</v>
      </c>
      <c r="U99" s="38">
        <f t="shared" si="10"/>
        <v>1</v>
      </c>
      <c r="V99" s="39">
        <f t="shared" si="11"/>
        <v>0</v>
      </c>
      <c r="W99" s="37">
        <f t="shared" si="12"/>
        <v>0</v>
      </c>
      <c r="X99" s="37" t="e">
        <f t="shared" si="13"/>
        <v>#NUM!</v>
      </c>
      <c r="Y99" s="37" t="e">
        <f t="shared" si="14"/>
        <v>#DIV/0!</v>
      </c>
      <c r="Z99" s="37" t="e">
        <f t="shared" si="15"/>
        <v>#DIV/0!</v>
      </c>
      <c r="AA99" s="37" t="e">
        <f t="shared" si="16"/>
        <v>#DIV/0!</v>
      </c>
      <c r="AB99" s="37" t="e">
        <f t="shared" si="17"/>
        <v>#DIV/0!</v>
      </c>
      <c r="AC99" s="37" t="e">
        <f t="shared" si="18"/>
        <v>#NUM!</v>
      </c>
      <c r="AD99" s="37" t="e">
        <f t="shared" si="19"/>
        <v>#NUM!</v>
      </c>
    </row>
    <row r="100" spans="1:30" x14ac:dyDescent="0.25">
      <c r="A100" s="26" t="s">
        <v>79</v>
      </c>
      <c r="B100" s="26" t="s">
        <v>101</v>
      </c>
      <c r="D100" s="37"/>
      <c r="E100" s="37"/>
      <c r="F100" s="37"/>
      <c r="G100" s="37" t="s">
        <v>250</v>
      </c>
      <c r="H100" s="37" t="s">
        <v>250</v>
      </c>
      <c r="I100" s="37" t="s">
        <v>250</v>
      </c>
      <c r="J100" s="37" t="s">
        <v>250</v>
      </c>
      <c r="K100" s="37" t="s">
        <v>250</v>
      </c>
      <c r="L100" s="37" t="s">
        <v>250</v>
      </c>
      <c r="M100" s="37" t="s">
        <v>250</v>
      </c>
      <c r="N100" s="37" t="s">
        <v>250</v>
      </c>
      <c r="O100" s="37" t="s">
        <v>250</v>
      </c>
      <c r="P100" s="37" t="s">
        <v>250</v>
      </c>
      <c r="Q100" s="37" t="s">
        <v>250</v>
      </c>
      <c r="R100" s="37"/>
      <c r="S100" s="37">
        <v>11</v>
      </c>
      <c r="T100" s="37">
        <v>11</v>
      </c>
      <c r="U100" s="38">
        <f t="shared" si="10"/>
        <v>1</v>
      </c>
      <c r="V100" s="39">
        <f t="shared" si="11"/>
        <v>0</v>
      </c>
      <c r="W100" s="37">
        <f t="shared" si="12"/>
        <v>0</v>
      </c>
      <c r="X100" s="37" t="e">
        <f t="shared" si="13"/>
        <v>#NUM!</v>
      </c>
      <c r="Y100" s="37" t="e">
        <f t="shared" si="14"/>
        <v>#DIV/0!</v>
      </c>
      <c r="Z100" s="37" t="e">
        <f t="shared" si="15"/>
        <v>#DIV/0!</v>
      </c>
      <c r="AA100" s="37" t="e">
        <f t="shared" si="16"/>
        <v>#DIV/0!</v>
      </c>
      <c r="AB100" s="37" t="e">
        <f t="shared" si="17"/>
        <v>#DIV/0!</v>
      </c>
      <c r="AC100" s="37" t="e">
        <f t="shared" si="18"/>
        <v>#NUM!</v>
      </c>
      <c r="AD100" s="37" t="e">
        <f t="shared" si="19"/>
        <v>#NUM!</v>
      </c>
    </row>
    <row r="101" spans="1:30" x14ac:dyDescent="0.25">
      <c r="A101" s="20" t="s">
        <v>104</v>
      </c>
      <c r="B101" s="20" t="s">
        <v>105</v>
      </c>
      <c r="D101" s="40">
        <v>25.4</v>
      </c>
      <c r="E101" s="40">
        <v>18.399999999999999</v>
      </c>
      <c r="F101" s="40" t="s">
        <v>190</v>
      </c>
      <c r="G101" s="37"/>
      <c r="H101" s="37"/>
      <c r="I101" s="37"/>
      <c r="J101" s="37"/>
      <c r="K101" s="37"/>
      <c r="L101" s="37"/>
      <c r="M101" s="37"/>
      <c r="N101" s="37"/>
      <c r="O101" s="37"/>
      <c r="P101" s="37"/>
      <c r="Q101" s="37"/>
      <c r="R101" s="37"/>
      <c r="S101" s="37">
        <v>3</v>
      </c>
      <c r="T101" s="37">
        <v>1</v>
      </c>
      <c r="U101" s="38">
        <f t="shared" si="10"/>
        <v>0.33333333333333331</v>
      </c>
      <c r="V101" s="39">
        <f t="shared" si="11"/>
        <v>25.4</v>
      </c>
      <c r="W101" s="37">
        <f t="shared" si="12"/>
        <v>18.399999999999999</v>
      </c>
      <c r="X101" s="37">
        <f t="shared" si="13"/>
        <v>21.9</v>
      </c>
      <c r="Y101" s="37">
        <f t="shared" si="14"/>
        <v>4.9497474683058327</v>
      </c>
      <c r="Z101" s="37">
        <f t="shared" si="15"/>
        <v>22.601586613268644</v>
      </c>
      <c r="AA101" s="37">
        <f t="shared" si="16"/>
        <v>24.5</v>
      </c>
      <c r="AB101" s="37">
        <f t="shared" si="17"/>
        <v>21.9</v>
      </c>
      <c r="AC101" s="37">
        <f t="shared" si="18"/>
        <v>25.049999999999997</v>
      </c>
      <c r="AD101" s="37">
        <f t="shared" si="19"/>
        <v>25.33</v>
      </c>
    </row>
    <row r="102" spans="1:30" x14ac:dyDescent="0.25">
      <c r="A102" s="20" t="s">
        <v>106</v>
      </c>
      <c r="B102" s="20" t="s">
        <v>105</v>
      </c>
      <c r="D102" s="40">
        <v>27.5</v>
      </c>
      <c r="E102" s="40">
        <v>18.8</v>
      </c>
      <c r="F102" s="40">
        <v>14.1</v>
      </c>
      <c r="G102" s="37"/>
      <c r="H102" s="37"/>
      <c r="I102" s="37"/>
      <c r="J102" s="37"/>
      <c r="K102" s="37"/>
      <c r="L102" s="37"/>
      <c r="M102" s="37"/>
      <c r="N102" s="37"/>
      <c r="O102" s="37"/>
      <c r="P102" s="37"/>
      <c r="Q102" s="37"/>
      <c r="R102" s="37"/>
      <c r="S102" s="37">
        <v>3</v>
      </c>
      <c r="T102" s="37">
        <v>0</v>
      </c>
      <c r="U102" s="38">
        <f t="shared" si="10"/>
        <v>0</v>
      </c>
      <c r="V102" s="39">
        <f t="shared" si="11"/>
        <v>27.5</v>
      </c>
      <c r="W102" s="37">
        <f t="shared" si="12"/>
        <v>14.1</v>
      </c>
      <c r="X102" s="37">
        <f t="shared" si="13"/>
        <v>18.8</v>
      </c>
      <c r="Y102" s="37">
        <f t="shared" si="14"/>
        <v>6.7987743993556187</v>
      </c>
      <c r="Z102" s="37">
        <f t="shared" si="15"/>
        <v>33.768747016666978</v>
      </c>
      <c r="AA102" s="37">
        <f t="shared" si="16"/>
        <v>46.223333333333358</v>
      </c>
      <c r="AB102" s="37">
        <f t="shared" si="17"/>
        <v>20.133333333333333</v>
      </c>
      <c r="AC102" s="37">
        <f t="shared" si="18"/>
        <v>26.63</v>
      </c>
      <c r="AD102" s="37">
        <f t="shared" si="19"/>
        <v>27.326000000000001</v>
      </c>
    </row>
    <row r="103" spans="1:30" x14ac:dyDescent="0.25">
      <c r="A103" s="20" t="s">
        <v>107</v>
      </c>
      <c r="B103" s="20" t="s">
        <v>105</v>
      </c>
      <c r="D103" s="40" t="s">
        <v>190</v>
      </c>
      <c r="E103" s="40" t="s">
        <v>190</v>
      </c>
      <c r="F103" s="40" t="s">
        <v>190</v>
      </c>
      <c r="G103" s="37"/>
      <c r="H103" s="37"/>
      <c r="I103" s="37"/>
      <c r="J103" s="37"/>
      <c r="K103" s="37"/>
      <c r="L103" s="37"/>
      <c r="M103" s="37"/>
      <c r="N103" s="37"/>
      <c r="O103" s="37"/>
      <c r="P103" s="37"/>
      <c r="Q103" s="37"/>
      <c r="R103" s="37"/>
      <c r="S103" s="37">
        <v>3</v>
      </c>
      <c r="T103" s="37">
        <v>3</v>
      </c>
      <c r="U103" s="38">
        <f t="shared" si="10"/>
        <v>1</v>
      </c>
      <c r="V103" s="39">
        <f t="shared" si="11"/>
        <v>0</v>
      </c>
      <c r="W103" s="37">
        <f t="shared" si="12"/>
        <v>0</v>
      </c>
      <c r="X103" s="37" t="e">
        <f t="shared" si="13"/>
        <v>#NUM!</v>
      </c>
      <c r="Y103" s="37" t="e">
        <f t="shared" si="14"/>
        <v>#DIV/0!</v>
      </c>
      <c r="Z103" s="37" t="e">
        <f t="shared" si="15"/>
        <v>#DIV/0!</v>
      </c>
      <c r="AA103" s="37" t="e">
        <f t="shared" si="16"/>
        <v>#DIV/0!</v>
      </c>
      <c r="AB103" s="37" t="e">
        <f t="shared" si="17"/>
        <v>#DIV/0!</v>
      </c>
      <c r="AC103" s="37" t="e">
        <f t="shared" si="18"/>
        <v>#NUM!</v>
      </c>
      <c r="AD103" s="37" t="e">
        <f t="shared" si="19"/>
        <v>#NUM!</v>
      </c>
    </row>
    <row r="104" spans="1:30" x14ac:dyDescent="0.25">
      <c r="A104" s="20" t="s">
        <v>108</v>
      </c>
      <c r="B104" s="20" t="s">
        <v>105</v>
      </c>
      <c r="D104" s="40" t="s">
        <v>190</v>
      </c>
      <c r="E104" s="40" t="s">
        <v>190</v>
      </c>
      <c r="F104" s="40" t="s">
        <v>190</v>
      </c>
      <c r="G104" s="37" t="s">
        <v>249</v>
      </c>
      <c r="H104" s="37" t="s">
        <v>249</v>
      </c>
      <c r="I104" s="37" t="s">
        <v>249</v>
      </c>
      <c r="J104" s="37" t="s">
        <v>249</v>
      </c>
      <c r="K104" s="37" t="s">
        <v>249</v>
      </c>
      <c r="L104" s="37" t="s">
        <v>249</v>
      </c>
      <c r="M104" s="37" t="s">
        <v>249</v>
      </c>
      <c r="N104" s="37" t="s">
        <v>249</v>
      </c>
      <c r="O104" s="37" t="s">
        <v>249</v>
      </c>
      <c r="P104" s="37">
        <v>9.1999999999999993</v>
      </c>
      <c r="Q104" s="37" t="s">
        <v>249</v>
      </c>
      <c r="R104" s="37"/>
      <c r="S104" s="37">
        <v>14</v>
      </c>
      <c r="T104" s="37">
        <v>13</v>
      </c>
      <c r="U104" s="38">
        <f t="shared" si="10"/>
        <v>0.9285714285714286</v>
      </c>
      <c r="V104" s="39">
        <f t="shared" si="11"/>
        <v>9.1999999999999993</v>
      </c>
      <c r="W104" s="37">
        <f t="shared" si="12"/>
        <v>9.1999999999999993</v>
      </c>
      <c r="X104" s="37">
        <f t="shared" si="13"/>
        <v>9.1999999999999993</v>
      </c>
      <c r="Y104" s="37" t="e">
        <f t="shared" si="14"/>
        <v>#DIV/0!</v>
      </c>
      <c r="Z104" s="37" t="e">
        <f t="shared" si="15"/>
        <v>#DIV/0!</v>
      </c>
      <c r="AA104" s="37" t="e">
        <f t="shared" si="16"/>
        <v>#DIV/0!</v>
      </c>
      <c r="AB104" s="37">
        <f t="shared" si="17"/>
        <v>9.1999999999999993</v>
      </c>
      <c r="AC104" s="37">
        <f t="shared" si="18"/>
        <v>9.1999999999999993</v>
      </c>
      <c r="AD104" s="37">
        <f t="shared" si="19"/>
        <v>9.1999999999999993</v>
      </c>
    </row>
    <row r="105" spans="1:30" x14ac:dyDescent="0.25">
      <c r="A105" s="20" t="s">
        <v>109</v>
      </c>
      <c r="B105" s="20" t="s">
        <v>105</v>
      </c>
      <c r="D105" s="40">
        <v>72.2</v>
      </c>
      <c r="E105" s="40">
        <v>84.9</v>
      </c>
      <c r="F105" s="40">
        <v>35</v>
      </c>
      <c r="G105" s="37">
        <v>130</v>
      </c>
      <c r="H105" s="37">
        <v>62</v>
      </c>
      <c r="I105" s="37">
        <v>70</v>
      </c>
      <c r="J105" s="37">
        <v>80</v>
      </c>
      <c r="K105" s="37">
        <v>81</v>
      </c>
      <c r="L105" s="37">
        <v>63</v>
      </c>
      <c r="M105" s="37">
        <v>130</v>
      </c>
      <c r="N105" s="37">
        <v>25</v>
      </c>
      <c r="O105" s="37">
        <v>28</v>
      </c>
      <c r="P105" s="37">
        <v>150</v>
      </c>
      <c r="Q105" s="37">
        <v>43</v>
      </c>
      <c r="R105" s="37"/>
      <c r="S105" s="37">
        <v>14</v>
      </c>
      <c r="T105" s="37">
        <v>8</v>
      </c>
      <c r="U105" s="38">
        <f t="shared" si="10"/>
        <v>0.5714285714285714</v>
      </c>
      <c r="V105" s="39">
        <f t="shared" si="11"/>
        <v>150</v>
      </c>
      <c r="W105" s="37">
        <f t="shared" si="12"/>
        <v>25</v>
      </c>
      <c r="X105" s="37">
        <f t="shared" si="13"/>
        <v>71.099999999999994</v>
      </c>
      <c r="Y105" s="37">
        <f t="shared" si="14"/>
        <v>38.741400321892087</v>
      </c>
      <c r="Z105" s="37">
        <f t="shared" si="15"/>
        <v>51.454283702351702</v>
      </c>
      <c r="AA105" s="37">
        <f t="shared" si="16"/>
        <v>1500.8960989011002</v>
      </c>
      <c r="AB105" s="37">
        <f t="shared" si="17"/>
        <v>75.29285714285713</v>
      </c>
      <c r="AC105" s="37">
        <f t="shared" si="18"/>
        <v>137</v>
      </c>
      <c r="AD105" s="37">
        <f t="shared" si="19"/>
        <v>147.39999999999998</v>
      </c>
    </row>
    <row r="106" spans="1:30" x14ac:dyDescent="0.25">
      <c r="A106" s="20" t="s">
        <v>110</v>
      </c>
      <c r="B106" s="20" t="s">
        <v>105</v>
      </c>
      <c r="D106" s="40" t="s">
        <v>190</v>
      </c>
      <c r="E106" s="40" t="s">
        <v>190</v>
      </c>
      <c r="F106" s="40" t="s">
        <v>190</v>
      </c>
      <c r="G106" s="37" t="s">
        <v>249</v>
      </c>
      <c r="H106" s="37" t="s">
        <v>249</v>
      </c>
      <c r="I106" s="37" t="s">
        <v>249</v>
      </c>
      <c r="J106" s="37" t="s">
        <v>249</v>
      </c>
      <c r="K106" s="37" t="s">
        <v>249</v>
      </c>
      <c r="L106" s="37" t="s">
        <v>249</v>
      </c>
      <c r="M106" s="37" t="s">
        <v>249</v>
      </c>
      <c r="N106" s="37" t="s">
        <v>249</v>
      </c>
      <c r="O106" s="37" t="s">
        <v>249</v>
      </c>
      <c r="P106" s="37" t="s">
        <v>249</v>
      </c>
      <c r="Q106" s="37" t="s">
        <v>249</v>
      </c>
      <c r="R106" s="37"/>
      <c r="S106" s="37">
        <v>14</v>
      </c>
      <c r="T106" s="37">
        <v>14</v>
      </c>
      <c r="U106" s="38">
        <f t="shared" si="10"/>
        <v>1</v>
      </c>
      <c r="V106" s="39">
        <f t="shared" si="11"/>
        <v>0</v>
      </c>
      <c r="W106" s="37">
        <f t="shared" si="12"/>
        <v>0</v>
      </c>
      <c r="X106" s="37" t="e">
        <f t="shared" si="13"/>
        <v>#NUM!</v>
      </c>
      <c r="Y106" s="37" t="e">
        <f t="shared" si="14"/>
        <v>#DIV/0!</v>
      </c>
      <c r="Z106" s="37" t="e">
        <f t="shared" si="15"/>
        <v>#DIV/0!</v>
      </c>
      <c r="AA106" s="37" t="e">
        <f t="shared" si="16"/>
        <v>#DIV/0!</v>
      </c>
      <c r="AB106" s="37" t="e">
        <f t="shared" si="17"/>
        <v>#DIV/0!</v>
      </c>
      <c r="AC106" s="37" t="e">
        <f t="shared" si="18"/>
        <v>#NUM!</v>
      </c>
      <c r="AD106" s="37" t="e">
        <f t="shared" si="19"/>
        <v>#NUM!</v>
      </c>
    </row>
    <row r="107" spans="1:30" x14ac:dyDescent="0.25">
      <c r="A107" s="20" t="s">
        <v>111</v>
      </c>
      <c r="B107" s="20" t="s">
        <v>105</v>
      </c>
      <c r="D107" s="40" t="s">
        <v>190</v>
      </c>
      <c r="E107" s="40" t="s">
        <v>190</v>
      </c>
      <c r="F107" s="40" t="s">
        <v>190</v>
      </c>
      <c r="G107" s="37" t="s">
        <v>249</v>
      </c>
      <c r="H107" s="37" t="s">
        <v>249</v>
      </c>
      <c r="I107" s="37" t="s">
        <v>249</v>
      </c>
      <c r="J107" s="37" t="s">
        <v>249</v>
      </c>
      <c r="K107" s="37" t="s">
        <v>249</v>
      </c>
      <c r="L107" s="37" t="s">
        <v>249</v>
      </c>
      <c r="M107" s="37" t="s">
        <v>249</v>
      </c>
      <c r="N107" s="37" t="s">
        <v>249</v>
      </c>
      <c r="O107" s="37" t="s">
        <v>249</v>
      </c>
      <c r="P107" s="37" t="s">
        <v>249</v>
      </c>
      <c r="Q107" s="37" t="s">
        <v>249</v>
      </c>
      <c r="R107" s="37"/>
      <c r="S107" s="37">
        <v>14</v>
      </c>
      <c r="T107" s="37">
        <v>14</v>
      </c>
      <c r="U107" s="38">
        <f t="shared" si="10"/>
        <v>1</v>
      </c>
      <c r="V107" s="39">
        <f t="shared" si="11"/>
        <v>0</v>
      </c>
      <c r="W107" s="37">
        <f t="shared" si="12"/>
        <v>0</v>
      </c>
      <c r="X107" s="37" t="e">
        <f t="shared" si="13"/>
        <v>#NUM!</v>
      </c>
      <c r="Y107" s="37" t="e">
        <f t="shared" si="14"/>
        <v>#DIV/0!</v>
      </c>
      <c r="Z107" s="37" t="e">
        <f t="shared" si="15"/>
        <v>#DIV/0!</v>
      </c>
      <c r="AA107" s="37" t="e">
        <f t="shared" si="16"/>
        <v>#DIV/0!</v>
      </c>
      <c r="AB107" s="37" t="e">
        <f t="shared" si="17"/>
        <v>#DIV/0!</v>
      </c>
      <c r="AC107" s="37" t="e">
        <f t="shared" si="18"/>
        <v>#NUM!</v>
      </c>
      <c r="AD107" s="37" t="e">
        <f t="shared" si="19"/>
        <v>#NUM!</v>
      </c>
    </row>
    <row r="108" spans="1:30" x14ac:dyDescent="0.25">
      <c r="A108" s="20" t="s">
        <v>112</v>
      </c>
      <c r="B108" s="20" t="s">
        <v>105</v>
      </c>
      <c r="D108" s="40" t="s">
        <v>190</v>
      </c>
      <c r="E108" s="40" t="s">
        <v>190</v>
      </c>
      <c r="F108" s="40" t="s">
        <v>190</v>
      </c>
      <c r="G108" s="37" t="s">
        <v>249</v>
      </c>
      <c r="H108" s="37" t="s">
        <v>249</v>
      </c>
      <c r="I108" s="37" t="s">
        <v>249</v>
      </c>
      <c r="J108" s="37" t="s">
        <v>249</v>
      </c>
      <c r="K108" s="37" t="s">
        <v>249</v>
      </c>
      <c r="L108" s="37" t="s">
        <v>249</v>
      </c>
      <c r="M108" s="37" t="s">
        <v>249</v>
      </c>
      <c r="N108" s="37" t="s">
        <v>249</v>
      </c>
      <c r="O108" s="37" t="s">
        <v>249</v>
      </c>
      <c r="P108" s="37" t="s">
        <v>249</v>
      </c>
      <c r="Q108" s="37" t="s">
        <v>249</v>
      </c>
      <c r="R108" s="37"/>
      <c r="S108" s="37">
        <v>14</v>
      </c>
      <c r="T108" s="37">
        <v>14</v>
      </c>
      <c r="U108" s="38">
        <f t="shared" si="10"/>
        <v>1</v>
      </c>
      <c r="V108" s="39">
        <f t="shared" si="11"/>
        <v>0</v>
      </c>
      <c r="W108" s="37">
        <f t="shared" si="12"/>
        <v>0</v>
      </c>
      <c r="X108" s="37" t="e">
        <f t="shared" si="13"/>
        <v>#NUM!</v>
      </c>
      <c r="Y108" s="37" t="e">
        <f t="shared" si="14"/>
        <v>#DIV/0!</v>
      </c>
      <c r="Z108" s="37" t="e">
        <f t="shared" si="15"/>
        <v>#DIV/0!</v>
      </c>
      <c r="AA108" s="37" t="e">
        <f t="shared" si="16"/>
        <v>#DIV/0!</v>
      </c>
      <c r="AB108" s="37" t="e">
        <f t="shared" si="17"/>
        <v>#DIV/0!</v>
      </c>
      <c r="AC108" s="37" t="e">
        <f t="shared" si="18"/>
        <v>#NUM!</v>
      </c>
      <c r="AD108" s="37" t="e">
        <f t="shared" si="19"/>
        <v>#NUM!</v>
      </c>
    </row>
    <row r="109" spans="1:30" x14ac:dyDescent="0.25">
      <c r="A109" s="20" t="s">
        <v>113</v>
      </c>
      <c r="B109" s="20" t="s">
        <v>105</v>
      </c>
      <c r="D109" s="40" t="s">
        <v>190</v>
      </c>
      <c r="E109" s="40" t="s">
        <v>190</v>
      </c>
      <c r="F109" s="40" t="s">
        <v>190</v>
      </c>
      <c r="G109" s="37" t="s">
        <v>249</v>
      </c>
      <c r="H109" s="37" t="s">
        <v>249</v>
      </c>
      <c r="I109" s="37" t="s">
        <v>249</v>
      </c>
      <c r="J109" s="37" t="s">
        <v>249</v>
      </c>
      <c r="K109" s="37" t="s">
        <v>249</v>
      </c>
      <c r="L109" s="37" t="s">
        <v>249</v>
      </c>
      <c r="M109" s="37" t="s">
        <v>249</v>
      </c>
      <c r="N109" s="37" t="s">
        <v>249</v>
      </c>
      <c r="O109" s="37" t="s">
        <v>249</v>
      </c>
      <c r="P109" s="37" t="s">
        <v>249</v>
      </c>
      <c r="Q109" s="37" t="s">
        <v>249</v>
      </c>
      <c r="R109" s="37"/>
      <c r="S109" s="37">
        <v>14</v>
      </c>
      <c r="T109" s="37">
        <v>14</v>
      </c>
      <c r="U109" s="38">
        <f t="shared" si="10"/>
        <v>1</v>
      </c>
      <c r="V109" s="39">
        <f t="shared" si="11"/>
        <v>0</v>
      </c>
      <c r="W109" s="37">
        <f t="shared" si="12"/>
        <v>0</v>
      </c>
      <c r="X109" s="37" t="e">
        <f t="shared" si="13"/>
        <v>#NUM!</v>
      </c>
      <c r="Y109" s="37" t="e">
        <f t="shared" si="14"/>
        <v>#DIV/0!</v>
      </c>
      <c r="Z109" s="37" t="e">
        <f t="shared" si="15"/>
        <v>#DIV/0!</v>
      </c>
      <c r="AA109" s="37" t="e">
        <f t="shared" si="16"/>
        <v>#DIV/0!</v>
      </c>
      <c r="AB109" s="37" t="e">
        <f t="shared" si="17"/>
        <v>#DIV/0!</v>
      </c>
      <c r="AC109" s="37" t="e">
        <f t="shared" si="18"/>
        <v>#NUM!</v>
      </c>
      <c r="AD109" s="37" t="e">
        <f t="shared" si="19"/>
        <v>#NUM!</v>
      </c>
    </row>
    <row r="110" spans="1:30" x14ac:dyDescent="0.25">
      <c r="A110" s="20" t="s">
        <v>114</v>
      </c>
      <c r="B110" s="20" t="s">
        <v>105</v>
      </c>
      <c r="D110" s="40" t="s">
        <v>190</v>
      </c>
      <c r="E110" s="40" t="s">
        <v>190</v>
      </c>
      <c r="F110" s="40" t="s">
        <v>190</v>
      </c>
      <c r="G110" s="37" t="s">
        <v>249</v>
      </c>
      <c r="H110" s="37" t="s">
        <v>249</v>
      </c>
      <c r="I110" s="37" t="s">
        <v>249</v>
      </c>
      <c r="J110" s="37" t="s">
        <v>249</v>
      </c>
      <c r="K110" s="37" t="s">
        <v>249</v>
      </c>
      <c r="L110" s="37" t="s">
        <v>249</v>
      </c>
      <c r="M110" s="37" t="s">
        <v>249</v>
      </c>
      <c r="N110" s="37" t="s">
        <v>249</v>
      </c>
      <c r="O110" s="37" t="s">
        <v>249</v>
      </c>
      <c r="P110" s="37" t="s">
        <v>249</v>
      </c>
      <c r="Q110" s="37" t="s">
        <v>249</v>
      </c>
      <c r="R110" s="37"/>
      <c r="S110" s="37">
        <v>14</v>
      </c>
      <c r="T110" s="37">
        <v>14</v>
      </c>
      <c r="U110" s="38">
        <f t="shared" si="10"/>
        <v>1</v>
      </c>
      <c r="V110" s="39">
        <f t="shared" si="11"/>
        <v>0</v>
      </c>
      <c r="W110" s="37">
        <f t="shared" si="12"/>
        <v>0</v>
      </c>
      <c r="X110" s="37" t="e">
        <f t="shared" si="13"/>
        <v>#NUM!</v>
      </c>
      <c r="Y110" s="37" t="e">
        <f t="shared" si="14"/>
        <v>#DIV/0!</v>
      </c>
      <c r="Z110" s="37" t="e">
        <f t="shared" si="15"/>
        <v>#DIV/0!</v>
      </c>
      <c r="AA110" s="37" t="e">
        <f t="shared" si="16"/>
        <v>#DIV/0!</v>
      </c>
      <c r="AB110" s="37" t="e">
        <f t="shared" si="17"/>
        <v>#DIV/0!</v>
      </c>
      <c r="AC110" s="37" t="e">
        <f t="shared" si="18"/>
        <v>#NUM!</v>
      </c>
      <c r="AD110" s="37" t="e">
        <f t="shared" si="19"/>
        <v>#NUM!</v>
      </c>
    </row>
    <row r="111" spans="1:30" x14ac:dyDescent="0.25">
      <c r="A111" s="20" t="s">
        <v>115</v>
      </c>
      <c r="B111" s="20" t="s">
        <v>105</v>
      </c>
      <c r="D111" s="40" t="s">
        <v>190</v>
      </c>
      <c r="E111" s="40" t="s">
        <v>190</v>
      </c>
      <c r="F111" s="40" t="s">
        <v>190</v>
      </c>
      <c r="G111" s="37" t="s">
        <v>249</v>
      </c>
      <c r="H111" s="37" t="s">
        <v>249</v>
      </c>
      <c r="I111" s="37" t="s">
        <v>249</v>
      </c>
      <c r="J111" s="37" t="s">
        <v>249</v>
      </c>
      <c r="K111" s="37" t="s">
        <v>249</v>
      </c>
      <c r="L111" s="37" t="s">
        <v>249</v>
      </c>
      <c r="M111" s="37" t="s">
        <v>249</v>
      </c>
      <c r="N111" s="37" t="s">
        <v>249</v>
      </c>
      <c r="O111" s="37" t="s">
        <v>249</v>
      </c>
      <c r="P111" s="37" t="s">
        <v>249</v>
      </c>
      <c r="Q111" s="37" t="s">
        <v>249</v>
      </c>
      <c r="R111" s="37"/>
      <c r="S111" s="37">
        <v>14</v>
      </c>
      <c r="T111" s="37">
        <v>14</v>
      </c>
      <c r="U111" s="38">
        <f t="shared" si="10"/>
        <v>1</v>
      </c>
      <c r="V111" s="39">
        <f t="shared" si="11"/>
        <v>0</v>
      </c>
      <c r="W111" s="37">
        <f t="shared" si="12"/>
        <v>0</v>
      </c>
      <c r="X111" s="37" t="e">
        <f t="shared" si="13"/>
        <v>#NUM!</v>
      </c>
      <c r="Y111" s="37" t="e">
        <f t="shared" si="14"/>
        <v>#DIV/0!</v>
      </c>
      <c r="Z111" s="37" t="e">
        <f t="shared" si="15"/>
        <v>#DIV/0!</v>
      </c>
      <c r="AA111" s="37" t="e">
        <f t="shared" si="16"/>
        <v>#DIV/0!</v>
      </c>
      <c r="AB111" s="37" t="e">
        <f t="shared" si="17"/>
        <v>#DIV/0!</v>
      </c>
      <c r="AC111" s="37" t="e">
        <f t="shared" si="18"/>
        <v>#NUM!</v>
      </c>
      <c r="AD111" s="37" t="e">
        <f t="shared" si="19"/>
        <v>#NUM!</v>
      </c>
    </row>
    <row r="112" spans="1:30" x14ac:dyDescent="0.25">
      <c r="A112" s="20" t="s">
        <v>116</v>
      </c>
      <c r="B112" s="20" t="s">
        <v>105</v>
      </c>
      <c r="D112" s="40" t="s">
        <v>190</v>
      </c>
      <c r="E112" s="40" t="s">
        <v>190</v>
      </c>
      <c r="F112" s="40" t="s">
        <v>190</v>
      </c>
      <c r="G112" s="37" t="s">
        <v>249</v>
      </c>
      <c r="H112" s="37" t="s">
        <v>249</v>
      </c>
      <c r="I112" s="37" t="s">
        <v>249</v>
      </c>
      <c r="J112" s="37" t="s">
        <v>249</v>
      </c>
      <c r="K112" s="37" t="s">
        <v>249</v>
      </c>
      <c r="L112" s="37" t="s">
        <v>249</v>
      </c>
      <c r="M112" s="37" t="s">
        <v>249</v>
      </c>
      <c r="N112" s="37" t="s">
        <v>249</v>
      </c>
      <c r="O112" s="37" t="s">
        <v>249</v>
      </c>
      <c r="P112" s="37" t="s">
        <v>249</v>
      </c>
      <c r="Q112" s="37" t="s">
        <v>249</v>
      </c>
      <c r="R112" s="37"/>
      <c r="S112" s="37">
        <v>14</v>
      </c>
      <c r="T112" s="37">
        <v>14</v>
      </c>
      <c r="U112" s="38">
        <f t="shared" si="10"/>
        <v>1</v>
      </c>
      <c r="V112" s="39">
        <f t="shared" si="11"/>
        <v>0</v>
      </c>
      <c r="W112" s="37">
        <f t="shared" si="12"/>
        <v>0</v>
      </c>
      <c r="X112" s="37" t="e">
        <f t="shared" si="13"/>
        <v>#NUM!</v>
      </c>
      <c r="Y112" s="37" t="e">
        <f t="shared" si="14"/>
        <v>#DIV/0!</v>
      </c>
      <c r="Z112" s="37" t="e">
        <f t="shared" si="15"/>
        <v>#DIV/0!</v>
      </c>
      <c r="AA112" s="37" t="e">
        <f t="shared" si="16"/>
        <v>#DIV/0!</v>
      </c>
      <c r="AB112" s="37" t="e">
        <f t="shared" si="17"/>
        <v>#DIV/0!</v>
      </c>
      <c r="AC112" s="37" t="e">
        <f t="shared" si="18"/>
        <v>#NUM!</v>
      </c>
      <c r="AD112" s="37" t="e">
        <f t="shared" si="19"/>
        <v>#NUM!</v>
      </c>
    </row>
    <row r="113" spans="1:30" x14ac:dyDescent="0.25">
      <c r="A113" s="20" t="s">
        <v>117</v>
      </c>
      <c r="B113" s="20" t="s">
        <v>105</v>
      </c>
      <c r="D113" s="40" t="s">
        <v>190</v>
      </c>
      <c r="E113" s="40" t="s">
        <v>190</v>
      </c>
      <c r="F113" s="40" t="s">
        <v>190</v>
      </c>
      <c r="G113" s="37" t="s">
        <v>249</v>
      </c>
      <c r="H113" s="37" t="s">
        <v>249</v>
      </c>
      <c r="I113" s="37" t="s">
        <v>249</v>
      </c>
      <c r="J113" s="37" t="s">
        <v>249</v>
      </c>
      <c r="K113" s="37" t="s">
        <v>249</v>
      </c>
      <c r="L113" s="37" t="s">
        <v>249</v>
      </c>
      <c r="M113" s="37" t="s">
        <v>249</v>
      </c>
      <c r="N113" s="37" t="s">
        <v>249</v>
      </c>
      <c r="O113" s="37" t="s">
        <v>249</v>
      </c>
      <c r="P113" s="37" t="s">
        <v>249</v>
      </c>
      <c r="Q113" s="37" t="s">
        <v>249</v>
      </c>
      <c r="R113" s="37"/>
      <c r="S113" s="37">
        <v>14</v>
      </c>
      <c r="T113" s="37">
        <v>14</v>
      </c>
      <c r="U113" s="38">
        <f t="shared" si="10"/>
        <v>1</v>
      </c>
      <c r="V113" s="39">
        <f t="shared" si="11"/>
        <v>0</v>
      </c>
      <c r="W113" s="37">
        <f t="shared" si="12"/>
        <v>0</v>
      </c>
      <c r="X113" s="37" t="e">
        <f t="shared" si="13"/>
        <v>#NUM!</v>
      </c>
      <c r="Y113" s="37" t="e">
        <f t="shared" si="14"/>
        <v>#DIV/0!</v>
      </c>
      <c r="Z113" s="37" t="e">
        <f t="shared" si="15"/>
        <v>#DIV/0!</v>
      </c>
      <c r="AA113" s="37" t="e">
        <f t="shared" si="16"/>
        <v>#DIV/0!</v>
      </c>
      <c r="AB113" s="37" t="e">
        <f t="shared" si="17"/>
        <v>#DIV/0!</v>
      </c>
      <c r="AC113" s="37" t="e">
        <f t="shared" si="18"/>
        <v>#NUM!</v>
      </c>
      <c r="AD113" s="37" t="e">
        <f t="shared" si="19"/>
        <v>#NUM!</v>
      </c>
    </row>
    <row r="114" spans="1:30" x14ac:dyDescent="0.25">
      <c r="A114" s="20" t="s">
        <v>118</v>
      </c>
      <c r="B114" s="20" t="s">
        <v>105</v>
      </c>
      <c r="D114" s="40" t="s">
        <v>190</v>
      </c>
      <c r="E114" s="40" t="s">
        <v>190</v>
      </c>
      <c r="F114" s="40" t="s">
        <v>190</v>
      </c>
      <c r="G114" s="37" t="s">
        <v>249</v>
      </c>
      <c r="H114" s="37" t="s">
        <v>249</v>
      </c>
      <c r="I114" s="37" t="s">
        <v>249</v>
      </c>
      <c r="J114" s="37" t="s">
        <v>249</v>
      </c>
      <c r="K114" s="37" t="s">
        <v>249</v>
      </c>
      <c r="L114" s="37" t="s">
        <v>249</v>
      </c>
      <c r="M114" s="37" t="s">
        <v>249</v>
      </c>
      <c r="N114" s="37" t="s">
        <v>249</v>
      </c>
      <c r="O114" s="37" t="s">
        <v>249</v>
      </c>
      <c r="P114" s="37" t="s">
        <v>249</v>
      </c>
      <c r="Q114" s="37" t="s">
        <v>249</v>
      </c>
      <c r="R114" s="37"/>
      <c r="S114" s="37">
        <v>14</v>
      </c>
      <c r="T114" s="37">
        <v>14</v>
      </c>
      <c r="U114" s="38">
        <f t="shared" si="10"/>
        <v>1</v>
      </c>
      <c r="V114" s="39">
        <f t="shared" si="11"/>
        <v>0</v>
      </c>
      <c r="W114" s="37">
        <f t="shared" si="12"/>
        <v>0</v>
      </c>
      <c r="X114" s="37" t="e">
        <f t="shared" si="13"/>
        <v>#NUM!</v>
      </c>
      <c r="Y114" s="37" t="e">
        <f t="shared" si="14"/>
        <v>#DIV/0!</v>
      </c>
      <c r="Z114" s="37" t="e">
        <f t="shared" si="15"/>
        <v>#DIV/0!</v>
      </c>
      <c r="AA114" s="37" t="e">
        <f t="shared" si="16"/>
        <v>#DIV/0!</v>
      </c>
      <c r="AB114" s="37" t="e">
        <f t="shared" si="17"/>
        <v>#DIV/0!</v>
      </c>
      <c r="AC114" s="37" t="e">
        <f t="shared" si="18"/>
        <v>#NUM!</v>
      </c>
      <c r="AD114" s="37" t="e">
        <f t="shared" si="19"/>
        <v>#NUM!</v>
      </c>
    </row>
    <row r="115" spans="1:30" x14ac:dyDescent="0.25">
      <c r="A115" s="20" t="s">
        <v>119</v>
      </c>
      <c r="B115" s="20" t="s">
        <v>105</v>
      </c>
      <c r="D115" s="40" t="s">
        <v>190</v>
      </c>
      <c r="E115" s="40" t="s">
        <v>190</v>
      </c>
      <c r="F115" s="40" t="s">
        <v>190</v>
      </c>
      <c r="G115" s="37" t="s">
        <v>249</v>
      </c>
      <c r="H115" s="37" t="s">
        <v>249</v>
      </c>
      <c r="I115" s="37" t="s">
        <v>249</v>
      </c>
      <c r="J115" s="37" t="s">
        <v>249</v>
      </c>
      <c r="K115" s="37" t="s">
        <v>249</v>
      </c>
      <c r="L115" s="37" t="s">
        <v>249</v>
      </c>
      <c r="M115" s="37" t="s">
        <v>249</v>
      </c>
      <c r="N115" s="37" t="s">
        <v>249</v>
      </c>
      <c r="O115" s="37" t="s">
        <v>249</v>
      </c>
      <c r="P115" s="37" t="s">
        <v>249</v>
      </c>
      <c r="Q115" s="37" t="s">
        <v>249</v>
      </c>
      <c r="R115" s="37"/>
      <c r="S115" s="37">
        <v>14</v>
      </c>
      <c r="T115" s="37">
        <v>14</v>
      </c>
      <c r="U115" s="38">
        <f t="shared" si="10"/>
        <v>1</v>
      </c>
      <c r="V115" s="39">
        <f t="shared" si="11"/>
        <v>0</v>
      </c>
      <c r="W115" s="37">
        <f t="shared" si="12"/>
        <v>0</v>
      </c>
      <c r="X115" s="37" t="e">
        <f t="shared" si="13"/>
        <v>#NUM!</v>
      </c>
      <c r="Y115" s="37" t="e">
        <f t="shared" si="14"/>
        <v>#DIV/0!</v>
      </c>
      <c r="Z115" s="37" t="e">
        <f t="shared" si="15"/>
        <v>#DIV/0!</v>
      </c>
      <c r="AA115" s="37" t="e">
        <f t="shared" si="16"/>
        <v>#DIV/0!</v>
      </c>
      <c r="AB115" s="37" t="e">
        <f t="shared" si="17"/>
        <v>#DIV/0!</v>
      </c>
      <c r="AC115" s="37" t="e">
        <f t="shared" si="18"/>
        <v>#NUM!</v>
      </c>
      <c r="AD115" s="37" t="e">
        <f t="shared" si="19"/>
        <v>#NUM!</v>
      </c>
    </row>
    <row r="116" spans="1:30" x14ac:dyDescent="0.25">
      <c r="A116" s="20" t="s">
        <v>120</v>
      </c>
      <c r="B116" s="20" t="s">
        <v>105</v>
      </c>
      <c r="D116" s="40" t="s">
        <v>190</v>
      </c>
      <c r="E116" s="40" t="s">
        <v>190</v>
      </c>
      <c r="F116" s="40" t="s">
        <v>190</v>
      </c>
      <c r="G116" s="37" t="s">
        <v>249</v>
      </c>
      <c r="H116" s="37" t="s">
        <v>249</v>
      </c>
      <c r="I116" s="37" t="s">
        <v>249</v>
      </c>
      <c r="J116" s="37" t="s">
        <v>249</v>
      </c>
      <c r="K116" s="37" t="s">
        <v>249</v>
      </c>
      <c r="L116" s="37" t="s">
        <v>249</v>
      </c>
      <c r="M116" s="37" t="s">
        <v>249</v>
      </c>
      <c r="N116" s="37" t="s">
        <v>249</v>
      </c>
      <c r="O116" s="37" t="s">
        <v>249</v>
      </c>
      <c r="P116" s="37" t="s">
        <v>249</v>
      </c>
      <c r="Q116" s="37" t="s">
        <v>249</v>
      </c>
      <c r="R116" s="37"/>
      <c r="S116" s="37">
        <v>14</v>
      </c>
      <c r="T116" s="37">
        <v>14</v>
      </c>
      <c r="U116" s="38">
        <f t="shared" si="10"/>
        <v>1</v>
      </c>
      <c r="V116" s="39">
        <f t="shared" si="11"/>
        <v>0</v>
      </c>
      <c r="W116" s="37">
        <f t="shared" si="12"/>
        <v>0</v>
      </c>
      <c r="X116" s="37" t="e">
        <f t="shared" si="13"/>
        <v>#NUM!</v>
      </c>
      <c r="Y116" s="37" t="e">
        <f t="shared" si="14"/>
        <v>#DIV/0!</v>
      </c>
      <c r="Z116" s="37" t="e">
        <f t="shared" si="15"/>
        <v>#DIV/0!</v>
      </c>
      <c r="AA116" s="37" t="e">
        <f t="shared" si="16"/>
        <v>#DIV/0!</v>
      </c>
      <c r="AB116" s="37" t="e">
        <f t="shared" si="17"/>
        <v>#DIV/0!</v>
      </c>
      <c r="AC116" s="37" t="e">
        <f t="shared" si="18"/>
        <v>#NUM!</v>
      </c>
      <c r="AD116" s="37" t="e">
        <f t="shared" si="19"/>
        <v>#NUM!</v>
      </c>
    </row>
    <row r="117" spans="1:30" x14ac:dyDescent="0.25">
      <c r="A117" s="20" t="s">
        <v>121</v>
      </c>
      <c r="B117" s="20" t="s">
        <v>105</v>
      </c>
      <c r="D117" s="40" t="s">
        <v>190</v>
      </c>
      <c r="E117" s="40" t="s">
        <v>190</v>
      </c>
      <c r="F117" s="40" t="s">
        <v>190</v>
      </c>
      <c r="G117" s="37" t="s">
        <v>249</v>
      </c>
      <c r="H117" s="37" t="s">
        <v>249</v>
      </c>
      <c r="I117" s="37" t="s">
        <v>249</v>
      </c>
      <c r="J117" s="37" t="s">
        <v>249</v>
      </c>
      <c r="K117" s="37" t="s">
        <v>249</v>
      </c>
      <c r="L117" s="37" t="s">
        <v>249</v>
      </c>
      <c r="M117" s="37" t="s">
        <v>249</v>
      </c>
      <c r="N117" s="37" t="s">
        <v>249</v>
      </c>
      <c r="O117" s="37" t="s">
        <v>249</v>
      </c>
      <c r="P117" s="37" t="s">
        <v>249</v>
      </c>
      <c r="Q117" s="37" t="s">
        <v>249</v>
      </c>
      <c r="R117" s="37"/>
      <c r="S117" s="37">
        <v>14</v>
      </c>
      <c r="T117" s="37">
        <v>14</v>
      </c>
      <c r="U117" s="38">
        <f t="shared" si="10"/>
        <v>1</v>
      </c>
      <c r="V117" s="39">
        <f t="shared" si="11"/>
        <v>0</v>
      </c>
      <c r="W117" s="37">
        <f t="shared" si="12"/>
        <v>0</v>
      </c>
      <c r="X117" s="37" t="e">
        <f t="shared" si="13"/>
        <v>#NUM!</v>
      </c>
      <c r="Y117" s="37" t="e">
        <f t="shared" si="14"/>
        <v>#DIV/0!</v>
      </c>
      <c r="Z117" s="37" t="e">
        <f t="shared" si="15"/>
        <v>#DIV/0!</v>
      </c>
      <c r="AA117" s="37" t="e">
        <f t="shared" si="16"/>
        <v>#DIV/0!</v>
      </c>
      <c r="AB117" s="37" t="e">
        <f t="shared" si="17"/>
        <v>#DIV/0!</v>
      </c>
      <c r="AC117" s="37" t="e">
        <f t="shared" si="18"/>
        <v>#NUM!</v>
      </c>
      <c r="AD117" s="37" t="e">
        <f t="shared" si="19"/>
        <v>#NUM!</v>
      </c>
    </row>
    <row r="118" spans="1:30" x14ac:dyDescent="0.25">
      <c r="A118" s="20" t="s">
        <v>122</v>
      </c>
      <c r="B118" s="20" t="s">
        <v>105</v>
      </c>
      <c r="D118" s="40" t="s">
        <v>190</v>
      </c>
      <c r="E118" s="40" t="s">
        <v>190</v>
      </c>
      <c r="F118" s="40" t="s">
        <v>190</v>
      </c>
      <c r="G118" s="37" t="s">
        <v>249</v>
      </c>
      <c r="H118" s="37" t="s">
        <v>249</v>
      </c>
      <c r="I118" s="37" t="s">
        <v>249</v>
      </c>
      <c r="J118" s="37" t="s">
        <v>249</v>
      </c>
      <c r="K118" s="37" t="s">
        <v>249</v>
      </c>
      <c r="L118" s="37" t="s">
        <v>249</v>
      </c>
      <c r="M118" s="37" t="s">
        <v>249</v>
      </c>
      <c r="N118" s="37" t="s">
        <v>249</v>
      </c>
      <c r="O118" s="37" t="s">
        <v>249</v>
      </c>
      <c r="P118" s="37" t="s">
        <v>249</v>
      </c>
      <c r="Q118" s="37" t="s">
        <v>249</v>
      </c>
      <c r="R118" s="37"/>
      <c r="S118" s="37">
        <v>14</v>
      </c>
      <c r="T118" s="37">
        <v>14</v>
      </c>
      <c r="U118" s="38">
        <f t="shared" si="10"/>
        <v>1</v>
      </c>
      <c r="V118" s="39">
        <f t="shared" si="11"/>
        <v>0</v>
      </c>
      <c r="W118" s="37">
        <f t="shared" si="12"/>
        <v>0</v>
      </c>
      <c r="X118" s="37" t="e">
        <f t="shared" si="13"/>
        <v>#NUM!</v>
      </c>
      <c r="Y118" s="37" t="e">
        <f t="shared" si="14"/>
        <v>#DIV/0!</v>
      </c>
      <c r="Z118" s="37" t="e">
        <f t="shared" si="15"/>
        <v>#DIV/0!</v>
      </c>
      <c r="AA118" s="37" t="e">
        <f t="shared" si="16"/>
        <v>#DIV/0!</v>
      </c>
      <c r="AB118" s="37" t="e">
        <f t="shared" si="17"/>
        <v>#DIV/0!</v>
      </c>
      <c r="AC118" s="37" t="e">
        <f t="shared" si="18"/>
        <v>#NUM!</v>
      </c>
      <c r="AD118" s="37" t="e">
        <f t="shared" si="19"/>
        <v>#NUM!</v>
      </c>
    </row>
    <row r="119" spans="1:30" x14ac:dyDescent="0.25">
      <c r="A119" s="20" t="s">
        <v>123</v>
      </c>
      <c r="B119" s="20" t="s">
        <v>105</v>
      </c>
      <c r="D119" s="40" t="s">
        <v>190</v>
      </c>
      <c r="E119" s="40" t="s">
        <v>190</v>
      </c>
      <c r="F119" s="40" t="s">
        <v>190</v>
      </c>
      <c r="G119" s="37" t="s">
        <v>249</v>
      </c>
      <c r="H119" s="37" t="s">
        <v>249</v>
      </c>
      <c r="I119" s="37" t="s">
        <v>249</v>
      </c>
      <c r="J119" s="37" t="s">
        <v>249</v>
      </c>
      <c r="K119" s="37" t="s">
        <v>249</v>
      </c>
      <c r="L119" s="37" t="s">
        <v>249</v>
      </c>
      <c r="M119" s="37" t="s">
        <v>249</v>
      </c>
      <c r="N119" s="37" t="s">
        <v>249</v>
      </c>
      <c r="O119" s="37" t="s">
        <v>249</v>
      </c>
      <c r="P119" s="37" t="s">
        <v>249</v>
      </c>
      <c r="Q119" s="37" t="s">
        <v>249</v>
      </c>
      <c r="R119" s="37"/>
      <c r="S119" s="37">
        <v>14</v>
      </c>
      <c r="T119" s="37">
        <v>14</v>
      </c>
      <c r="U119" s="38">
        <f t="shared" si="10"/>
        <v>1</v>
      </c>
      <c r="V119" s="39">
        <f t="shared" si="11"/>
        <v>0</v>
      </c>
      <c r="W119" s="37">
        <f t="shared" si="12"/>
        <v>0</v>
      </c>
      <c r="X119" s="37" t="e">
        <f t="shared" si="13"/>
        <v>#NUM!</v>
      </c>
      <c r="Y119" s="37" t="e">
        <f t="shared" si="14"/>
        <v>#DIV/0!</v>
      </c>
      <c r="Z119" s="37" t="e">
        <f t="shared" si="15"/>
        <v>#DIV/0!</v>
      </c>
      <c r="AA119" s="37" t="e">
        <f t="shared" si="16"/>
        <v>#DIV/0!</v>
      </c>
      <c r="AB119" s="37" t="e">
        <f t="shared" si="17"/>
        <v>#DIV/0!</v>
      </c>
      <c r="AC119" s="37" t="e">
        <f t="shared" si="18"/>
        <v>#NUM!</v>
      </c>
      <c r="AD119" s="37" t="e">
        <f t="shared" si="19"/>
        <v>#NUM!</v>
      </c>
    </row>
    <row r="120" spans="1:30" x14ac:dyDescent="0.25">
      <c r="A120" s="20" t="s">
        <v>124</v>
      </c>
      <c r="B120" s="20" t="s">
        <v>105</v>
      </c>
      <c r="D120" s="40" t="s">
        <v>190</v>
      </c>
      <c r="E120" s="40" t="s">
        <v>190</v>
      </c>
      <c r="F120" s="40" t="s">
        <v>190</v>
      </c>
      <c r="G120" s="37"/>
      <c r="H120" s="37"/>
      <c r="I120" s="37"/>
      <c r="J120" s="37"/>
      <c r="K120" s="37"/>
      <c r="L120" s="37"/>
      <c r="M120" s="37"/>
      <c r="N120" s="37"/>
      <c r="O120" s="37"/>
      <c r="P120" s="37"/>
      <c r="Q120" s="37"/>
      <c r="R120" s="37"/>
      <c r="S120" s="37">
        <v>3</v>
      </c>
      <c r="T120" s="37">
        <v>3</v>
      </c>
      <c r="U120" s="38">
        <f t="shared" si="10"/>
        <v>1</v>
      </c>
      <c r="V120" s="39">
        <f t="shared" si="11"/>
        <v>0</v>
      </c>
      <c r="W120" s="37">
        <f t="shared" si="12"/>
        <v>0</v>
      </c>
      <c r="X120" s="37" t="e">
        <f t="shared" si="13"/>
        <v>#NUM!</v>
      </c>
      <c r="Y120" s="37" t="e">
        <f t="shared" si="14"/>
        <v>#DIV/0!</v>
      </c>
      <c r="Z120" s="37" t="e">
        <f t="shared" si="15"/>
        <v>#DIV/0!</v>
      </c>
      <c r="AA120" s="37" t="e">
        <f t="shared" si="16"/>
        <v>#DIV/0!</v>
      </c>
      <c r="AB120" s="37" t="e">
        <f t="shared" si="17"/>
        <v>#DIV/0!</v>
      </c>
      <c r="AC120" s="37" t="e">
        <f t="shared" si="18"/>
        <v>#NUM!</v>
      </c>
      <c r="AD120" s="37" t="e">
        <f t="shared" si="19"/>
        <v>#NUM!</v>
      </c>
    </row>
    <row r="121" spans="1:30" x14ac:dyDescent="0.25">
      <c r="A121" s="20" t="s">
        <v>125</v>
      </c>
      <c r="B121" s="20" t="s">
        <v>105</v>
      </c>
      <c r="D121" s="40" t="s">
        <v>190</v>
      </c>
      <c r="E121" s="40" t="s">
        <v>190</v>
      </c>
      <c r="F121" s="40" t="s">
        <v>190</v>
      </c>
      <c r="G121" s="37"/>
      <c r="H121" s="37"/>
      <c r="I121" s="37"/>
      <c r="J121" s="37"/>
      <c r="K121" s="37"/>
      <c r="L121" s="37"/>
      <c r="M121" s="37"/>
      <c r="N121" s="37"/>
      <c r="O121" s="37"/>
      <c r="P121" s="37"/>
      <c r="Q121" s="37"/>
      <c r="R121" s="37"/>
      <c r="S121" s="37">
        <v>3</v>
      </c>
      <c r="T121" s="37">
        <v>3</v>
      </c>
      <c r="U121" s="38">
        <f t="shared" si="10"/>
        <v>1</v>
      </c>
      <c r="V121" s="39">
        <f t="shared" si="11"/>
        <v>0</v>
      </c>
      <c r="W121" s="37">
        <f t="shared" si="12"/>
        <v>0</v>
      </c>
      <c r="X121" s="37" t="e">
        <f t="shared" si="13"/>
        <v>#NUM!</v>
      </c>
      <c r="Y121" s="37" t="e">
        <f t="shared" si="14"/>
        <v>#DIV/0!</v>
      </c>
      <c r="Z121" s="37" t="e">
        <f t="shared" si="15"/>
        <v>#DIV/0!</v>
      </c>
      <c r="AA121" s="37" t="e">
        <f t="shared" si="16"/>
        <v>#DIV/0!</v>
      </c>
      <c r="AB121" s="37" t="e">
        <f t="shared" si="17"/>
        <v>#DIV/0!</v>
      </c>
      <c r="AC121" s="37" t="e">
        <f t="shared" si="18"/>
        <v>#NUM!</v>
      </c>
      <c r="AD121" s="37" t="e">
        <f t="shared" si="19"/>
        <v>#NUM!</v>
      </c>
    </row>
    <row r="122" spans="1:30" x14ac:dyDescent="0.25">
      <c r="A122" s="20" t="s">
        <v>126</v>
      </c>
      <c r="B122" s="20" t="s">
        <v>105</v>
      </c>
      <c r="D122" s="40" t="s">
        <v>190</v>
      </c>
      <c r="E122" s="40" t="s">
        <v>190</v>
      </c>
      <c r="F122" s="40" t="s">
        <v>190</v>
      </c>
      <c r="G122" s="37" t="s">
        <v>249</v>
      </c>
      <c r="H122" s="37" t="s">
        <v>249</v>
      </c>
      <c r="I122" s="37" t="s">
        <v>249</v>
      </c>
      <c r="J122" s="37" t="s">
        <v>249</v>
      </c>
      <c r="K122" s="37" t="s">
        <v>249</v>
      </c>
      <c r="L122" s="37" t="s">
        <v>249</v>
      </c>
      <c r="M122" s="37" t="s">
        <v>249</v>
      </c>
      <c r="N122" s="37" t="s">
        <v>249</v>
      </c>
      <c r="O122" s="37" t="s">
        <v>249</v>
      </c>
      <c r="P122" s="37" t="s">
        <v>249</v>
      </c>
      <c r="Q122" s="37" t="s">
        <v>249</v>
      </c>
      <c r="R122" s="37"/>
      <c r="S122" s="37">
        <v>14</v>
      </c>
      <c r="T122" s="37">
        <v>14</v>
      </c>
      <c r="U122" s="38">
        <f t="shared" si="10"/>
        <v>1</v>
      </c>
      <c r="V122" s="39">
        <f t="shared" si="11"/>
        <v>0</v>
      </c>
      <c r="W122" s="37">
        <f t="shared" si="12"/>
        <v>0</v>
      </c>
      <c r="X122" s="37" t="e">
        <f t="shared" si="13"/>
        <v>#NUM!</v>
      </c>
      <c r="Y122" s="37" t="e">
        <f t="shared" si="14"/>
        <v>#DIV/0!</v>
      </c>
      <c r="Z122" s="37" t="e">
        <f t="shared" si="15"/>
        <v>#DIV/0!</v>
      </c>
      <c r="AA122" s="37" t="e">
        <f t="shared" si="16"/>
        <v>#DIV/0!</v>
      </c>
      <c r="AB122" s="37" t="e">
        <f t="shared" si="17"/>
        <v>#DIV/0!</v>
      </c>
      <c r="AC122" s="37" t="e">
        <f t="shared" si="18"/>
        <v>#NUM!</v>
      </c>
      <c r="AD122" s="37" t="e">
        <f t="shared" si="19"/>
        <v>#NUM!</v>
      </c>
    </row>
    <row r="123" spans="1:30" x14ac:dyDescent="0.25">
      <c r="A123" s="20" t="s">
        <v>127</v>
      </c>
      <c r="B123" s="20" t="s">
        <v>105</v>
      </c>
      <c r="D123" s="40" t="s">
        <v>190</v>
      </c>
      <c r="E123" s="40" t="s">
        <v>190</v>
      </c>
      <c r="F123" s="40" t="s">
        <v>190</v>
      </c>
      <c r="G123" s="37" t="s">
        <v>249</v>
      </c>
      <c r="H123" s="37" t="s">
        <v>249</v>
      </c>
      <c r="I123" s="37" t="s">
        <v>249</v>
      </c>
      <c r="J123" s="37" t="s">
        <v>249</v>
      </c>
      <c r="K123" s="37" t="s">
        <v>249</v>
      </c>
      <c r="L123" s="37" t="s">
        <v>249</v>
      </c>
      <c r="M123" s="37" t="s">
        <v>249</v>
      </c>
      <c r="N123" s="37" t="s">
        <v>249</v>
      </c>
      <c r="O123" s="37" t="s">
        <v>249</v>
      </c>
      <c r="P123" s="37" t="s">
        <v>249</v>
      </c>
      <c r="Q123" s="37" t="s">
        <v>249</v>
      </c>
      <c r="R123" s="37"/>
      <c r="S123" s="37">
        <v>14</v>
      </c>
      <c r="T123" s="37">
        <v>14</v>
      </c>
      <c r="U123" s="38">
        <f t="shared" si="10"/>
        <v>1</v>
      </c>
      <c r="V123" s="39">
        <f t="shared" si="11"/>
        <v>0</v>
      </c>
      <c r="W123" s="37">
        <f t="shared" si="12"/>
        <v>0</v>
      </c>
      <c r="X123" s="37" t="e">
        <f t="shared" si="13"/>
        <v>#NUM!</v>
      </c>
      <c r="Y123" s="37" t="e">
        <f t="shared" si="14"/>
        <v>#DIV/0!</v>
      </c>
      <c r="Z123" s="37" t="e">
        <f t="shared" si="15"/>
        <v>#DIV/0!</v>
      </c>
      <c r="AA123" s="37" t="e">
        <f t="shared" si="16"/>
        <v>#DIV/0!</v>
      </c>
      <c r="AB123" s="37" t="e">
        <f t="shared" si="17"/>
        <v>#DIV/0!</v>
      </c>
      <c r="AC123" s="37" t="e">
        <f t="shared" si="18"/>
        <v>#NUM!</v>
      </c>
      <c r="AD123" s="37" t="e">
        <f t="shared" si="19"/>
        <v>#NUM!</v>
      </c>
    </row>
    <row r="124" spans="1:30" x14ac:dyDescent="0.25">
      <c r="A124" s="20" t="s">
        <v>128</v>
      </c>
      <c r="B124" s="20" t="s">
        <v>105</v>
      </c>
      <c r="D124" s="40" t="s">
        <v>190</v>
      </c>
      <c r="E124" s="40" t="s">
        <v>190</v>
      </c>
      <c r="F124" s="40" t="s">
        <v>190</v>
      </c>
      <c r="G124" s="37" t="s">
        <v>249</v>
      </c>
      <c r="H124" s="37" t="s">
        <v>249</v>
      </c>
      <c r="I124" s="37" t="s">
        <v>249</v>
      </c>
      <c r="J124" s="37" t="s">
        <v>249</v>
      </c>
      <c r="K124" s="37" t="s">
        <v>249</v>
      </c>
      <c r="L124" s="37" t="s">
        <v>249</v>
      </c>
      <c r="M124" s="37" t="s">
        <v>249</v>
      </c>
      <c r="N124" s="37" t="s">
        <v>249</v>
      </c>
      <c r="O124" s="37" t="s">
        <v>249</v>
      </c>
      <c r="P124" s="37" t="s">
        <v>249</v>
      </c>
      <c r="Q124" s="37" t="s">
        <v>249</v>
      </c>
      <c r="R124" s="37"/>
      <c r="S124" s="37">
        <v>14</v>
      </c>
      <c r="T124" s="37">
        <v>14</v>
      </c>
      <c r="U124" s="38">
        <f t="shared" si="10"/>
        <v>1</v>
      </c>
      <c r="V124" s="39">
        <f t="shared" si="11"/>
        <v>0</v>
      </c>
      <c r="W124" s="37">
        <f t="shared" si="12"/>
        <v>0</v>
      </c>
      <c r="X124" s="37" t="e">
        <f t="shared" si="13"/>
        <v>#NUM!</v>
      </c>
      <c r="Y124" s="37" t="e">
        <f t="shared" si="14"/>
        <v>#DIV/0!</v>
      </c>
      <c r="Z124" s="37" t="e">
        <f t="shared" si="15"/>
        <v>#DIV/0!</v>
      </c>
      <c r="AA124" s="37" t="e">
        <f t="shared" si="16"/>
        <v>#DIV/0!</v>
      </c>
      <c r="AB124" s="37" t="e">
        <f t="shared" si="17"/>
        <v>#DIV/0!</v>
      </c>
      <c r="AC124" s="37" t="e">
        <f t="shared" si="18"/>
        <v>#NUM!</v>
      </c>
      <c r="AD124" s="37" t="e">
        <f t="shared" si="19"/>
        <v>#NUM!</v>
      </c>
    </row>
    <row r="125" spans="1:30" x14ac:dyDescent="0.25">
      <c r="A125" s="20" t="s">
        <v>129</v>
      </c>
      <c r="B125" s="20" t="s">
        <v>105</v>
      </c>
      <c r="D125" s="40" t="s">
        <v>190</v>
      </c>
      <c r="E125" s="40" t="s">
        <v>190</v>
      </c>
      <c r="F125" s="40" t="s">
        <v>190</v>
      </c>
      <c r="G125" s="37" t="s">
        <v>249</v>
      </c>
      <c r="H125" s="37" t="s">
        <v>249</v>
      </c>
      <c r="I125" s="37" t="s">
        <v>249</v>
      </c>
      <c r="J125" s="37" t="s">
        <v>249</v>
      </c>
      <c r="K125" s="37" t="s">
        <v>249</v>
      </c>
      <c r="L125" s="37" t="s">
        <v>249</v>
      </c>
      <c r="M125" s="37" t="s">
        <v>249</v>
      </c>
      <c r="N125" s="37" t="s">
        <v>249</v>
      </c>
      <c r="O125" s="37" t="s">
        <v>249</v>
      </c>
      <c r="P125" s="37" t="s">
        <v>249</v>
      </c>
      <c r="Q125" s="37" t="s">
        <v>249</v>
      </c>
      <c r="R125" s="37"/>
      <c r="S125" s="37">
        <v>14</v>
      </c>
      <c r="T125" s="37">
        <v>14</v>
      </c>
      <c r="U125" s="38">
        <f t="shared" si="10"/>
        <v>1</v>
      </c>
      <c r="V125" s="39">
        <f t="shared" si="11"/>
        <v>0</v>
      </c>
      <c r="W125" s="37">
        <f t="shared" si="12"/>
        <v>0</v>
      </c>
      <c r="X125" s="37" t="e">
        <f t="shared" si="13"/>
        <v>#NUM!</v>
      </c>
      <c r="Y125" s="37" t="e">
        <f t="shared" si="14"/>
        <v>#DIV/0!</v>
      </c>
      <c r="Z125" s="37" t="e">
        <f t="shared" si="15"/>
        <v>#DIV/0!</v>
      </c>
      <c r="AA125" s="37" t="e">
        <f t="shared" si="16"/>
        <v>#DIV/0!</v>
      </c>
      <c r="AB125" s="37" t="e">
        <f t="shared" si="17"/>
        <v>#DIV/0!</v>
      </c>
      <c r="AC125" s="37" t="e">
        <f t="shared" si="18"/>
        <v>#NUM!</v>
      </c>
      <c r="AD125" s="37" t="e">
        <f t="shared" si="19"/>
        <v>#NUM!</v>
      </c>
    </row>
    <row r="126" spans="1:30" x14ac:dyDescent="0.25">
      <c r="A126" s="20" t="s">
        <v>130</v>
      </c>
      <c r="B126" s="20" t="s">
        <v>105</v>
      </c>
      <c r="D126" s="40" t="s">
        <v>190</v>
      </c>
      <c r="E126" s="40" t="s">
        <v>190</v>
      </c>
      <c r="F126" s="40" t="s">
        <v>190</v>
      </c>
      <c r="G126" s="37" t="s">
        <v>249</v>
      </c>
      <c r="H126" s="37" t="s">
        <v>249</v>
      </c>
      <c r="I126" s="37" t="s">
        <v>249</v>
      </c>
      <c r="J126" s="37" t="s">
        <v>249</v>
      </c>
      <c r="K126" s="37" t="s">
        <v>249</v>
      </c>
      <c r="L126" s="37" t="s">
        <v>249</v>
      </c>
      <c r="M126" s="37" t="s">
        <v>249</v>
      </c>
      <c r="N126" s="37" t="s">
        <v>249</v>
      </c>
      <c r="O126" s="37" t="s">
        <v>249</v>
      </c>
      <c r="P126" s="37" t="s">
        <v>249</v>
      </c>
      <c r="Q126" s="37" t="s">
        <v>249</v>
      </c>
      <c r="R126" s="37"/>
      <c r="S126" s="37">
        <v>14</v>
      </c>
      <c r="T126" s="37">
        <v>14</v>
      </c>
      <c r="U126" s="38">
        <f t="shared" si="10"/>
        <v>1</v>
      </c>
      <c r="V126" s="39">
        <f t="shared" si="11"/>
        <v>0</v>
      </c>
      <c r="W126" s="37">
        <f t="shared" si="12"/>
        <v>0</v>
      </c>
      <c r="X126" s="37" t="e">
        <f t="shared" si="13"/>
        <v>#NUM!</v>
      </c>
      <c r="Y126" s="37" t="e">
        <f t="shared" si="14"/>
        <v>#DIV/0!</v>
      </c>
      <c r="Z126" s="37" t="e">
        <f t="shared" si="15"/>
        <v>#DIV/0!</v>
      </c>
      <c r="AA126" s="37" t="e">
        <f t="shared" si="16"/>
        <v>#DIV/0!</v>
      </c>
      <c r="AB126" s="37" t="e">
        <f t="shared" si="17"/>
        <v>#DIV/0!</v>
      </c>
      <c r="AC126" s="37" t="e">
        <f t="shared" si="18"/>
        <v>#NUM!</v>
      </c>
      <c r="AD126" s="37" t="e">
        <f t="shared" si="19"/>
        <v>#NUM!</v>
      </c>
    </row>
    <row r="127" spans="1:30" x14ac:dyDescent="0.25">
      <c r="A127" s="20" t="s">
        <v>131</v>
      </c>
      <c r="B127" s="20" t="s">
        <v>105</v>
      </c>
      <c r="D127" s="40" t="s">
        <v>190</v>
      </c>
      <c r="E127" s="40" t="s">
        <v>190</v>
      </c>
      <c r="F127" s="40" t="s">
        <v>190</v>
      </c>
      <c r="G127" s="37" t="s">
        <v>249</v>
      </c>
      <c r="H127" s="37" t="s">
        <v>249</v>
      </c>
      <c r="I127" s="37" t="s">
        <v>249</v>
      </c>
      <c r="J127" s="37" t="s">
        <v>249</v>
      </c>
      <c r="K127" s="37" t="s">
        <v>249</v>
      </c>
      <c r="L127" s="37" t="s">
        <v>249</v>
      </c>
      <c r="M127" s="37" t="s">
        <v>249</v>
      </c>
      <c r="N127" s="37" t="s">
        <v>249</v>
      </c>
      <c r="O127" s="37" t="s">
        <v>249</v>
      </c>
      <c r="P127" s="37" t="s">
        <v>249</v>
      </c>
      <c r="Q127" s="37" t="s">
        <v>249</v>
      </c>
      <c r="R127" s="37"/>
      <c r="S127" s="37">
        <v>14</v>
      </c>
      <c r="T127" s="37">
        <v>14</v>
      </c>
      <c r="U127" s="38">
        <f t="shared" si="10"/>
        <v>1</v>
      </c>
      <c r="V127" s="39">
        <f t="shared" si="11"/>
        <v>0</v>
      </c>
      <c r="W127" s="37">
        <f t="shared" si="12"/>
        <v>0</v>
      </c>
      <c r="X127" s="37" t="e">
        <f t="shared" si="13"/>
        <v>#NUM!</v>
      </c>
      <c r="Y127" s="37" t="e">
        <f t="shared" si="14"/>
        <v>#DIV/0!</v>
      </c>
      <c r="Z127" s="37" t="e">
        <f t="shared" si="15"/>
        <v>#DIV/0!</v>
      </c>
      <c r="AA127" s="37" t="e">
        <f t="shared" si="16"/>
        <v>#DIV/0!</v>
      </c>
      <c r="AB127" s="37" t="e">
        <f t="shared" si="17"/>
        <v>#DIV/0!</v>
      </c>
      <c r="AC127" s="37" t="e">
        <f t="shared" si="18"/>
        <v>#NUM!</v>
      </c>
      <c r="AD127" s="37" t="e">
        <f t="shared" si="19"/>
        <v>#NUM!</v>
      </c>
    </row>
    <row r="128" spans="1:30" x14ac:dyDescent="0.25">
      <c r="A128" s="20" t="s">
        <v>132</v>
      </c>
      <c r="B128" s="20" t="s">
        <v>105</v>
      </c>
      <c r="D128" s="40" t="s">
        <v>190</v>
      </c>
      <c r="E128" s="40" t="s">
        <v>190</v>
      </c>
      <c r="F128" s="40" t="s">
        <v>190</v>
      </c>
      <c r="G128" s="37" t="s">
        <v>249</v>
      </c>
      <c r="H128" s="37" t="s">
        <v>249</v>
      </c>
      <c r="I128" s="37" t="s">
        <v>249</v>
      </c>
      <c r="J128" s="37" t="s">
        <v>249</v>
      </c>
      <c r="K128" s="37" t="s">
        <v>249</v>
      </c>
      <c r="L128" s="37" t="s">
        <v>249</v>
      </c>
      <c r="M128" s="37" t="s">
        <v>249</v>
      </c>
      <c r="N128" s="37" t="s">
        <v>249</v>
      </c>
      <c r="O128" s="37" t="s">
        <v>249</v>
      </c>
      <c r="P128" s="37" t="s">
        <v>249</v>
      </c>
      <c r="Q128" s="37" t="s">
        <v>249</v>
      </c>
      <c r="R128" s="37"/>
      <c r="S128" s="37">
        <v>14</v>
      </c>
      <c r="T128" s="37">
        <v>14</v>
      </c>
      <c r="U128" s="38">
        <f t="shared" si="10"/>
        <v>1</v>
      </c>
      <c r="V128" s="39">
        <f t="shared" si="11"/>
        <v>0</v>
      </c>
      <c r="W128" s="37">
        <f t="shared" si="12"/>
        <v>0</v>
      </c>
      <c r="X128" s="37" t="e">
        <f t="shared" si="13"/>
        <v>#NUM!</v>
      </c>
      <c r="Y128" s="37" t="e">
        <f t="shared" si="14"/>
        <v>#DIV/0!</v>
      </c>
      <c r="Z128" s="37" t="e">
        <f t="shared" si="15"/>
        <v>#DIV/0!</v>
      </c>
      <c r="AA128" s="37" t="e">
        <f t="shared" si="16"/>
        <v>#DIV/0!</v>
      </c>
      <c r="AB128" s="37" t="e">
        <f t="shared" si="17"/>
        <v>#DIV/0!</v>
      </c>
      <c r="AC128" s="37" t="e">
        <f t="shared" si="18"/>
        <v>#NUM!</v>
      </c>
      <c r="AD128" s="37" t="e">
        <f t="shared" si="19"/>
        <v>#NUM!</v>
      </c>
    </row>
    <row r="129" spans="1:30" x14ac:dyDescent="0.25">
      <c r="A129" s="20" t="s">
        <v>133</v>
      </c>
      <c r="B129" s="20" t="s">
        <v>105</v>
      </c>
      <c r="D129" s="40" t="s">
        <v>190</v>
      </c>
      <c r="E129" s="40" t="s">
        <v>190</v>
      </c>
      <c r="F129" s="40" t="s">
        <v>190</v>
      </c>
      <c r="G129" s="37" t="s">
        <v>249</v>
      </c>
      <c r="H129" s="37" t="s">
        <v>249</v>
      </c>
      <c r="I129" s="37" t="s">
        <v>249</v>
      </c>
      <c r="J129" s="37" t="s">
        <v>249</v>
      </c>
      <c r="K129" s="37" t="s">
        <v>249</v>
      </c>
      <c r="L129" s="37" t="s">
        <v>249</v>
      </c>
      <c r="M129" s="37" t="s">
        <v>249</v>
      </c>
      <c r="N129" s="37" t="s">
        <v>249</v>
      </c>
      <c r="O129" s="37" t="s">
        <v>249</v>
      </c>
      <c r="P129" s="37" t="s">
        <v>249</v>
      </c>
      <c r="Q129" s="37" t="s">
        <v>249</v>
      </c>
      <c r="R129" s="37"/>
      <c r="S129" s="37">
        <v>14</v>
      </c>
      <c r="T129" s="37">
        <v>14</v>
      </c>
      <c r="U129" s="38">
        <f t="shared" si="10"/>
        <v>1</v>
      </c>
      <c r="V129" s="39">
        <f t="shared" si="11"/>
        <v>0</v>
      </c>
      <c r="W129" s="37">
        <f t="shared" si="12"/>
        <v>0</v>
      </c>
      <c r="X129" s="37" t="e">
        <f t="shared" si="13"/>
        <v>#NUM!</v>
      </c>
      <c r="Y129" s="37" t="e">
        <f t="shared" si="14"/>
        <v>#DIV/0!</v>
      </c>
      <c r="Z129" s="37" t="e">
        <f t="shared" si="15"/>
        <v>#DIV/0!</v>
      </c>
      <c r="AA129" s="37" t="e">
        <f t="shared" si="16"/>
        <v>#DIV/0!</v>
      </c>
      <c r="AB129" s="37" t="e">
        <f t="shared" si="17"/>
        <v>#DIV/0!</v>
      </c>
      <c r="AC129" s="37" t="e">
        <f t="shared" si="18"/>
        <v>#NUM!</v>
      </c>
      <c r="AD129" s="37" t="e">
        <f t="shared" si="19"/>
        <v>#NUM!</v>
      </c>
    </row>
    <row r="130" spans="1:30" x14ac:dyDescent="0.25">
      <c r="A130" s="20" t="s">
        <v>134</v>
      </c>
      <c r="B130" s="20" t="s">
        <v>105</v>
      </c>
      <c r="D130" s="40" t="s">
        <v>190</v>
      </c>
      <c r="E130" s="40" t="s">
        <v>190</v>
      </c>
      <c r="F130" s="40" t="s">
        <v>190</v>
      </c>
      <c r="G130" s="37" t="s">
        <v>249</v>
      </c>
      <c r="H130" s="37" t="s">
        <v>249</v>
      </c>
      <c r="I130" s="37" t="s">
        <v>249</v>
      </c>
      <c r="J130" s="37" t="s">
        <v>249</v>
      </c>
      <c r="K130" s="37" t="s">
        <v>249</v>
      </c>
      <c r="L130" s="37" t="s">
        <v>249</v>
      </c>
      <c r="M130" s="37" t="s">
        <v>249</v>
      </c>
      <c r="N130" s="37" t="s">
        <v>249</v>
      </c>
      <c r="O130" s="37" t="s">
        <v>249</v>
      </c>
      <c r="P130" s="37" t="s">
        <v>249</v>
      </c>
      <c r="Q130" s="37" t="s">
        <v>249</v>
      </c>
      <c r="R130" s="37"/>
      <c r="S130" s="37">
        <v>14</v>
      </c>
      <c r="T130" s="37">
        <v>14</v>
      </c>
      <c r="U130" s="38">
        <f t="shared" si="10"/>
        <v>1</v>
      </c>
      <c r="V130" s="39">
        <f t="shared" si="11"/>
        <v>0</v>
      </c>
      <c r="W130" s="37">
        <f t="shared" si="12"/>
        <v>0</v>
      </c>
      <c r="X130" s="37" t="e">
        <f t="shared" si="13"/>
        <v>#NUM!</v>
      </c>
      <c r="Y130" s="37" t="e">
        <f t="shared" si="14"/>
        <v>#DIV/0!</v>
      </c>
      <c r="Z130" s="37" t="e">
        <f t="shared" si="15"/>
        <v>#DIV/0!</v>
      </c>
      <c r="AA130" s="37" t="e">
        <f t="shared" si="16"/>
        <v>#DIV/0!</v>
      </c>
      <c r="AB130" s="37" t="e">
        <f t="shared" si="17"/>
        <v>#DIV/0!</v>
      </c>
      <c r="AC130" s="37" t="e">
        <f t="shared" si="18"/>
        <v>#NUM!</v>
      </c>
      <c r="AD130" s="37" t="e">
        <f t="shared" si="19"/>
        <v>#NUM!</v>
      </c>
    </row>
    <row r="131" spans="1:30" x14ac:dyDescent="0.25">
      <c r="A131" s="20" t="s">
        <v>135</v>
      </c>
      <c r="B131" s="20" t="s">
        <v>105</v>
      </c>
      <c r="D131" s="40" t="s">
        <v>190</v>
      </c>
      <c r="E131" s="40" t="s">
        <v>190</v>
      </c>
      <c r="F131" s="40" t="s">
        <v>190</v>
      </c>
      <c r="G131" s="37" t="s">
        <v>249</v>
      </c>
      <c r="H131" s="37" t="s">
        <v>249</v>
      </c>
      <c r="I131" s="37" t="s">
        <v>249</v>
      </c>
      <c r="J131" s="37" t="s">
        <v>249</v>
      </c>
      <c r="K131" s="37" t="s">
        <v>249</v>
      </c>
      <c r="L131" s="37" t="s">
        <v>249</v>
      </c>
      <c r="M131" s="37" t="s">
        <v>249</v>
      </c>
      <c r="N131" s="37" t="s">
        <v>249</v>
      </c>
      <c r="O131" s="37" t="s">
        <v>249</v>
      </c>
      <c r="P131" s="37" t="s">
        <v>249</v>
      </c>
      <c r="Q131" s="37" t="s">
        <v>249</v>
      </c>
      <c r="R131" s="37"/>
      <c r="S131" s="37">
        <v>14</v>
      </c>
      <c r="T131" s="37">
        <v>14</v>
      </c>
      <c r="U131" s="38">
        <f t="shared" si="10"/>
        <v>1</v>
      </c>
      <c r="V131" s="39">
        <f t="shared" si="11"/>
        <v>0</v>
      </c>
      <c r="W131" s="37">
        <f t="shared" si="12"/>
        <v>0</v>
      </c>
      <c r="X131" s="37" t="e">
        <f t="shared" si="13"/>
        <v>#NUM!</v>
      </c>
      <c r="Y131" s="37" t="e">
        <f t="shared" si="14"/>
        <v>#DIV/0!</v>
      </c>
      <c r="Z131" s="37" t="e">
        <f t="shared" si="15"/>
        <v>#DIV/0!</v>
      </c>
      <c r="AA131" s="37" t="e">
        <f t="shared" si="16"/>
        <v>#DIV/0!</v>
      </c>
      <c r="AB131" s="37" t="e">
        <f t="shared" si="17"/>
        <v>#DIV/0!</v>
      </c>
      <c r="AC131" s="37" t="e">
        <f t="shared" si="18"/>
        <v>#NUM!</v>
      </c>
      <c r="AD131" s="37" t="e">
        <f t="shared" si="19"/>
        <v>#NUM!</v>
      </c>
    </row>
    <row r="132" spans="1:30" x14ac:dyDescent="0.25">
      <c r="A132" s="20" t="s">
        <v>136</v>
      </c>
      <c r="B132" s="20" t="s">
        <v>105</v>
      </c>
      <c r="D132" s="40" t="s">
        <v>190</v>
      </c>
      <c r="E132" s="40" t="s">
        <v>190</v>
      </c>
      <c r="F132" s="40" t="s">
        <v>190</v>
      </c>
      <c r="G132" s="37" t="s">
        <v>249</v>
      </c>
      <c r="H132" s="37" t="s">
        <v>249</v>
      </c>
      <c r="I132" s="37" t="s">
        <v>249</v>
      </c>
      <c r="J132" s="37" t="s">
        <v>249</v>
      </c>
      <c r="K132" s="37" t="s">
        <v>249</v>
      </c>
      <c r="L132" s="37" t="s">
        <v>249</v>
      </c>
      <c r="M132" s="37" t="s">
        <v>249</v>
      </c>
      <c r="N132" s="37" t="s">
        <v>249</v>
      </c>
      <c r="O132" s="37" t="s">
        <v>249</v>
      </c>
      <c r="P132" s="37" t="s">
        <v>249</v>
      </c>
      <c r="Q132" s="37" t="s">
        <v>249</v>
      </c>
      <c r="R132" s="37"/>
      <c r="S132" s="37">
        <v>14</v>
      </c>
      <c r="T132" s="37">
        <v>14</v>
      </c>
      <c r="U132" s="38">
        <f t="shared" si="10"/>
        <v>1</v>
      </c>
      <c r="V132" s="39">
        <f t="shared" si="11"/>
        <v>0</v>
      </c>
      <c r="W132" s="37">
        <f t="shared" si="12"/>
        <v>0</v>
      </c>
      <c r="X132" s="37" t="e">
        <f t="shared" si="13"/>
        <v>#NUM!</v>
      </c>
      <c r="Y132" s="37" t="e">
        <f t="shared" si="14"/>
        <v>#DIV/0!</v>
      </c>
      <c r="Z132" s="37" t="e">
        <f t="shared" si="15"/>
        <v>#DIV/0!</v>
      </c>
      <c r="AA132" s="37" t="e">
        <f t="shared" si="16"/>
        <v>#DIV/0!</v>
      </c>
      <c r="AB132" s="37" t="e">
        <f t="shared" si="17"/>
        <v>#DIV/0!</v>
      </c>
      <c r="AC132" s="37" t="e">
        <f t="shared" si="18"/>
        <v>#NUM!</v>
      </c>
      <c r="AD132" s="37" t="e">
        <f t="shared" si="19"/>
        <v>#NUM!</v>
      </c>
    </row>
    <row r="133" spans="1:30" x14ac:dyDescent="0.25">
      <c r="A133" s="20" t="s">
        <v>137</v>
      </c>
      <c r="B133" s="20" t="s">
        <v>105</v>
      </c>
      <c r="D133" s="40" t="s">
        <v>190</v>
      </c>
      <c r="E133" s="40" t="s">
        <v>190</v>
      </c>
      <c r="F133" s="40" t="s">
        <v>190</v>
      </c>
      <c r="G133" s="37" t="s">
        <v>249</v>
      </c>
      <c r="H133" s="37" t="s">
        <v>249</v>
      </c>
      <c r="I133" s="37" t="s">
        <v>249</v>
      </c>
      <c r="J133" s="37" t="s">
        <v>249</v>
      </c>
      <c r="K133" s="37" t="s">
        <v>249</v>
      </c>
      <c r="L133" s="37" t="s">
        <v>249</v>
      </c>
      <c r="M133" s="37" t="s">
        <v>249</v>
      </c>
      <c r="N133" s="37" t="s">
        <v>249</v>
      </c>
      <c r="O133" s="37" t="s">
        <v>249</v>
      </c>
      <c r="P133" s="37" t="s">
        <v>249</v>
      </c>
      <c r="Q133" s="37" t="s">
        <v>249</v>
      </c>
      <c r="R133" s="37"/>
      <c r="S133" s="37">
        <v>14</v>
      </c>
      <c r="T133" s="37">
        <v>14</v>
      </c>
      <c r="U133" s="38">
        <f t="shared" si="10"/>
        <v>1</v>
      </c>
      <c r="V133" s="39">
        <f t="shared" si="11"/>
        <v>0</v>
      </c>
      <c r="W133" s="37">
        <f t="shared" si="12"/>
        <v>0</v>
      </c>
      <c r="X133" s="37" t="e">
        <f t="shared" si="13"/>
        <v>#NUM!</v>
      </c>
      <c r="Y133" s="37" t="e">
        <f t="shared" si="14"/>
        <v>#DIV/0!</v>
      </c>
      <c r="Z133" s="37" t="e">
        <f t="shared" si="15"/>
        <v>#DIV/0!</v>
      </c>
      <c r="AA133" s="37" t="e">
        <f t="shared" si="16"/>
        <v>#DIV/0!</v>
      </c>
      <c r="AB133" s="37" t="e">
        <f t="shared" si="17"/>
        <v>#DIV/0!</v>
      </c>
      <c r="AC133" s="37" t="e">
        <f t="shared" si="18"/>
        <v>#NUM!</v>
      </c>
      <c r="AD133" s="37" t="e">
        <f t="shared" si="19"/>
        <v>#NUM!</v>
      </c>
    </row>
    <row r="134" spans="1:30" x14ac:dyDescent="0.25">
      <c r="A134" s="20" t="s">
        <v>138</v>
      </c>
      <c r="B134" s="20" t="s">
        <v>105</v>
      </c>
      <c r="D134" s="40" t="s">
        <v>190</v>
      </c>
      <c r="E134" s="40" t="s">
        <v>190</v>
      </c>
      <c r="F134" s="40" t="s">
        <v>190</v>
      </c>
      <c r="G134" s="37" t="s">
        <v>249</v>
      </c>
      <c r="H134" s="37" t="s">
        <v>249</v>
      </c>
      <c r="I134" s="37" t="s">
        <v>249</v>
      </c>
      <c r="J134" s="37" t="s">
        <v>249</v>
      </c>
      <c r="K134" s="37" t="s">
        <v>249</v>
      </c>
      <c r="L134" s="37" t="s">
        <v>249</v>
      </c>
      <c r="M134" s="37" t="s">
        <v>249</v>
      </c>
      <c r="N134" s="37" t="s">
        <v>249</v>
      </c>
      <c r="O134" s="37" t="s">
        <v>249</v>
      </c>
      <c r="P134" s="37" t="s">
        <v>249</v>
      </c>
      <c r="Q134" s="37" t="s">
        <v>249</v>
      </c>
      <c r="R134" s="37"/>
      <c r="S134" s="37">
        <v>14</v>
      </c>
      <c r="T134" s="37">
        <v>14</v>
      </c>
      <c r="U134" s="38">
        <f t="shared" si="10"/>
        <v>1</v>
      </c>
      <c r="V134" s="39">
        <f t="shared" si="11"/>
        <v>0</v>
      </c>
      <c r="W134" s="37">
        <f t="shared" si="12"/>
        <v>0</v>
      </c>
      <c r="X134" s="37" t="e">
        <f t="shared" si="13"/>
        <v>#NUM!</v>
      </c>
      <c r="Y134" s="37" t="e">
        <f t="shared" si="14"/>
        <v>#DIV/0!</v>
      </c>
      <c r="Z134" s="37" t="e">
        <f t="shared" si="15"/>
        <v>#DIV/0!</v>
      </c>
      <c r="AA134" s="37" t="e">
        <f t="shared" si="16"/>
        <v>#DIV/0!</v>
      </c>
      <c r="AB134" s="37" t="e">
        <f t="shared" si="17"/>
        <v>#DIV/0!</v>
      </c>
      <c r="AC134" s="37" t="e">
        <f t="shared" si="18"/>
        <v>#NUM!</v>
      </c>
      <c r="AD134" s="37" t="e">
        <f t="shared" si="19"/>
        <v>#NUM!</v>
      </c>
    </row>
    <row r="135" spans="1:30" x14ac:dyDescent="0.25">
      <c r="A135" s="20" t="s">
        <v>139</v>
      </c>
      <c r="B135" s="20" t="s">
        <v>105</v>
      </c>
      <c r="D135" s="40" t="s">
        <v>190</v>
      </c>
      <c r="E135" s="40" t="s">
        <v>190</v>
      </c>
      <c r="F135" s="40">
        <v>19.2</v>
      </c>
      <c r="G135" s="37" t="s">
        <v>249</v>
      </c>
      <c r="H135" s="37" t="s">
        <v>249</v>
      </c>
      <c r="I135" s="37" t="s">
        <v>249</v>
      </c>
      <c r="J135" s="37" t="s">
        <v>249</v>
      </c>
      <c r="K135" s="37">
        <v>33</v>
      </c>
      <c r="L135" s="37" t="s">
        <v>249</v>
      </c>
      <c r="M135" s="37" t="s">
        <v>249</v>
      </c>
      <c r="N135" s="37" t="s">
        <v>249</v>
      </c>
      <c r="O135" s="37" t="s">
        <v>249</v>
      </c>
      <c r="P135" s="37" t="s">
        <v>249</v>
      </c>
      <c r="Q135" s="37" t="s">
        <v>249</v>
      </c>
      <c r="R135" s="37"/>
      <c r="S135" s="37">
        <v>14</v>
      </c>
      <c r="T135" s="37">
        <v>13</v>
      </c>
      <c r="U135" s="38">
        <f t="shared" si="10"/>
        <v>0.9285714285714286</v>
      </c>
      <c r="V135" s="39">
        <f t="shared" si="11"/>
        <v>33</v>
      </c>
      <c r="W135" s="37">
        <f t="shared" si="12"/>
        <v>19.2</v>
      </c>
      <c r="X135" s="37">
        <f t="shared" si="13"/>
        <v>26.1</v>
      </c>
      <c r="Y135" s="37">
        <f t="shared" si="14"/>
        <v>9.7580735803743455</v>
      </c>
      <c r="Z135" s="37">
        <f t="shared" si="15"/>
        <v>37.387255097219715</v>
      </c>
      <c r="AA135" s="37">
        <f t="shared" si="16"/>
        <v>95.2199999999998</v>
      </c>
      <c r="AB135" s="37">
        <f t="shared" si="17"/>
        <v>26.1</v>
      </c>
      <c r="AC135" s="37">
        <f t="shared" si="18"/>
        <v>32.31</v>
      </c>
      <c r="AD135" s="37">
        <f t="shared" si="19"/>
        <v>32.862000000000002</v>
      </c>
    </row>
    <row r="136" spans="1:30" x14ac:dyDescent="0.25">
      <c r="A136" s="20" t="s">
        <v>140</v>
      </c>
      <c r="B136" s="20" t="s">
        <v>105</v>
      </c>
      <c r="D136" s="40" t="s">
        <v>190</v>
      </c>
      <c r="E136" s="40" t="s">
        <v>190</v>
      </c>
      <c r="F136" s="40" t="s">
        <v>190</v>
      </c>
      <c r="G136" s="37" t="s">
        <v>249</v>
      </c>
      <c r="H136" s="37" t="s">
        <v>249</v>
      </c>
      <c r="I136" s="37" t="s">
        <v>249</v>
      </c>
      <c r="J136" s="37" t="s">
        <v>249</v>
      </c>
      <c r="K136" s="37" t="s">
        <v>249</v>
      </c>
      <c r="L136" s="37" t="s">
        <v>249</v>
      </c>
      <c r="M136" s="37" t="s">
        <v>249</v>
      </c>
      <c r="N136" s="37" t="s">
        <v>249</v>
      </c>
      <c r="O136" s="37" t="s">
        <v>249</v>
      </c>
      <c r="P136" s="37" t="s">
        <v>249</v>
      </c>
      <c r="Q136" s="37" t="s">
        <v>249</v>
      </c>
      <c r="R136" s="37"/>
      <c r="S136" s="37">
        <v>14</v>
      </c>
      <c r="T136" s="37">
        <v>14</v>
      </c>
      <c r="U136" s="38">
        <f t="shared" si="10"/>
        <v>1</v>
      </c>
      <c r="V136" s="39">
        <f t="shared" si="11"/>
        <v>0</v>
      </c>
      <c r="W136" s="37">
        <f t="shared" si="12"/>
        <v>0</v>
      </c>
      <c r="X136" s="37" t="e">
        <f t="shared" si="13"/>
        <v>#NUM!</v>
      </c>
      <c r="Y136" s="37" t="e">
        <f t="shared" si="14"/>
        <v>#DIV/0!</v>
      </c>
      <c r="Z136" s="37" t="e">
        <f t="shared" si="15"/>
        <v>#DIV/0!</v>
      </c>
      <c r="AA136" s="37" t="e">
        <f t="shared" si="16"/>
        <v>#DIV/0!</v>
      </c>
      <c r="AB136" s="37" t="e">
        <f t="shared" si="17"/>
        <v>#DIV/0!</v>
      </c>
      <c r="AC136" s="37" t="e">
        <f t="shared" si="18"/>
        <v>#NUM!</v>
      </c>
      <c r="AD136" s="37" t="e">
        <f t="shared" si="19"/>
        <v>#NUM!</v>
      </c>
    </row>
    <row r="137" spans="1:30" x14ac:dyDescent="0.25">
      <c r="A137" s="20" t="s">
        <v>141</v>
      </c>
      <c r="B137" s="20" t="s">
        <v>105</v>
      </c>
      <c r="D137" s="40" t="s">
        <v>190</v>
      </c>
      <c r="E137" s="40" t="s">
        <v>190</v>
      </c>
      <c r="F137" s="40" t="s">
        <v>190</v>
      </c>
      <c r="G137" s="37" t="s">
        <v>249</v>
      </c>
      <c r="H137" s="37" t="s">
        <v>249</v>
      </c>
      <c r="I137" s="37" t="s">
        <v>249</v>
      </c>
      <c r="J137" s="37" t="s">
        <v>249</v>
      </c>
      <c r="K137" s="37" t="s">
        <v>249</v>
      </c>
      <c r="L137" s="37" t="s">
        <v>249</v>
      </c>
      <c r="M137" s="37" t="s">
        <v>249</v>
      </c>
      <c r="N137" s="37" t="s">
        <v>249</v>
      </c>
      <c r="O137" s="37" t="s">
        <v>249</v>
      </c>
      <c r="P137" s="37" t="s">
        <v>249</v>
      </c>
      <c r="Q137" s="37" t="s">
        <v>249</v>
      </c>
      <c r="R137" s="37"/>
      <c r="S137" s="37">
        <v>14</v>
      </c>
      <c r="T137" s="37">
        <v>14</v>
      </c>
      <c r="U137" s="38">
        <f t="shared" si="10"/>
        <v>1</v>
      </c>
      <c r="V137" s="39">
        <f t="shared" si="11"/>
        <v>0</v>
      </c>
      <c r="W137" s="37">
        <f t="shared" si="12"/>
        <v>0</v>
      </c>
      <c r="X137" s="37" t="e">
        <f t="shared" si="13"/>
        <v>#NUM!</v>
      </c>
      <c r="Y137" s="37" t="e">
        <f t="shared" si="14"/>
        <v>#DIV/0!</v>
      </c>
      <c r="Z137" s="37" t="e">
        <f t="shared" si="15"/>
        <v>#DIV/0!</v>
      </c>
      <c r="AA137" s="37" t="e">
        <f t="shared" si="16"/>
        <v>#DIV/0!</v>
      </c>
      <c r="AB137" s="37" t="e">
        <f t="shared" si="17"/>
        <v>#DIV/0!</v>
      </c>
      <c r="AC137" s="37" t="e">
        <f t="shared" si="18"/>
        <v>#NUM!</v>
      </c>
      <c r="AD137" s="37" t="e">
        <f t="shared" si="19"/>
        <v>#NUM!</v>
      </c>
    </row>
    <row r="138" spans="1:30" x14ac:dyDescent="0.25">
      <c r="A138" s="20" t="s">
        <v>142</v>
      </c>
      <c r="B138" s="20" t="s">
        <v>105</v>
      </c>
      <c r="D138" s="40" t="s">
        <v>190</v>
      </c>
      <c r="E138" s="40" t="s">
        <v>190</v>
      </c>
      <c r="F138" s="40" t="s">
        <v>190</v>
      </c>
      <c r="G138" s="37" t="s">
        <v>249</v>
      </c>
      <c r="H138" s="37" t="s">
        <v>249</v>
      </c>
      <c r="I138" s="37" t="s">
        <v>249</v>
      </c>
      <c r="J138" s="37" t="s">
        <v>249</v>
      </c>
      <c r="K138" s="37" t="s">
        <v>249</v>
      </c>
      <c r="L138" s="37" t="s">
        <v>249</v>
      </c>
      <c r="M138" s="37" t="s">
        <v>249</v>
      </c>
      <c r="N138" s="37" t="s">
        <v>249</v>
      </c>
      <c r="O138" s="37" t="s">
        <v>249</v>
      </c>
      <c r="P138" s="37" t="s">
        <v>249</v>
      </c>
      <c r="Q138" s="37" t="s">
        <v>249</v>
      </c>
      <c r="R138" s="37"/>
      <c r="S138" s="37">
        <v>14</v>
      </c>
      <c r="T138" s="37">
        <v>14</v>
      </c>
      <c r="U138" s="38">
        <f t="shared" si="10"/>
        <v>1</v>
      </c>
      <c r="V138" s="39">
        <f t="shared" si="11"/>
        <v>0</v>
      </c>
      <c r="W138" s="37">
        <f t="shared" si="12"/>
        <v>0</v>
      </c>
      <c r="X138" s="37" t="e">
        <f t="shared" si="13"/>
        <v>#NUM!</v>
      </c>
      <c r="Y138" s="37" t="e">
        <f t="shared" si="14"/>
        <v>#DIV/0!</v>
      </c>
      <c r="Z138" s="37" t="e">
        <f t="shared" si="15"/>
        <v>#DIV/0!</v>
      </c>
      <c r="AA138" s="37" t="e">
        <f t="shared" si="16"/>
        <v>#DIV/0!</v>
      </c>
      <c r="AB138" s="37" t="e">
        <f t="shared" si="17"/>
        <v>#DIV/0!</v>
      </c>
      <c r="AC138" s="37" t="e">
        <f t="shared" si="18"/>
        <v>#NUM!</v>
      </c>
      <c r="AD138" s="37" t="e">
        <f t="shared" si="19"/>
        <v>#NUM!</v>
      </c>
    </row>
    <row r="139" spans="1:30" x14ac:dyDescent="0.25">
      <c r="A139" s="20" t="s">
        <v>143</v>
      </c>
      <c r="B139" s="20" t="s">
        <v>105</v>
      </c>
      <c r="D139" s="40" t="s">
        <v>190</v>
      </c>
      <c r="E139" s="40" t="s">
        <v>190</v>
      </c>
      <c r="F139" s="40" t="s">
        <v>190</v>
      </c>
      <c r="G139" s="37" t="s">
        <v>249</v>
      </c>
      <c r="H139" s="37" t="s">
        <v>249</v>
      </c>
      <c r="I139" s="37" t="s">
        <v>249</v>
      </c>
      <c r="J139" s="37" t="s">
        <v>249</v>
      </c>
      <c r="K139" s="37" t="s">
        <v>249</v>
      </c>
      <c r="L139" s="37" t="s">
        <v>249</v>
      </c>
      <c r="M139" s="37" t="s">
        <v>249</v>
      </c>
      <c r="N139" s="37" t="s">
        <v>249</v>
      </c>
      <c r="O139" s="37" t="s">
        <v>249</v>
      </c>
      <c r="P139" s="37" t="s">
        <v>249</v>
      </c>
      <c r="Q139" s="37" t="s">
        <v>249</v>
      </c>
      <c r="R139" s="37"/>
      <c r="S139" s="37">
        <v>14</v>
      </c>
      <c r="T139" s="37">
        <v>14</v>
      </c>
      <c r="U139" s="38">
        <f t="shared" si="10"/>
        <v>1</v>
      </c>
      <c r="V139" s="39">
        <f t="shared" si="11"/>
        <v>0</v>
      </c>
      <c r="W139" s="37">
        <f t="shared" si="12"/>
        <v>0</v>
      </c>
      <c r="X139" s="37" t="e">
        <f t="shared" si="13"/>
        <v>#NUM!</v>
      </c>
      <c r="Y139" s="37" t="e">
        <f t="shared" si="14"/>
        <v>#DIV/0!</v>
      </c>
      <c r="Z139" s="37" t="e">
        <f t="shared" si="15"/>
        <v>#DIV/0!</v>
      </c>
      <c r="AA139" s="37" t="e">
        <f t="shared" si="16"/>
        <v>#DIV/0!</v>
      </c>
      <c r="AB139" s="37" t="e">
        <f t="shared" si="17"/>
        <v>#DIV/0!</v>
      </c>
      <c r="AC139" s="37" t="e">
        <f t="shared" si="18"/>
        <v>#NUM!</v>
      </c>
      <c r="AD139" s="37" t="e">
        <f t="shared" si="19"/>
        <v>#NUM!</v>
      </c>
    </row>
    <row r="140" spans="1:30" x14ac:dyDescent="0.25">
      <c r="A140" s="20" t="s">
        <v>144</v>
      </c>
      <c r="B140" s="20" t="s">
        <v>105</v>
      </c>
      <c r="D140" s="40" t="s">
        <v>190</v>
      </c>
      <c r="E140" s="40" t="s">
        <v>190</v>
      </c>
      <c r="F140" s="40" t="s">
        <v>190</v>
      </c>
      <c r="G140" s="37" t="s">
        <v>249</v>
      </c>
      <c r="H140" s="37" t="s">
        <v>249</v>
      </c>
      <c r="I140" s="37" t="s">
        <v>249</v>
      </c>
      <c r="J140" s="37" t="s">
        <v>249</v>
      </c>
      <c r="K140" s="37" t="s">
        <v>249</v>
      </c>
      <c r="L140" s="37" t="s">
        <v>249</v>
      </c>
      <c r="M140" s="37" t="s">
        <v>249</v>
      </c>
      <c r="N140" s="37" t="s">
        <v>249</v>
      </c>
      <c r="O140" s="37" t="s">
        <v>249</v>
      </c>
      <c r="P140" s="37" t="s">
        <v>249</v>
      </c>
      <c r="Q140" s="37" t="s">
        <v>249</v>
      </c>
      <c r="R140" s="37"/>
      <c r="S140" s="37">
        <v>14</v>
      </c>
      <c r="T140" s="37">
        <v>14</v>
      </c>
      <c r="U140" s="38">
        <f t="shared" si="10"/>
        <v>1</v>
      </c>
      <c r="V140" s="39">
        <f t="shared" si="11"/>
        <v>0</v>
      </c>
      <c r="W140" s="37">
        <f t="shared" si="12"/>
        <v>0</v>
      </c>
      <c r="X140" s="37" t="e">
        <f t="shared" si="13"/>
        <v>#NUM!</v>
      </c>
      <c r="Y140" s="37" t="e">
        <f t="shared" si="14"/>
        <v>#DIV/0!</v>
      </c>
      <c r="Z140" s="37" t="e">
        <f t="shared" si="15"/>
        <v>#DIV/0!</v>
      </c>
      <c r="AA140" s="37" t="e">
        <f t="shared" si="16"/>
        <v>#DIV/0!</v>
      </c>
      <c r="AB140" s="37" t="e">
        <f t="shared" si="17"/>
        <v>#DIV/0!</v>
      </c>
      <c r="AC140" s="37" t="e">
        <f t="shared" si="18"/>
        <v>#NUM!</v>
      </c>
      <c r="AD140" s="37" t="e">
        <f t="shared" si="19"/>
        <v>#NUM!</v>
      </c>
    </row>
    <row r="141" spans="1:30" x14ac:dyDescent="0.25">
      <c r="A141" s="20" t="s">
        <v>145</v>
      </c>
      <c r="B141" s="20" t="s">
        <v>105</v>
      </c>
      <c r="D141" s="40" t="s">
        <v>190</v>
      </c>
      <c r="E141" s="40" t="s">
        <v>190</v>
      </c>
      <c r="F141" s="40" t="s">
        <v>190</v>
      </c>
      <c r="G141" s="37" t="s">
        <v>249</v>
      </c>
      <c r="H141" s="37" t="s">
        <v>249</v>
      </c>
      <c r="I141" s="37" t="s">
        <v>249</v>
      </c>
      <c r="J141" s="37" t="s">
        <v>249</v>
      </c>
      <c r="K141" s="37" t="s">
        <v>249</v>
      </c>
      <c r="L141" s="37" t="s">
        <v>249</v>
      </c>
      <c r="M141" s="37" t="s">
        <v>249</v>
      </c>
      <c r="N141" s="37" t="s">
        <v>249</v>
      </c>
      <c r="O141" s="37" t="s">
        <v>249</v>
      </c>
      <c r="P141" s="37" t="s">
        <v>249</v>
      </c>
      <c r="Q141" s="37" t="s">
        <v>249</v>
      </c>
      <c r="R141" s="37"/>
      <c r="S141" s="37">
        <v>14</v>
      </c>
      <c r="T141" s="37">
        <v>14</v>
      </c>
      <c r="U141" s="38">
        <f t="shared" si="10"/>
        <v>1</v>
      </c>
      <c r="V141" s="39">
        <f t="shared" si="11"/>
        <v>0</v>
      </c>
      <c r="W141" s="37">
        <f t="shared" si="12"/>
        <v>0</v>
      </c>
      <c r="X141" s="37" t="e">
        <f t="shared" si="13"/>
        <v>#NUM!</v>
      </c>
      <c r="Y141" s="37" t="e">
        <f t="shared" si="14"/>
        <v>#DIV/0!</v>
      </c>
      <c r="Z141" s="37" t="e">
        <f t="shared" si="15"/>
        <v>#DIV/0!</v>
      </c>
      <c r="AA141" s="37" t="e">
        <f t="shared" si="16"/>
        <v>#DIV/0!</v>
      </c>
      <c r="AB141" s="37" t="e">
        <f t="shared" si="17"/>
        <v>#DIV/0!</v>
      </c>
      <c r="AC141" s="37" t="e">
        <f t="shared" si="18"/>
        <v>#NUM!</v>
      </c>
      <c r="AD141" s="37" t="e">
        <f t="shared" si="19"/>
        <v>#NUM!</v>
      </c>
    </row>
    <row r="142" spans="1:30" x14ac:dyDescent="0.25">
      <c r="A142" s="20" t="s">
        <v>146</v>
      </c>
      <c r="B142" s="20" t="s">
        <v>105</v>
      </c>
      <c r="D142" s="40" t="s">
        <v>190</v>
      </c>
      <c r="E142" s="40" t="s">
        <v>190</v>
      </c>
      <c r="F142" s="40" t="s">
        <v>190</v>
      </c>
      <c r="G142" s="37"/>
      <c r="H142" s="37"/>
      <c r="I142" s="37"/>
      <c r="J142" s="37"/>
      <c r="K142" s="37"/>
      <c r="L142" s="37"/>
      <c r="M142" s="37"/>
      <c r="N142" s="37"/>
      <c r="O142" s="37"/>
      <c r="P142" s="37"/>
      <c r="Q142" s="37"/>
      <c r="R142" s="37"/>
      <c r="S142" s="37">
        <v>3</v>
      </c>
      <c r="T142" s="37">
        <v>3</v>
      </c>
      <c r="U142" s="38">
        <f t="shared" si="10"/>
        <v>1</v>
      </c>
      <c r="V142" s="39">
        <f t="shared" si="11"/>
        <v>0</v>
      </c>
      <c r="W142" s="37">
        <f t="shared" si="12"/>
        <v>0</v>
      </c>
      <c r="X142" s="37" t="e">
        <f t="shared" si="13"/>
        <v>#NUM!</v>
      </c>
      <c r="Y142" s="37" t="e">
        <f t="shared" si="14"/>
        <v>#DIV/0!</v>
      </c>
      <c r="Z142" s="37" t="e">
        <f t="shared" si="15"/>
        <v>#DIV/0!</v>
      </c>
      <c r="AA142" s="37" t="e">
        <f t="shared" si="16"/>
        <v>#DIV/0!</v>
      </c>
      <c r="AB142" s="37" t="e">
        <f t="shared" si="17"/>
        <v>#DIV/0!</v>
      </c>
      <c r="AC142" s="37" t="e">
        <f t="shared" si="18"/>
        <v>#NUM!</v>
      </c>
      <c r="AD142" s="37" t="e">
        <f t="shared" si="19"/>
        <v>#NUM!</v>
      </c>
    </row>
    <row r="143" spans="1:30" x14ac:dyDescent="0.25">
      <c r="A143" s="20" t="s">
        <v>147</v>
      </c>
      <c r="B143" s="20" t="s">
        <v>105</v>
      </c>
      <c r="D143" s="40">
        <v>86.3</v>
      </c>
      <c r="E143" s="40">
        <v>99.4</v>
      </c>
      <c r="F143" s="40">
        <v>40.5</v>
      </c>
      <c r="G143" s="37"/>
      <c r="H143" s="37"/>
      <c r="I143" s="37"/>
      <c r="J143" s="37"/>
      <c r="K143" s="37"/>
      <c r="L143" s="37"/>
      <c r="M143" s="37"/>
      <c r="N143" s="37"/>
      <c r="O143" s="37"/>
      <c r="P143" s="37"/>
      <c r="Q143" s="37"/>
      <c r="R143" s="37"/>
      <c r="S143" s="37">
        <v>3</v>
      </c>
      <c r="T143" s="37">
        <v>0</v>
      </c>
      <c r="U143" s="38">
        <f t="shared" si="10"/>
        <v>0</v>
      </c>
      <c r="V143" s="39">
        <f t="shared" si="11"/>
        <v>99.4</v>
      </c>
      <c r="W143" s="37">
        <f t="shared" si="12"/>
        <v>40.5</v>
      </c>
      <c r="X143" s="37">
        <f t="shared" si="13"/>
        <v>86.3</v>
      </c>
      <c r="Y143" s="37">
        <f t="shared" si="14"/>
        <v>30.925879130592229</v>
      </c>
      <c r="Z143" s="37">
        <f t="shared" si="15"/>
        <v>41.015754815109062</v>
      </c>
      <c r="AA143" s="37">
        <f t="shared" si="16"/>
        <v>956.40999999999985</v>
      </c>
      <c r="AB143" s="37">
        <f t="shared" si="17"/>
        <v>75.399999999999991</v>
      </c>
      <c r="AC143" s="37">
        <f t="shared" si="18"/>
        <v>98.09</v>
      </c>
      <c r="AD143" s="37">
        <f t="shared" si="19"/>
        <v>99.138000000000005</v>
      </c>
    </row>
    <row r="144" spans="1:30" x14ac:dyDescent="0.25">
      <c r="A144" s="20" t="s">
        <v>32</v>
      </c>
      <c r="B144" s="20" t="s">
        <v>105</v>
      </c>
      <c r="D144" s="40" t="s">
        <v>190</v>
      </c>
      <c r="E144" s="40" t="s">
        <v>190</v>
      </c>
      <c r="F144" s="40" t="s">
        <v>190</v>
      </c>
      <c r="G144" s="37" t="s">
        <v>249</v>
      </c>
      <c r="H144" s="37" t="s">
        <v>249</v>
      </c>
      <c r="I144" s="37" t="s">
        <v>249</v>
      </c>
      <c r="J144" s="37" t="s">
        <v>249</v>
      </c>
      <c r="K144" s="37" t="s">
        <v>249</v>
      </c>
      <c r="L144" s="37" t="s">
        <v>249</v>
      </c>
      <c r="M144" s="37" t="s">
        <v>249</v>
      </c>
      <c r="N144" s="37" t="s">
        <v>249</v>
      </c>
      <c r="O144" s="37" t="s">
        <v>249</v>
      </c>
      <c r="P144" s="37" t="s">
        <v>249</v>
      </c>
      <c r="Q144" s="37" t="s">
        <v>249</v>
      </c>
      <c r="R144" s="37"/>
      <c r="S144" s="37">
        <v>14</v>
      </c>
      <c r="T144" s="37">
        <v>14</v>
      </c>
      <c r="U144" s="38">
        <f t="shared" ref="U144:U164" si="20">IFERROR(T144/S144,"")</f>
        <v>1</v>
      </c>
      <c r="V144" s="39">
        <f t="shared" ref="V144:V164" si="21">MAX(D144:Q144)</f>
        <v>0</v>
      </c>
      <c r="W144" s="37">
        <f t="shared" ref="W144:W164" si="22">MIN(D144:Q144)</f>
        <v>0</v>
      </c>
      <c r="X144" s="37" t="e">
        <f t="shared" ref="X144:X164" si="23">MEDIAN(D144:Q144)</f>
        <v>#NUM!</v>
      </c>
      <c r="Y144" s="37" t="e">
        <f t="shared" ref="Y144:Y164" si="24">STDEV(D144:Q144)</f>
        <v>#DIV/0!</v>
      </c>
      <c r="Z144" s="37" t="e">
        <f t="shared" ref="Z144:Z164" si="25">((Y144*100)/AB144)</f>
        <v>#DIV/0!</v>
      </c>
      <c r="AA144" s="37" t="e">
        <f t="shared" ref="AA144:AA164" si="26">VAR(D144:Q144)</f>
        <v>#DIV/0!</v>
      </c>
      <c r="AB144" s="37" t="e">
        <f t="shared" ref="AB144:AB164" si="27">AVERAGE(D144:Q144)</f>
        <v>#DIV/0!</v>
      </c>
      <c r="AC144" s="37" t="e">
        <f t="shared" ref="AC144:AC164" si="28">_xlfn.PERCENTILE.INC(D144:Q144,0.95)</f>
        <v>#NUM!</v>
      </c>
      <c r="AD144" s="37" t="e">
        <f t="shared" ref="AD144:AD164" si="29">_xlfn.PERCENTILE.INC(D144:Q144,0.99)</f>
        <v>#NUM!</v>
      </c>
    </row>
    <row r="145" spans="1:30" x14ac:dyDescent="0.25">
      <c r="A145" s="20" t="s">
        <v>148</v>
      </c>
      <c r="B145" s="20" t="s">
        <v>105</v>
      </c>
      <c r="D145" s="40" t="s">
        <v>190</v>
      </c>
      <c r="E145" s="40" t="s">
        <v>190</v>
      </c>
      <c r="F145" s="40" t="s">
        <v>190</v>
      </c>
      <c r="G145" s="37" t="s">
        <v>249</v>
      </c>
      <c r="H145" s="37" t="s">
        <v>249</v>
      </c>
      <c r="I145" s="37" t="s">
        <v>249</v>
      </c>
      <c r="J145" s="37" t="s">
        <v>249</v>
      </c>
      <c r="K145" s="37" t="s">
        <v>249</v>
      </c>
      <c r="L145" s="37" t="s">
        <v>249</v>
      </c>
      <c r="M145" s="37" t="s">
        <v>249</v>
      </c>
      <c r="N145" s="37" t="s">
        <v>249</v>
      </c>
      <c r="O145" s="37" t="s">
        <v>249</v>
      </c>
      <c r="P145" s="37" t="s">
        <v>249</v>
      </c>
      <c r="Q145" s="37" t="s">
        <v>249</v>
      </c>
      <c r="R145" s="37"/>
      <c r="S145" s="37">
        <v>14</v>
      </c>
      <c r="T145" s="37">
        <v>14</v>
      </c>
      <c r="U145" s="38">
        <f t="shared" si="20"/>
        <v>1</v>
      </c>
      <c r="V145" s="39">
        <f t="shared" si="21"/>
        <v>0</v>
      </c>
      <c r="W145" s="37">
        <f t="shared" si="22"/>
        <v>0</v>
      </c>
      <c r="X145" s="37" t="e">
        <f t="shared" si="23"/>
        <v>#NUM!</v>
      </c>
      <c r="Y145" s="37" t="e">
        <f t="shared" si="24"/>
        <v>#DIV/0!</v>
      </c>
      <c r="Z145" s="37" t="e">
        <f t="shared" si="25"/>
        <v>#DIV/0!</v>
      </c>
      <c r="AA145" s="37" t="e">
        <f t="shared" si="26"/>
        <v>#DIV/0!</v>
      </c>
      <c r="AB145" s="37" t="e">
        <f t="shared" si="27"/>
        <v>#DIV/0!</v>
      </c>
      <c r="AC145" s="37" t="e">
        <f t="shared" si="28"/>
        <v>#NUM!</v>
      </c>
      <c r="AD145" s="37" t="e">
        <f t="shared" si="29"/>
        <v>#NUM!</v>
      </c>
    </row>
    <row r="146" spans="1:30" x14ac:dyDescent="0.25">
      <c r="A146" s="20" t="s">
        <v>149</v>
      </c>
      <c r="B146" s="20" t="s">
        <v>105</v>
      </c>
      <c r="D146" s="40" t="s">
        <v>190</v>
      </c>
      <c r="E146" s="40" t="s">
        <v>190</v>
      </c>
      <c r="F146" s="40" t="s">
        <v>190</v>
      </c>
      <c r="G146" s="37" t="s">
        <v>249</v>
      </c>
      <c r="H146" s="37" t="s">
        <v>249</v>
      </c>
      <c r="I146" s="37" t="s">
        <v>249</v>
      </c>
      <c r="J146" s="37" t="s">
        <v>249</v>
      </c>
      <c r="K146" s="37" t="s">
        <v>249</v>
      </c>
      <c r="L146" s="37" t="s">
        <v>249</v>
      </c>
      <c r="M146" s="37" t="s">
        <v>249</v>
      </c>
      <c r="N146" s="37" t="s">
        <v>249</v>
      </c>
      <c r="O146" s="37" t="s">
        <v>249</v>
      </c>
      <c r="P146" s="37" t="s">
        <v>249</v>
      </c>
      <c r="Q146" s="37" t="s">
        <v>249</v>
      </c>
      <c r="R146" s="37"/>
      <c r="S146" s="37">
        <v>14</v>
      </c>
      <c r="T146" s="37">
        <v>14</v>
      </c>
      <c r="U146" s="38">
        <f t="shared" si="20"/>
        <v>1</v>
      </c>
      <c r="V146" s="39">
        <f t="shared" si="21"/>
        <v>0</v>
      </c>
      <c r="W146" s="37">
        <f t="shared" si="22"/>
        <v>0</v>
      </c>
      <c r="X146" s="37" t="e">
        <f t="shared" si="23"/>
        <v>#NUM!</v>
      </c>
      <c r="Y146" s="37" t="e">
        <f t="shared" si="24"/>
        <v>#DIV/0!</v>
      </c>
      <c r="Z146" s="37" t="e">
        <f t="shared" si="25"/>
        <v>#DIV/0!</v>
      </c>
      <c r="AA146" s="37" t="e">
        <f t="shared" si="26"/>
        <v>#DIV/0!</v>
      </c>
      <c r="AB146" s="37" t="e">
        <f t="shared" si="27"/>
        <v>#DIV/0!</v>
      </c>
      <c r="AC146" s="37" t="e">
        <f t="shared" si="28"/>
        <v>#NUM!</v>
      </c>
      <c r="AD146" s="37" t="e">
        <f t="shared" si="29"/>
        <v>#NUM!</v>
      </c>
    </row>
    <row r="147" spans="1:30" x14ac:dyDescent="0.25">
      <c r="A147" s="20" t="s">
        <v>150</v>
      </c>
      <c r="B147" s="20" t="s">
        <v>105</v>
      </c>
      <c r="D147" s="40" t="s">
        <v>190</v>
      </c>
      <c r="E147" s="40" t="s">
        <v>190</v>
      </c>
      <c r="F147" s="40" t="s">
        <v>190</v>
      </c>
      <c r="G147" s="37" t="s">
        <v>249</v>
      </c>
      <c r="H147" s="37" t="s">
        <v>249</v>
      </c>
      <c r="I147" s="37" t="s">
        <v>249</v>
      </c>
      <c r="J147" s="37" t="s">
        <v>249</v>
      </c>
      <c r="K147" s="37" t="s">
        <v>249</v>
      </c>
      <c r="L147" s="37" t="s">
        <v>249</v>
      </c>
      <c r="M147" s="37" t="s">
        <v>249</v>
      </c>
      <c r="N147" s="37" t="s">
        <v>249</v>
      </c>
      <c r="O147" s="37" t="s">
        <v>249</v>
      </c>
      <c r="P147" s="37" t="s">
        <v>249</v>
      </c>
      <c r="Q147" s="37" t="s">
        <v>249</v>
      </c>
      <c r="R147" s="37"/>
      <c r="S147" s="37">
        <v>14</v>
      </c>
      <c r="T147" s="37">
        <v>14</v>
      </c>
      <c r="U147" s="38">
        <f t="shared" si="20"/>
        <v>1</v>
      </c>
      <c r="V147" s="39">
        <f t="shared" si="21"/>
        <v>0</v>
      </c>
      <c r="W147" s="37">
        <f t="shared" si="22"/>
        <v>0</v>
      </c>
      <c r="X147" s="37" t="e">
        <f t="shared" si="23"/>
        <v>#NUM!</v>
      </c>
      <c r="Y147" s="37" t="e">
        <f t="shared" si="24"/>
        <v>#DIV/0!</v>
      </c>
      <c r="Z147" s="37" t="e">
        <f t="shared" si="25"/>
        <v>#DIV/0!</v>
      </c>
      <c r="AA147" s="37" t="e">
        <f t="shared" si="26"/>
        <v>#DIV/0!</v>
      </c>
      <c r="AB147" s="37" t="e">
        <f t="shared" si="27"/>
        <v>#DIV/0!</v>
      </c>
      <c r="AC147" s="37" t="e">
        <f t="shared" si="28"/>
        <v>#NUM!</v>
      </c>
      <c r="AD147" s="37" t="e">
        <f t="shared" si="29"/>
        <v>#NUM!</v>
      </c>
    </row>
    <row r="148" spans="1:30" x14ac:dyDescent="0.25">
      <c r="A148" s="20" t="s">
        <v>151</v>
      </c>
      <c r="B148" s="20" t="s">
        <v>105</v>
      </c>
      <c r="D148" s="40" t="s">
        <v>190</v>
      </c>
      <c r="E148" s="40" t="s">
        <v>190</v>
      </c>
      <c r="F148" s="40" t="s">
        <v>190</v>
      </c>
      <c r="G148" s="37" t="s">
        <v>249</v>
      </c>
      <c r="H148" s="37" t="s">
        <v>249</v>
      </c>
      <c r="I148" s="37" t="s">
        <v>249</v>
      </c>
      <c r="J148" s="37" t="s">
        <v>249</v>
      </c>
      <c r="K148" s="37" t="s">
        <v>249</v>
      </c>
      <c r="L148" s="37" t="s">
        <v>249</v>
      </c>
      <c r="M148" s="37" t="s">
        <v>249</v>
      </c>
      <c r="N148" s="37" t="s">
        <v>249</v>
      </c>
      <c r="O148" s="37" t="s">
        <v>249</v>
      </c>
      <c r="P148" s="37" t="s">
        <v>249</v>
      </c>
      <c r="Q148" s="37" t="s">
        <v>249</v>
      </c>
      <c r="R148" s="37"/>
      <c r="S148" s="37">
        <v>14</v>
      </c>
      <c r="T148" s="37">
        <v>14</v>
      </c>
      <c r="U148" s="38">
        <f t="shared" si="20"/>
        <v>1</v>
      </c>
      <c r="V148" s="39">
        <f t="shared" si="21"/>
        <v>0</v>
      </c>
      <c r="W148" s="37">
        <f t="shared" si="22"/>
        <v>0</v>
      </c>
      <c r="X148" s="37" t="e">
        <f t="shared" si="23"/>
        <v>#NUM!</v>
      </c>
      <c r="Y148" s="37" t="e">
        <f t="shared" si="24"/>
        <v>#DIV/0!</v>
      </c>
      <c r="Z148" s="37" t="e">
        <f t="shared" si="25"/>
        <v>#DIV/0!</v>
      </c>
      <c r="AA148" s="37" t="e">
        <f t="shared" si="26"/>
        <v>#DIV/0!</v>
      </c>
      <c r="AB148" s="37" t="e">
        <f t="shared" si="27"/>
        <v>#DIV/0!</v>
      </c>
      <c r="AC148" s="37" t="e">
        <f t="shared" si="28"/>
        <v>#NUM!</v>
      </c>
      <c r="AD148" s="37" t="e">
        <f t="shared" si="29"/>
        <v>#NUM!</v>
      </c>
    </row>
    <row r="149" spans="1:30" x14ac:dyDescent="0.25">
      <c r="A149" s="20" t="s">
        <v>48</v>
      </c>
      <c r="B149" s="20" t="s">
        <v>105</v>
      </c>
      <c r="D149" s="40" t="s">
        <v>190</v>
      </c>
      <c r="E149" s="40" t="s">
        <v>190</v>
      </c>
      <c r="F149" s="40">
        <v>18</v>
      </c>
      <c r="G149" s="37"/>
      <c r="H149" s="37"/>
      <c r="I149" s="37"/>
      <c r="J149" s="37"/>
      <c r="K149" s="37"/>
      <c r="L149" s="37"/>
      <c r="M149" s="37"/>
      <c r="N149" s="37"/>
      <c r="O149" s="37"/>
      <c r="P149" s="37"/>
      <c r="Q149" s="37"/>
      <c r="R149" s="37"/>
      <c r="S149" s="37">
        <v>3</v>
      </c>
      <c r="T149" s="37">
        <v>2</v>
      </c>
      <c r="U149" s="38">
        <f t="shared" si="20"/>
        <v>0.66666666666666663</v>
      </c>
      <c r="V149" s="39">
        <f t="shared" si="21"/>
        <v>18</v>
      </c>
      <c r="W149" s="37">
        <f t="shared" si="22"/>
        <v>18</v>
      </c>
      <c r="X149" s="37">
        <f t="shared" si="23"/>
        <v>18</v>
      </c>
      <c r="Y149" s="37" t="e">
        <f t="shared" si="24"/>
        <v>#DIV/0!</v>
      </c>
      <c r="Z149" s="37" t="e">
        <f t="shared" si="25"/>
        <v>#DIV/0!</v>
      </c>
      <c r="AA149" s="37" t="e">
        <f t="shared" si="26"/>
        <v>#DIV/0!</v>
      </c>
      <c r="AB149" s="37">
        <f t="shared" si="27"/>
        <v>18</v>
      </c>
      <c r="AC149" s="37">
        <f t="shared" si="28"/>
        <v>18</v>
      </c>
      <c r="AD149" s="37">
        <f t="shared" si="29"/>
        <v>18</v>
      </c>
    </row>
    <row r="150" spans="1:30" x14ac:dyDescent="0.25">
      <c r="A150" s="27" t="s">
        <v>152</v>
      </c>
      <c r="B150" s="28" t="s">
        <v>105</v>
      </c>
      <c r="D150" s="40" t="s">
        <v>190</v>
      </c>
      <c r="E150" s="40" t="s">
        <v>190</v>
      </c>
      <c r="F150" s="40" t="s">
        <v>190</v>
      </c>
      <c r="G150" s="37" t="s">
        <v>249</v>
      </c>
      <c r="H150" s="37" t="s">
        <v>249</v>
      </c>
      <c r="I150" s="37" t="s">
        <v>249</v>
      </c>
      <c r="J150" s="37" t="s">
        <v>249</v>
      </c>
      <c r="K150" s="37" t="s">
        <v>249</v>
      </c>
      <c r="L150" s="37" t="s">
        <v>249</v>
      </c>
      <c r="M150" s="37" t="s">
        <v>249</v>
      </c>
      <c r="N150" s="37" t="s">
        <v>249</v>
      </c>
      <c r="O150" s="37" t="s">
        <v>249</v>
      </c>
      <c r="P150" s="37" t="s">
        <v>249</v>
      </c>
      <c r="Q150" s="37" t="s">
        <v>249</v>
      </c>
      <c r="R150" s="37"/>
      <c r="S150" s="37">
        <v>14</v>
      </c>
      <c r="T150" s="37">
        <v>14</v>
      </c>
      <c r="U150" s="38">
        <f t="shared" si="20"/>
        <v>1</v>
      </c>
      <c r="V150" s="39">
        <f t="shared" si="21"/>
        <v>0</v>
      </c>
      <c r="W150" s="37">
        <f t="shared" si="22"/>
        <v>0</v>
      </c>
      <c r="X150" s="37" t="e">
        <f t="shared" si="23"/>
        <v>#NUM!</v>
      </c>
      <c r="Y150" s="37" t="e">
        <f t="shared" si="24"/>
        <v>#DIV/0!</v>
      </c>
      <c r="Z150" s="37" t="e">
        <f t="shared" si="25"/>
        <v>#DIV/0!</v>
      </c>
      <c r="AA150" s="37" t="e">
        <f t="shared" si="26"/>
        <v>#DIV/0!</v>
      </c>
      <c r="AB150" s="37" t="e">
        <f t="shared" si="27"/>
        <v>#DIV/0!</v>
      </c>
      <c r="AC150" s="37" t="e">
        <f t="shared" si="28"/>
        <v>#NUM!</v>
      </c>
      <c r="AD150" s="37" t="e">
        <f t="shared" si="29"/>
        <v>#NUM!</v>
      </c>
    </row>
    <row r="151" spans="1:30" x14ac:dyDescent="0.25">
      <c r="A151" s="27" t="s">
        <v>33</v>
      </c>
      <c r="B151" s="28" t="s">
        <v>105</v>
      </c>
      <c r="D151" s="40" t="s">
        <v>190</v>
      </c>
      <c r="E151" s="40" t="s">
        <v>190</v>
      </c>
      <c r="F151" s="40" t="s">
        <v>190</v>
      </c>
      <c r="G151" s="37" t="s">
        <v>249</v>
      </c>
      <c r="H151" s="37" t="s">
        <v>249</v>
      </c>
      <c r="I151" s="37" t="s">
        <v>249</v>
      </c>
      <c r="J151" s="37" t="s">
        <v>249</v>
      </c>
      <c r="K151" s="37" t="s">
        <v>249</v>
      </c>
      <c r="L151" s="37" t="s">
        <v>249</v>
      </c>
      <c r="M151" s="37" t="s">
        <v>249</v>
      </c>
      <c r="N151" s="37" t="s">
        <v>249</v>
      </c>
      <c r="O151" s="37" t="s">
        <v>249</v>
      </c>
      <c r="P151" s="37" t="s">
        <v>249</v>
      </c>
      <c r="Q151" s="37" t="s">
        <v>249</v>
      </c>
      <c r="R151" s="37"/>
      <c r="S151" s="37">
        <v>14</v>
      </c>
      <c r="T151" s="37">
        <v>14</v>
      </c>
      <c r="U151" s="38">
        <f t="shared" si="20"/>
        <v>1</v>
      </c>
      <c r="V151" s="39">
        <f t="shared" si="21"/>
        <v>0</v>
      </c>
      <c r="W151" s="37">
        <f t="shared" si="22"/>
        <v>0</v>
      </c>
      <c r="X151" s="37" t="e">
        <f t="shared" si="23"/>
        <v>#NUM!</v>
      </c>
      <c r="Y151" s="37" t="e">
        <f t="shared" si="24"/>
        <v>#DIV/0!</v>
      </c>
      <c r="Z151" s="37" t="e">
        <f t="shared" si="25"/>
        <v>#DIV/0!</v>
      </c>
      <c r="AA151" s="37" t="e">
        <f t="shared" si="26"/>
        <v>#DIV/0!</v>
      </c>
      <c r="AB151" s="37" t="e">
        <f t="shared" si="27"/>
        <v>#DIV/0!</v>
      </c>
      <c r="AC151" s="37" t="e">
        <f t="shared" si="28"/>
        <v>#NUM!</v>
      </c>
      <c r="AD151" s="37" t="e">
        <f t="shared" si="29"/>
        <v>#NUM!</v>
      </c>
    </row>
    <row r="152" spans="1:30" x14ac:dyDescent="0.25">
      <c r="A152" s="27" t="s">
        <v>35</v>
      </c>
      <c r="B152" s="28" t="s">
        <v>105</v>
      </c>
      <c r="D152" s="40" t="s">
        <v>190</v>
      </c>
      <c r="E152" s="40" t="s">
        <v>190</v>
      </c>
      <c r="F152" s="40" t="s">
        <v>190</v>
      </c>
      <c r="G152" s="37" t="s">
        <v>249</v>
      </c>
      <c r="H152" s="37" t="s">
        <v>249</v>
      </c>
      <c r="I152" s="37" t="s">
        <v>249</v>
      </c>
      <c r="J152" s="37" t="s">
        <v>249</v>
      </c>
      <c r="K152" s="37" t="s">
        <v>249</v>
      </c>
      <c r="L152" s="37" t="s">
        <v>249</v>
      </c>
      <c r="M152" s="37" t="s">
        <v>249</v>
      </c>
      <c r="N152" s="37" t="s">
        <v>249</v>
      </c>
      <c r="O152" s="37" t="s">
        <v>249</v>
      </c>
      <c r="P152" s="37" t="s">
        <v>249</v>
      </c>
      <c r="Q152" s="37" t="s">
        <v>249</v>
      </c>
      <c r="R152" s="37"/>
      <c r="S152" s="37">
        <v>14</v>
      </c>
      <c r="T152" s="37">
        <v>14</v>
      </c>
      <c r="U152" s="38">
        <f t="shared" si="20"/>
        <v>1</v>
      </c>
      <c r="V152" s="39">
        <f t="shared" si="21"/>
        <v>0</v>
      </c>
      <c r="W152" s="37">
        <f t="shared" si="22"/>
        <v>0</v>
      </c>
      <c r="X152" s="37" t="e">
        <f t="shared" si="23"/>
        <v>#NUM!</v>
      </c>
      <c r="Y152" s="37" t="e">
        <f t="shared" si="24"/>
        <v>#DIV/0!</v>
      </c>
      <c r="Z152" s="37" t="e">
        <f t="shared" si="25"/>
        <v>#DIV/0!</v>
      </c>
      <c r="AA152" s="37" t="e">
        <f t="shared" si="26"/>
        <v>#DIV/0!</v>
      </c>
      <c r="AB152" s="37" t="e">
        <f t="shared" si="27"/>
        <v>#DIV/0!</v>
      </c>
      <c r="AC152" s="37" t="e">
        <f t="shared" si="28"/>
        <v>#NUM!</v>
      </c>
      <c r="AD152" s="37" t="e">
        <f t="shared" si="29"/>
        <v>#NUM!</v>
      </c>
    </row>
    <row r="153" spans="1:30" x14ac:dyDescent="0.25">
      <c r="A153" s="27" t="s">
        <v>153</v>
      </c>
      <c r="B153" s="28" t="s">
        <v>154</v>
      </c>
      <c r="D153" s="40" t="s">
        <v>190</v>
      </c>
      <c r="E153" s="40" t="s">
        <v>190</v>
      </c>
      <c r="F153" s="40" t="s">
        <v>190</v>
      </c>
      <c r="G153" s="37" t="s">
        <v>249</v>
      </c>
      <c r="H153" s="37" t="s">
        <v>249</v>
      </c>
      <c r="I153" s="37" t="s">
        <v>249</v>
      </c>
      <c r="J153" s="37" t="s">
        <v>249</v>
      </c>
      <c r="K153" s="37" t="s">
        <v>249</v>
      </c>
      <c r="L153" s="37" t="s">
        <v>249</v>
      </c>
      <c r="M153" s="37" t="s">
        <v>249</v>
      </c>
      <c r="N153" s="37" t="s">
        <v>249</v>
      </c>
      <c r="O153" s="37" t="s">
        <v>249</v>
      </c>
      <c r="P153" s="37" t="s">
        <v>249</v>
      </c>
      <c r="Q153" s="37" t="s">
        <v>249</v>
      </c>
      <c r="R153" s="37"/>
      <c r="S153" s="37">
        <v>14</v>
      </c>
      <c r="T153" s="37">
        <v>14</v>
      </c>
      <c r="U153" s="38">
        <f t="shared" si="20"/>
        <v>1</v>
      </c>
      <c r="V153" s="39">
        <f t="shared" si="21"/>
        <v>0</v>
      </c>
      <c r="W153" s="37">
        <f t="shared" si="22"/>
        <v>0</v>
      </c>
      <c r="X153" s="37" t="e">
        <f t="shared" si="23"/>
        <v>#NUM!</v>
      </c>
      <c r="Y153" s="37" t="e">
        <f t="shared" si="24"/>
        <v>#DIV/0!</v>
      </c>
      <c r="Z153" s="37" t="e">
        <f t="shared" si="25"/>
        <v>#DIV/0!</v>
      </c>
      <c r="AA153" s="37" t="e">
        <f t="shared" si="26"/>
        <v>#DIV/0!</v>
      </c>
      <c r="AB153" s="37" t="e">
        <f t="shared" si="27"/>
        <v>#DIV/0!</v>
      </c>
      <c r="AC153" s="37" t="e">
        <f t="shared" si="28"/>
        <v>#NUM!</v>
      </c>
      <c r="AD153" s="37" t="e">
        <f t="shared" si="29"/>
        <v>#NUM!</v>
      </c>
    </row>
    <row r="154" spans="1:30" x14ac:dyDescent="0.25">
      <c r="A154" s="27" t="s">
        <v>155</v>
      </c>
      <c r="B154" s="28" t="s">
        <v>156</v>
      </c>
      <c r="D154" s="37"/>
      <c r="E154" s="37"/>
      <c r="F154" s="37"/>
      <c r="G154" s="37" t="s">
        <v>249</v>
      </c>
      <c r="H154" s="37" t="s">
        <v>249</v>
      </c>
      <c r="I154" s="37" t="s">
        <v>249</v>
      </c>
      <c r="J154" s="37" t="s">
        <v>249</v>
      </c>
      <c r="K154" s="37" t="s">
        <v>249</v>
      </c>
      <c r="L154" s="37" t="s">
        <v>249</v>
      </c>
      <c r="M154" s="37" t="s">
        <v>249</v>
      </c>
      <c r="N154" s="37" t="s">
        <v>249</v>
      </c>
      <c r="O154" s="37" t="s">
        <v>249</v>
      </c>
      <c r="P154" s="37" t="s">
        <v>249</v>
      </c>
      <c r="Q154" s="37" t="s">
        <v>249</v>
      </c>
      <c r="R154" s="37"/>
      <c r="S154" s="37">
        <v>11</v>
      </c>
      <c r="T154" s="37">
        <v>11</v>
      </c>
      <c r="U154" s="38">
        <f t="shared" si="20"/>
        <v>1</v>
      </c>
      <c r="V154" s="39">
        <f t="shared" si="21"/>
        <v>0</v>
      </c>
      <c r="W154" s="37">
        <f t="shared" si="22"/>
        <v>0</v>
      </c>
      <c r="X154" s="37" t="e">
        <f t="shared" si="23"/>
        <v>#NUM!</v>
      </c>
      <c r="Y154" s="37" t="e">
        <f t="shared" si="24"/>
        <v>#DIV/0!</v>
      </c>
      <c r="Z154" s="37" t="e">
        <f t="shared" si="25"/>
        <v>#DIV/0!</v>
      </c>
      <c r="AA154" s="37" t="e">
        <f t="shared" si="26"/>
        <v>#DIV/0!</v>
      </c>
      <c r="AB154" s="37" t="e">
        <f t="shared" si="27"/>
        <v>#DIV/0!</v>
      </c>
      <c r="AC154" s="37" t="e">
        <f t="shared" si="28"/>
        <v>#NUM!</v>
      </c>
      <c r="AD154" s="37" t="e">
        <f t="shared" si="29"/>
        <v>#NUM!</v>
      </c>
    </row>
    <row r="155" spans="1:30" x14ac:dyDescent="0.25">
      <c r="A155" s="29" t="s">
        <v>157</v>
      </c>
      <c r="B155" s="33" t="s">
        <v>156</v>
      </c>
      <c r="D155" s="37"/>
      <c r="E155" s="37"/>
      <c r="F155" s="37"/>
      <c r="G155" s="37" t="s">
        <v>249</v>
      </c>
      <c r="H155" s="37" t="s">
        <v>249</v>
      </c>
      <c r="I155" s="37" t="s">
        <v>249</v>
      </c>
      <c r="J155" s="37" t="s">
        <v>249</v>
      </c>
      <c r="K155" s="37" t="s">
        <v>249</v>
      </c>
      <c r="L155" s="37" t="s">
        <v>249</v>
      </c>
      <c r="M155" s="37" t="s">
        <v>249</v>
      </c>
      <c r="N155" s="37" t="s">
        <v>249</v>
      </c>
      <c r="O155" s="37" t="s">
        <v>249</v>
      </c>
      <c r="P155" s="37" t="s">
        <v>249</v>
      </c>
      <c r="Q155" s="37" t="s">
        <v>249</v>
      </c>
      <c r="R155" s="37"/>
      <c r="S155" s="37">
        <v>11</v>
      </c>
      <c r="T155" s="37">
        <v>11</v>
      </c>
      <c r="U155" s="38">
        <f t="shared" si="20"/>
        <v>1</v>
      </c>
      <c r="V155" s="39">
        <f t="shared" si="21"/>
        <v>0</v>
      </c>
      <c r="W155" s="37">
        <f t="shared" si="22"/>
        <v>0</v>
      </c>
      <c r="X155" s="37" t="e">
        <f t="shared" si="23"/>
        <v>#NUM!</v>
      </c>
      <c r="Y155" s="37" t="e">
        <f t="shared" si="24"/>
        <v>#DIV/0!</v>
      </c>
      <c r="Z155" s="37" t="e">
        <f t="shared" si="25"/>
        <v>#DIV/0!</v>
      </c>
      <c r="AA155" s="37" t="e">
        <f t="shared" si="26"/>
        <v>#DIV/0!</v>
      </c>
      <c r="AB155" s="37" t="e">
        <f t="shared" si="27"/>
        <v>#DIV/0!</v>
      </c>
      <c r="AC155" s="37" t="e">
        <f t="shared" si="28"/>
        <v>#NUM!</v>
      </c>
      <c r="AD155" s="37" t="e">
        <f t="shared" si="29"/>
        <v>#NUM!</v>
      </c>
    </row>
    <row r="156" spans="1:30" x14ac:dyDescent="0.25">
      <c r="A156" s="27" t="s">
        <v>158</v>
      </c>
      <c r="B156" s="28" t="s">
        <v>156</v>
      </c>
      <c r="D156" s="37"/>
      <c r="E156" s="37"/>
      <c r="F156" s="37"/>
      <c r="G156" s="37" t="s">
        <v>249</v>
      </c>
      <c r="H156" s="37" t="s">
        <v>249</v>
      </c>
      <c r="I156" s="37" t="s">
        <v>249</v>
      </c>
      <c r="J156" s="37" t="s">
        <v>249</v>
      </c>
      <c r="K156" s="37" t="s">
        <v>249</v>
      </c>
      <c r="L156" s="37" t="s">
        <v>249</v>
      </c>
      <c r="M156" s="37" t="s">
        <v>249</v>
      </c>
      <c r="N156" s="37" t="s">
        <v>249</v>
      </c>
      <c r="O156" s="37" t="s">
        <v>249</v>
      </c>
      <c r="P156" s="37" t="s">
        <v>249</v>
      </c>
      <c r="Q156" s="37" t="s">
        <v>249</v>
      </c>
      <c r="R156" s="37"/>
      <c r="S156" s="37">
        <v>11</v>
      </c>
      <c r="T156" s="37">
        <v>11</v>
      </c>
      <c r="U156" s="38">
        <f t="shared" si="20"/>
        <v>1</v>
      </c>
      <c r="V156" s="39">
        <f t="shared" si="21"/>
        <v>0</v>
      </c>
      <c r="W156" s="37">
        <f t="shared" si="22"/>
        <v>0</v>
      </c>
      <c r="X156" s="37" t="e">
        <f t="shared" si="23"/>
        <v>#NUM!</v>
      </c>
      <c r="Y156" s="37" t="e">
        <f t="shared" si="24"/>
        <v>#DIV/0!</v>
      </c>
      <c r="Z156" s="37" t="e">
        <f t="shared" si="25"/>
        <v>#DIV/0!</v>
      </c>
      <c r="AA156" s="37" t="e">
        <f t="shared" si="26"/>
        <v>#DIV/0!</v>
      </c>
      <c r="AB156" s="37" t="e">
        <f t="shared" si="27"/>
        <v>#DIV/0!</v>
      </c>
      <c r="AC156" s="37" t="e">
        <f t="shared" si="28"/>
        <v>#NUM!</v>
      </c>
      <c r="AD156" s="37" t="e">
        <f t="shared" si="29"/>
        <v>#NUM!</v>
      </c>
    </row>
    <row r="157" spans="1:30" x14ac:dyDescent="0.25">
      <c r="A157" s="27" t="s">
        <v>159</v>
      </c>
      <c r="B157" s="28" t="s">
        <v>156</v>
      </c>
      <c r="D157" s="37"/>
      <c r="E157" s="37"/>
      <c r="F157" s="37"/>
      <c r="G157" s="37" t="s">
        <v>249</v>
      </c>
      <c r="H157" s="37" t="s">
        <v>249</v>
      </c>
      <c r="I157" s="37" t="s">
        <v>249</v>
      </c>
      <c r="J157" s="37" t="s">
        <v>249</v>
      </c>
      <c r="K157" s="37" t="s">
        <v>249</v>
      </c>
      <c r="L157" s="37" t="s">
        <v>249</v>
      </c>
      <c r="M157" s="37" t="s">
        <v>249</v>
      </c>
      <c r="N157" s="37" t="s">
        <v>249</v>
      </c>
      <c r="O157" s="37" t="s">
        <v>249</v>
      </c>
      <c r="P157" s="37" t="s">
        <v>249</v>
      </c>
      <c r="Q157" s="37" t="s">
        <v>249</v>
      </c>
      <c r="R157" s="37"/>
      <c r="S157" s="37">
        <v>11</v>
      </c>
      <c r="T157" s="37">
        <v>11</v>
      </c>
      <c r="U157" s="38">
        <f t="shared" si="20"/>
        <v>1</v>
      </c>
      <c r="V157" s="39">
        <f t="shared" si="21"/>
        <v>0</v>
      </c>
      <c r="W157" s="37">
        <f t="shared" si="22"/>
        <v>0</v>
      </c>
      <c r="X157" s="37" t="e">
        <f t="shared" si="23"/>
        <v>#NUM!</v>
      </c>
      <c r="Y157" s="37" t="e">
        <f t="shared" si="24"/>
        <v>#DIV/0!</v>
      </c>
      <c r="Z157" s="37" t="e">
        <f t="shared" si="25"/>
        <v>#DIV/0!</v>
      </c>
      <c r="AA157" s="37" t="e">
        <f t="shared" si="26"/>
        <v>#DIV/0!</v>
      </c>
      <c r="AB157" s="37" t="e">
        <f t="shared" si="27"/>
        <v>#DIV/0!</v>
      </c>
      <c r="AC157" s="37" t="e">
        <f t="shared" si="28"/>
        <v>#NUM!</v>
      </c>
      <c r="AD157" s="37" t="e">
        <f t="shared" si="29"/>
        <v>#NUM!</v>
      </c>
    </row>
    <row r="158" spans="1:30" x14ac:dyDescent="0.25">
      <c r="A158" s="30" t="s">
        <v>160</v>
      </c>
      <c r="B158" s="34" t="s">
        <v>156</v>
      </c>
      <c r="D158" s="37"/>
      <c r="E158" s="37"/>
      <c r="F158" s="37"/>
      <c r="G158" s="37" t="s">
        <v>249</v>
      </c>
      <c r="H158" s="37" t="s">
        <v>249</v>
      </c>
      <c r="I158" s="37" t="s">
        <v>249</v>
      </c>
      <c r="J158" s="37" t="s">
        <v>249</v>
      </c>
      <c r="K158" s="37" t="s">
        <v>249</v>
      </c>
      <c r="L158" s="37" t="s">
        <v>249</v>
      </c>
      <c r="M158" s="37" t="s">
        <v>249</v>
      </c>
      <c r="N158" s="37" t="s">
        <v>249</v>
      </c>
      <c r="O158" s="37" t="s">
        <v>249</v>
      </c>
      <c r="P158" s="37" t="s">
        <v>249</v>
      </c>
      <c r="Q158" s="37" t="s">
        <v>249</v>
      </c>
      <c r="R158" s="37"/>
      <c r="S158" s="37">
        <v>11</v>
      </c>
      <c r="T158" s="37">
        <v>11</v>
      </c>
      <c r="U158" s="38">
        <f t="shared" si="20"/>
        <v>1</v>
      </c>
      <c r="V158" s="39">
        <f t="shared" si="21"/>
        <v>0</v>
      </c>
      <c r="W158" s="37">
        <f t="shared" si="22"/>
        <v>0</v>
      </c>
      <c r="X158" s="37" t="e">
        <f t="shared" si="23"/>
        <v>#NUM!</v>
      </c>
      <c r="Y158" s="37" t="e">
        <f t="shared" si="24"/>
        <v>#DIV/0!</v>
      </c>
      <c r="Z158" s="37" t="e">
        <f t="shared" si="25"/>
        <v>#DIV/0!</v>
      </c>
      <c r="AA158" s="37" t="e">
        <f t="shared" si="26"/>
        <v>#DIV/0!</v>
      </c>
      <c r="AB158" s="37" t="e">
        <f t="shared" si="27"/>
        <v>#DIV/0!</v>
      </c>
      <c r="AC158" s="37" t="e">
        <f t="shared" si="28"/>
        <v>#NUM!</v>
      </c>
      <c r="AD158" s="37" t="e">
        <f t="shared" si="29"/>
        <v>#NUM!</v>
      </c>
    </row>
    <row r="159" spans="1:30" x14ac:dyDescent="0.25">
      <c r="A159" s="30" t="s">
        <v>161</v>
      </c>
      <c r="B159" s="34" t="s">
        <v>156</v>
      </c>
      <c r="D159" s="37"/>
      <c r="E159" s="37"/>
      <c r="F159" s="37"/>
      <c r="G159" s="37" t="s">
        <v>249</v>
      </c>
      <c r="H159" s="37" t="s">
        <v>249</v>
      </c>
      <c r="I159" s="37" t="s">
        <v>249</v>
      </c>
      <c r="J159" s="37" t="s">
        <v>249</v>
      </c>
      <c r="K159" s="37" t="s">
        <v>249</v>
      </c>
      <c r="L159" s="37" t="s">
        <v>249</v>
      </c>
      <c r="M159" s="37" t="s">
        <v>249</v>
      </c>
      <c r="N159" s="37" t="s">
        <v>249</v>
      </c>
      <c r="O159" s="37" t="s">
        <v>249</v>
      </c>
      <c r="P159" s="37" t="s">
        <v>249</v>
      </c>
      <c r="Q159" s="37" t="s">
        <v>249</v>
      </c>
      <c r="R159" s="37"/>
      <c r="S159" s="37">
        <v>11</v>
      </c>
      <c r="T159" s="37">
        <v>11</v>
      </c>
      <c r="U159" s="38">
        <f t="shared" si="20"/>
        <v>1</v>
      </c>
      <c r="V159" s="39">
        <f t="shared" si="21"/>
        <v>0</v>
      </c>
      <c r="W159" s="37">
        <f t="shared" si="22"/>
        <v>0</v>
      </c>
      <c r="X159" s="37" t="e">
        <f t="shared" si="23"/>
        <v>#NUM!</v>
      </c>
      <c r="Y159" s="37" t="e">
        <f t="shared" si="24"/>
        <v>#DIV/0!</v>
      </c>
      <c r="Z159" s="37" t="e">
        <f t="shared" si="25"/>
        <v>#DIV/0!</v>
      </c>
      <c r="AA159" s="37" t="e">
        <f t="shared" si="26"/>
        <v>#DIV/0!</v>
      </c>
      <c r="AB159" s="37" t="e">
        <f t="shared" si="27"/>
        <v>#DIV/0!</v>
      </c>
      <c r="AC159" s="37" t="e">
        <f t="shared" si="28"/>
        <v>#NUM!</v>
      </c>
      <c r="AD159" s="37" t="e">
        <f t="shared" si="29"/>
        <v>#NUM!</v>
      </c>
    </row>
    <row r="160" spans="1:30" x14ac:dyDescent="0.25">
      <c r="A160" s="27" t="s">
        <v>162</v>
      </c>
      <c r="B160" s="28" t="s">
        <v>156</v>
      </c>
      <c r="D160" s="37"/>
      <c r="E160" s="37"/>
      <c r="F160" s="37"/>
      <c r="G160" s="37" t="s">
        <v>249</v>
      </c>
      <c r="H160" s="37" t="s">
        <v>249</v>
      </c>
      <c r="I160" s="37" t="s">
        <v>249</v>
      </c>
      <c r="J160" s="37" t="s">
        <v>249</v>
      </c>
      <c r="K160" s="37" t="s">
        <v>249</v>
      </c>
      <c r="L160" s="37" t="s">
        <v>249</v>
      </c>
      <c r="M160" s="37" t="s">
        <v>249</v>
      </c>
      <c r="N160" s="37" t="s">
        <v>249</v>
      </c>
      <c r="O160" s="37" t="s">
        <v>249</v>
      </c>
      <c r="P160" s="37" t="s">
        <v>249</v>
      </c>
      <c r="Q160" s="37" t="s">
        <v>249</v>
      </c>
      <c r="R160" s="37"/>
      <c r="S160" s="37">
        <v>11</v>
      </c>
      <c r="T160" s="37">
        <v>11</v>
      </c>
      <c r="U160" s="38">
        <f t="shared" si="20"/>
        <v>1</v>
      </c>
      <c r="V160" s="39">
        <f t="shared" si="21"/>
        <v>0</v>
      </c>
      <c r="W160" s="37">
        <f t="shared" si="22"/>
        <v>0</v>
      </c>
      <c r="X160" s="37" t="e">
        <f t="shared" si="23"/>
        <v>#NUM!</v>
      </c>
      <c r="Y160" s="37" t="e">
        <f t="shared" si="24"/>
        <v>#DIV/0!</v>
      </c>
      <c r="Z160" s="37" t="e">
        <f t="shared" si="25"/>
        <v>#DIV/0!</v>
      </c>
      <c r="AA160" s="37" t="e">
        <f t="shared" si="26"/>
        <v>#DIV/0!</v>
      </c>
      <c r="AB160" s="37" t="e">
        <f t="shared" si="27"/>
        <v>#DIV/0!</v>
      </c>
      <c r="AC160" s="37" t="e">
        <f t="shared" si="28"/>
        <v>#NUM!</v>
      </c>
      <c r="AD160" s="37" t="e">
        <f t="shared" si="29"/>
        <v>#NUM!</v>
      </c>
    </row>
    <row r="161" spans="1:30" x14ac:dyDescent="0.25">
      <c r="A161" s="30" t="s">
        <v>163</v>
      </c>
      <c r="B161" s="34" t="s">
        <v>156</v>
      </c>
      <c r="D161" s="37"/>
      <c r="E161" s="37"/>
      <c r="F161" s="37"/>
      <c r="G161" s="37">
        <v>570</v>
      </c>
      <c r="H161" s="37">
        <v>120</v>
      </c>
      <c r="I161" s="37">
        <v>160</v>
      </c>
      <c r="J161" s="37">
        <v>120</v>
      </c>
      <c r="K161" s="37">
        <v>180</v>
      </c>
      <c r="L161" s="37">
        <v>82</v>
      </c>
      <c r="M161" s="37">
        <v>390</v>
      </c>
      <c r="N161" s="37">
        <v>60</v>
      </c>
      <c r="O161" s="37">
        <v>90</v>
      </c>
      <c r="P161" s="37">
        <v>270</v>
      </c>
      <c r="Q161" s="37">
        <v>130</v>
      </c>
      <c r="R161" s="37"/>
      <c r="S161" s="37">
        <v>11</v>
      </c>
      <c r="T161" s="37">
        <v>8</v>
      </c>
      <c r="U161" s="38">
        <f t="shared" si="20"/>
        <v>0.72727272727272729</v>
      </c>
      <c r="V161" s="39">
        <f t="shared" si="21"/>
        <v>570</v>
      </c>
      <c r="W161" s="37">
        <f t="shared" si="22"/>
        <v>60</v>
      </c>
      <c r="X161" s="37">
        <f t="shared" si="23"/>
        <v>130</v>
      </c>
      <c r="Y161" s="37">
        <f t="shared" si="24"/>
        <v>155.93355228196634</v>
      </c>
      <c r="Z161" s="37">
        <f t="shared" si="25"/>
        <v>78.9718727026533</v>
      </c>
      <c r="AA161" s="37">
        <f t="shared" si="26"/>
        <v>24315.272727272728</v>
      </c>
      <c r="AB161" s="37">
        <f t="shared" si="27"/>
        <v>197.45454545454547</v>
      </c>
      <c r="AC161" s="37">
        <f t="shared" si="28"/>
        <v>480</v>
      </c>
      <c r="AD161" s="37">
        <f t="shared" si="29"/>
        <v>552</v>
      </c>
    </row>
    <row r="162" spans="1:30" x14ac:dyDescent="0.25">
      <c r="A162" s="27" t="s">
        <v>164</v>
      </c>
      <c r="B162" s="28" t="s">
        <v>156</v>
      </c>
      <c r="D162" s="37"/>
      <c r="E162" s="37"/>
      <c r="F162" s="37"/>
      <c r="G162" s="37" t="s">
        <v>249</v>
      </c>
      <c r="H162" s="37" t="s">
        <v>249</v>
      </c>
      <c r="I162" s="37" t="s">
        <v>249</v>
      </c>
      <c r="J162" s="37" t="s">
        <v>249</v>
      </c>
      <c r="K162" s="37" t="s">
        <v>249</v>
      </c>
      <c r="L162" s="37" t="s">
        <v>249</v>
      </c>
      <c r="M162" s="37" t="s">
        <v>249</v>
      </c>
      <c r="N162" s="37" t="s">
        <v>249</v>
      </c>
      <c r="O162" s="37" t="s">
        <v>249</v>
      </c>
      <c r="P162" s="37" t="s">
        <v>249</v>
      </c>
      <c r="Q162" s="37" t="s">
        <v>249</v>
      </c>
      <c r="R162" s="37"/>
      <c r="S162" s="37">
        <v>11</v>
      </c>
      <c r="T162" s="37">
        <v>11</v>
      </c>
      <c r="U162" s="38">
        <f t="shared" si="20"/>
        <v>1</v>
      </c>
      <c r="V162" s="39">
        <f t="shared" si="21"/>
        <v>0</v>
      </c>
      <c r="W162" s="37">
        <f t="shared" si="22"/>
        <v>0</v>
      </c>
      <c r="X162" s="37" t="e">
        <f t="shared" si="23"/>
        <v>#NUM!</v>
      </c>
      <c r="Y162" s="37" t="e">
        <f t="shared" si="24"/>
        <v>#DIV/0!</v>
      </c>
      <c r="Z162" s="37" t="e">
        <f t="shared" si="25"/>
        <v>#DIV/0!</v>
      </c>
      <c r="AA162" s="37" t="e">
        <f t="shared" si="26"/>
        <v>#DIV/0!</v>
      </c>
      <c r="AB162" s="37" t="e">
        <f t="shared" si="27"/>
        <v>#DIV/0!</v>
      </c>
      <c r="AC162" s="37" t="e">
        <f t="shared" si="28"/>
        <v>#NUM!</v>
      </c>
      <c r="AD162" s="37" t="e">
        <f t="shared" si="29"/>
        <v>#NUM!</v>
      </c>
    </row>
    <row r="163" spans="1:30" x14ac:dyDescent="0.25">
      <c r="A163" s="30" t="s">
        <v>165</v>
      </c>
      <c r="B163" s="34" t="s">
        <v>156</v>
      </c>
      <c r="D163" s="37"/>
      <c r="E163" s="37"/>
      <c r="F163" s="37"/>
      <c r="G163" s="37" t="s">
        <v>249</v>
      </c>
      <c r="H163" s="37" t="s">
        <v>249</v>
      </c>
      <c r="I163" s="37" t="s">
        <v>249</v>
      </c>
      <c r="J163" s="37" t="s">
        <v>249</v>
      </c>
      <c r="K163" s="37" t="s">
        <v>249</v>
      </c>
      <c r="L163" s="37" t="s">
        <v>249</v>
      </c>
      <c r="M163" s="37" t="s">
        <v>249</v>
      </c>
      <c r="N163" s="37" t="s">
        <v>249</v>
      </c>
      <c r="O163" s="37" t="s">
        <v>249</v>
      </c>
      <c r="P163" s="37" t="s">
        <v>249</v>
      </c>
      <c r="Q163" s="37" t="s">
        <v>249</v>
      </c>
      <c r="R163" s="37"/>
      <c r="S163" s="37">
        <v>11</v>
      </c>
      <c r="T163" s="37">
        <v>11</v>
      </c>
      <c r="U163" s="38">
        <f t="shared" si="20"/>
        <v>1</v>
      </c>
      <c r="V163" s="39">
        <f t="shared" si="21"/>
        <v>0</v>
      </c>
      <c r="W163" s="37">
        <f t="shared" si="22"/>
        <v>0</v>
      </c>
      <c r="X163" s="37" t="e">
        <f t="shared" si="23"/>
        <v>#NUM!</v>
      </c>
      <c r="Y163" s="37" t="e">
        <f t="shared" si="24"/>
        <v>#DIV/0!</v>
      </c>
      <c r="Z163" s="37" t="e">
        <f t="shared" si="25"/>
        <v>#DIV/0!</v>
      </c>
      <c r="AA163" s="37" t="e">
        <f t="shared" si="26"/>
        <v>#DIV/0!</v>
      </c>
      <c r="AB163" s="37" t="e">
        <f t="shared" si="27"/>
        <v>#DIV/0!</v>
      </c>
      <c r="AC163" s="37" t="e">
        <f t="shared" si="28"/>
        <v>#NUM!</v>
      </c>
      <c r="AD163" s="37" t="e">
        <f t="shared" si="29"/>
        <v>#NUM!</v>
      </c>
    </row>
    <row r="164" spans="1:30" x14ac:dyDescent="0.25">
      <c r="A164" s="27" t="s">
        <v>166</v>
      </c>
      <c r="B164" s="28" t="s">
        <v>156</v>
      </c>
      <c r="D164" s="37"/>
      <c r="E164" s="37"/>
      <c r="F164" s="37"/>
      <c r="G164" s="37" t="s">
        <v>249</v>
      </c>
      <c r="H164" s="37" t="s">
        <v>249</v>
      </c>
      <c r="I164" s="37" t="s">
        <v>249</v>
      </c>
      <c r="J164" s="37" t="s">
        <v>249</v>
      </c>
      <c r="K164" s="37" t="s">
        <v>249</v>
      </c>
      <c r="L164" s="37" t="s">
        <v>249</v>
      </c>
      <c r="M164" s="37" t="s">
        <v>249</v>
      </c>
      <c r="N164" s="37" t="s">
        <v>249</v>
      </c>
      <c r="O164" s="37" t="s">
        <v>249</v>
      </c>
      <c r="P164" s="37" t="s">
        <v>249</v>
      </c>
      <c r="Q164" s="37" t="s">
        <v>249</v>
      </c>
      <c r="R164" s="37"/>
      <c r="S164" s="37">
        <v>11</v>
      </c>
      <c r="T164" s="37">
        <v>11</v>
      </c>
      <c r="U164" s="38">
        <f t="shared" si="20"/>
        <v>1</v>
      </c>
      <c r="V164" s="39">
        <f t="shared" si="21"/>
        <v>0</v>
      </c>
      <c r="W164" s="37">
        <f t="shared" si="22"/>
        <v>0</v>
      </c>
      <c r="X164" s="37" t="e">
        <f t="shared" si="23"/>
        <v>#NUM!</v>
      </c>
      <c r="Y164" s="37" t="e">
        <f t="shared" si="24"/>
        <v>#DIV/0!</v>
      </c>
      <c r="Z164" s="37" t="e">
        <f t="shared" si="25"/>
        <v>#DIV/0!</v>
      </c>
      <c r="AA164" s="37" t="e">
        <f t="shared" si="26"/>
        <v>#DIV/0!</v>
      </c>
      <c r="AB164" s="37" t="e">
        <f t="shared" si="27"/>
        <v>#DIV/0!</v>
      </c>
      <c r="AC164" s="37" t="e">
        <f t="shared" si="28"/>
        <v>#NUM!</v>
      </c>
      <c r="AD164" s="37" t="e">
        <f t="shared" si="29"/>
        <v>#NUM!</v>
      </c>
    </row>
    <row r="166" spans="1:30" x14ac:dyDescent="0.25">
      <c r="D166" s="31" cm="1">
        <f t="array" ref="D166">IF(SUM((IFERROR(IF(VALUE(SUBSTITUTE(D$15:D$21,"&lt;",""))&gt;VLOOKUP($A$15:$A$21,[1]!Table1[#Data],2,FALSE),1,0),0)))&gt;=1,1,0)</f>
        <v>0</v>
      </c>
      <c r="E166" s="31" cm="1">
        <f t="array" ref="E166">IF(SUM((IFERROR(IF(VALUE(SUBSTITUTE(E$15:E$21,"&lt;",""))&gt;VLOOKUP($A$15:$A$21,[1]!Table1[#Data],2,FALSE),1,0),0)))&gt;=1,1,0)</f>
        <v>0</v>
      </c>
      <c r="F166" s="31" cm="1">
        <f t="array" ref="F166">IF(SUM((IFERROR(IF(VALUE(SUBSTITUTE(F$15:F$21,"&lt;",""))&gt;VLOOKUP($A$15:$A$21,[1]!Table1[#Data],2,FALSE),1,0),0)))&gt;=1,1,0)</f>
        <v>0</v>
      </c>
      <c r="G166" s="31" cm="1">
        <f t="array" ref="G166">IF(SUM((IFERROR(IF(VALUE(SUBSTITUTE(G$15:G$21,"&lt;",""))&gt;VLOOKUP($A$15:$A$21,[1]!Table1[#Data],2,FALSE),1,0),0)))&gt;=1,1,0)</f>
        <v>0</v>
      </c>
      <c r="H166" s="31" cm="1">
        <f t="array" ref="H166">IF(SUM((IFERROR(IF(VALUE(SUBSTITUTE(H$15:H$21,"&lt;",""))&gt;VLOOKUP($A$15:$A$21,[1]!Table1[#Data],2,FALSE),1,0),0)))&gt;=1,1,0)</f>
        <v>0</v>
      </c>
      <c r="I166" s="31" cm="1">
        <f t="array" ref="I166">IF(SUM((IFERROR(IF(VALUE(SUBSTITUTE(I$15:I$21,"&lt;",""))&gt;VLOOKUP($A$15:$A$21,[1]!Table1[#Data],2,FALSE),1,0),0)))&gt;=1,1,0)</f>
        <v>0</v>
      </c>
      <c r="J166" s="31" cm="1">
        <f t="array" ref="J166">IF(SUM((IFERROR(IF(VALUE(SUBSTITUTE(J$15:J$21,"&lt;",""))&gt;VLOOKUP($A$15:$A$21,[1]!Table1[#Data],2,FALSE),1,0),0)))&gt;=1,1,0)</f>
        <v>0</v>
      </c>
      <c r="K166" s="31" cm="1">
        <f t="array" ref="K166">IF(SUM((IFERROR(IF(VALUE(SUBSTITUTE(K$15:K$21,"&lt;",""))&gt;VLOOKUP($A$15:$A$21,[1]!Table1[#Data],2,FALSE),1,0),0)))&gt;=1,1,0)</f>
        <v>0</v>
      </c>
      <c r="L166" s="31" cm="1">
        <f t="array" ref="L166">IF(SUM((IFERROR(IF(VALUE(SUBSTITUTE(L$15:L$21,"&lt;",""))&gt;VLOOKUP($A$15:$A$21,[1]!Table1[#Data],2,FALSE),1,0),0)))&gt;=1,1,0)</f>
        <v>0</v>
      </c>
      <c r="M166" s="31" cm="1">
        <f t="array" ref="M166">IF(SUM((IFERROR(IF(VALUE(SUBSTITUTE(M$15:M$21,"&lt;",""))&gt;VLOOKUP($A$15:$A$21,[1]!Table1[#Data],2,FALSE),1,0),0)))&gt;=1,1,0)</f>
        <v>0</v>
      </c>
      <c r="N166" s="31" cm="1">
        <f t="array" ref="N166">IF(SUM((IFERROR(IF(VALUE(SUBSTITUTE(N$15:N$21,"&lt;",""))&gt;VLOOKUP($A$15:$A$21,[1]!Table1[#Data],2,FALSE),1,0),0)))&gt;=1,1,0)</f>
        <v>0</v>
      </c>
      <c r="O166" s="31" cm="1">
        <f t="array" ref="O166">IF(SUM((IFERROR(IF(VALUE(SUBSTITUTE(O$15:O$21,"&lt;",""))&gt;VLOOKUP($A$15:$A$21,[1]!Table1[#Data],2,FALSE),1,0),0)))&gt;=1,1,0)</f>
        <v>0</v>
      </c>
      <c r="P166" s="31" cm="1">
        <f t="array" ref="P166">IF(SUM((IFERROR(IF(VALUE(SUBSTITUTE(P$15:P$21,"&lt;",""))&gt;VLOOKUP($A$15:$A$21,[1]!Table1[#Data],2,FALSE),1,0),0)))&gt;=1,1,0)</f>
        <v>0</v>
      </c>
      <c r="Q166" s="31" cm="1">
        <f t="array" ref="Q166">IF(SUM((IFERROR(IF(VALUE(SUBSTITUTE(Q$15:Q$21,"&lt;",""))&gt;VLOOKUP($A$15:$A$21,[1]!Table1[#Data],2,FALSE),1,0),0)))&gt;=1,1,0)</f>
        <v>0</v>
      </c>
      <c r="V166" s="20" t="s">
        <v>321</v>
      </c>
      <c r="AA166" s="20" t="s">
        <v>322</v>
      </c>
    </row>
    <row r="167" spans="1:30" x14ac:dyDescent="0.25">
      <c r="D167" s="20">
        <f t="shared" ref="D167:Q167" si="30">IF(D166=1,D3,0)</f>
        <v>0</v>
      </c>
      <c r="E167" s="20">
        <f t="shared" si="30"/>
        <v>0</v>
      </c>
      <c r="F167" s="20">
        <f t="shared" si="30"/>
        <v>0</v>
      </c>
      <c r="G167" s="20">
        <f t="shared" si="30"/>
        <v>0</v>
      </c>
      <c r="H167" s="20">
        <f t="shared" si="30"/>
        <v>0</v>
      </c>
      <c r="I167" s="20">
        <f t="shared" si="30"/>
        <v>0</v>
      </c>
      <c r="J167" s="20">
        <f t="shared" si="30"/>
        <v>0</v>
      </c>
      <c r="K167" s="20">
        <f t="shared" si="30"/>
        <v>0</v>
      </c>
      <c r="L167" s="20">
        <f t="shared" si="30"/>
        <v>0</v>
      </c>
      <c r="M167" s="20">
        <f t="shared" si="30"/>
        <v>0</v>
      </c>
      <c r="N167" s="20">
        <f t="shared" si="30"/>
        <v>0</v>
      </c>
      <c r="O167" s="20">
        <f t="shared" si="30"/>
        <v>0</v>
      </c>
      <c r="P167" s="20">
        <f t="shared" si="30"/>
        <v>0</v>
      </c>
      <c r="Q167" s="20">
        <f t="shared" si="30"/>
        <v>0</v>
      </c>
      <c r="V167" s="20" t="s">
        <v>323</v>
      </c>
      <c r="W167" s="32">
        <f>SUM(V15:V96)</f>
        <v>353.25999999999993</v>
      </c>
      <c r="X167" s="2" t="s">
        <v>331</v>
      </c>
      <c r="AA167" s="20" t="s">
        <v>273</v>
      </c>
      <c r="AB167" s="20">
        <f>SUM(X15:X21,X23,X25:X26,X34,X42,X46,X50:X51,X61,X64,X66:X68,X71,X79:X81,X83:X84,X88:X89,X91:X96)</f>
        <v>48.414999999999999</v>
      </c>
      <c r="AC167" s="2" t="s">
        <v>331</v>
      </c>
    </row>
    <row r="168" spans="1:30" x14ac:dyDescent="0.25">
      <c r="D168" s="26">
        <f ca="1">IF(D166=0,0,MAX(OFFSET(D168,,-1):$B$168)+1)</f>
        <v>0</v>
      </c>
      <c r="E168" s="26">
        <f ca="1">IF(E166=0,0,MAX(OFFSET(E168,,-1):$B$168)+1)</f>
        <v>0</v>
      </c>
      <c r="F168" s="26">
        <f ca="1">IF(F166=0,0,MAX(OFFSET(F168,,-1):$B$168)+1)</f>
        <v>0</v>
      </c>
      <c r="G168" s="26">
        <f ca="1">IF(G166=0,0,MAX(OFFSET(G168,,-1):$B$168)+1)</f>
        <v>0</v>
      </c>
      <c r="H168" s="26">
        <f ca="1">IF(H166=0,0,MAX(OFFSET(H168,,-1):$B$168)+1)</f>
        <v>0</v>
      </c>
      <c r="I168" s="26">
        <f ca="1">IF(I166=0,0,MAX(OFFSET(I168,,-1):$B$168)+1)</f>
        <v>0</v>
      </c>
      <c r="J168" s="26">
        <f ca="1">IF(J166=0,0,MAX(OFFSET(J168,,-1):$B$168)+1)</f>
        <v>0</v>
      </c>
      <c r="K168" s="26">
        <f ca="1">IF(K166=0,0,MAX(OFFSET(K168,,-1):$B$168)+1)</f>
        <v>0</v>
      </c>
      <c r="L168" s="26">
        <f ca="1">IF(L166=0,0,MAX(OFFSET(L168,,-1):$B$168)+1)</f>
        <v>0</v>
      </c>
      <c r="M168" s="26">
        <f ca="1">IF(M166=0,0,MAX(OFFSET(M168,,-1):$B$168)+1)</f>
        <v>0</v>
      </c>
      <c r="N168" s="26">
        <f ca="1">IF(N166=0,0,MAX(OFFSET(N168,,-1):$B$168)+1)</f>
        <v>0</v>
      </c>
      <c r="O168" s="26">
        <f ca="1">IF(O166=0,0,MAX(OFFSET(O168,,-1):$B$168)+1)</f>
        <v>0</v>
      </c>
      <c r="P168" s="26">
        <f ca="1">IF(P166=0,0,MAX(OFFSET(P168,,-1):$B$168)+1)</f>
        <v>0</v>
      </c>
      <c r="Q168" s="26">
        <f ca="1">IF(Q166=0,0,MAX(OFFSET(Q168,,-1):$B$168)+1)</f>
        <v>0</v>
      </c>
      <c r="V168" s="20" t="s">
        <v>323</v>
      </c>
      <c r="W168" s="20">
        <f>SUM(V97:V164)/1000</f>
        <v>0.9325</v>
      </c>
      <c r="X168" s="2" t="s">
        <v>332</v>
      </c>
      <c r="AA168" s="20" t="s">
        <v>273</v>
      </c>
      <c r="AB168" s="20">
        <f>SUM(X101:X102,X104:X105,X135,X143,X149,X161)/1000</f>
        <v>0.38139999999999996</v>
      </c>
      <c r="AC168" s="2" t="s">
        <v>332</v>
      </c>
    </row>
    <row r="169" spans="1:30" x14ac:dyDescent="0.25">
      <c r="U169" s="20" t="s">
        <v>324</v>
      </c>
      <c r="V169" s="20" t="s">
        <v>323</v>
      </c>
      <c r="W169" s="32">
        <f>SUM(W167:W168)</f>
        <v>354.19249999999994</v>
      </c>
      <c r="Z169" s="20" t="s">
        <v>324</v>
      </c>
      <c r="AA169" s="20" t="s">
        <v>273</v>
      </c>
      <c r="AB169" s="20">
        <f>SUM(AB167:AB168)</f>
        <v>48.796399999999998</v>
      </c>
    </row>
    <row r="170" spans="1:30" x14ac:dyDescent="0.25">
      <c r="U170" s="20" t="s">
        <v>325</v>
      </c>
      <c r="W170" s="20">
        <f>SUM(W169/1000000)*100</f>
        <v>3.5419249999999992E-2</v>
      </c>
      <c r="Z170" s="20" t="s">
        <v>325</v>
      </c>
      <c r="AB170" s="20">
        <f>SUM(AB169/1000000)*100</f>
        <v>4.8796400000000002E-3</v>
      </c>
    </row>
  </sheetData>
  <sheetProtection algorithmName="SHA-512" hashValue="qrp3X6SrjgObL8gVwoXeIlMOhYlII45Vw4s8fD4k81jYQa4AevoyS9kWD497WCW02oDankI8ysNgLwDBybsdCQ==" saltValue="tdD0nfxGxHEFYqKTc2hdUQ==" spinCount="100000" sheet="1" objects="1" scenarios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9E8C1A-ED88-43AA-B731-AA65FEAB4876}">
  <dimension ref="A1:P105"/>
  <sheetViews>
    <sheetView topLeftCell="A50" workbookViewId="0">
      <selection activeCell="P67" sqref="P67"/>
    </sheetView>
  </sheetViews>
  <sheetFormatPr defaultColWidth="8.85546875" defaultRowHeight="15" x14ac:dyDescent="0.25"/>
  <cols>
    <col min="1" max="1" width="31.85546875" style="2" customWidth="1"/>
    <col min="2" max="2" width="8.85546875" style="2"/>
    <col min="3" max="3" width="13.140625" style="2" customWidth="1"/>
    <col min="4" max="7" width="8.85546875" style="2"/>
    <col min="8" max="8" width="9.140625" style="2" customWidth="1"/>
    <col min="9" max="11" width="8.85546875" style="2"/>
    <col min="12" max="12" width="15.5703125" style="2" customWidth="1"/>
    <col min="13" max="13" width="8.85546875" style="2"/>
    <col min="14" max="14" width="14.42578125" style="2" customWidth="1"/>
    <col min="15" max="16384" width="8.85546875" style="2"/>
  </cols>
  <sheetData>
    <row r="1" spans="1:12" x14ac:dyDescent="0.25">
      <c r="A1" s="1" t="s">
        <v>264</v>
      </c>
      <c r="L1" s="41" t="s">
        <v>330</v>
      </c>
    </row>
    <row r="2" spans="1:12" x14ac:dyDescent="0.25">
      <c r="A2" s="42" t="s">
        <v>265</v>
      </c>
      <c r="B2" s="42" t="s">
        <v>266</v>
      </c>
      <c r="C2" s="41" t="s">
        <v>267</v>
      </c>
      <c r="D2" s="43" t="s">
        <v>268</v>
      </c>
      <c r="E2" s="41" t="s">
        <v>269</v>
      </c>
      <c r="F2" s="4"/>
      <c r="L2" s="41"/>
    </row>
    <row r="3" spans="1:12" x14ac:dyDescent="0.25">
      <c r="A3" s="42"/>
      <c r="B3" s="42"/>
      <c r="C3" s="41"/>
      <c r="D3" s="43"/>
      <c r="E3" s="41"/>
      <c r="F3" s="4"/>
      <c r="L3" s="41"/>
    </row>
    <row r="4" spans="1:12" x14ac:dyDescent="0.25">
      <c r="A4" s="42"/>
      <c r="B4" s="42"/>
      <c r="C4" s="41"/>
      <c r="D4" s="43"/>
      <c r="E4" s="41"/>
      <c r="F4" s="4"/>
      <c r="G4" s="5" t="s">
        <v>266</v>
      </c>
      <c r="H4" s="3" t="s">
        <v>270</v>
      </c>
      <c r="I4" s="5" t="s">
        <v>271</v>
      </c>
      <c r="J4" s="5" t="s">
        <v>272</v>
      </c>
      <c r="L4" s="41"/>
    </row>
    <row r="5" spans="1:12" x14ac:dyDescent="0.25">
      <c r="A5" s="6" t="s">
        <v>24</v>
      </c>
      <c r="B5" s="6" t="s">
        <v>273</v>
      </c>
      <c r="C5" s="3">
        <v>25</v>
      </c>
      <c r="D5" s="3" t="s">
        <v>274</v>
      </c>
      <c r="E5" s="3" t="s">
        <v>274</v>
      </c>
      <c r="F5" s="7"/>
      <c r="G5" s="5" t="s">
        <v>273</v>
      </c>
      <c r="H5" s="8">
        <f>Stats!V23</f>
        <v>6</v>
      </c>
      <c r="I5" s="5">
        <f>Stats!X23</f>
        <v>1.4</v>
      </c>
      <c r="J5" s="5">
        <f>Stats!AD23</f>
        <v>5.5799999999999965</v>
      </c>
      <c r="L5" s="5">
        <v>23</v>
      </c>
    </row>
    <row r="6" spans="1:12" x14ac:dyDescent="0.25">
      <c r="A6" s="6" t="s">
        <v>15</v>
      </c>
      <c r="B6" s="6" t="s">
        <v>273</v>
      </c>
      <c r="C6" s="3">
        <v>50</v>
      </c>
      <c r="D6" s="3">
        <v>1.5</v>
      </c>
      <c r="E6" s="3">
        <v>1.5</v>
      </c>
      <c r="F6" s="7"/>
      <c r="G6" s="5" t="s">
        <v>273</v>
      </c>
      <c r="H6" s="8">
        <f>Stats!V15</f>
        <v>0.4</v>
      </c>
      <c r="I6" s="5">
        <f>Stats!X15</f>
        <v>0.3</v>
      </c>
      <c r="J6" s="5">
        <f>Stats!AD15</f>
        <v>0.39800000000000002</v>
      </c>
      <c r="L6" s="5">
        <v>15</v>
      </c>
    </row>
    <row r="7" spans="1:12" x14ac:dyDescent="0.25">
      <c r="A7" s="6" t="s">
        <v>16</v>
      </c>
      <c r="B7" s="6" t="s">
        <v>273</v>
      </c>
      <c r="C7" s="3">
        <v>25</v>
      </c>
      <c r="D7" s="3">
        <v>100</v>
      </c>
      <c r="E7" s="3">
        <v>100</v>
      </c>
      <c r="F7" s="7"/>
      <c r="G7" s="5" t="s">
        <v>273</v>
      </c>
      <c r="H7" s="8">
        <f>Stats!V16</f>
        <v>27</v>
      </c>
      <c r="I7" s="5">
        <f>Stats!X16</f>
        <v>1.6</v>
      </c>
      <c r="J7" s="5">
        <f>Stats!AD16</f>
        <v>25.72</v>
      </c>
      <c r="L7" s="3">
        <v>16</v>
      </c>
    </row>
    <row r="8" spans="1:12" x14ac:dyDescent="0.25">
      <c r="A8" s="6" t="s">
        <v>17</v>
      </c>
      <c r="B8" s="6" t="s">
        <v>273</v>
      </c>
      <c r="C8" s="3">
        <v>40</v>
      </c>
      <c r="D8" s="3">
        <v>200</v>
      </c>
      <c r="E8" s="3">
        <v>200</v>
      </c>
      <c r="F8" s="7"/>
      <c r="G8" s="5" t="s">
        <v>273</v>
      </c>
      <c r="H8" s="8">
        <f>Stats!V17</f>
        <v>36</v>
      </c>
      <c r="I8" s="5">
        <f>Stats!X17</f>
        <v>7.1</v>
      </c>
      <c r="J8" s="5">
        <f>Stats!AD17</f>
        <v>33.910000000000011</v>
      </c>
      <c r="L8" s="3">
        <v>17</v>
      </c>
    </row>
    <row r="9" spans="1:12" x14ac:dyDescent="0.25">
      <c r="A9" s="6" t="s">
        <v>275</v>
      </c>
      <c r="B9" s="6" t="s">
        <v>273</v>
      </c>
      <c r="C9" s="3">
        <v>100</v>
      </c>
      <c r="D9" s="3" t="s">
        <v>274</v>
      </c>
      <c r="E9" s="3" t="s">
        <v>274</v>
      </c>
      <c r="F9" s="7"/>
      <c r="G9" s="5" t="s">
        <v>273</v>
      </c>
      <c r="H9" s="8" t="s">
        <v>274</v>
      </c>
      <c r="I9" s="5" t="s">
        <v>274</v>
      </c>
      <c r="J9" s="5" t="s">
        <v>274</v>
      </c>
      <c r="L9" s="5" t="s">
        <v>274</v>
      </c>
    </row>
    <row r="10" spans="1:12" x14ac:dyDescent="0.25">
      <c r="A10" s="6" t="s">
        <v>276</v>
      </c>
      <c r="B10" s="6" t="s">
        <v>273</v>
      </c>
      <c r="C10" s="3">
        <v>1000</v>
      </c>
      <c r="D10" s="3" t="s">
        <v>274</v>
      </c>
      <c r="E10" s="3" t="s">
        <v>274</v>
      </c>
      <c r="F10" s="7"/>
      <c r="G10" s="5" t="s">
        <v>273</v>
      </c>
      <c r="H10" s="8" t="s">
        <v>274</v>
      </c>
      <c r="I10" s="5" t="s">
        <v>274</v>
      </c>
      <c r="J10" s="5" t="s">
        <v>274</v>
      </c>
      <c r="L10" s="5" t="s">
        <v>274</v>
      </c>
    </row>
    <row r="11" spans="1:12" x14ac:dyDescent="0.25">
      <c r="A11" s="6" t="s">
        <v>18</v>
      </c>
      <c r="B11" s="6" t="s">
        <v>273</v>
      </c>
      <c r="C11" s="3">
        <v>90</v>
      </c>
      <c r="D11" s="3">
        <v>200</v>
      </c>
      <c r="E11" s="3">
        <v>200</v>
      </c>
      <c r="F11" s="7"/>
      <c r="G11" s="5" t="s">
        <v>273</v>
      </c>
      <c r="H11" s="8">
        <f>Stats!V18</f>
        <v>53</v>
      </c>
      <c r="I11" s="5">
        <f>Stats!X18</f>
        <v>4.3</v>
      </c>
      <c r="J11" s="5">
        <f>Stats!AD18</f>
        <v>49.892999999999986</v>
      </c>
      <c r="L11" s="3">
        <v>18</v>
      </c>
    </row>
    <row r="12" spans="1:12" x14ac:dyDescent="0.25">
      <c r="A12" s="6" t="s">
        <v>19</v>
      </c>
      <c r="B12" s="6" t="s">
        <v>273</v>
      </c>
      <c r="C12" s="3">
        <v>25</v>
      </c>
      <c r="D12" s="3">
        <v>1</v>
      </c>
      <c r="E12" s="3">
        <v>1</v>
      </c>
      <c r="F12" s="7"/>
      <c r="G12" s="5" t="s">
        <v>273</v>
      </c>
      <c r="H12" s="8">
        <f>Stats!V19</f>
        <v>0.6</v>
      </c>
      <c r="I12" s="5">
        <f>Stats!X19</f>
        <v>0.6</v>
      </c>
      <c r="J12" s="5">
        <f>Stats!AD19</f>
        <v>0.6</v>
      </c>
      <c r="L12" s="3">
        <v>19</v>
      </c>
    </row>
    <row r="13" spans="1:12" x14ac:dyDescent="0.25">
      <c r="A13" s="6" t="s">
        <v>20</v>
      </c>
      <c r="B13" s="6" t="s">
        <v>273</v>
      </c>
      <c r="C13" s="3" t="s">
        <v>274</v>
      </c>
      <c r="D13" s="3">
        <v>50</v>
      </c>
      <c r="E13" s="3">
        <v>50</v>
      </c>
      <c r="F13" s="7"/>
      <c r="G13" s="5" t="s">
        <v>273</v>
      </c>
      <c r="H13" s="8">
        <f>Stats!V20</f>
        <v>5.7</v>
      </c>
      <c r="I13" s="5">
        <f>Stats!X20</f>
        <v>2.25</v>
      </c>
      <c r="J13" s="5">
        <f>Stats!AD20</f>
        <v>5.625</v>
      </c>
      <c r="L13" s="3">
        <v>20</v>
      </c>
    </row>
    <row r="14" spans="1:12" x14ac:dyDescent="0.25">
      <c r="A14" s="6" t="s">
        <v>21</v>
      </c>
      <c r="B14" s="6" t="s">
        <v>273</v>
      </c>
      <c r="C14" s="3" t="s">
        <v>274</v>
      </c>
      <c r="D14" s="3">
        <v>400</v>
      </c>
      <c r="E14" s="3">
        <v>400</v>
      </c>
      <c r="F14" s="7"/>
      <c r="G14" s="5" t="s">
        <v>273</v>
      </c>
      <c r="H14" s="8">
        <f>Stats!V21</f>
        <v>170</v>
      </c>
      <c r="I14" s="5">
        <f>Stats!X21</f>
        <v>25.5</v>
      </c>
      <c r="J14" s="5">
        <f>Stats!AD21</f>
        <v>156.08999999999992</v>
      </c>
      <c r="L14" s="3">
        <v>21</v>
      </c>
    </row>
    <row r="15" spans="1:12" x14ac:dyDescent="0.25">
      <c r="A15" s="6" t="s">
        <v>277</v>
      </c>
      <c r="B15" s="6" t="s">
        <v>273</v>
      </c>
      <c r="C15" s="3">
        <v>4000</v>
      </c>
      <c r="D15" s="3" t="s">
        <v>278</v>
      </c>
      <c r="E15" s="3" t="s">
        <v>278</v>
      </c>
      <c r="F15" s="7"/>
      <c r="G15" s="5" t="s">
        <v>273</v>
      </c>
      <c r="H15" s="8">
        <v>337.7</v>
      </c>
      <c r="I15" s="5" t="s">
        <v>280</v>
      </c>
      <c r="J15" s="5" t="s">
        <v>280</v>
      </c>
      <c r="L15" s="5"/>
    </row>
    <row r="16" spans="1:12" x14ac:dyDescent="0.25">
      <c r="A16" s="6" t="s">
        <v>95</v>
      </c>
      <c r="B16" s="6" t="s">
        <v>273</v>
      </c>
      <c r="C16" s="3">
        <v>0.5</v>
      </c>
      <c r="D16" s="3" t="s">
        <v>278</v>
      </c>
      <c r="E16" s="3" t="s">
        <v>278</v>
      </c>
      <c r="F16" s="7"/>
      <c r="G16" s="5" t="s">
        <v>273</v>
      </c>
      <c r="H16" s="8">
        <f>Stats!V93</f>
        <v>0.05</v>
      </c>
      <c r="I16" s="5">
        <f>Stats!X93</f>
        <v>0.03</v>
      </c>
      <c r="J16" s="5">
        <f>Stats!AD93</f>
        <v>4.9600000000000005E-2</v>
      </c>
      <c r="L16" s="5">
        <v>93</v>
      </c>
    </row>
    <row r="17" spans="1:12" x14ac:dyDescent="0.25">
      <c r="A17" s="6" t="s">
        <v>279</v>
      </c>
      <c r="B17" s="6" t="s">
        <v>273</v>
      </c>
      <c r="C17" s="3">
        <v>5</v>
      </c>
      <c r="D17" s="3" t="s">
        <v>274</v>
      </c>
      <c r="E17" s="3" t="s">
        <v>274</v>
      </c>
      <c r="F17" s="7"/>
      <c r="G17" s="5" t="s">
        <v>273</v>
      </c>
      <c r="H17" s="8" t="s">
        <v>188</v>
      </c>
      <c r="I17" s="5" t="s">
        <v>280</v>
      </c>
      <c r="J17" s="5" t="s">
        <v>280</v>
      </c>
      <c r="L17" s="5">
        <v>78</v>
      </c>
    </row>
    <row r="18" spans="1:12" x14ac:dyDescent="0.25">
      <c r="C18" s="7"/>
      <c r="D18" s="7"/>
      <c r="E18" s="7"/>
      <c r="F18" s="7"/>
    </row>
    <row r="19" spans="1:12" x14ac:dyDescent="0.25">
      <c r="A19" s="1" t="s">
        <v>281</v>
      </c>
      <c r="G19" s="5" t="s">
        <v>266</v>
      </c>
      <c r="H19" s="3" t="s">
        <v>270</v>
      </c>
      <c r="I19" s="5" t="s">
        <v>271</v>
      </c>
      <c r="J19" s="5" t="s">
        <v>272</v>
      </c>
      <c r="L19" s="5" t="s">
        <v>282</v>
      </c>
    </row>
    <row r="20" spans="1:12" x14ac:dyDescent="0.25">
      <c r="A20" s="9" t="s">
        <v>66</v>
      </c>
      <c r="B20" s="10" t="s">
        <v>283</v>
      </c>
      <c r="C20" s="10">
        <v>10.029999999999999</v>
      </c>
      <c r="G20" s="5" t="s">
        <v>273</v>
      </c>
      <c r="H20" s="8">
        <f>Stats!V64</f>
        <v>0.08</v>
      </c>
      <c r="I20" s="5">
        <f>Stats!X64</f>
        <v>4.5000000000000005E-2</v>
      </c>
      <c r="J20" s="5">
        <f>Stats!AD64</f>
        <v>7.9299999999999995E-2</v>
      </c>
      <c r="L20" s="5">
        <v>64</v>
      </c>
    </row>
    <row r="21" spans="1:12" x14ac:dyDescent="0.25">
      <c r="A21" s="9" t="s">
        <v>63</v>
      </c>
      <c r="B21" s="10" t="s">
        <v>283</v>
      </c>
      <c r="C21" s="10">
        <v>9</v>
      </c>
      <c r="G21" s="5" t="s">
        <v>273</v>
      </c>
      <c r="H21" s="8">
        <f>Stats!V61</f>
        <v>0.01</v>
      </c>
      <c r="I21" s="5">
        <f>Stats!X61</f>
        <v>0.01</v>
      </c>
      <c r="J21" s="5">
        <f>Stats!AD61</f>
        <v>0.01</v>
      </c>
      <c r="L21" s="5">
        <v>61</v>
      </c>
    </row>
    <row r="22" spans="1:12" x14ac:dyDescent="0.25">
      <c r="A22" s="9" t="s">
        <v>82</v>
      </c>
      <c r="B22" s="10" t="s">
        <v>283</v>
      </c>
      <c r="C22" s="10">
        <v>200</v>
      </c>
      <c r="G22" s="5" t="s">
        <v>273</v>
      </c>
      <c r="H22" s="8">
        <f>Stats!V80</f>
        <v>0.2</v>
      </c>
      <c r="I22" s="5">
        <f>Stats!X80</f>
        <v>0.18</v>
      </c>
      <c r="J22" s="5">
        <f>Stats!AD80</f>
        <v>0.1996</v>
      </c>
      <c r="L22" s="5">
        <v>80</v>
      </c>
    </row>
    <row r="23" spans="1:12" x14ac:dyDescent="0.25">
      <c r="A23" s="9" t="s">
        <v>90</v>
      </c>
      <c r="B23" s="10" t="s">
        <v>283</v>
      </c>
      <c r="C23" s="11">
        <v>200</v>
      </c>
      <c r="G23" s="5" t="s">
        <v>273</v>
      </c>
      <c r="H23" s="8">
        <f>Stats!V88</f>
        <v>0.32</v>
      </c>
      <c r="I23" s="5">
        <f>Stats!X88</f>
        <v>0.25</v>
      </c>
      <c r="J23" s="5">
        <f>Stats!AD88</f>
        <v>0.31859999999999999</v>
      </c>
      <c r="L23" s="5">
        <v>88</v>
      </c>
    </row>
    <row r="24" spans="1:12" x14ac:dyDescent="0.25">
      <c r="A24" s="9" t="s">
        <v>95</v>
      </c>
      <c r="B24" s="10" t="s">
        <v>283</v>
      </c>
      <c r="C24" s="10">
        <v>200</v>
      </c>
      <c r="G24" s="5" t="s">
        <v>273</v>
      </c>
      <c r="H24" s="8">
        <f>Stats!V93</f>
        <v>0.05</v>
      </c>
      <c r="I24" s="5">
        <f>Stats!X93</f>
        <v>0.03</v>
      </c>
      <c r="J24" s="5">
        <f>Stats!AD93</f>
        <v>4.9600000000000005E-2</v>
      </c>
      <c r="L24" s="5">
        <v>93</v>
      </c>
    </row>
    <row r="25" spans="1:12" x14ac:dyDescent="0.25">
      <c r="A25" s="9" t="s">
        <v>93</v>
      </c>
      <c r="B25" s="10" t="s">
        <v>283</v>
      </c>
      <c r="C25" s="10">
        <v>200</v>
      </c>
      <c r="G25" s="5" t="s">
        <v>273</v>
      </c>
      <c r="H25" s="8">
        <f>Stats!V91</f>
        <v>7.0000000000000007E-2</v>
      </c>
      <c r="I25" s="5">
        <f>Stats!X91</f>
        <v>0.04</v>
      </c>
      <c r="J25" s="5">
        <f>Stats!AD91</f>
        <v>6.9400000000000003E-2</v>
      </c>
      <c r="L25" s="5">
        <v>91</v>
      </c>
    </row>
    <row r="26" spans="1:12" x14ac:dyDescent="0.25">
      <c r="A26" s="9" t="s">
        <v>284</v>
      </c>
      <c r="B26" s="10" t="s">
        <v>283</v>
      </c>
      <c r="C26" s="10">
        <v>10</v>
      </c>
      <c r="G26" s="5" t="s">
        <v>273</v>
      </c>
      <c r="H26" s="8">
        <f>Stats!V96</f>
        <v>0.03</v>
      </c>
      <c r="I26" s="5">
        <f>Stats!X96</f>
        <v>0.03</v>
      </c>
      <c r="J26" s="5">
        <f>Stats!AD96</f>
        <v>0.03</v>
      </c>
      <c r="L26" s="5">
        <v>96</v>
      </c>
    </row>
    <row r="27" spans="1:12" x14ac:dyDescent="0.25">
      <c r="A27" s="9" t="s">
        <v>94</v>
      </c>
      <c r="B27" s="10" t="s">
        <v>283</v>
      </c>
      <c r="C27" s="10">
        <v>200</v>
      </c>
      <c r="G27" s="5" t="s">
        <v>273</v>
      </c>
      <c r="H27" s="8">
        <f>Stats!V92</f>
        <v>7.0000000000000007E-2</v>
      </c>
      <c r="I27" s="5">
        <f>Stats!X92</f>
        <v>7.0000000000000007E-2</v>
      </c>
      <c r="J27" s="5">
        <f>Stats!AD92</f>
        <v>7.0000000000000007E-2</v>
      </c>
      <c r="L27" s="5">
        <v>92</v>
      </c>
    </row>
    <row r="28" spans="1:12" x14ac:dyDescent="0.25">
      <c r="A28" s="9" t="s">
        <v>91</v>
      </c>
      <c r="B28" s="10" t="s">
        <v>283</v>
      </c>
      <c r="C28" s="11">
        <v>300</v>
      </c>
      <c r="G28" s="5" t="s">
        <v>273</v>
      </c>
      <c r="H28" s="8">
        <f>Stats!V89</f>
        <v>0.28999999999999998</v>
      </c>
      <c r="I28" s="5">
        <f>Stats!X89</f>
        <v>7.4999999999999997E-2</v>
      </c>
      <c r="J28" s="5">
        <f>Stats!AD89</f>
        <v>0.28489999999999993</v>
      </c>
      <c r="L28" s="5">
        <v>89</v>
      </c>
    </row>
    <row r="29" spans="1:12" x14ac:dyDescent="0.25">
      <c r="A29" s="9" t="s">
        <v>285</v>
      </c>
      <c r="B29" s="10" t="s">
        <v>283</v>
      </c>
      <c r="C29" s="10">
        <v>30</v>
      </c>
      <c r="G29" s="5" t="s">
        <v>273</v>
      </c>
      <c r="H29" s="8">
        <f>Stats!V95</f>
        <v>0.03</v>
      </c>
      <c r="I29" s="5">
        <f>Stats!X95</f>
        <v>0.03</v>
      </c>
      <c r="J29" s="5">
        <f>Stats!AD95</f>
        <v>0.03</v>
      </c>
      <c r="L29" s="5">
        <v>95</v>
      </c>
    </row>
    <row r="30" spans="1:12" x14ac:dyDescent="0.25">
      <c r="A30" s="9" t="s">
        <v>85</v>
      </c>
      <c r="B30" s="10" t="s">
        <v>283</v>
      </c>
      <c r="C30" s="11">
        <v>200</v>
      </c>
      <c r="G30" s="5" t="s">
        <v>273</v>
      </c>
      <c r="H30" s="8">
        <f>Stats!V83</f>
        <v>1.6</v>
      </c>
      <c r="I30" s="5">
        <f>Stats!X83</f>
        <v>0.35</v>
      </c>
      <c r="J30" s="5">
        <f>Stats!AD83</f>
        <v>1.5752000000000002</v>
      </c>
      <c r="L30" s="5">
        <v>83</v>
      </c>
    </row>
    <row r="31" spans="1:12" x14ac:dyDescent="0.25">
      <c r="A31" s="9" t="s">
        <v>73</v>
      </c>
      <c r="B31" s="10" t="s">
        <v>283</v>
      </c>
      <c r="C31" s="10">
        <v>90</v>
      </c>
      <c r="G31" s="5" t="s">
        <v>273</v>
      </c>
      <c r="H31" s="8">
        <f>Stats!V71</f>
        <v>0.1</v>
      </c>
      <c r="I31" s="5">
        <f>Stats!X71</f>
        <v>5.5000000000000007E-2</v>
      </c>
      <c r="J31" s="5">
        <f>Stats!AD71</f>
        <v>9.9100000000000008E-2</v>
      </c>
      <c r="L31" s="5">
        <v>71</v>
      </c>
    </row>
    <row r="32" spans="1:12" x14ac:dyDescent="0.25">
      <c r="A32" s="9" t="s">
        <v>286</v>
      </c>
      <c r="B32" s="10" t="s">
        <v>283</v>
      </c>
      <c r="C32" s="10">
        <v>300</v>
      </c>
      <c r="G32" s="5" t="s">
        <v>273</v>
      </c>
      <c r="H32" s="8">
        <f>Stats!V94</f>
        <v>0.04</v>
      </c>
      <c r="I32" s="5">
        <f>Stats!X94</f>
        <v>0.04</v>
      </c>
      <c r="J32" s="5">
        <f>Stats!AD94</f>
        <v>0.04</v>
      </c>
      <c r="L32" s="5">
        <v>94</v>
      </c>
    </row>
    <row r="33" spans="1:12" x14ac:dyDescent="0.25">
      <c r="A33" s="9" t="s">
        <v>48</v>
      </c>
      <c r="B33" s="10" t="s">
        <v>283</v>
      </c>
      <c r="C33" s="10">
        <v>90</v>
      </c>
      <c r="G33" s="5" t="s">
        <v>273</v>
      </c>
      <c r="H33" s="8">
        <f>Stats!V46</f>
        <v>0.06</v>
      </c>
      <c r="I33" s="5">
        <f>Stats!X46</f>
        <v>0.02</v>
      </c>
      <c r="J33" s="5">
        <f>Stats!AD46</f>
        <v>5.9199999999999989E-2</v>
      </c>
      <c r="L33" s="5">
        <v>46</v>
      </c>
    </row>
    <row r="34" spans="1:12" x14ac:dyDescent="0.25">
      <c r="A34" s="9" t="s">
        <v>81</v>
      </c>
      <c r="B34" s="10" t="s">
        <v>283</v>
      </c>
      <c r="C34" s="11">
        <v>200</v>
      </c>
      <c r="G34" s="5" t="s">
        <v>273</v>
      </c>
      <c r="H34" s="8">
        <f>Stats!V79</f>
        <v>1.5</v>
      </c>
      <c r="I34" s="5">
        <f>Stats!X79</f>
        <v>0.28500000000000003</v>
      </c>
      <c r="J34" s="5">
        <f>Stats!AD79</f>
        <v>1.4695</v>
      </c>
      <c r="L34" s="5">
        <v>79</v>
      </c>
    </row>
    <row r="35" spans="1:12" x14ac:dyDescent="0.25">
      <c r="A35" s="9" t="s">
        <v>86</v>
      </c>
      <c r="B35" s="10" t="s">
        <v>283</v>
      </c>
      <c r="C35" s="11">
        <v>200</v>
      </c>
      <c r="G35" s="5" t="s">
        <v>273</v>
      </c>
      <c r="H35" s="8">
        <f>Stats!V84</f>
        <v>1.1000000000000001</v>
      </c>
      <c r="I35" s="5">
        <f>Stats!X84</f>
        <v>0.29000000000000004</v>
      </c>
      <c r="J35" s="5">
        <f>Stats!AD84</f>
        <v>1.0775000000000001</v>
      </c>
      <c r="L35" s="5">
        <v>84</v>
      </c>
    </row>
    <row r="36" spans="1:12" x14ac:dyDescent="0.25">
      <c r="A36" s="9" t="s">
        <v>287</v>
      </c>
      <c r="B36" s="10" t="s">
        <v>283</v>
      </c>
      <c r="C36" s="10">
        <v>7</v>
      </c>
      <c r="G36" s="10" t="s">
        <v>283</v>
      </c>
      <c r="H36" s="8" t="s">
        <v>190</v>
      </c>
      <c r="I36" s="5" t="s">
        <v>280</v>
      </c>
      <c r="J36" s="5" t="s">
        <v>280</v>
      </c>
      <c r="K36" s="12"/>
      <c r="L36" s="5">
        <v>148</v>
      </c>
    </row>
    <row r="37" spans="1:12" x14ac:dyDescent="0.25">
      <c r="A37" s="9" t="s">
        <v>288</v>
      </c>
      <c r="B37" s="10" t="s">
        <v>283</v>
      </c>
      <c r="C37" s="10">
        <v>7</v>
      </c>
      <c r="G37" s="10" t="s">
        <v>283</v>
      </c>
      <c r="H37" s="8" t="s">
        <v>190</v>
      </c>
      <c r="I37" s="5" t="s">
        <v>280</v>
      </c>
      <c r="J37" s="5" t="s">
        <v>280</v>
      </c>
      <c r="K37" s="12"/>
      <c r="L37" s="5">
        <v>150</v>
      </c>
    </row>
    <row r="38" spans="1:12" x14ac:dyDescent="0.25">
      <c r="A38" s="9" t="s">
        <v>150</v>
      </c>
      <c r="B38" s="10" t="s">
        <v>283</v>
      </c>
      <c r="C38" s="10">
        <v>8</v>
      </c>
      <c r="G38" s="10" t="s">
        <v>283</v>
      </c>
      <c r="H38" s="8" t="s">
        <v>190</v>
      </c>
      <c r="I38" s="5" t="s">
        <v>280</v>
      </c>
      <c r="J38" s="5" t="s">
        <v>280</v>
      </c>
      <c r="K38" s="12"/>
      <c r="L38" s="5">
        <v>147</v>
      </c>
    </row>
    <row r="39" spans="1:12" x14ac:dyDescent="0.25">
      <c r="A39" s="9" t="s">
        <v>289</v>
      </c>
      <c r="B39" s="10" t="s">
        <v>283</v>
      </c>
      <c r="C39" s="10">
        <v>5000</v>
      </c>
      <c r="G39" s="10" t="s">
        <v>283</v>
      </c>
      <c r="H39" s="8" t="s">
        <v>187</v>
      </c>
      <c r="I39" s="5" t="s">
        <v>280</v>
      </c>
      <c r="J39" s="5" t="s">
        <v>280</v>
      </c>
      <c r="K39" s="12"/>
      <c r="L39" s="5">
        <v>53</v>
      </c>
    </row>
    <row r="40" spans="1:12" x14ac:dyDescent="0.25">
      <c r="A40" s="9" t="s">
        <v>56</v>
      </c>
      <c r="B40" s="10" t="s">
        <v>283</v>
      </c>
      <c r="C40" s="10">
        <v>5000</v>
      </c>
      <c r="G40" s="5" t="s">
        <v>273</v>
      </c>
      <c r="H40" s="8" t="s">
        <v>184</v>
      </c>
      <c r="I40" s="5" t="s">
        <v>280</v>
      </c>
      <c r="J40" s="5" t="s">
        <v>280</v>
      </c>
      <c r="K40" s="12"/>
      <c r="L40" s="5">
        <v>54</v>
      </c>
    </row>
    <row r="41" spans="1:12" x14ac:dyDescent="0.25">
      <c r="A41" s="9" t="s">
        <v>46</v>
      </c>
      <c r="B41" s="10" t="s">
        <v>283</v>
      </c>
      <c r="C41" s="10">
        <v>5000</v>
      </c>
      <c r="G41" s="5" t="s">
        <v>273</v>
      </c>
      <c r="H41" s="8" t="s">
        <v>290</v>
      </c>
      <c r="I41" s="5" t="s">
        <v>280</v>
      </c>
      <c r="J41" s="5" t="s">
        <v>280</v>
      </c>
      <c r="K41" s="12"/>
      <c r="L41" s="5">
        <v>44</v>
      </c>
    </row>
    <row r="42" spans="1:12" x14ac:dyDescent="0.25">
      <c r="A42" s="9" t="s">
        <v>51</v>
      </c>
      <c r="B42" s="10" t="s">
        <v>283</v>
      </c>
      <c r="C42" s="10">
        <v>5000</v>
      </c>
      <c r="G42" s="5" t="s">
        <v>273</v>
      </c>
      <c r="H42" s="8" t="s">
        <v>187</v>
      </c>
      <c r="I42" s="5" t="s">
        <v>280</v>
      </c>
      <c r="J42" s="5" t="s">
        <v>280</v>
      </c>
      <c r="K42" s="12"/>
      <c r="L42" s="5">
        <v>49</v>
      </c>
    </row>
    <row r="43" spans="1:12" x14ac:dyDescent="0.25">
      <c r="A43" s="9" t="s">
        <v>291</v>
      </c>
      <c r="B43" s="10" t="s">
        <v>283</v>
      </c>
      <c r="C43" s="10">
        <v>5000</v>
      </c>
      <c r="G43" s="5" t="s">
        <v>273</v>
      </c>
      <c r="H43" s="8">
        <f>Stats!V36</f>
        <v>0.11</v>
      </c>
      <c r="I43" s="5">
        <f>Stats!X36</f>
        <v>0.11</v>
      </c>
      <c r="J43" s="5">
        <f>Stats!AD36</f>
        <v>0.11</v>
      </c>
      <c r="K43" s="12"/>
      <c r="L43" s="5">
        <v>36</v>
      </c>
    </row>
    <row r="44" spans="1:12" x14ac:dyDescent="0.25">
      <c r="A44" s="9" t="s">
        <v>28</v>
      </c>
      <c r="B44" s="10" t="s">
        <v>283</v>
      </c>
      <c r="C44" s="11">
        <v>5000</v>
      </c>
      <c r="G44" s="5" t="s">
        <v>273</v>
      </c>
      <c r="H44" s="8">
        <f>Stats!V26</f>
        <v>9.58</v>
      </c>
      <c r="I44" s="5">
        <f>Stats!X26</f>
        <v>0.27</v>
      </c>
      <c r="J44" s="5">
        <f>Stats!AD26</f>
        <v>9.3938000000000006</v>
      </c>
      <c r="K44" s="12"/>
      <c r="L44" s="5">
        <v>26</v>
      </c>
    </row>
    <row r="45" spans="1:12" x14ac:dyDescent="0.25">
      <c r="A45" s="9" t="s">
        <v>80</v>
      </c>
      <c r="B45" s="10" t="s">
        <v>283</v>
      </c>
      <c r="C45" s="10">
        <v>5000</v>
      </c>
      <c r="G45" s="5" t="s">
        <v>273</v>
      </c>
      <c r="H45" s="8" t="s">
        <v>188</v>
      </c>
      <c r="I45" s="5" t="s">
        <v>280</v>
      </c>
      <c r="J45" s="5" t="s">
        <v>280</v>
      </c>
      <c r="K45" s="12"/>
      <c r="L45" s="5">
        <v>78</v>
      </c>
    </row>
    <row r="46" spans="1:12" x14ac:dyDescent="0.25">
      <c r="A46" s="9" t="s">
        <v>292</v>
      </c>
      <c r="B46" s="10" t="s">
        <v>283</v>
      </c>
      <c r="C46" s="11">
        <v>11</v>
      </c>
      <c r="G46" s="10" t="s">
        <v>283</v>
      </c>
      <c r="H46" s="8" t="s">
        <v>190</v>
      </c>
      <c r="I46" s="5" t="s">
        <v>280</v>
      </c>
      <c r="J46" s="5" t="s">
        <v>280</v>
      </c>
      <c r="K46" s="12"/>
      <c r="L46" s="5">
        <v>108</v>
      </c>
    </row>
    <row r="47" spans="1:12" x14ac:dyDescent="0.25">
      <c r="A47" s="9" t="s">
        <v>108</v>
      </c>
      <c r="B47" s="10" t="s">
        <v>283</v>
      </c>
      <c r="C47" s="11">
        <v>5</v>
      </c>
      <c r="G47" s="10" t="s">
        <v>283</v>
      </c>
      <c r="H47" s="8">
        <f>Stats!V104</f>
        <v>9.1999999999999993</v>
      </c>
      <c r="I47" s="5">
        <f>Stats!X104</f>
        <v>9.1999999999999993</v>
      </c>
      <c r="J47" s="5">
        <f>Stats!AD104</f>
        <v>9.1999999999999993</v>
      </c>
      <c r="K47" s="12"/>
      <c r="L47" s="5">
        <v>104</v>
      </c>
    </row>
    <row r="48" spans="1:12" x14ac:dyDescent="0.25">
      <c r="A48" s="9" t="s">
        <v>110</v>
      </c>
      <c r="B48" s="10" t="s">
        <v>283</v>
      </c>
      <c r="C48" s="11">
        <v>5.5</v>
      </c>
      <c r="G48" s="10" t="s">
        <v>283</v>
      </c>
      <c r="H48" s="8" t="s">
        <v>190</v>
      </c>
      <c r="I48" s="5" t="s">
        <v>280</v>
      </c>
      <c r="J48" s="5" t="s">
        <v>280</v>
      </c>
      <c r="K48" s="12"/>
      <c r="L48" s="5">
        <v>106</v>
      </c>
    </row>
    <row r="49" spans="1:14" x14ac:dyDescent="0.25">
      <c r="A49" s="9" t="s">
        <v>109</v>
      </c>
      <c r="B49" s="10" t="s">
        <v>283</v>
      </c>
      <c r="C49" s="11">
        <v>33</v>
      </c>
      <c r="G49" s="10" t="s">
        <v>283</v>
      </c>
      <c r="H49" s="8">
        <f>Stats!V105</f>
        <v>150</v>
      </c>
      <c r="I49" s="5">
        <f>Stats!X105</f>
        <v>71.099999999999994</v>
      </c>
      <c r="J49" s="5">
        <f>Stats!AD105</f>
        <v>147.39999999999998</v>
      </c>
      <c r="K49" s="12"/>
      <c r="L49" s="5">
        <v>105</v>
      </c>
    </row>
    <row r="51" spans="1:14" ht="25.5" x14ac:dyDescent="0.25">
      <c r="A51" s="13" t="s">
        <v>293</v>
      </c>
    </row>
    <row r="52" spans="1:14" ht="25.5" x14ac:dyDescent="0.25">
      <c r="A52" s="9" t="s">
        <v>294</v>
      </c>
      <c r="B52" s="10" t="s">
        <v>266</v>
      </c>
      <c r="C52" s="10" t="s">
        <v>295</v>
      </c>
      <c r="D52" s="10" t="s">
        <v>296</v>
      </c>
      <c r="G52" s="3" t="s">
        <v>266</v>
      </c>
      <c r="H52" s="3" t="s">
        <v>270</v>
      </c>
      <c r="I52" s="3" t="s">
        <v>271</v>
      </c>
      <c r="J52" s="3" t="s">
        <v>272</v>
      </c>
      <c r="L52" s="3" t="s">
        <v>282</v>
      </c>
    </row>
    <row r="53" spans="1:14" x14ac:dyDescent="0.25">
      <c r="A53" s="9" t="s">
        <v>24</v>
      </c>
      <c r="B53" s="10" t="s">
        <v>273</v>
      </c>
      <c r="C53" s="10">
        <v>18.600000000000001</v>
      </c>
      <c r="D53" s="10">
        <v>8.6</v>
      </c>
      <c r="G53" s="5" t="s">
        <v>273</v>
      </c>
      <c r="H53" s="8">
        <f>Stats!V23</f>
        <v>6</v>
      </c>
      <c r="I53" s="5">
        <f>Stats!X23</f>
        <v>1.4</v>
      </c>
      <c r="J53" s="5">
        <f>Stats!AD23</f>
        <v>5.5799999999999965</v>
      </c>
      <c r="L53" s="5">
        <v>23</v>
      </c>
    </row>
    <row r="54" spans="1:14" x14ac:dyDescent="0.25">
      <c r="A54" s="9" t="s">
        <v>15</v>
      </c>
      <c r="B54" s="10" t="s">
        <v>273</v>
      </c>
      <c r="C54" s="10">
        <v>30.6</v>
      </c>
      <c r="D54" s="10">
        <v>5.7</v>
      </c>
      <c r="G54" s="5" t="s">
        <v>273</v>
      </c>
      <c r="H54" s="8">
        <f>Stats!V15</f>
        <v>0.4</v>
      </c>
      <c r="I54" s="5">
        <f>Stats!X15</f>
        <v>0.3</v>
      </c>
      <c r="J54" s="5">
        <f>Stats!AD15</f>
        <v>0.39800000000000002</v>
      </c>
      <c r="L54" s="5">
        <v>15</v>
      </c>
    </row>
    <row r="55" spans="1:14" x14ac:dyDescent="0.25">
      <c r="A55" s="9" t="s">
        <v>297</v>
      </c>
      <c r="B55" s="10" t="s">
        <v>273</v>
      </c>
      <c r="C55" s="10">
        <v>9.4</v>
      </c>
      <c r="D55" s="10">
        <v>0.5</v>
      </c>
      <c r="G55" s="5" t="s">
        <v>273</v>
      </c>
      <c r="H55" s="8" t="s">
        <v>274</v>
      </c>
      <c r="I55" s="5" t="s">
        <v>274</v>
      </c>
      <c r="J55" s="5" t="s">
        <v>274</v>
      </c>
      <c r="K55" s="12"/>
      <c r="L55" s="5" t="s">
        <v>274</v>
      </c>
    </row>
    <row r="56" spans="1:14" x14ac:dyDescent="0.25">
      <c r="A56" s="9" t="s">
        <v>16</v>
      </c>
      <c r="B56" s="10" t="s">
        <v>273</v>
      </c>
      <c r="C56" s="10">
        <v>360.3</v>
      </c>
      <c r="D56" s="10">
        <v>37.6</v>
      </c>
      <c r="G56" s="5" t="s">
        <v>273</v>
      </c>
      <c r="H56" s="8">
        <f>Stats!V16</f>
        <v>27</v>
      </c>
      <c r="I56" s="5">
        <f>Stats!X16</f>
        <v>1.6</v>
      </c>
      <c r="J56" s="5">
        <f>Stats!AD16</f>
        <v>25.72</v>
      </c>
      <c r="L56" s="3">
        <v>16</v>
      </c>
    </row>
    <row r="57" spans="1:14" x14ac:dyDescent="0.25">
      <c r="A57" s="9" t="s">
        <v>17</v>
      </c>
      <c r="B57" s="10" t="s">
        <v>273</v>
      </c>
      <c r="C57" s="14">
        <v>55.9</v>
      </c>
      <c r="D57" s="14">
        <v>11.6</v>
      </c>
      <c r="G57" s="5" t="s">
        <v>273</v>
      </c>
      <c r="H57" s="8">
        <f>Stats!V17</f>
        <v>36</v>
      </c>
      <c r="I57" s="5">
        <f>Stats!X17</f>
        <v>7.1</v>
      </c>
      <c r="J57" s="5">
        <f>Stats!AD17</f>
        <v>33.910000000000011</v>
      </c>
      <c r="L57" s="3">
        <v>17</v>
      </c>
    </row>
    <row r="58" spans="1:14" x14ac:dyDescent="0.25">
      <c r="A58" s="9" t="s">
        <v>20</v>
      </c>
      <c r="B58" s="10" t="s">
        <v>273</v>
      </c>
      <c r="C58" s="14">
        <v>55.7</v>
      </c>
      <c r="D58" s="14">
        <v>7.7</v>
      </c>
      <c r="G58" s="5" t="s">
        <v>273</v>
      </c>
      <c r="H58" s="8">
        <f>Stats!V20</f>
        <v>5.7</v>
      </c>
      <c r="I58" s="5">
        <f>Stats!X20</f>
        <v>2.25</v>
      </c>
      <c r="J58" s="5">
        <f>Stats!AD20</f>
        <v>5.625</v>
      </c>
      <c r="L58" s="3">
        <v>20</v>
      </c>
    </row>
    <row r="59" spans="1:14" x14ac:dyDescent="0.25">
      <c r="A59" s="9" t="s">
        <v>18</v>
      </c>
      <c r="B59" s="10" t="s">
        <v>273</v>
      </c>
      <c r="C59" s="10">
        <v>34.700000000000003</v>
      </c>
      <c r="D59" s="10">
        <v>3.6</v>
      </c>
      <c r="G59" s="5" t="s">
        <v>273</v>
      </c>
      <c r="H59" s="8">
        <f>Stats!V18</f>
        <v>53</v>
      </c>
      <c r="I59" s="5">
        <f>Stats!X18</f>
        <v>4.3</v>
      </c>
      <c r="J59" s="5">
        <f>Stats!AD18</f>
        <v>49.892999999999986</v>
      </c>
      <c r="L59" s="3">
        <v>18</v>
      </c>
    </row>
    <row r="60" spans="1:14" x14ac:dyDescent="0.25">
      <c r="A60" s="9" t="s">
        <v>21</v>
      </c>
      <c r="B60" s="10" t="s">
        <v>273</v>
      </c>
      <c r="C60" s="14">
        <v>637.4</v>
      </c>
      <c r="D60" s="14">
        <v>51.9</v>
      </c>
      <c r="G60" s="5" t="s">
        <v>273</v>
      </c>
      <c r="H60" s="8">
        <f>Stats!V21</f>
        <v>170</v>
      </c>
      <c r="I60" s="5">
        <f>Stats!X21</f>
        <v>25.5</v>
      </c>
      <c r="J60" s="5">
        <f>Stats!AD21</f>
        <v>156.08999999999992</v>
      </c>
      <c r="L60" s="3">
        <v>21</v>
      </c>
    </row>
    <row r="62" spans="1:14" x14ac:dyDescent="0.25">
      <c r="A62" s="1" t="s">
        <v>300</v>
      </c>
      <c r="N62" s="6" t="s">
        <v>326</v>
      </c>
    </row>
    <row r="63" spans="1:14" x14ac:dyDescent="0.25">
      <c r="A63" s="6" t="s">
        <v>294</v>
      </c>
      <c r="B63" s="6" t="s">
        <v>266</v>
      </c>
      <c r="C63" s="3" t="s">
        <v>301</v>
      </c>
      <c r="D63" s="3" t="s">
        <v>257</v>
      </c>
      <c r="E63" s="6" t="s">
        <v>302</v>
      </c>
      <c r="G63" s="5" t="s">
        <v>266</v>
      </c>
      <c r="H63" s="5" t="s">
        <v>270</v>
      </c>
      <c r="I63" s="5" t="s">
        <v>271</v>
      </c>
      <c r="J63" s="5" t="s">
        <v>303</v>
      </c>
      <c r="L63" s="5" t="s">
        <v>282</v>
      </c>
      <c r="N63" s="5" t="s">
        <v>325</v>
      </c>
    </row>
    <row r="64" spans="1:14" x14ac:dyDescent="0.25">
      <c r="A64" s="6" t="s">
        <v>304</v>
      </c>
      <c r="B64" s="5" t="s">
        <v>273</v>
      </c>
      <c r="C64" s="15">
        <v>3.3</v>
      </c>
      <c r="D64" s="6">
        <v>1</v>
      </c>
      <c r="E64" s="6">
        <v>1</v>
      </c>
      <c r="G64" s="5" t="s">
        <v>273</v>
      </c>
      <c r="H64" s="16">
        <f>Stats!V23</f>
        <v>6</v>
      </c>
      <c r="I64" s="17">
        <f>Stats!X23</f>
        <v>1.4</v>
      </c>
      <c r="J64" s="17">
        <f>Stats!AD23</f>
        <v>5.5799999999999965</v>
      </c>
      <c r="L64" s="5">
        <v>23</v>
      </c>
      <c r="N64" s="5">
        <f>SUM(H64/1000000)*100</f>
        <v>6.0000000000000006E-4</v>
      </c>
    </row>
    <row r="65" spans="1:16" x14ac:dyDescent="0.25">
      <c r="A65" s="6" t="s">
        <v>305</v>
      </c>
      <c r="B65" s="5" t="s">
        <v>273</v>
      </c>
      <c r="C65" s="15">
        <v>57</v>
      </c>
      <c r="D65" s="6">
        <v>3</v>
      </c>
      <c r="E65" s="6">
        <v>0.3</v>
      </c>
      <c r="G65" s="5" t="s">
        <v>273</v>
      </c>
      <c r="H65" s="6" t="s">
        <v>306</v>
      </c>
      <c r="I65" s="5" t="s">
        <v>274</v>
      </c>
      <c r="J65" s="5" t="s">
        <v>274</v>
      </c>
      <c r="L65" s="5" t="s">
        <v>274</v>
      </c>
      <c r="N65" s="5" t="s">
        <v>274</v>
      </c>
      <c r="P65" s="2" t="s">
        <v>333</v>
      </c>
    </row>
    <row r="66" spans="1:16" x14ac:dyDescent="0.25">
      <c r="A66" s="6" t="s">
        <v>307</v>
      </c>
      <c r="B66" s="5" t="s">
        <v>273</v>
      </c>
      <c r="C66" s="15">
        <v>1</v>
      </c>
      <c r="D66" s="6">
        <v>0</v>
      </c>
      <c r="E66" s="6">
        <v>0.2</v>
      </c>
      <c r="G66" s="5" t="s">
        <v>273</v>
      </c>
      <c r="H66" s="16">
        <f>Stats!V15</f>
        <v>0.4</v>
      </c>
      <c r="I66" s="17">
        <f>Stats!X15</f>
        <v>0.3</v>
      </c>
      <c r="J66" s="17">
        <f>Stats!AD15</f>
        <v>0.39800000000000002</v>
      </c>
      <c r="L66" s="5">
        <v>15</v>
      </c>
      <c r="N66" s="5">
        <f t="shared" ref="N66:N72" si="0">SUM(H66/1000000)*100</f>
        <v>4.0000000000000003E-5</v>
      </c>
      <c r="P66" s="20" t="s">
        <v>334</v>
      </c>
    </row>
    <row r="67" spans="1:16" x14ac:dyDescent="0.25">
      <c r="A67" s="6" t="s">
        <v>308</v>
      </c>
      <c r="B67" s="5" t="s">
        <v>273</v>
      </c>
      <c r="C67" s="15">
        <v>31</v>
      </c>
      <c r="D67" s="6">
        <v>4</v>
      </c>
      <c r="E67" s="6">
        <v>1</v>
      </c>
      <c r="G67" s="5" t="s">
        <v>273</v>
      </c>
      <c r="H67" s="16">
        <f>Stats!V16</f>
        <v>27</v>
      </c>
      <c r="I67" s="17">
        <f>Stats!X16</f>
        <v>1.6</v>
      </c>
      <c r="J67" s="17">
        <f>Stats!AD16</f>
        <v>25.72</v>
      </c>
      <c r="L67" s="5">
        <v>16</v>
      </c>
      <c r="N67" s="5">
        <f t="shared" si="0"/>
        <v>2.6999999999999997E-3</v>
      </c>
      <c r="P67" s="2" t="s">
        <v>327</v>
      </c>
    </row>
    <row r="68" spans="1:16" x14ac:dyDescent="0.25">
      <c r="A68" s="6" t="s">
        <v>309</v>
      </c>
      <c r="B68" s="5" t="s">
        <v>273</v>
      </c>
      <c r="C68" s="15">
        <v>140</v>
      </c>
      <c r="D68" s="6">
        <v>10</v>
      </c>
      <c r="E68" s="6">
        <v>4.5999999999999996</v>
      </c>
      <c r="G68" s="5" t="s">
        <v>273</v>
      </c>
      <c r="H68" s="16">
        <f>Stats!V17</f>
        <v>36</v>
      </c>
      <c r="I68" s="17">
        <f>Stats!X17</f>
        <v>7.1</v>
      </c>
      <c r="J68" s="17">
        <f>Stats!AD17</f>
        <v>33.910000000000011</v>
      </c>
      <c r="L68" s="5">
        <v>17</v>
      </c>
      <c r="N68" s="5">
        <f t="shared" si="0"/>
        <v>3.5999999999999999E-3</v>
      </c>
    </row>
    <row r="69" spans="1:16" x14ac:dyDescent="0.25">
      <c r="A69" s="6" t="s">
        <v>310</v>
      </c>
      <c r="B69" s="5" t="s">
        <v>273</v>
      </c>
      <c r="C69" s="15">
        <v>28</v>
      </c>
      <c r="D69" s="6">
        <v>4</v>
      </c>
      <c r="E69" s="6">
        <v>1.1000000000000001</v>
      </c>
      <c r="G69" s="5" t="s">
        <v>273</v>
      </c>
      <c r="H69" s="16">
        <f>Stats!V18</f>
        <v>53</v>
      </c>
      <c r="I69" s="17">
        <f>Stats!X18</f>
        <v>4.3</v>
      </c>
      <c r="J69" s="17">
        <f>Stats!AD18</f>
        <v>49.892999999999986</v>
      </c>
      <c r="L69" s="5">
        <v>18</v>
      </c>
      <c r="N69" s="5">
        <f t="shared" si="0"/>
        <v>5.3E-3</v>
      </c>
    </row>
    <row r="70" spans="1:16" x14ac:dyDescent="0.25">
      <c r="A70" s="6" t="s">
        <v>311</v>
      </c>
      <c r="B70" s="5" t="s">
        <v>273</v>
      </c>
      <c r="C70" s="15">
        <v>0.9</v>
      </c>
      <c r="D70" s="6">
        <v>1</v>
      </c>
      <c r="E70" s="6">
        <v>0.5</v>
      </c>
      <c r="G70" s="5" t="s">
        <v>273</v>
      </c>
      <c r="H70" s="16">
        <f>Stats!V19</f>
        <v>0.6</v>
      </c>
      <c r="I70" s="17">
        <f>Stats!X19</f>
        <v>0.6</v>
      </c>
      <c r="J70" s="17">
        <f>Stats!AD19</f>
        <v>0.6</v>
      </c>
      <c r="L70" s="5">
        <v>19</v>
      </c>
      <c r="N70" s="5">
        <f t="shared" si="0"/>
        <v>5.9999999999999995E-5</v>
      </c>
    </row>
    <row r="71" spans="1:16" x14ac:dyDescent="0.25">
      <c r="A71" s="6" t="s">
        <v>313</v>
      </c>
      <c r="B71" s="5" t="s">
        <v>273</v>
      </c>
      <c r="C71" s="15">
        <v>22</v>
      </c>
      <c r="D71" s="6">
        <v>3</v>
      </c>
      <c r="E71" s="6">
        <v>1</v>
      </c>
      <c r="G71" s="5" t="s">
        <v>273</v>
      </c>
      <c r="H71" s="16">
        <f>Stats!V20</f>
        <v>5.7</v>
      </c>
      <c r="I71" s="17">
        <f>Stats!X20</f>
        <v>2.25</v>
      </c>
      <c r="J71" s="17">
        <f>Stats!AD20</f>
        <v>5.625</v>
      </c>
      <c r="L71" s="5">
        <v>20</v>
      </c>
      <c r="N71" s="5">
        <f t="shared" si="0"/>
        <v>5.7000000000000009E-4</v>
      </c>
    </row>
    <row r="72" spans="1:16" x14ac:dyDescent="0.25">
      <c r="A72" s="6" t="s">
        <v>314</v>
      </c>
      <c r="B72" s="5" t="s">
        <v>273</v>
      </c>
      <c r="C72" s="15">
        <v>90</v>
      </c>
      <c r="D72" s="6">
        <v>1</v>
      </c>
      <c r="E72" s="6">
        <v>4.0999999999999996</v>
      </c>
      <c r="G72" s="5" t="s">
        <v>273</v>
      </c>
      <c r="H72" s="16">
        <f>Stats!V21</f>
        <v>170</v>
      </c>
      <c r="I72" s="17">
        <f>Stats!X21</f>
        <v>25.5</v>
      </c>
      <c r="J72" s="17">
        <f>Stats!AD21</f>
        <v>156.08999999999992</v>
      </c>
      <c r="L72" s="5">
        <v>21</v>
      </c>
      <c r="N72" s="5">
        <f t="shared" si="0"/>
        <v>1.7000000000000001E-2</v>
      </c>
    </row>
    <row r="73" spans="1:16" x14ac:dyDescent="0.25">
      <c r="A73" s="6" t="s">
        <v>315</v>
      </c>
      <c r="B73" s="5" t="s">
        <v>283</v>
      </c>
      <c r="C73" s="15">
        <v>27</v>
      </c>
      <c r="D73" s="6">
        <v>22</v>
      </c>
      <c r="E73" s="6">
        <v>16</v>
      </c>
      <c r="G73" s="5" t="s">
        <v>283</v>
      </c>
      <c r="H73" s="12" t="s">
        <v>185</v>
      </c>
      <c r="I73" s="17" t="s">
        <v>312</v>
      </c>
      <c r="J73" s="17" t="s">
        <v>280</v>
      </c>
      <c r="L73" s="5">
        <v>109</v>
      </c>
      <c r="N73" s="5" t="s">
        <v>280</v>
      </c>
    </row>
    <row r="74" spans="1:16" x14ac:dyDescent="0.25">
      <c r="A74" s="6" t="s">
        <v>108</v>
      </c>
      <c r="B74" s="5" t="s">
        <v>283</v>
      </c>
      <c r="C74" s="15">
        <v>110</v>
      </c>
      <c r="D74" s="6">
        <v>60</v>
      </c>
      <c r="E74" s="6">
        <v>9</v>
      </c>
      <c r="G74" s="5" t="s">
        <v>283</v>
      </c>
      <c r="H74" s="16">
        <f>Stats!V104</f>
        <v>9.1999999999999993</v>
      </c>
      <c r="I74" s="17">
        <f>Stats!X104</f>
        <v>9.1999999999999993</v>
      </c>
      <c r="J74" s="17">
        <f>Stats!AD104</f>
        <v>9.1999999999999993</v>
      </c>
      <c r="K74" s="12"/>
      <c r="L74" s="5">
        <v>104</v>
      </c>
      <c r="N74" s="5">
        <f t="shared" ref="N74:N83" si="1">SUM(H74/1000000000)*100</f>
        <v>9.1999999999999998E-7</v>
      </c>
    </row>
    <row r="75" spans="1:16" x14ac:dyDescent="0.25">
      <c r="A75" s="6" t="s">
        <v>132</v>
      </c>
      <c r="B75" s="5" t="s">
        <v>283</v>
      </c>
      <c r="C75" s="15">
        <v>93</v>
      </c>
      <c r="D75" s="6">
        <v>93</v>
      </c>
      <c r="E75" s="6">
        <v>93</v>
      </c>
      <c r="G75" s="5" t="s">
        <v>283</v>
      </c>
      <c r="H75" s="5" t="s">
        <v>185</v>
      </c>
      <c r="I75" s="18" t="s">
        <v>312</v>
      </c>
      <c r="J75" s="17" t="s">
        <v>280</v>
      </c>
      <c r="L75" s="5">
        <v>128</v>
      </c>
      <c r="N75" s="5" t="s">
        <v>280</v>
      </c>
    </row>
    <row r="76" spans="1:16" x14ac:dyDescent="0.25">
      <c r="A76" s="6" t="s">
        <v>316</v>
      </c>
      <c r="B76" s="5" t="s">
        <v>283</v>
      </c>
      <c r="C76" s="15">
        <v>160</v>
      </c>
      <c r="D76" s="6">
        <v>140</v>
      </c>
      <c r="E76" s="6">
        <v>41</v>
      </c>
      <c r="G76" s="5" t="s">
        <v>283</v>
      </c>
      <c r="H76" s="5" t="s">
        <v>185</v>
      </c>
      <c r="I76" s="18" t="s">
        <v>312</v>
      </c>
      <c r="J76" s="17" t="s">
        <v>280</v>
      </c>
      <c r="L76" s="5">
        <v>114</v>
      </c>
      <c r="N76" s="5" t="s">
        <v>280</v>
      </c>
    </row>
    <row r="77" spans="1:16" x14ac:dyDescent="0.25">
      <c r="A77" s="6" t="s">
        <v>109</v>
      </c>
      <c r="B77" s="5" t="s">
        <v>283</v>
      </c>
      <c r="C77" s="15">
        <v>280</v>
      </c>
      <c r="D77" s="6">
        <v>27</v>
      </c>
      <c r="E77" s="6">
        <v>1.9</v>
      </c>
      <c r="G77" s="5" t="s">
        <v>283</v>
      </c>
      <c r="H77" s="16">
        <f>Stats!V105</f>
        <v>150</v>
      </c>
      <c r="I77" s="17">
        <f>Stats!X105</f>
        <v>71.099999999999994</v>
      </c>
      <c r="J77" s="17">
        <f>Stats!AD105</f>
        <v>147.39999999999998</v>
      </c>
      <c r="K77" s="12"/>
      <c r="L77" s="5">
        <v>105</v>
      </c>
      <c r="N77" s="5">
        <f t="shared" si="1"/>
        <v>1.4999999999999999E-5</v>
      </c>
    </row>
    <row r="78" spans="1:16" x14ac:dyDescent="0.25">
      <c r="A78" s="6" t="s">
        <v>110</v>
      </c>
      <c r="B78" s="5" t="s">
        <v>283</v>
      </c>
      <c r="C78" s="15">
        <v>95</v>
      </c>
      <c r="D78" s="6">
        <v>6</v>
      </c>
      <c r="E78" s="6">
        <v>4.2</v>
      </c>
      <c r="G78" s="5" t="s">
        <v>283</v>
      </c>
      <c r="H78" s="16" t="s">
        <v>185</v>
      </c>
      <c r="I78" s="17" t="s">
        <v>280</v>
      </c>
      <c r="J78" s="17" t="s">
        <v>280</v>
      </c>
      <c r="K78" s="12"/>
      <c r="L78" s="5">
        <v>106</v>
      </c>
      <c r="N78" s="5" t="s">
        <v>280</v>
      </c>
    </row>
    <row r="79" spans="1:16" x14ac:dyDescent="0.25">
      <c r="A79" s="6" t="s">
        <v>317</v>
      </c>
      <c r="B79" s="5" t="s">
        <v>283</v>
      </c>
      <c r="C79" s="15">
        <v>280</v>
      </c>
      <c r="D79" s="6">
        <v>13</v>
      </c>
      <c r="E79" s="6">
        <v>5.5</v>
      </c>
      <c r="G79" s="5" t="s">
        <v>283</v>
      </c>
      <c r="H79" s="16" t="s">
        <v>185</v>
      </c>
      <c r="I79" s="17" t="s">
        <v>280</v>
      </c>
      <c r="J79" s="17" t="s">
        <v>280</v>
      </c>
      <c r="L79" s="5">
        <v>107</v>
      </c>
      <c r="N79" s="5" t="s">
        <v>280</v>
      </c>
    </row>
    <row r="80" spans="1:16" x14ac:dyDescent="0.25">
      <c r="A80" s="6" t="s">
        <v>139</v>
      </c>
      <c r="B80" s="5" t="s">
        <v>283</v>
      </c>
      <c r="C80" s="15">
        <v>45</v>
      </c>
      <c r="D80" s="6">
        <v>15</v>
      </c>
      <c r="E80" s="6">
        <v>9.8000000000000007</v>
      </c>
      <c r="G80" s="5" t="s">
        <v>283</v>
      </c>
      <c r="H80" s="19">
        <f>Stats!V135</f>
        <v>33</v>
      </c>
      <c r="I80" s="5">
        <f>Stats!X135</f>
        <v>26.1</v>
      </c>
      <c r="J80" s="5">
        <f>Stats!AD135</f>
        <v>32.862000000000002</v>
      </c>
      <c r="L80" s="5">
        <v>135</v>
      </c>
      <c r="N80" s="5">
        <f t="shared" si="1"/>
        <v>3.2999999999999997E-6</v>
      </c>
    </row>
    <row r="81" spans="1:14" x14ac:dyDescent="0.25">
      <c r="A81" s="6" t="s">
        <v>318</v>
      </c>
      <c r="B81" s="5" t="s">
        <v>283</v>
      </c>
      <c r="C81" s="15">
        <v>130</v>
      </c>
      <c r="D81" s="6">
        <v>13</v>
      </c>
      <c r="E81" s="6">
        <v>7.3</v>
      </c>
      <c r="G81" s="5" t="s">
        <v>283</v>
      </c>
      <c r="H81" s="16" t="s">
        <v>185</v>
      </c>
      <c r="I81" s="17" t="s">
        <v>280</v>
      </c>
      <c r="J81" s="17" t="s">
        <v>280</v>
      </c>
      <c r="K81" s="12"/>
      <c r="L81" s="5">
        <v>108</v>
      </c>
      <c r="N81" s="5" t="s">
        <v>280</v>
      </c>
    </row>
    <row r="82" spans="1:14" x14ac:dyDescent="0.25">
      <c r="A82" s="6" t="s">
        <v>143</v>
      </c>
      <c r="B82" s="5" t="s">
        <v>283</v>
      </c>
      <c r="C82" s="15">
        <v>32</v>
      </c>
      <c r="D82" s="6">
        <v>32</v>
      </c>
      <c r="E82" s="6">
        <v>32</v>
      </c>
      <c r="G82" s="5" t="s">
        <v>283</v>
      </c>
      <c r="H82" s="16" t="s">
        <v>185</v>
      </c>
      <c r="I82" s="17" t="s">
        <v>280</v>
      </c>
      <c r="J82" s="17" t="s">
        <v>280</v>
      </c>
      <c r="L82" s="5">
        <v>139</v>
      </c>
      <c r="N82" s="5" t="s">
        <v>280</v>
      </c>
    </row>
    <row r="83" spans="1:14" x14ac:dyDescent="0.25">
      <c r="A83" s="6" t="s">
        <v>163</v>
      </c>
      <c r="B83" s="5" t="s">
        <v>283</v>
      </c>
      <c r="C83" s="15">
        <v>840</v>
      </c>
      <c r="D83" s="6">
        <v>130</v>
      </c>
      <c r="E83" s="6">
        <v>7.1</v>
      </c>
      <c r="G83" s="5" t="s">
        <v>283</v>
      </c>
      <c r="H83" s="19">
        <f>Stats!V161</f>
        <v>570</v>
      </c>
      <c r="I83" s="5">
        <f>Stats!X161</f>
        <v>130</v>
      </c>
      <c r="J83" s="5">
        <f>Stats!AD161</f>
        <v>552</v>
      </c>
      <c r="L83" s="5">
        <v>161</v>
      </c>
      <c r="N83" s="5">
        <f t="shared" si="1"/>
        <v>5.7000000000000003E-5</v>
      </c>
    </row>
    <row r="84" spans="1:14" x14ac:dyDescent="0.25">
      <c r="A84" s="6" t="s">
        <v>29</v>
      </c>
      <c r="B84" s="5" t="s">
        <v>273</v>
      </c>
      <c r="C84" s="15">
        <v>17</v>
      </c>
      <c r="D84" s="6">
        <v>17</v>
      </c>
      <c r="E84" s="6">
        <v>17</v>
      </c>
      <c r="G84" s="5" t="s">
        <v>273</v>
      </c>
      <c r="H84" s="5" t="s">
        <v>187</v>
      </c>
      <c r="I84" s="5" t="s">
        <v>280</v>
      </c>
      <c r="J84" s="5" t="s">
        <v>280</v>
      </c>
      <c r="L84" s="5">
        <v>27</v>
      </c>
      <c r="N84" s="5" t="s">
        <v>280</v>
      </c>
    </row>
    <row r="85" spans="1:14" x14ac:dyDescent="0.25">
      <c r="A85" s="6" t="s">
        <v>44</v>
      </c>
      <c r="B85" s="5" t="s">
        <v>273</v>
      </c>
      <c r="C85" s="15">
        <v>1</v>
      </c>
      <c r="D85" s="6">
        <v>1</v>
      </c>
      <c r="E85" s="6">
        <v>1</v>
      </c>
      <c r="G85" s="5" t="s">
        <v>273</v>
      </c>
      <c r="H85" s="19">
        <f>Stats!V42</f>
        <v>0.02</v>
      </c>
      <c r="I85" s="5">
        <f>Stats!X42</f>
        <v>0.02</v>
      </c>
      <c r="J85" s="5">
        <f>Stats!AD42</f>
        <v>0.02</v>
      </c>
      <c r="L85" s="5">
        <v>42</v>
      </c>
      <c r="N85" s="5">
        <f t="shared" ref="N85:N102" si="2">SUM(H85/1000000)*100</f>
        <v>1.9999999999999999E-6</v>
      </c>
    </row>
    <row r="86" spans="1:14" x14ac:dyDescent="0.25">
      <c r="A86" s="6" t="s">
        <v>52</v>
      </c>
      <c r="B86" s="5" t="s">
        <v>273</v>
      </c>
      <c r="C86" s="15">
        <v>0.7</v>
      </c>
      <c r="D86" s="6">
        <v>1</v>
      </c>
      <c r="E86" s="6">
        <v>0.7</v>
      </c>
      <c r="G86" s="5" t="s">
        <v>273</v>
      </c>
      <c r="H86" s="19">
        <f>Stats!V50</f>
        <v>0.04</v>
      </c>
      <c r="I86" s="5">
        <f>Stats!X50</f>
        <v>2.5000000000000001E-2</v>
      </c>
      <c r="J86" s="5">
        <f>Stats!AD50</f>
        <v>3.9699999999999999E-2</v>
      </c>
      <c r="L86" s="5">
        <v>50</v>
      </c>
      <c r="N86" s="5">
        <f t="shared" si="2"/>
        <v>3.9999999999999998E-6</v>
      </c>
    </row>
    <row r="87" spans="1:14" x14ac:dyDescent="0.25">
      <c r="A87" s="6" t="s">
        <v>319</v>
      </c>
      <c r="B87" s="5" t="s">
        <v>273</v>
      </c>
      <c r="C87" s="15">
        <v>0.7</v>
      </c>
      <c r="D87" s="6">
        <v>1</v>
      </c>
      <c r="E87" s="6">
        <v>0.7</v>
      </c>
      <c r="G87" s="5" t="s">
        <v>273</v>
      </c>
      <c r="H87" s="5" t="s">
        <v>187</v>
      </c>
      <c r="I87" s="5" t="s">
        <v>280</v>
      </c>
      <c r="J87" s="5" t="s">
        <v>280</v>
      </c>
      <c r="L87" s="5">
        <v>55</v>
      </c>
      <c r="N87" s="5" t="s">
        <v>280</v>
      </c>
    </row>
    <row r="88" spans="1:14" x14ac:dyDescent="0.25">
      <c r="A88" s="6" t="s">
        <v>66</v>
      </c>
      <c r="B88" s="5" t="s">
        <v>273</v>
      </c>
      <c r="C88" s="15">
        <v>1.5</v>
      </c>
      <c r="D88" s="6">
        <v>2</v>
      </c>
      <c r="E88" s="6">
        <v>1.5</v>
      </c>
      <c r="G88" s="5" t="s">
        <v>273</v>
      </c>
      <c r="H88" s="19">
        <f>Stats!V61</f>
        <v>0.01</v>
      </c>
      <c r="I88" s="5">
        <f>Stats!X61</f>
        <v>0.01</v>
      </c>
      <c r="J88" s="5">
        <f>Stats!AD61</f>
        <v>0.01</v>
      </c>
      <c r="L88" s="5">
        <v>61</v>
      </c>
      <c r="N88" s="5">
        <f t="shared" si="2"/>
        <v>9.9999999999999995E-7</v>
      </c>
    </row>
    <row r="89" spans="1:14" x14ac:dyDescent="0.25">
      <c r="A89" s="6" t="s">
        <v>73</v>
      </c>
      <c r="B89" s="5" t="s">
        <v>273</v>
      </c>
      <c r="C89" s="15">
        <v>2.2999999999999998</v>
      </c>
      <c r="D89" s="6">
        <v>2</v>
      </c>
      <c r="E89" s="6">
        <v>2.2999999999999998</v>
      </c>
      <c r="G89" s="5" t="s">
        <v>273</v>
      </c>
      <c r="H89" s="16">
        <f>Stats!V71</f>
        <v>0.1</v>
      </c>
      <c r="I89" s="17">
        <f>Stats!X71</f>
        <v>5.5000000000000007E-2</v>
      </c>
      <c r="J89" s="17">
        <f>Stats!AD71</f>
        <v>9.9100000000000008E-2</v>
      </c>
      <c r="K89" s="12"/>
      <c r="L89" s="5">
        <v>71</v>
      </c>
      <c r="N89" s="5">
        <f t="shared" si="2"/>
        <v>1.0000000000000001E-5</v>
      </c>
    </row>
    <row r="90" spans="1:14" x14ac:dyDescent="0.25">
      <c r="A90" s="6" t="s">
        <v>81</v>
      </c>
      <c r="B90" s="5" t="s">
        <v>273</v>
      </c>
      <c r="C90" s="15">
        <v>36</v>
      </c>
      <c r="D90" s="6">
        <v>1</v>
      </c>
      <c r="E90" s="6">
        <v>1.2</v>
      </c>
      <c r="G90" s="5" t="s">
        <v>273</v>
      </c>
      <c r="H90" s="16">
        <f>Stats!V79</f>
        <v>1.5</v>
      </c>
      <c r="I90" s="17">
        <f>Stats!X79</f>
        <v>0.28500000000000003</v>
      </c>
      <c r="J90" s="17">
        <f>Stats!AD79</f>
        <v>1.4695</v>
      </c>
      <c r="K90" s="12"/>
      <c r="L90" s="5">
        <v>79</v>
      </c>
      <c r="N90" s="5">
        <f t="shared" si="2"/>
        <v>1.5000000000000001E-4</v>
      </c>
    </row>
    <row r="91" spans="1:14" x14ac:dyDescent="0.25">
      <c r="A91" s="6" t="s">
        <v>82</v>
      </c>
      <c r="B91" s="5" t="s">
        <v>273</v>
      </c>
      <c r="C91" s="15">
        <v>12</v>
      </c>
      <c r="D91" s="6">
        <v>0</v>
      </c>
      <c r="E91" s="6">
        <v>0.41</v>
      </c>
      <c r="G91" s="5" t="s">
        <v>273</v>
      </c>
      <c r="H91" s="16">
        <f>Stats!V80</f>
        <v>0.2</v>
      </c>
      <c r="I91" s="17">
        <f>Stats!X80</f>
        <v>0.18</v>
      </c>
      <c r="J91" s="17">
        <f>Stats!AD80</f>
        <v>0.1996</v>
      </c>
      <c r="K91" s="12"/>
      <c r="L91" s="5">
        <v>80</v>
      </c>
      <c r="N91" s="5">
        <f t="shared" si="2"/>
        <v>2.0000000000000002E-5</v>
      </c>
    </row>
    <row r="92" spans="1:14" x14ac:dyDescent="0.25">
      <c r="A92" s="6" t="s">
        <v>83</v>
      </c>
      <c r="B92" s="5" t="s">
        <v>273</v>
      </c>
      <c r="C92" s="15">
        <v>4.3</v>
      </c>
      <c r="D92" s="6">
        <v>4</v>
      </c>
      <c r="E92" s="6">
        <v>4.3</v>
      </c>
      <c r="G92" s="5" t="s">
        <v>273</v>
      </c>
      <c r="H92" s="16">
        <f>Stats!V81</f>
        <v>0.05</v>
      </c>
      <c r="I92" s="17">
        <f>Stats!X81</f>
        <v>0.05</v>
      </c>
      <c r="J92" s="17">
        <f>Stats!AD81</f>
        <v>0.05</v>
      </c>
      <c r="L92" s="5">
        <v>81</v>
      </c>
      <c r="N92" s="5">
        <f t="shared" si="2"/>
        <v>5.0000000000000004E-6</v>
      </c>
    </row>
    <row r="93" spans="1:14" x14ac:dyDescent="0.25">
      <c r="A93" s="6" t="s">
        <v>85</v>
      </c>
      <c r="B93" s="5" t="s">
        <v>273</v>
      </c>
      <c r="C93" s="15">
        <v>65</v>
      </c>
      <c r="D93" s="6">
        <v>2</v>
      </c>
      <c r="E93" s="6">
        <v>0.3</v>
      </c>
      <c r="G93" s="5" t="s">
        <v>273</v>
      </c>
      <c r="H93" s="16">
        <f>Stats!V83</f>
        <v>1.6</v>
      </c>
      <c r="I93" s="17">
        <f>Stats!X83</f>
        <v>0.35</v>
      </c>
      <c r="J93" s="17">
        <f>Stats!AD83</f>
        <v>1.5752000000000002</v>
      </c>
      <c r="K93" s="12"/>
      <c r="L93" s="5">
        <v>83</v>
      </c>
      <c r="N93" s="5">
        <f t="shared" si="2"/>
        <v>1.6000000000000001E-4</v>
      </c>
    </row>
    <row r="94" spans="1:14" x14ac:dyDescent="0.25">
      <c r="A94" s="6" t="s">
        <v>86</v>
      </c>
      <c r="B94" s="5" t="s">
        <v>273</v>
      </c>
      <c r="C94" s="15">
        <v>53</v>
      </c>
      <c r="D94" s="6">
        <v>2</v>
      </c>
      <c r="E94" s="6">
        <v>0.32</v>
      </c>
      <c r="G94" s="5" t="s">
        <v>273</v>
      </c>
      <c r="H94" s="16">
        <f>Stats!V84</f>
        <v>1.1000000000000001</v>
      </c>
      <c r="I94" s="17">
        <f>Stats!X84</f>
        <v>0.29000000000000004</v>
      </c>
      <c r="J94" s="17">
        <f>Stats!AD84</f>
        <v>1.0775000000000001</v>
      </c>
      <c r="K94" s="12"/>
      <c r="L94" s="5">
        <v>84</v>
      </c>
      <c r="N94" s="5">
        <f t="shared" si="2"/>
        <v>1.1E-4</v>
      </c>
    </row>
    <row r="95" spans="1:14" x14ac:dyDescent="0.25">
      <c r="A95" s="6" t="s">
        <v>90</v>
      </c>
      <c r="B95" s="5" t="s">
        <v>273</v>
      </c>
      <c r="C95" s="15">
        <v>30</v>
      </c>
      <c r="D95" s="6">
        <v>1</v>
      </c>
      <c r="E95" s="6">
        <v>0.88</v>
      </c>
      <c r="G95" s="5" t="s">
        <v>273</v>
      </c>
      <c r="H95" s="16">
        <f>Stats!V88</f>
        <v>0.32</v>
      </c>
      <c r="I95" s="17">
        <f>Stats!X88</f>
        <v>0.25</v>
      </c>
      <c r="J95" s="17">
        <f>Stats!AD88</f>
        <v>0.31859999999999999</v>
      </c>
      <c r="K95" s="12"/>
      <c r="L95" s="5">
        <v>88</v>
      </c>
      <c r="N95" s="5">
        <f t="shared" si="2"/>
        <v>3.1999999999999999E-5</v>
      </c>
    </row>
    <row r="96" spans="1:14" x14ac:dyDescent="0.25">
      <c r="A96" s="6" t="s">
        <v>91</v>
      </c>
      <c r="B96" s="5" t="s">
        <v>273</v>
      </c>
      <c r="C96" s="15">
        <v>22</v>
      </c>
      <c r="D96" s="6">
        <v>1</v>
      </c>
      <c r="E96" s="6">
        <v>0.64</v>
      </c>
      <c r="G96" s="5" t="s">
        <v>273</v>
      </c>
      <c r="H96" s="16">
        <f>Stats!V89</f>
        <v>0.28999999999999998</v>
      </c>
      <c r="I96" s="17">
        <f>Stats!X89</f>
        <v>7.4999999999999997E-2</v>
      </c>
      <c r="J96" s="17">
        <f>Stats!AD89</f>
        <v>0.28489999999999993</v>
      </c>
      <c r="K96" s="12"/>
      <c r="L96" s="5">
        <v>89</v>
      </c>
      <c r="N96" s="5">
        <f t="shared" si="2"/>
        <v>2.8999999999999997E-5</v>
      </c>
    </row>
    <row r="97" spans="1:14" x14ac:dyDescent="0.25">
      <c r="A97" s="6" t="s">
        <v>93</v>
      </c>
      <c r="B97" s="5" t="s">
        <v>273</v>
      </c>
      <c r="C97" s="15">
        <v>21</v>
      </c>
      <c r="D97" s="6">
        <v>1</v>
      </c>
      <c r="E97" s="6">
        <v>0.72</v>
      </c>
      <c r="G97" s="5" t="s">
        <v>273</v>
      </c>
      <c r="H97" s="16">
        <f>Stats!V91</f>
        <v>7.0000000000000007E-2</v>
      </c>
      <c r="I97" s="17">
        <f>Stats!X91</f>
        <v>0.04</v>
      </c>
      <c r="J97" s="17">
        <f>Stats!AD91</f>
        <v>6.9400000000000003E-2</v>
      </c>
      <c r="K97" s="12"/>
      <c r="L97" s="5">
        <v>91</v>
      </c>
      <c r="N97" s="5">
        <f t="shared" si="2"/>
        <v>7.0000000000000007E-6</v>
      </c>
    </row>
    <row r="98" spans="1:14" x14ac:dyDescent="0.25">
      <c r="A98" s="6" t="s">
        <v>94</v>
      </c>
      <c r="B98" s="5" t="s">
        <v>273</v>
      </c>
      <c r="C98" s="15">
        <v>12</v>
      </c>
      <c r="D98" s="6">
        <v>0</v>
      </c>
      <c r="E98" s="6">
        <v>0.37</v>
      </c>
      <c r="G98" s="5" t="s">
        <v>273</v>
      </c>
      <c r="H98" s="16">
        <f>Stats!V92</f>
        <v>7.0000000000000007E-2</v>
      </c>
      <c r="I98" s="17">
        <f>Stats!X92</f>
        <v>7.0000000000000007E-2</v>
      </c>
      <c r="J98" s="17">
        <f>Stats!AD92</f>
        <v>7.0000000000000007E-2</v>
      </c>
      <c r="K98" s="12"/>
      <c r="L98" s="5">
        <v>92</v>
      </c>
      <c r="N98" s="5">
        <f t="shared" si="2"/>
        <v>7.0000000000000007E-6</v>
      </c>
    </row>
    <row r="99" spans="1:14" x14ac:dyDescent="0.25">
      <c r="A99" s="6" t="s">
        <v>95</v>
      </c>
      <c r="B99" s="5" t="s">
        <v>273</v>
      </c>
      <c r="C99" s="15">
        <v>20</v>
      </c>
      <c r="D99" s="6">
        <v>1</v>
      </c>
      <c r="E99" s="6">
        <v>0.87</v>
      </c>
      <c r="G99" s="5" t="s">
        <v>273</v>
      </c>
      <c r="H99" s="16">
        <f>Stats!V93</f>
        <v>0.05</v>
      </c>
      <c r="I99" s="17">
        <f>Stats!X93</f>
        <v>0.03</v>
      </c>
      <c r="J99" s="17">
        <f>Stats!AD93</f>
        <v>4.9600000000000005E-2</v>
      </c>
      <c r="K99" s="12"/>
      <c r="L99" s="5">
        <v>93</v>
      </c>
      <c r="N99" s="5">
        <f t="shared" si="2"/>
        <v>5.0000000000000004E-6</v>
      </c>
    </row>
    <row r="100" spans="1:14" x14ac:dyDescent="0.25">
      <c r="A100" s="6" t="s">
        <v>96</v>
      </c>
      <c r="B100" s="5" t="s">
        <v>273</v>
      </c>
      <c r="C100" s="15">
        <v>9.6</v>
      </c>
      <c r="D100" s="6">
        <v>0</v>
      </c>
      <c r="E100" s="6">
        <v>0.39</v>
      </c>
      <c r="G100" s="5" t="s">
        <v>273</v>
      </c>
      <c r="H100" s="16">
        <f>Stats!V94</f>
        <v>0.04</v>
      </c>
      <c r="I100" s="17">
        <f>Stats!X94</f>
        <v>0.04</v>
      </c>
      <c r="J100" s="17">
        <f>Stats!AD94</f>
        <v>0.04</v>
      </c>
      <c r="K100" s="12"/>
      <c r="L100" s="5">
        <v>94</v>
      </c>
      <c r="N100" s="5">
        <f t="shared" si="2"/>
        <v>3.9999999999999998E-6</v>
      </c>
    </row>
    <row r="101" spans="1:14" x14ac:dyDescent="0.25">
      <c r="A101" s="6" t="s">
        <v>320</v>
      </c>
      <c r="B101" s="5" t="s">
        <v>273</v>
      </c>
      <c r="C101" s="15">
        <v>2.6</v>
      </c>
      <c r="D101" s="6">
        <v>3</v>
      </c>
      <c r="E101" s="6">
        <v>2.6</v>
      </c>
      <c r="G101" s="5" t="s">
        <v>273</v>
      </c>
      <c r="H101" s="16">
        <f>Stats!V95</f>
        <v>0.03</v>
      </c>
      <c r="I101" s="17">
        <f>Stats!X95</f>
        <v>0.03</v>
      </c>
      <c r="J101" s="17">
        <f>Stats!AD95</f>
        <v>0.03</v>
      </c>
      <c r="K101" s="12"/>
      <c r="L101" s="5">
        <v>95</v>
      </c>
      <c r="N101" s="5">
        <f t="shared" si="2"/>
        <v>2.9999999999999997E-6</v>
      </c>
    </row>
    <row r="102" spans="1:14" x14ac:dyDescent="0.25">
      <c r="A102" s="6" t="s">
        <v>284</v>
      </c>
      <c r="B102" s="5" t="s">
        <v>273</v>
      </c>
      <c r="C102" s="15">
        <v>10</v>
      </c>
      <c r="D102" s="6">
        <v>0</v>
      </c>
      <c r="E102" s="6">
        <v>0.41</v>
      </c>
      <c r="G102" s="5" t="s">
        <v>273</v>
      </c>
      <c r="H102" s="16">
        <f>Stats!V96</f>
        <v>0.03</v>
      </c>
      <c r="I102" s="17">
        <f>Stats!X96</f>
        <v>0.03</v>
      </c>
      <c r="J102" s="17">
        <f>Stats!AD96</f>
        <v>0.03</v>
      </c>
      <c r="K102" s="12"/>
      <c r="L102" s="5">
        <v>96</v>
      </c>
      <c r="N102" s="5">
        <f t="shared" si="2"/>
        <v>2.9999999999999997E-6</v>
      </c>
    </row>
    <row r="104" spans="1:14" x14ac:dyDescent="0.25">
      <c r="A104" s="6" t="s">
        <v>328</v>
      </c>
      <c r="B104" s="5" t="s">
        <v>325</v>
      </c>
      <c r="C104" s="5">
        <v>7.0000000000000007E-2</v>
      </c>
      <c r="D104" s="5" t="s">
        <v>274</v>
      </c>
      <c r="G104" s="5" t="s">
        <v>325</v>
      </c>
      <c r="H104" s="6">
        <f>Stats!W170</f>
        <v>3.5419249999999992E-2</v>
      </c>
      <c r="I104" s="5" t="s">
        <v>274</v>
      </c>
    </row>
    <row r="105" spans="1:14" x14ac:dyDescent="0.25">
      <c r="A105" s="6" t="s">
        <v>329</v>
      </c>
      <c r="B105" s="5" t="s">
        <v>325</v>
      </c>
      <c r="C105" s="5" t="s">
        <v>274</v>
      </c>
      <c r="D105" s="5">
        <v>8.5000000000000006E-3</v>
      </c>
      <c r="G105" s="5" t="s">
        <v>325</v>
      </c>
      <c r="H105" s="5" t="s">
        <v>274</v>
      </c>
      <c r="I105" s="6">
        <f>Stats!AB170</f>
        <v>4.8796400000000002E-3</v>
      </c>
    </row>
  </sheetData>
  <sheetProtection algorithmName="SHA-512" hashValue="nVHOiOJAZAKcUv4oQ2bxuidwec0QBdhYQTCK/qKNEv3249xdNtPuI1vCLkqKjrZQSJerHxQoiq0giUE17YUKVQ==" saltValue="TLvlP3rwdQ/o3JclnNjumw==" spinCount="100000" sheet="1" objects="1" scenarios="1"/>
  <mergeCells count="6">
    <mergeCell ref="L1:L4"/>
    <mergeCell ref="A2:A4"/>
    <mergeCell ref="B2:B4"/>
    <mergeCell ref="C2:C4"/>
    <mergeCell ref="D2:D4"/>
    <mergeCell ref="E2:E4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614DF11ADA2F0C49BD4360B2CC643CB8" ma:contentTypeVersion="773" ma:contentTypeDescription="Permitting &amp; Compliance Word Document" ma:contentTypeScope="" ma:versionID="11117439693febbca6f5c5954358f3fc">
  <xsd:schema xmlns:xsd="http://www.w3.org/2001/XMLSchema" xmlns:xs="http://www.w3.org/2001/XMLSchema" xmlns:p="http://schemas.microsoft.com/office/2006/metadata/properties" xmlns:ns2="859f7ad6-93f6-4205-b62b-a17f28acbbac" xmlns:ns4="a7197930-178b-4914-93ce-e1fe9bf0246c" xmlns:ns5="005db27c-c37f-4c3b-898d-3fee1249b087" xmlns:ns6="6e121689-de5b-41b9-a751-bfeda7fa2b07" xmlns:ns7="9be56660-2c31-41ef-bc00-23e72f632f2a" targetNamespace="http://schemas.microsoft.com/office/2006/metadata/properties" ma:root="true" ma:fieldsID="5a5cff00935c6b9f8fe7e63e6e7b9eaf" ns2:_="" ns4:_="" ns5:_="" ns6:_="" ns7:_="">
    <xsd:import namespace="859f7ad6-93f6-4205-b62b-a17f28acbbac"/>
    <xsd:import namespace="a7197930-178b-4914-93ce-e1fe9bf0246c"/>
    <xsd:import namespace="005db27c-c37f-4c3b-898d-3fee1249b087"/>
    <xsd:import namespace="6e121689-de5b-41b9-a751-bfeda7fa2b0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FastMetadata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AutoTags" minOccurs="0"/>
                <xsd:element ref="ns5:LastSharedByUser" minOccurs="0"/>
                <xsd:element ref="ns6:LastSharedByTime" minOccurs="0"/>
                <xsd:element ref="ns4:MediaServiceOCR" minOccurs="0"/>
                <xsd:element ref="ns4:MediaServiceAutoKeyPoints" minOccurs="0"/>
                <xsd:element ref="ns4:MediaServiceKeyPoints" minOccurs="0"/>
                <xsd:element ref="ns4:MediaServiceMetadata" minOccurs="0"/>
                <xsd:element ref="ns7:_dlc_DocId" minOccurs="0"/>
                <xsd:element ref="ns7:_dlc_DocIdUrl" minOccurs="0"/>
                <xsd:element ref="ns7:_dlc_DocIdPersistId" minOccurs="0"/>
                <xsd:element ref="ns4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197930-178b-4914-93ce-e1fe9bf0246c" elementFormDefault="qualified">
    <xsd:import namespace="http://schemas.microsoft.com/office/2006/documentManagement/types"/>
    <xsd:import namespace="http://schemas.microsoft.com/office/infopath/2007/PartnerControls"/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GenerationTime" ma:index="2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7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28" nillable="true" ma:displayName="MediaServiceAutoTags" ma:description="" ma:internalName="MediaServiceAutoTags" ma:readOnly="true">
      <xsd:simpleType>
        <xsd:restriction base="dms:Text"/>
      </xsd:simpleType>
    </xsd:element>
    <xsd:element name="MediaServiceOCR" ma:index="3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Metadata" ma:index="3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Location" ma:index="38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29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30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5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6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7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Platts Agriculture Processing Facility</Site_x0020_Name>
    <Internal_x002f_External xmlns="859f7ad6-93f6-4205-b62b-a17f28acbbac">Incoming document</Internal_x002f_External>
    <Post_x0020_code xmlns="859f7ad6-93f6-4205-b62b-a17f28acbbac">LL12 0PJ</Post_x0020_code>
    <Document_x0020_Type xmlns="859f7ad6-93f6-4205-b62b-a17f28acbbac">Report</Document_x0020_Type>
    <Welsh_x0020_Local_x0020_Authority xmlns="859f7ad6-93f6-4205-b62b-a17f28acbbac">Wrexham CBC</Welsh_x0020_Local_x0020_Authority>
    <Disclosure_x0020_Status xmlns="859f7ad6-93f6-4205-b62b-a17f28acbbac">Public register</Disclosure_x0020_Status>
    <Addressee xmlns="859f7ad6-93f6-4205-b62b-a17f28acbbac">Miners Rd, Llay Industrial Estate, Llay, Wrexham LL12 0PJ</Addressee>
    <Process_x0020_Type xmlns="859f7ad6-93f6-4205-b62b-a17f28acbbac">Application</Process_x0020_Type>
    <License_x002f_Activity_x0020_Type xmlns="859f7ad6-93f6-4205-b62b-a17f28acbbac">1. EPR Waste Facility</License_x002f_Activity_x0020_Type>
    <Surrendered_x002f_Expired xmlns="859f7ad6-93f6-4205-b62b-a17f28acbbac" xsi:nil="true"/>
    <Document_x0020_Date xmlns="859f7ad6-93f6-4205-b62b-a17f28acbbac">2022-09-15T23:00:00+00:00</Document_x0020_Date>
    <Facility_x0020_Address xmlns="859f7ad6-93f6-4205-b62b-a17f28acbbac">Miners Park, Llay Industrial Estate, Llay, Wrexham, </Facility_x0020_Address>
    <Environment_x0020_Sub_x0020_Folder xmlns="859f7ad6-93f6-4205-b62b-a17f28acbbac">Licences applications</Environment_x0020_Sub_x0020_Folder>
    <Customer_x0020_Name xmlns="859f7ad6-93f6-4205-b62b-a17f28acbbac">Platts Agriculture Limited</Customer_x0020_Name>
    <Surrendered_x002f_Expired_x0020_Date xmlns="859f7ad6-93f6-4205-b62b-a17f28acbbac" xsi:nil="true"/>
    <_dlc_DocId xmlns="9be56660-2c31-41ef-bc00-23e72f632f2a">REGU-106-6555268</_dlc_DocId>
    <_dlc_DocIdUrl xmlns="9be56660-2c31-41ef-bc00-23e72f632f2a">
      <Url>https://cyfoethnaturiolcymru.sharepoint.com/teams/Regulatory/Permitting/_layouts/15/DocIdRedir.aspx?ID=REGU-106-6555268</Url>
      <Description>REGU-106-6555268</Description>
    </_dlc_DocIdUrl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FDC50ACD-85F1-4459-8AB9-C66791E966A7}"/>
</file>

<file path=customXml/itemProps2.xml><?xml version="1.0" encoding="utf-8"?>
<ds:datastoreItem xmlns:ds="http://schemas.openxmlformats.org/officeDocument/2006/customXml" ds:itemID="{29F09682-D13E-473D-B1CF-31B53E2B58EC}">
  <ds:schemaRefs>
    <ds:schemaRef ds:uri="http://purl.org/dc/elements/1.1/"/>
    <ds:schemaRef ds:uri="http://schemas.microsoft.com/office/2006/metadata/properties"/>
    <ds:schemaRef ds:uri="http://purl.org/dc/terms/"/>
    <ds:schemaRef ds:uri="http://schemas.microsoft.com/office/2006/documentManagement/types"/>
    <ds:schemaRef ds:uri="http://schemas.microsoft.com/office/infopath/2007/PartnerControls"/>
    <ds:schemaRef ds:uri="99cebd46-5a8b-4bd9-a4db-4764164de6de"/>
    <ds:schemaRef ds:uri="http://schemas.openxmlformats.org/package/2006/metadata/core-properties"/>
    <ds:schemaRef ds:uri="7447023b-070f-4efc-9e7b-b42e2584f509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290E540-8288-4D33-A927-E6C8D482A2BE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2BBC3F7C-FBE5-44EC-975D-14DBD8F817BE}"/>
</file>

<file path=customXml/itemProps5.xml><?xml version="1.0" encoding="utf-8"?>
<ds:datastoreItem xmlns:ds="http://schemas.openxmlformats.org/officeDocument/2006/customXml" ds:itemID="{3E351E2A-0B3D-4142-80F1-3124ADE50AD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Stats</vt:lpstr>
      <vt:lpstr>Comparators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PAN-016818 - Supplier K (14 Samples)</dc:title>
  <dc:creator>H.Richardson</dc:creator>
  <cp:lastModifiedBy>Oliver Matthews</cp:lastModifiedBy>
  <dcterms:created xsi:type="dcterms:W3CDTF">2022-08-23T10:49:30Z</dcterms:created>
  <dcterms:modified xsi:type="dcterms:W3CDTF">2022-09-15T11:27:15Z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0x01010067EB80C5FE939D4A9B3D8BA62129B7F5010200614DF11ADA2F0C49BD4360B2CC643CB8</vt:lpwstr>
  </property>
  <property fmtid="{D5CDD505-2E9C-101B-9397-08002B2CF9AE}" pid="3" name="MediaServiceImageTags">
    <vt:lpwstr/>
  </property>
  <property fmtid="{D5CDD505-2E9C-101B-9397-08002B2CF9AE}" pid="4" name="_dlc_DocIdItemGuid">
    <vt:lpwstr>b6522dca-05c2-4e7b-bead-4524cc9073c8</vt:lpwstr>
  </property>
</Properties>
</file>