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19723/Determination/"/>
    </mc:Choice>
  </mc:AlternateContent>
  <xr:revisionPtr revIDLastSave="0" documentId="8_{755332B7-8419-4AD6-A783-C49328A17E08}" xr6:coauthVersionLast="47" xr6:coauthVersionMax="47" xr10:uidLastSave="{00000000-0000-0000-0000-000000000000}"/>
  <bookViews>
    <workbookView xWindow="2868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19" i="28" s="1"/>
  <c r="M21" i="28"/>
  <c r="M23" i="28" s="1"/>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G12" i="20"/>
  <c r="H12" i="19"/>
  <c r="H26" i="19" s="1"/>
  <c r="J4" i="20"/>
  <c r="K4" i="19"/>
  <c r="K18" i="19" s="1"/>
  <c r="U63" i="21"/>
  <c r="U65" i="21" s="1"/>
  <c r="N63" i="21"/>
  <c r="N65" i="21" s="1"/>
  <c r="F63" i="21"/>
  <c r="P59" i="21"/>
  <c r="Q21" i="21"/>
  <c r="Q23" i="21" s="1"/>
  <c r="Q24" i="21" s="1"/>
  <c r="Q17" i="21"/>
  <c r="I17" i="21"/>
  <c r="I19" i="21" s="1"/>
  <c r="I20" i="21" s="1"/>
  <c r="I21" i="21"/>
  <c r="I23" i="21" s="1"/>
  <c r="I24" i="21" s="1"/>
  <c r="D59" i="22"/>
  <c r="E21" i="22"/>
  <c r="E23" i="22" s="1"/>
  <c r="E17" i="22"/>
  <c r="E19" i="22" s="1"/>
  <c r="L59" i="22"/>
  <c r="M21" i="22"/>
  <c r="M23" i="22" s="1"/>
  <c r="M17" i="22"/>
  <c r="M19" i="22" s="1"/>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19" i="23" s="1"/>
  <c r="L21" i="23"/>
  <c r="M57" i="21"/>
  <c r="R59" i="21"/>
  <c r="S21" i="21"/>
  <c r="S23" i="21" s="1"/>
  <c r="S24" i="21" s="1"/>
  <c r="S17" i="21"/>
  <c r="J59" i="21"/>
  <c r="K21" i="21"/>
  <c r="K23" i="21" s="1"/>
  <c r="K24" i="21" s="1"/>
  <c r="K17" i="21"/>
  <c r="J59" i="22"/>
  <c r="K17" i="22"/>
  <c r="K19" i="22" s="1"/>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23" i="26" s="1"/>
  <c r="L17" i="26"/>
  <c r="S59" i="26"/>
  <c r="T21" i="26"/>
  <c r="T17" i="26"/>
  <c r="N63" i="26"/>
  <c r="J59" i="27"/>
  <c r="K17" i="27"/>
  <c r="K19" i="27" s="1"/>
  <c r="R59" i="27"/>
  <c r="S17" i="27"/>
  <c r="S19" i="27" s="1"/>
  <c r="J59" i="28"/>
  <c r="K17" i="28"/>
  <c r="K21" i="28"/>
  <c r="R59" i="28"/>
  <c r="S17" i="28"/>
  <c r="S21" i="28"/>
  <c r="S23" i="28" s="1"/>
  <c r="I59" i="29"/>
  <c r="J17" i="29"/>
  <c r="J19" i="29" s="1"/>
  <c r="J21" i="29"/>
  <c r="J23" i="29" s="1"/>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K19" i="24" s="1"/>
  <c r="R59" i="24"/>
  <c r="S21" i="24"/>
  <c r="S23" i="24" s="1"/>
  <c r="S17" i="24"/>
  <c r="G21" i="26"/>
  <c r="G17" i="26"/>
  <c r="O17" i="26"/>
  <c r="O21" i="26"/>
  <c r="E59" i="27"/>
  <c r="F17" i="27"/>
  <c r="F19" i="27" s="1"/>
  <c r="M59" i="27"/>
  <c r="N17" i="27"/>
  <c r="U59" i="27"/>
  <c r="V17" i="27"/>
  <c r="E59" i="28"/>
  <c r="F17" i="28"/>
  <c r="F19" i="28" s="1"/>
  <c r="F21" i="28"/>
  <c r="F23" i="28" s="1"/>
  <c r="M59" i="28"/>
  <c r="N17" i="28"/>
  <c r="N19" i="28" s="1"/>
  <c r="N21" i="28"/>
  <c r="U59" i="28"/>
  <c r="V17" i="28"/>
  <c r="V21" i="28"/>
  <c r="D59" i="29"/>
  <c r="E17" i="29"/>
  <c r="E19" i="29" s="1"/>
  <c r="E21" i="29"/>
  <c r="E23" i="29" s="1"/>
  <c r="L59" i="29"/>
  <c r="M17" i="29"/>
  <c r="M19" i="29" s="1"/>
  <c r="M21" i="29"/>
  <c r="M23" i="29" s="1"/>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17" i="23"/>
  <c r="I19" i="23" s="1"/>
  <c r="P59" i="23"/>
  <c r="Q17" i="23"/>
  <c r="Q21" i="23"/>
  <c r="Q23" i="23" s="1"/>
  <c r="C59" i="24"/>
  <c r="D17" i="24"/>
  <c r="D19" i="24" s="1"/>
  <c r="D21" i="24"/>
  <c r="D23" i="24" s="1"/>
  <c r="K59" i="24"/>
  <c r="L21" i="24"/>
  <c r="L23" i="24" s="1"/>
  <c r="L17" i="24"/>
  <c r="L19" i="24" s="1"/>
  <c r="S59" i="24"/>
  <c r="T21" i="24"/>
  <c r="T17" i="24"/>
  <c r="T19" i="24" s="1"/>
  <c r="H21" i="26"/>
  <c r="H23" i="26" s="1"/>
  <c r="H17" i="26"/>
  <c r="H19" i="26" s="1"/>
  <c r="P21" i="26"/>
  <c r="P17" i="26"/>
  <c r="F59" i="28"/>
  <c r="G17" i="28"/>
  <c r="G19" i="28" s="1"/>
  <c r="G21" i="28"/>
  <c r="G23" i="28" s="1"/>
  <c r="N59" i="28"/>
  <c r="O17" i="28"/>
  <c r="O19" i="28" s="1"/>
  <c r="O21" i="28"/>
  <c r="E59" i="29"/>
  <c r="F17" i="29"/>
  <c r="F19" i="29" s="1"/>
  <c r="F21" i="29"/>
  <c r="M59" i="29"/>
  <c r="N17" i="29"/>
  <c r="N21" i="29"/>
  <c r="U59" i="29"/>
  <c r="V17" i="29"/>
  <c r="V21" i="29"/>
  <c r="V23"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D59" i="24"/>
  <c r="E17" i="24"/>
  <c r="E19" i="24" s="1"/>
  <c r="E21" i="24"/>
  <c r="E23" i="24" s="1"/>
  <c r="L59" i="24"/>
  <c r="M17" i="24"/>
  <c r="M19" i="24" s="1"/>
  <c r="M21" i="24"/>
  <c r="M23" i="24" s="1"/>
  <c r="T59" i="24"/>
  <c r="U21" i="24"/>
  <c r="U17" i="24"/>
  <c r="H59" i="26"/>
  <c r="I17" i="26"/>
  <c r="I21" i="26"/>
  <c r="I23" i="26" s="1"/>
  <c r="P59" i="26"/>
  <c r="Q17" i="26"/>
  <c r="Q19" i="26" s="1"/>
  <c r="Q21" i="26"/>
  <c r="E63" i="26"/>
  <c r="H17" i="27"/>
  <c r="H19" i="27" s="1"/>
  <c r="P17" i="27"/>
  <c r="P19" i="27" s="1"/>
  <c r="H21" i="28"/>
  <c r="H23" i="28" s="1"/>
  <c r="H17" i="28"/>
  <c r="H19" i="28" s="1"/>
  <c r="P21" i="28"/>
  <c r="P17" i="28"/>
  <c r="P19" i="28" s="1"/>
  <c r="G17" i="29"/>
  <c r="G19" i="29" s="1"/>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19" i="21" s="1"/>
  <c r="M20" i="21" s="1"/>
  <c r="M21" i="21"/>
  <c r="M23" i="21" s="1"/>
  <c r="M24" i="21" s="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H19" i="29" s="1"/>
  <c r="P21" i="29"/>
  <c r="P23" i="29" s="1"/>
  <c r="P17" i="29"/>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K23" i="26" s="1"/>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K64" i="21" s="1"/>
  <c r="R19" i="24"/>
  <c r="I21" i="27"/>
  <c r="I23" i="27" s="1"/>
  <c r="Q21" i="27"/>
  <c r="R58" i="21"/>
  <c r="R61" i="21" s="1"/>
  <c r="R64" i="21" s="1"/>
  <c r="O57" i="21"/>
  <c r="A43" i="21"/>
  <c r="J58" i="21"/>
  <c r="J61" i="21" s="1"/>
  <c r="G23" i="26"/>
  <c r="D58" i="29"/>
  <c r="D61" i="29" s="1"/>
  <c r="P23" i="26"/>
  <c r="G21" i="27"/>
  <c r="G23" i="27" s="1"/>
  <c r="O21" i="27"/>
  <c r="O23" i="27" s="1"/>
  <c r="D58" i="30"/>
  <c r="D61" i="30" s="1"/>
  <c r="L58" i="30"/>
  <c r="L61" i="30" s="1"/>
  <c r="L64" i="30" s="1"/>
  <c r="L65" i="30" s="1"/>
  <c r="R58" i="23"/>
  <c r="R61" i="23" s="1"/>
  <c r="H21" i="27"/>
  <c r="H23" i="27" s="1"/>
  <c r="P21" i="27"/>
  <c r="J58" i="22"/>
  <c r="J61" i="22" s="1"/>
  <c r="J58" i="26"/>
  <c r="J61" i="26" s="1"/>
  <c r="R19" i="23"/>
  <c r="J58" i="27"/>
  <c r="J61"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P58" i="22"/>
  <c r="P61" i="22" s="1"/>
  <c r="P64" i="22" s="1"/>
  <c r="F59" i="22"/>
  <c r="K58" i="29"/>
  <c r="K61" i="29" s="1"/>
  <c r="F19" i="23"/>
  <c r="I58" i="23"/>
  <c r="I61" i="23" s="1"/>
  <c r="I64" i="23" s="1"/>
  <c r="I65" i="23" s="1"/>
  <c r="Q58" i="23"/>
  <c r="Q61" i="23" s="1"/>
  <c r="L58" i="29"/>
  <c r="L61" i="29" s="1"/>
  <c r="T58" i="29"/>
  <c r="T61" i="29" s="1"/>
  <c r="T64" i="29" s="1"/>
  <c r="I23" i="30"/>
  <c r="Q23" i="30"/>
  <c r="U23" i="30"/>
  <c r="J58" i="28"/>
  <c r="J61"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L65"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3" i="22"/>
  <c r="C58" i="22"/>
  <c r="C61" i="22" s="1"/>
  <c r="K58" i="22"/>
  <c r="K61" i="22" s="1"/>
  <c r="K64" i="22" s="1"/>
  <c r="K65" i="22" s="1"/>
  <c r="S58" i="22"/>
  <c r="S61" i="22" s="1"/>
  <c r="S64" i="22" s="1"/>
  <c r="F57" i="23"/>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G57" i="21"/>
  <c r="E58" i="22"/>
  <c r="E61"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K19" i="30"/>
  <c r="S19" i="30"/>
  <c r="S23" i="30"/>
  <c r="A31" i="30"/>
  <c r="A33" i="30"/>
  <c r="A39" i="30"/>
  <c r="A41" i="30"/>
  <c r="A47" i="30"/>
  <c r="A49" i="30"/>
  <c r="G57" i="30"/>
  <c r="O57" i="30"/>
  <c r="G59" i="30"/>
  <c r="O59" i="30"/>
  <c r="G63" i="30"/>
  <c r="O63" i="30"/>
  <c r="P63" i="30"/>
  <c r="I63" i="30"/>
  <c r="Q63" i="30"/>
  <c r="T19" i="30"/>
  <c r="E19" i="30"/>
  <c r="N19" i="30"/>
  <c r="V19"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R19" i="29"/>
  <c r="F57" i="29"/>
  <c r="N57" i="29"/>
  <c r="F59" i="29"/>
  <c r="N59" i="29"/>
  <c r="F63" i="29"/>
  <c r="N63" i="29"/>
  <c r="H63" i="29"/>
  <c r="K19" i="29"/>
  <c r="S19" i="29"/>
  <c r="K23" i="29"/>
  <c r="S23" i="29"/>
  <c r="A31" i="29"/>
  <c r="A33" i="29"/>
  <c r="A39" i="29"/>
  <c r="A41" i="29"/>
  <c r="A47" i="29"/>
  <c r="A49" i="29"/>
  <c r="G57" i="29"/>
  <c r="O57" i="29"/>
  <c r="G59" i="29"/>
  <c r="O59" i="29"/>
  <c r="G63" i="29"/>
  <c r="O63" i="29"/>
  <c r="U19" i="29"/>
  <c r="U23" i="29"/>
  <c r="I57" i="29"/>
  <c r="Q57" i="29"/>
  <c r="I63" i="29"/>
  <c r="Q63" i="29"/>
  <c r="N19" i="29"/>
  <c r="V19" i="29"/>
  <c r="F23" i="29"/>
  <c r="N23" i="29"/>
  <c r="B63" i="29"/>
  <c r="J63" i="29"/>
  <c r="R63" i="29"/>
  <c r="L19" i="29"/>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U19" i="28"/>
  <c r="I57" i="28"/>
  <c r="Q57" i="28"/>
  <c r="I63" i="28"/>
  <c r="Q63" i="28"/>
  <c r="R19" i="28"/>
  <c r="V19" i="28"/>
  <c r="N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D63" i="27"/>
  <c r="L63" i="27"/>
  <c r="T63" i="27"/>
  <c r="H63" i="27"/>
  <c r="Q19" i="27"/>
  <c r="E63" i="27"/>
  <c r="M63" i="27"/>
  <c r="U64" i="26"/>
  <c r="U66" i="26" s="1"/>
  <c r="O23" i="26"/>
  <c r="J23" i="26"/>
  <c r="A31" i="26"/>
  <c r="A33" i="26"/>
  <c r="A37" i="26"/>
  <c r="A39" i="26"/>
  <c r="A41" i="26"/>
  <c r="A45" i="26"/>
  <c r="A47" i="26"/>
  <c r="A49" i="26"/>
  <c r="G57" i="26"/>
  <c r="O57" i="26"/>
  <c r="G59" i="26"/>
  <c r="O59" i="26"/>
  <c r="G63" i="26"/>
  <c r="O63" i="26"/>
  <c r="L19" i="26"/>
  <c r="T19" i="26"/>
  <c r="T23" i="26"/>
  <c r="H63" i="26"/>
  <c r="P63" i="26"/>
  <c r="M19" i="26"/>
  <c r="E23" i="26"/>
  <c r="M23" i="26"/>
  <c r="I57" i="26"/>
  <c r="Q57" i="26"/>
  <c r="I59" i="26"/>
  <c r="Q59" i="26"/>
  <c r="Q64" i="26" s="1"/>
  <c r="I63" i="26"/>
  <c r="Q63" i="26"/>
  <c r="N19" i="26"/>
  <c r="N23" i="26"/>
  <c r="V23" i="26"/>
  <c r="B63" i="26"/>
  <c r="J63" i="26"/>
  <c r="R63" i="26"/>
  <c r="G19" i="26"/>
  <c r="O19" i="26"/>
  <c r="A32" i="26"/>
  <c r="A34" i="26"/>
  <c r="A40" i="26"/>
  <c r="A42" i="26"/>
  <c r="A48" i="26"/>
  <c r="A50" i="26"/>
  <c r="C63" i="26"/>
  <c r="K63" i="26"/>
  <c r="S63" i="26"/>
  <c r="P19" i="26"/>
  <c r="D63" i="26"/>
  <c r="L63" i="26"/>
  <c r="I19" i="26"/>
  <c r="H23" i="24"/>
  <c r="P23" i="24"/>
  <c r="S19" i="24"/>
  <c r="K23" i="24"/>
  <c r="A31" i="24"/>
  <c r="A33" i="24"/>
  <c r="A37" i="24"/>
  <c r="A39" i="24"/>
  <c r="A41" i="24"/>
  <c r="A45" i="24"/>
  <c r="A47" i="24"/>
  <c r="A49" i="24"/>
  <c r="G57" i="24"/>
  <c r="O57" i="24"/>
  <c r="G59" i="24"/>
  <c r="O59" i="24"/>
  <c r="G63" i="24"/>
  <c r="O63" i="24"/>
  <c r="H59" i="24"/>
  <c r="P59" i="24"/>
  <c r="H63" i="24"/>
  <c r="P63" i="24"/>
  <c r="U19"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T19" i="23"/>
  <c r="L23" i="23"/>
  <c r="T23" i="23"/>
  <c r="E19" i="23"/>
  <c r="M19" i="23"/>
  <c r="E23" i="23"/>
  <c r="M23" i="23"/>
  <c r="I57" i="23"/>
  <c r="Q57" i="23"/>
  <c r="F23" i="23"/>
  <c r="N23" i="23"/>
  <c r="G19"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T23" i="22"/>
  <c r="K23" i="22"/>
  <c r="A31" i="22"/>
  <c r="A33" i="22"/>
  <c r="A41" i="22"/>
  <c r="A47" i="22"/>
  <c r="U23" i="22"/>
  <c r="I57" i="22"/>
  <c r="Q57"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G23" i="21"/>
  <c r="G24" i="21" s="1"/>
  <c r="C57" i="21"/>
  <c r="K57" i="21"/>
  <c r="S57" i="21"/>
  <c r="G19" i="21"/>
  <c r="G20" i="21" s="1"/>
  <c r="Q19" i="21"/>
  <c r="R23" i="21"/>
  <c r="R24" i="21" s="1"/>
  <c r="L19" i="21"/>
  <c r="L20" i="21" s="1"/>
  <c r="R19" i="21"/>
  <c r="A31" i="21"/>
  <c r="G63" i="21"/>
  <c r="O63" i="21"/>
  <c r="O65" i="21" s="1"/>
  <c r="H63" i="21"/>
  <c r="P63" i="21"/>
  <c r="P65" i="21" s="1"/>
  <c r="I63" i="21"/>
  <c r="Q63" i="21"/>
  <c r="Q65" i="21" s="1"/>
  <c r="B63" i="21"/>
  <c r="J63" i="21"/>
  <c r="R63" i="21"/>
  <c r="R65" i="21" s="1"/>
  <c r="C63" i="21"/>
  <c r="K63" i="21"/>
  <c r="S63" i="21"/>
  <c r="S65" i="21" s="1"/>
  <c r="D63" i="21"/>
  <c r="L63" i="21"/>
  <c r="T63" i="21"/>
  <c r="T65" i="21" s="1"/>
  <c r="E63" i="21"/>
  <c r="M63" i="21"/>
  <c r="M65" i="21" s="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1" l="1"/>
  <c r="L65" i="21"/>
  <c r="K65" i="21"/>
  <c r="C23" i="21"/>
  <c r="C24" i="21" s="1"/>
  <c r="I64" i="26"/>
  <c r="I65" i="26" s="1"/>
  <c r="L64" i="28"/>
  <c r="L65" i="28" s="1"/>
  <c r="L64" i="23"/>
  <c r="L65" i="23" s="1"/>
  <c r="J64" i="28"/>
  <c r="J65" i="28" s="1"/>
  <c r="J64" i="27"/>
  <c r="J65" i="27" s="1"/>
  <c r="I64" i="28"/>
  <c r="I65" i="28" s="1"/>
  <c r="I64" i="30"/>
  <c r="I65" i="30" s="1"/>
  <c r="H64" i="30"/>
  <c r="H65" i="30" s="1"/>
  <c r="H64" i="22"/>
  <c r="H65" i="22" s="1"/>
  <c r="G64" i="30"/>
  <c r="G65" i="30" s="1"/>
  <c r="F64" i="26"/>
  <c r="F66" i="26" s="1"/>
  <c r="E64" i="22"/>
  <c r="E65" i="22" s="1"/>
  <c r="E64" i="23"/>
  <c r="E65" i="23" s="1"/>
  <c r="E64" i="27"/>
  <c r="E65" i="27" s="1"/>
  <c r="D64" i="28"/>
  <c r="D65" i="28" s="1"/>
  <c r="D64" i="30"/>
  <c r="D65" i="30" s="1"/>
  <c r="C64" i="21"/>
  <c r="C65" i="21" s="1"/>
  <c r="C64" i="22"/>
  <c r="C65" i="22" s="1"/>
  <c r="C64" i="27"/>
  <c r="C65" i="27" s="1"/>
  <c r="C64" i="23"/>
  <c r="C65" i="23" s="1"/>
  <c r="C64" i="30"/>
  <c r="C65" i="30" s="1"/>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T66" i="23"/>
  <c r="Q66" i="21"/>
  <c r="P66" i="21"/>
  <c r="K66" i="27"/>
  <c r="G64" i="23"/>
  <c r="Q66" i="24"/>
  <c r="R66" i="27"/>
  <c r="H66" i="23"/>
  <c r="G64" i="27"/>
  <c r="J66" i="30"/>
  <c r="F64" i="27"/>
  <c r="T66" i="27"/>
  <c r="Q66" i="22"/>
  <c r="T66" i="21"/>
  <c r="S66" i="23"/>
  <c r="E66" i="30"/>
  <c r="S66" i="24"/>
  <c r="L66" i="21"/>
  <c r="S66" i="26"/>
  <c r="L66" i="26"/>
  <c r="T66" i="30"/>
  <c r="C66" i="29"/>
  <c r="R66" i="28"/>
  <c r="N64" i="26"/>
  <c r="N66" i="26" s="1"/>
  <c r="O64" i="29"/>
  <c r="O66" i="29" s="1"/>
  <c r="P64" i="29"/>
  <c r="P66" i="29" s="1"/>
  <c r="S64" i="1"/>
  <c r="R66" i="26"/>
  <c r="D66" i="27"/>
  <c r="N64" i="29"/>
  <c r="N66" i="29" s="1"/>
  <c r="R66" i="30"/>
  <c r="O66" i="22"/>
  <c r="R64" i="1"/>
  <c r="J66" i="23"/>
  <c r="Q64" i="1"/>
  <c r="U64" i="1"/>
  <c r="P64" i="1"/>
  <c r="J66" i="24"/>
  <c r="Q66" i="29"/>
  <c r="F64" i="29"/>
  <c r="O64" i="23"/>
  <c r="O66" i="23" s="1"/>
  <c r="O64" i="30"/>
  <c r="O66" i="30" s="1"/>
  <c r="N64" i="24"/>
  <c r="N66" i="24" s="1"/>
  <c r="B66" i="30"/>
  <c r="B66" i="24"/>
  <c r="K66" i="30"/>
  <c r="C66" i="30"/>
  <c r="R66" i="29"/>
  <c r="M66" i="29"/>
  <c r="I66" i="29"/>
  <c r="S66" i="29"/>
  <c r="T66" i="28"/>
  <c r="M66" i="28"/>
  <c r="Q66" i="28"/>
  <c r="S66" i="28"/>
  <c r="K66" i="28"/>
  <c r="Q66" i="27"/>
  <c r="I66" i="27"/>
  <c r="P66" i="27"/>
  <c r="Q66" i="26"/>
  <c r="P66" i="26"/>
  <c r="C66" i="26"/>
  <c r="H66" i="26"/>
  <c r="L66" i="24"/>
  <c r="P66" i="24"/>
  <c r="D66" i="24"/>
  <c r="M66" i="24"/>
  <c r="I66" i="23"/>
  <c r="N66" i="23"/>
  <c r="I66" i="22"/>
  <c r="M66" i="22"/>
  <c r="S66" i="22"/>
  <c r="K66" i="22"/>
  <c r="T66" i="22"/>
  <c r="M66" i="21"/>
  <c r="K66" i="21"/>
  <c r="D66" i="21"/>
  <c r="R66" i="21"/>
  <c r="N64" i="1"/>
  <c r="M64" i="1"/>
  <c r="T64" i="1"/>
  <c r="L64" i="1"/>
  <c r="J64" i="1"/>
  <c r="K64" i="1"/>
  <c r="K65" i="1" s="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C65" i="1" l="1"/>
  <c r="F65" i="1"/>
  <c r="J65" i="1"/>
  <c r="G65" i="1"/>
  <c r="L65" i="1"/>
  <c r="I65" i="1"/>
  <c r="H65" i="1"/>
  <c r="E65" i="1"/>
  <c r="D65" i="1"/>
  <c r="B65" i="1"/>
  <c r="L66" i="23"/>
  <c r="I66" i="26"/>
  <c r="D66" i="30"/>
  <c r="C66" i="27"/>
  <c r="C66" i="22"/>
  <c r="L66" i="28"/>
  <c r="J66" i="27"/>
  <c r="J66" i="26"/>
  <c r="I66" i="28"/>
  <c r="I66" i="30"/>
  <c r="I66" i="24"/>
  <c r="H66" i="22"/>
  <c r="H66" i="30"/>
  <c r="G66" i="30"/>
  <c r="F65" i="26"/>
  <c r="E66" i="22"/>
  <c r="E66" i="27"/>
  <c r="E66" i="23"/>
  <c r="D66" i="28"/>
  <c r="D66" i="26"/>
  <c r="C66" i="21"/>
  <c r="C66" i="23"/>
  <c r="L66" i="29"/>
  <c r="L66" i="27"/>
  <c r="L65" i="27"/>
  <c r="K66" i="26"/>
  <c r="K65" i="26"/>
  <c r="K66" i="29"/>
  <c r="K65" i="29"/>
  <c r="K66" i="23"/>
  <c r="K65" i="23"/>
  <c r="K66" i="24"/>
  <c r="I66" i="21"/>
  <c r="I65" i="21"/>
  <c r="H66" i="24"/>
  <c r="H65" i="24"/>
  <c r="H66" i="27"/>
  <c r="H65" i="27"/>
  <c r="H66" i="28"/>
  <c r="H65" i="28"/>
  <c r="H66" i="29"/>
  <c r="H65" i="29"/>
  <c r="H66" i="21"/>
  <c r="G66" i="24"/>
  <c r="G65" i="24"/>
  <c r="G66" i="22"/>
  <c r="G65" i="22"/>
  <c r="G66" i="28"/>
  <c r="G65" i="28"/>
  <c r="G66" i="27"/>
  <c r="G65" i="27"/>
  <c r="G66" i="21"/>
  <c r="G65" i="21"/>
  <c r="G66" i="29"/>
  <c r="G65" i="29"/>
  <c r="G66" i="23"/>
  <c r="G65" i="23"/>
  <c r="G66" i="26"/>
  <c r="G65" i="26"/>
  <c r="J66" i="29"/>
  <c r="J65" i="29"/>
  <c r="J66" i="22"/>
  <c r="J65" i="22"/>
  <c r="J66" i="21"/>
  <c r="J65" i="21"/>
  <c r="F66" i="24"/>
  <c r="F65" i="24"/>
  <c r="F66" i="30"/>
  <c r="F65" i="30"/>
  <c r="F66" i="21"/>
  <c r="F65" i="21"/>
  <c r="F66" i="23"/>
  <c r="F65" i="23"/>
  <c r="F66" i="22"/>
  <c r="F65" i="22"/>
  <c r="F66" i="29"/>
  <c r="F65" i="29"/>
  <c r="F66" i="27"/>
  <c r="F65" i="27"/>
  <c r="F66" i="28"/>
  <c r="F65" i="28"/>
  <c r="E66" i="28"/>
  <c r="E65" i="28"/>
  <c r="E66" i="26"/>
  <c r="E65" i="26"/>
  <c r="E66" i="29"/>
  <c r="E65" i="29"/>
  <c r="E66" i="21"/>
  <c r="E65" i="21"/>
  <c r="E66" i="24"/>
  <c r="E65" i="24"/>
  <c r="D66" i="23"/>
  <c r="D66" i="22"/>
  <c r="D66" i="29"/>
  <c r="C66" i="28"/>
  <c r="C65" i="28"/>
  <c r="C66" i="24"/>
  <c r="C65" i="24"/>
  <c r="B66" i="27"/>
  <c r="B65" i="27"/>
  <c r="B66" i="26"/>
  <c r="B65" i="26"/>
  <c r="B66" i="28"/>
  <c r="B65" i="28"/>
  <c r="B66" i="29"/>
  <c r="B65" i="29"/>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<sst xmlns="http://schemas.openxmlformats.org/spreadsheetml/2006/main" count="2099" uniqueCount="179">
  <si>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</si>
  <si>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</si>
  <si>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</si>
  <si>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</si>
  <si>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</si>
  <si>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</si>
  <si>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</si>
  <si>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</si>
  <si>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</si>
  <si>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</si>
  <si>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</si>
  <si>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</si>
  <si>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</si>
  <si>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</si>
  <si>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</si>
  <si>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</si>
  <si>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</si>
  <si>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</si>
  <si>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</si>
  <si>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</si>
  <si>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</si>
  <si>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</si>
  <si>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</si>
  <si>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</si>
  <si>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</si>
  <si>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</si>
  <si>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</si>
  <si>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</si>
  <si>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</si>
  <si>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</si>
  <si>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</si>
  <si>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</si>
  <si>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</si>
  <si>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</si>
  <si>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</si>
  <si>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</si>
  <si>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</si>
  <si>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</si>
  <si>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</si>
  <si>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</si>
  <si>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</si>
  <si>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</si>
  <si>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</si>
  <si>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</si>
  <si>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</si>
  <si>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</si>
  <si>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</si>
  <si>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</si>
  <si>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</si>
  <si>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</si>
  <si>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</si>
  <si>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</si>
  <si>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</si>
  <si>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</si>
  <si>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</si>
  <si>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</si>
  <si>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</si>
  <si>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</si>
  <si>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</si>
  <si>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</si>
  <si>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</si>
  <si>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</si>
  <si>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</si>
  <si>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</si>
  <si>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</si>
  <si>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</si>
  <si>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</si>
  <si>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</si>
  <si>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</si>
  <si>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</si>
  <si>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</si>
  <si>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</si>
  <si>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</si>
  <si>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</si>
  <si>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</si>
  <si>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</si>
  <si>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</si>
  <si>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</si>
  <si>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</si>
  <si>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</si>
  <si>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</si>
  <si>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</si>
  <si>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</si>
  <si>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</si>
  <si>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</si>
  <si>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</si>
  <si>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</si>
  <si>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</si>
  <si>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</si>
  <si>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</si>
  <si>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</si>
  <si>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</si>
  <si>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</si>
  <si>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</si>
  <si>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</si>
  <si>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</si>
  <si>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</si>
  <si>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</si>
  <si>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</si>
  <si>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</si>
  <si>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</si>
  <si>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</si>
  <si>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</si>
  <si>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</si>
  <si>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</si>
  <si>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</si>
  <si>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</si>
  <si>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</si>
  <si>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</si>
  <si>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</si>
  <si>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</si>
  <si>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</si>
  <si>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</si>
  <si>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</si>
  <si>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</si>
  <si>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</si>
  <si>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</si>
  <si>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</si>
  <si>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</si>
  <si>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</si>
  <si>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</si>
  <si>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</si>
  <si>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</si>
  <si>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</si>
  <si>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</si>
  <si>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</si>
  <si>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</si>
  <si>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</si>
  <si>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</si>
  <si>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</si>
  <si>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</si>
  <si>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</si>
  <si>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</si>
  <si>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</si>
  <si>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</si>
  <si>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</si>
  <si>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</si>
  <si>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</si>
  <si>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</si>
  <si>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</si>
  <si>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</si>
  <si>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</si>
  <si>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</si>
  <si>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</si>
  <si>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</si>
  <si>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</si>
  <si>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</si>
  <si>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</si>
  <si>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</si>
  <si>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</si>
  <si>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</si>
  <si>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</si>
  <si>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</si>
  <si>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</si>
  <si>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</si>
  <si>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</si>
  <si>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</si>
  <si>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</si>
  <si>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</si>
  <si>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</si>
  <si>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PAN-019723</t>
  </si>
  <si>
    <t>AB3891CX</t>
  </si>
  <si>
    <t>Trefwtial Farm, Blaenannarch, Cardigan, Ceredigion. SA43 2AG</t>
  </si>
  <si>
    <t>Bryan Burn</t>
  </si>
  <si>
    <t>Trefwtial 1457</t>
  </si>
  <si>
    <t>Trefwtial 1645</t>
  </si>
  <si>
    <t>Trefwtial 6661</t>
  </si>
  <si>
    <t>Trefwtial 3393</t>
  </si>
  <si>
    <t>Land at Rhosygadair 3</t>
  </si>
  <si>
    <t>Land at Rhosygadair 4</t>
  </si>
  <si>
    <t>Land at Rhosygadair 5</t>
  </si>
  <si>
    <t>Land at Rhosygadair 6</t>
  </si>
  <si>
    <t>Land at Rhosygadair 7</t>
  </si>
  <si>
    <t>Land at Bigni 8</t>
  </si>
  <si>
    <t>Land at Bigni 9</t>
  </si>
  <si>
    <t>Volac</t>
  </si>
  <si>
    <t>Moderate</t>
  </si>
  <si>
    <t>Penderyn</t>
  </si>
  <si>
    <t>Mr Daniel James and Mrs Carys James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</si>
</sst>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3" sqref="C3:D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45.6</v>
      </c>
      <c r="G1" s="120" t="s">
        <v>43</v>
      </c>
      <c r="H1" s="121"/>
      <c r="I1" s="96">
        <v>7.1</v>
      </c>
      <c r="J1" s="119" t="s">
        <v>153</v>
      </c>
      <c r="K1" s="119"/>
      <c r="L1" s="96">
        <v>101</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v>20502</v>
      </c>
      <c r="G2" s="138" t="s">
        <v>110</v>
      </c>
      <c r="H2" s="139"/>
      <c r="I2" s="96">
        <v>830</v>
      </c>
      <c r="J2" s="119" t="s">
        <v>158</v>
      </c>
      <c r="K2" s="119"/>
      <c r="L2" s="96">
        <v>7.0000000000000007E-2</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178</v>
      </c>
      <c r="D3" s="134"/>
      <c r="E3" s="93" t="s">
        <v>108</v>
      </c>
      <c r="F3" s="31" t="s">
        <v>78</v>
      </c>
      <c r="G3" s="119" t="s">
        <v>159</v>
      </c>
      <c r="H3" s="119"/>
      <c r="I3" s="96">
        <v>200</v>
      </c>
      <c r="J3" s="120" t="s">
        <v>154</v>
      </c>
      <c r="K3" s="121"/>
      <c r="L3" s="96">
        <f>(L1/(L2*10000))*100</f>
        <v>14.428571428571427</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162</v>
      </c>
      <c r="D4" s="136"/>
      <c r="E4" s="94" t="s">
        <v>1</v>
      </c>
      <c r="F4" s="95" t="s">
        <v>175</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163</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164</v>
      </c>
      <c r="D8" s="15" t="s">
        <v>165</v>
      </c>
      <c r="E8" s="15" t="s">
        <v>166</v>
      </c>
      <c r="F8" s="15" t="s">
        <v>167</v>
      </c>
      <c r="G8" s="15" t="s">
        <v>168</v>
      </c>
      <c r="H8" s="15" t="s">
        <v>169</v>
      </c>
      <c r="I8" s="15" t="s">
        <v>170</v>
      </c>
      <c r="J8" s="15" t="s">
        <v>171</v>
      </c>
      <c r="K8" s="15" t="s">
        <v>172</v>
      </c>
      <c r="L8" s="15" t="s">
        <v>173</v>
      </c>
      <c r="M8" s="15" t="s">
        <v>174</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v>1</v>
      </c>
      <c r="D9" s="15">
        <v>1</v>
      </c>
      <c r="E9" s="15">
        <v>1</v>
      </c>
      <c r="F9" s="15">
        <v>1</v>
      </c>
      <c r="G9" s="15" t="s">
        <v>176</v>
      </c>
      <c r="H9" s="15">
        <v>1</v>
      </c>
      <c r="I9" s="15">
        <v>1</v>
      </c>
      <c r="J9" s="15">
        <v>1</v>
      </c>
      <c r="K9" s="15" t="s">
        <v>176</v>
      </c>
      <c r="L9" s="15">
        <v>1</v>
      </c>
      <c r="M9" s="15">
        <v>1</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6.1</v>
      </c>
      <c r="D10" s="15">
        <v>6.4</v>
      </c>
      <c r="E10" s="15">
        <v>5.5</v>
      </c>
      <c r="F10" s="15">
        <v>5.7</v>
      </c>
      <c r="G10" s="15">
        <v>5.9</v>
      </c>
      <c r="H10" s="15">
        <v>5.7</v>
      </c>
      <c r="I10" s="15">
        <v>5.9</v>
      </c>
      <c r="J10" s="15">
        <v>5.8</v>
      </c>
      <c r="K10" s="15">
        <v>6.2</v>
      </c>
      <c r="L10" s="15">
        <v>6.3</v>
      </c>
      <c r="M10" s="15">
        <v>5.8</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2</v>
      </c>
      <c r="D11" s="15">
        <v>1</v>
      </c>
      <c r="E11" s="15">
        <v>3</v>
      </c>
      <c r="F11" s="15">
        <v>3</v>
      </c>
      <c r="G11" s="15">
        <v>3</v>
      </c>
      <c r="H11" s="15">
        <v>3</v>
      </c>
      <c r="I11" s="15">
        <v>2</v>
      </c>
      <c r="J11" s="15">
        <v>2</v>
      </c>
      <c r="K11" s="15">
        <v>2</v>
      </c>
      <c r="L11" s="15">
        <v>3</v>
      </c>
      <c r="M11" s="15">
        <v>3</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1</v>
      </c>
      <c r="D12" s="15">
        <v>1</v>
      </c>
      <c r="E12" s="15">
        <v>2</v>
      </c>
      <c r="F12" s="15">
        <v>1</v>
      </c>
      <c r="G12" s="15">
        <v>1</v>
      </c>
      <c r="H12" s="15">
        <v>3</v>
      </c>
      <c r="I12" s="15">
        <v>2</v>
      </c>
      <c r="J12" s="15">
        <v>3</v>
      </c>
      <c r="K12" s="15">
        <v>0</v>
      </c>
      <c r="L12" s="15">
        <v>2</v>
      </c>
      <c r="M12" s="15">
        <v>2</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2</v>
      </c>
      <c r="E13" s="15">
        <v>2</v>
      </c>
      <c r="F13" s="15">
        <v>3</v>
      </c>
      <c r="G13" s="15">
        <v>3</v>
      </c>
      <c r="H13" s="15">
        <v>2</v>
      </c>
      <c r="I13" s="15">
        <v>3</v>
      </c>
      <c r="J13" s="15">
        <v>2</v>
      </c>
      <c r="K13" s="15">
        <v>3</v>
      </c>
      <c r="L13" s="15">
        <v>2</v>
      </c>
      <c r="M13" s="15">
        <v>2</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105</v>
      </c>
      <c r="D14" s="100" t="s">
        <v>105</v>
      </c>
      <c r="E14" s="100" t="s">
        <v>105</v>
      </c>
      <c r="F14" s="100" t="s">
        <v>105</v>
      </c>
      <c r="G14" s="100" t="s">
        <v>113</v>
      </c>
      <c r="H14" s="100" t="s">
        <v>68</v>
      </c>
      <c r="I14" s="100" t="s">
        <v>68</v>
      </c>
      <c r="J14" s="100" t="s">
        <v>68</v>
      </c>
      <c r="K14" s="100" t="s">
        <v>113</v>
      </c>
      <c r="L14" s="100" t="s">
        <v>68</v>
      </c>
      <c r="M14" s="100" t="s">
        <v>68</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45</v>
      </c>
      <c r="D15" s="15">
        <v>45</v>
      </c>
      <c r="E15" s="15">
        <v>45</v>
      </c>
      <c r="F15" s="15">
        <v>45</v>
      </c>
      <c r="G15" s="15">
        <v>47</v>
      </c>
      <c r="H15" s="15">
        <v>7</v>
      </c>
      <c r="I15" s="15">
        <v>7</v>
      </c>
      <c r="J15" s="15">
        <v>7</v>
      </c>
      <c r="K15" s="15">
        <v>47</v>
      </c>
      <c r="L15" s="15">
        <v>7</v>
      </c>
      <c r="M15" s="15">
        <v>7</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62.722998000000004</v>
      </c>
      <c r="D18" s="16">
        <f>$D32</f>
        <v>152.78679000000002</v>
      </c>
      <c r="E18" s="16">
        <f>$D33</f>
        <v>62.722998000000004</v>
      </c>
      <c r="F18" s="16">
        <f>$D34</f>
        <v>62.722998000000004</v>
      </c>
      <c r="G18" s="16">
        <f>$D35</f>
        <v>78.805818000000002</v>
      </c>
      <c r="H18" s="16">
        <f>$D36</f>
        <v>59.506434000000006</v>
      </c>
      <c r="I18" s="16">
        <f>$D37</f>
        <v>59.506434000000006</v>
      </c>
      <c r="J18" s="16">
        <f>$D38</f>
        <v>59.506434000000006</v>
      </c>
      <c r="K18" s="16">
        <f>$D39</f>
        <v>78.805818000000002</v>
      </c>
      <c r="L18" s="16">
        <f>$D40</f>
        <v>59.506434000000006</v>
      </c>
      <c r="M18" s="16">
        <f>$D41</f>
        <v>59.506434000000006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-0.27700199999998887</v>
      </c>
      <c r="D19" s="16">
        <f t="shared" ref="D19:V19" si="1">D18-D17</f>
        <v>89.786790000000025</v>
      </c>
      <c r="E19" s="16">
        <f t="shared" si="1"/>
        <v>-0.27700199999998887</v>
      </c>
      <c r="F19" s="16">
        <f t="shared" si="1"/>
        <v>-0.27700199999998887</v>
      </c>
      <c r="G19" s="16">
        <f t="shared" si="1"/>
        <v>-1.0941819999999893</v>
      </c>
      <c r="H19" s="16">
        <f t="shared" si="1"/>
        <v>6.4340000000058239E-3</v>
      </c>
      <c r="I19" s="16">
        <f t="shared" si="1"/>
        <v>6.4340000000058239E-3</v>
      </c>
      <c r="J19" s="16">
        <f t="shared" si="1"/>
        <v>6.4340000000058239E-3</v>
      </c>
      <c r="K19" s="16">
        <f t="shared" si="1"/>
        <v>-1.0941819999999893</v>
      </c>
      <c r="L19" s="16">
        <f t="shared" si="1"/>
        <v>6.4340000000058239E-3</v>
      </c>
      <c r="M19" s="16">
        <f t="shared" si="1"/>
        <v>6.4340000000058239E-3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INCREASE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DECREASE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38.676885000000006</v>
      </c>
      <c r="D22" s="16">
        <f>$E32</f>
        <v>94.212925000000013</v>
      </c>
      <c r="E22" s="16">
        <f>$E33</f>
        <v>38.676885000000006</v>
      </c>
      <c r="F22" s="16">
        <f>$E34</f>
        <v>38.676885000000006</v>
      </c>
      <c r="G22" s="16">
        <f>$E35</f>
        <v>48.594035000000012</v>
      </c>
      <c r="H22" s="16">
        <f>$E36</f>
        <v>36.693455000000007</v>
      </c>
      <c r="I22" s="16">
        <f>$E37</f>
        <v>36.693455000000007</v>
      </c>
      <c r="J22" s="16">
        <f>$E38</f>
        <v>36.693455000000007</v>
      </c>
      <c r="K22" s="16">
        <f>$E39</f>
        <v>48.594035000000012</v>
      </c>
      <c r="L22" s="16">
        <f>$E40</f>
        <v>36.693455000000007</v>
      </c>
      <c r="M22" s="16">
        <f>$E41</f>
        <v>36.693455000000007</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-159.32311500000003</v>
      </c>
      <c r="D23" s="16">
        <f t="shared" ref="D23:V23" si="3">D22-D21</f>
        <v>-103.78707500000002</v>
      </c>
      <c r="E23" s="16">
        <f t="shared" si="3"/>
        <v>-159.32311500000003</v>
      </c>
      <c r="F23" s="16">
        <f t="shared" si="3"/>
        <v>-159.32311500000003</v>
      </c>
      <c r="G23" s="16">
        <f t="shared" si="3"/>
        <v>-233.40596499999998</v>
      </c>
      <c r="H23" s="16">
        <f t="shared" si="3"/>
        <v>-47.306544999999993</v>
      </c>
      <c r="I23" s="16">
        <f t="shared" si="3"/>
        <v>-47.306544999999993</v>
      </c>
      <c r="J23" s="16">
        <f t="shared" si="3"/>
        <v>-47.306544999999993</v>
      </c>
      <c r="K23" s="16">
        <f t="shared" si="3"/>
        <v>-233.40596499999998</v>
      </c>
      <c r="L23" s="16">
        <f t="shared" si="3"/>
        <v>-47.306544999999993</v>
      </c>
      <c r="M23" s="16">
        <f t="shared" si="3"/>
        <v>-47.306544999999993</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1.87</v>
      </c>
      <c r="C28" s="15">
        <v>7.0000000000000007E-2</v>
      </c>
      <c r="D28" s="15">
        <v>702</v>
      </c>
      <c r="E28" s="15">
        <v>823</v>
      </c>
      <c r="F28" s="15">
        <v>158</v>
      </c>
      <c r="G28" s="15">
        <v>0.74</v>
      </c>
      <c r="H28" s="15">
        <v>1.44</v>
      </c>
      <c r="I28" s="15">
        <v>0.5</v>
      </c>
      <c r="J28" s="15">
        <v>0.01</v>
      </c>
      <c r="K28" s="23">
        <v>0.05</v>
      </c>
      <c r="L28" s="15">
        <v>0.24</v>
      </c>
      <c r="M28" s="15">
        <v>0.2</v>
      </c>
      <c r="N28" s="15"/>
      <c r="O28" s="15"/>
      <c r="P28" s="15">
        <v>485</v>
      </c>
      <c r="Q28" s="15">
        <v>157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v>39</v>
      </c>
      <c r="C31" s="77">
        <f>IF(C$27="%w/w SAR",((C$28*10)*$B31),IF(C$27="%w/w DM",(((C$28*10)*($B$28/100))*$B31),IF(C$27="kg/t SAR",(C$28*$B31),IF(C$27="kg/t DM",((C$28*($B$28/100))*$B31),IF(C$27="mg/kg SAR",((C$28*0.001)*$B31),IF(C$27="mg/kg DM",(((C$28*0.001)*($B$28/100))*$B31),0))))))</f>
        <v>27.300000000000004</v>
      </c>
      <c r="D31" s="77">
        <f>(IF(D$27="%w/w SAR",((D$28*10)*$B31),IF(D$27="%w/w DM",(((D$28*10)*($B$28/100))*$B31),IF(D$27="kg/t SAR",(D$28*$B31),IF(D$27="kg/t DM",((D$28*($B$28/100))*$B31),IF(D$27="mg/kg SAR",((D$28*0.001)*$B31),IF(D$27="mg/kg DM",(((D$28*0.001)*($B$28/100))*$B31),"0")))))))*2.291</f>
        <v>62.722998000000004</v>
      </c>
      <c r="E31" s="77">
        <f>(IF(E$27="%w/w SAR",((E$28*10)*$B31),IF(E$27="%w/w DM",(((E$28*10)*($B$28/100))*$B31),IF(E$27="kg/t SAR",(E$28*$B31),IF(E$27="kg/t DM",((E$28*($B$28/100))*$B31),IF(E$27="mg/kg SAR",((E$28*0.001)*$B31),IF(E$27="mg/kg DM",(((E$28*0.001)*($B$28/100))*$B31),"0")))))))*1.205</f>
        <v>38.676885000000006</v>
      </c>
      <c r="F31" s="77">
        <f>(IF(F$27="%w/w SAR",((F$28*10)*$B31),IF(F$27="%w/w DM",(((F$28*10)*($B$28/100))*$B31),IF(F$27="kg/t SAR",(F$28*$B31),IF(F$27="kg/t DM",((F$28*($B$28/100))*$B31),IF(F$27="mg/kg SAR",((F$28*0.001)*$B31),IF(F$27="mg/kg DM",(((F$28*0.001)*($B$28/100))*$B31),"0")))))))*1.658</f>
        <v>10.216595999999999</v>
      </c>
      <c r="G31" s="77">
        <f t="shared" ref="G31:P31" si="5">IF(G$27="%w/w SAR",((G$28*10)*$B31),IF(G$27="%w/w DM",(((G$28*10)*($B$28/100))*$B31),IF(G$27="kg/t SAR",(G$28*$B31),IF(G$27="kg/t DM",((G$28*($B$28/100))*$B31),IF(G$27="mg/kg SAR",((G$28*0.001)*$B31),IF(G$27="mg/kg DM",(((G$28*0.001)*($B$28/100))*$B31),0))))))</f>
        <v>2.886E-2</v>
      </c>
      <c r="H31" s="77">
        <f t="shared" si="5"/>
        <v>5.6159999999999995E-2</v>
      </c>
      <c r="I31" s="77">
        <f t="shared" si="5"/>
        <v>1.95E-2</v>
      </c>
      <c r="J31" s="77">
        <f t="shared" si="5"/>
        <v>3.9000000000000005E-4</v>
      </c>
      <c r="K31" s="77">
        <f t="shared" si="5"/>
        <v>1.9500000000000001E-3</v>
      </c>
      <c r="L31" s="77">
        <f t="shared" si="5"/>
        <v>9.3600000000000003E-3</v>
      </c>
      <c r="M31" s="77">
        <f t="shared" si="5"/>
        <v>7.8000000000000005E-3</v>
      </c>
      <c r="N31" s="77">
        <f t="shared" si="5"/>
        <v>0</v>
      </c>
      <c r="O31" s="77">
        <f t="shared" si="5"/>
        <v>0</v>
      </c>
      <c r="P31" s="77">
        <f t="shared" si="5"/>
        <v>18.914999999999999</v>
      </c>
      <c r="Q31" s="77">
        <f>(IF(Q$27="%w/w SAR",((Q$28*10)*$B31),IF(Q$27="%w/w DM",(((Q$28*10)*($B$28/100))*$B31),IF(Q$27="kg/t SAR",(Q$28*$B31),IF(Q$27="kg/t DM",((Q$28*($B$28/100))*$B31),IF(Q$27="mg/kg SAR",((Q$28*0.001)*$B31),IF(Q$27="mg/kg DM",(((Q$28*0.001)*($B$28/100))*$B31),0)))))))*2.5</f>
        <v>15.307500000000001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v>95</v>
      </c>
      <c r="C32" s="77">
        <f t="shared" ref="C32:C50" si="6">IF(C$27="%w/w SAR",((C$28*10)*$B32),IF(C$27="%w/w DM",(((C$28*10)*($B$28/100))*$B32),IF(C$27="kg/t SAR",(C$28*$B32),IF(C$27="kg/t DM",((C$28*($B$28/100))*$B32),IF(C$27="mg/kg SAR",((C$28*0.001)*$B32),IF(C$27="mg/kg DM",(((C$28*0.001)*($B$28/100))*$B32),0))))))</f>
        <v>66.5</v>
      </c>
      <c r="D32" s="77">
        <f t="shared" ref="D32:D50" si="7">(IF(D$27="%w/w SAR",((D$28*10)*$B32),IF(D$27="%w/w DM",(((D$28*10)*($B$28/100))*$B32),IF(D$27="kg/t SAR",(D$28*$B32),IF(D$27="kg/t DM",((D$28*($B$28/100))*$B32),IF(D$27="mg/kg SAR",((D$28*0.001)*$B32),IF(D$27="mg/kg DM",(((D$28*0.001)*($B$28/100))*$B32),"0")))))))*2.291</f>
        <v>152.78679000000002</v>
      </c>
      <c r="E32" s="77">
        <f t="shared" ref="E32:E50" si="8">(IF(E$27="%w/w SAR",((E$28*10)*$B32),IF(E$27="%w/w DM",(((E$28*10)*($B$28/100))*$B32),IF(E$27="kg/t SAR",(E$28*$B32),IF(E$27="kg/t DM",((E$28*($B$28/100))*$B32),IF(E$27="mg/kg SAR",((E$28*0.001)*$B32),IF(E$27="mg/kg DM",(((E$28*0.001)*($B$28/100))*$B32),"0")))))))*1.205</f>
        <v>94.212925000000013</v>
      </c>
      <c r="F32" s="77">
        <f t="shared" ref="F32:F50" si="9">(IF(F$27="%w/w SAR",((F$28*10)*$B32),IF(F$27="%w/w DM",(((F$28*10)*($B$28/100))*$B32),IF(F$27="kg/t SAR",(F$28*$B32),IF(F$27="kg/t DM",((F$28*($B$28/100))*$B32),IF(F$27="mg/kg SAR",((F$28*0.001)*$B32),IF(F$27="mg/kg DM",(((F$28*0.001)*($B$28/100))*$B32),"0")))))))*1.658</f>
        <v>24.886579999999999</v>
      </c>
      <c r="G32" s="77">
        <f t="shared" ref="G32:P50" si="10">IF(G$27="%w/w SAR",((G$28*10)*$B32),IF(G$27="%w/w DM",(((G$28*10)*($B$28/100))*$B32),IF(G$27="kg/t SAR",(G$28*$B32),IF(G$27="kg/t DM",((G$28*($B$28/100))*$B32),IF(G$27="mg/kg SAR",((G$28*0.001)*$B32),IF(G$27="mg/kg DM",(((G$28*0.001)*($B$28/100))*$B32),0))))))</f>
        <v>7.0300000000000001E-2</v>
      </c>
      <c r="H32" s="77">
        <f t="shared" si="10"/>
        <v>0.13679999999999998</v>
      </c>
      <c r="I32" s="77">
        <f t="shared" si="10"/>
        <v>4.7500000000000001E-2</v>
      </c>
      <c r="J32" s="77">
        <f t="shared" si="10"/>
        <v>9.5000000000000011E-4</v>
      </c>
      <c r="K32" s="77">
        <f t="shared" si="10"/>
        <v>4.7499999999999999E-3</v>
      </c>
      <c r="L32" s="77">
        <f t="shared" si="10"/>
        <v>2.2800000000000001E-2</v>
      </c>
      <c r="M32" s="77">
        <f t="shared" si="10"/>
        <v>1.9E-2</v>
      </c>
      <c r="N32" s="77">
        <f t="shared" si="10"/>
        <v>0</v>
      </c>
      <c r="O32" s="77">
        <f t="shared" si="10"/>
        <v>0</v>
      </c>
      <c r="P32" s="77">
        <f t="shared" si="10"/>
        <v>46.074999999999996</v>
      </c>
      <c r="Q32" s="77">
        <f t="shared" ref="Q32:Q50" si="11">(IF(Q$27="%w/w SAR",((Q$28*10)*$B32),IF(Q$27="%w/w DM",(((Q$28*10)*($B$28/100))*$B32),IF(Q$27="kg/t SAR",(Q$28*$B32),IF(Q$27="kg/t DM",((Q$28*($B$28/100))*$B32),IF(Q$27="mg/kg SAR",((Q$28*0.001)*$B32),IF(Q$27="mg/kg DM",(((Q$28*0.001)*($B$28/100))*$B32),0)))))))*2.5</f>
        <v>37.287500000000001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Trefwtial 6661</v>
      </c>
      <c r="B33" s="15">
        <v>39</v>
      </c>
      <c r="C33" s="77">
        <f t="shared" si="6"/>
        <v>27.300000000000004</v>
      </c>
      <c r="D33" s="77">
        <f t="shared" si="7"/>
        <v>62.722998000000004</v>
      </c>
      <c r="E33" s="77">
        <f t="shared" si="8"/>
        <v>38.676885000000006</v>
      </c>
      <c r="F33" s="77">
        <f t="shared" si="9"/>
        <v>10.216595999999999</v>
      </c>
      <c r="G33" s="77">
        <f t="shared" si="10"/>
        <v>2.886E-2</v>
      </c>
      <c r="H33" s="77">
        <f t="shared" si="10"/>
        <v>5.6159999999999995E-2</v>
      </c>
      <c r="I33" s="77">
        <f t="shared" si="10"/>
        <v>1.95E-2</v>
      </c>
      <c r="J33" s="77">
        <f t="shared" si="10"/>
        <v>3.9000000000000005E-4</v>
      </c>
      <c r="K33" s="77">
        <f t="shared" si="10"/>
        <v>1.9500000000000001E-3</v>
      </c>
      <c r="L33" s="77">
        <f t="shared" si="10"/>
        <v>9.3600000000000003E-3</v>
      </c>
      <c r="M33" s="77">
        <f t="shared" si="10"/>
        <v>7.8000000000000005E-3</v>
      </c>
      <c r="N33" s="77">
        <f t="shared" si="10"/>
        <v>0</v>
      </c>
      <c r="O33" s="77">
        <f t="shared" si="10"/>
        <v>0</v>
      </c>
      <c r="P33" s="77">
        <f t="shared" si="10"/>
        <v>18.914999999999999</v>
      </c>
      <c r="Q33" s="77">
        <f t="shared" si="11"/>
        <v>15.307500000000001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Trefwtial 3393</v>
      </c>
      <c r="B34" s="15">
        <v>39</v>
      </c>
      <c r="C34" s="77">
        <f t="shared" si="6"/>
        <v>27.300000000000004</v>
      </c>
      <c r="D34" s="77">
        <f t="shared" si="7"/>
        <v>62.722998000000004</v>
      </c>
      <c r="E34" s="77">
        <f t="shared" si="8"/>
        <v>38.676885000000006</v>
      </c>
      <c r="F34" s="77">
        <f t="shared" si="9"/>
        <v>10.216595999999999</v>
      </c>
      <c r="G34" s="77">
        <f t="shared" si="10"/>
        <v>2.886E-2</v>
      </c>
      <c r="H34" s="77">
        <f t="shared" si="10"/>
        <v>5.6159999999999995E-2</v>
      </c>
      <c r="I34" s="77">
        <f t="shared" si="10"/>
        <v>1.95E-2</v>
      </c>
      <c r="J34" s="77">
        <f t="shared" si="10"/>
        <v>3.9000000000000005E-4</v>
      </c>
      <c r="K34" s="77">
        <f t="shared" si="10"/>
        <v>1.9500000000000001E-3</v>
      </c>
      <c r="L34" s="77">
        <f t="shared" si="10"/>
        <v>9.3600000000000003E-3</v>
      </c>
      <c r="M34" s="77">
        <f t="shared" si="10"/>
        <v>7.8000000000000005E-3</v>
      </c>
      <c r="N34" s="77">
        <f t="shared" si="10"/>
        <v>0</v>
      </c>
      <c r="O34" s="77">
        <f t="shared" si="10"/>
        <v>0</v>
      </c>
      <c r="P34" s="77">
        <f t="shared" si="10"/>
        <v>18.914999999999999</v>
      </c>
      <c r="Q34" s="77">
        <f t="shared" si="11"/>
        <v>15.307500000000001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Land at Rhosygadair 3</v>
      </c>
      <c r="B35" s="15">
        <v>49</v>
      </c>
      <c r="C35" s="77">
        <f t="shared" si="6"/>
        <v>34.300000000000004</v>
      </c>
      <c r="D35" s="77">
        <f t="shared" si="7"/>
        <v>78.805818000000002</v>
      </c>
      <c r="E35" s="77">
        <f t="shared" si="8"/>
        <v>48.594035000000012</v>
      </c>
      <c r="F35" s="77">
        <f t="shared" si="9"/>
        <v>12.836236</v>
      </c>
      <c r="G35" s="77">
        <f t="shared" si="10"/>
        <v>3.6260000000000001E-2</v>
      </c>
      <c r="H35" s="77">
        <f t="shared" si="10"/>
        <v>7.0559999999999998E-2</v>
      </c>
      <c r="I35" s="77">
        <f t="shared" si="10"/>
        <v>2.4500000000000001E-2</v>
      </c>
      <c r="J35" s="77">
        <f t="shared" si="10"/>
        <v>4.9000000000000009E-4</v>
      </c>
      <c r="K35" s="77">
        <f t="shared" si="10"/>
        <v>2.4499999999999999E-3</v>
      </c>
      <c r="L35" s="77">
        <f t="shared" si="10"/>
        <v>1.176E-2</v>
      </c>
      <c r="M35" s="77">
        <f t="shared" si="10"/>
        <v>9.7999999999999997E-3</v>
      </c>
      <c r="N35" s="77">
        <f t="shared" si="10"/>
        <v>0</v>
      </c>
      <c r="O35" s="77">
        <f t="shared" si="10"/>
        <v>0</v>
      </c>
      <c r="P35" s="77">
        <f t="shared" si="10"/>
        <v>23.765000000000001</v>
      </c>
      <c r="Q35" s="77">
        <f t="shared" si="11"/>
        <v>19.232499999999998</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Land at Rhosygadair 4</v>
      </c>
      <c r="B36" s="15">
        <v>37</v>
      </c>
      <c r="C36" s="77">
        <f t="shared" si="6"/>
        <v>25.900000000000002</v>
      </c>
      <c r="D36" s="77">
        <f t="shared" si="7"/>
        <v>59.506434000000006</v>
      </c>
      <c r="E36" s="77">
        <f t="shared" si="8"/>
        <v>36.693455000000007</v>
      </c>
      <c r="F36" s="77">
        <f t="shared" si="9"/>
        <v>9.6926679999999994</v>
      </c>
      <c r="G36" s="77">
        <f t="shared" si="10"/>
        <v>2.7379999999999998E-2</v>
      </c>
      <c r="H36" s="77">
        <f t="shared" si="10"/>
        <v>5.3279999999999994E-2</v>
      </c>
      <c r="I36" s="77">
        <f t="shared" si="10"/>
        <v>1.8499999999999999E-2</v>
      </c>
      <c r="J36" s="77">
        <f t="shared" si="10"/>
        <v>3.7000000000000005E-4</v>
      </c>
      <c r="K36" s="77">
        <f t="shared" si="10"/>
        <v>1.8500000000000001E-3</v>
      </c>
      <c r="L36" s="77">
        <f t="shared" si="10"/>
        <v>8.8800000000000007E-3</v>
      </c>
      <c r="M36" s="77">
        <f t="shared" si="10"/>
        <v>7.4000000000000003E-3</v>
      </c>
      <c r="N36" s="77">
        <f t="shared" si="10"/>
        <v>0</v>
      </c>
      <c r="O36" s="77">
        <f t="shared" si="10"/>
        <v>0</v>
      </c>
      <c r="P36" s="77">
        <f t="shared" si="10"/>
        <v>17.945</v>
      </c>
      <c r="Q36" s="77">
        <f t="shared" si="11"/>
        <v>14.522500000000001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Land at Rhosygadair 5</v>
      </c>
      <c r="B37" s="15">
        <v>37</v>
      </c>
      <c r="C37" s="77">
        <f t="shared" si="6"/>
        <v>25.900000000000002</v>
      </c>
      <c r="D37" s="77">
        <f t="shared" si="7"/>
        <v>59.506434000000006</v>
      </c>
      <c r="E37" s="77">
        <f t="shared" si="8"/>
        <v>36.693455000000007</v>
      </c>
      <c r="F37" s="77">
        <f t="shared" si="9"/>
        <v>9.6926679999999994</v>
      </c>
      <c r="G37" s="77">
        <f t="shared" si="10"/>
        <v>2.7379999999999998E-2</v>
      </c>
      <c r="H37" s="77">
        <f t="shared" si="10"/>
        <v>5.3279999999999994E-2</v>
      </c>
      <c r="I37" s="77">
        <f t="shared" si="10"/>
        <v>1.8499999999999999E-2</v>
      </c>
      <c r="J37" s="77">
        <f t="shared" si="10"/>
        <v>3.7000000000000005E-4</v>
      </c>
      <c r="K37" s="77">
        <f t="shared" si="10"/>
        <v>1.8500000000000001E-3</v>
      </c>
      <c r="L37" s="77">
        <f t="shared" si="10"/>
        <v>8.8800000000000007E-3</v>
      </c>
      <c r="M37" s="77">
        <f t="shared" si="10"/>
        <v>7.4000000000000003E-3</v>
      </c>
      <c r="N37" s="77">
        <f t="shared" si="10"/>
        <v>0</v>
      </c>
      <c r="O37" s="77">
        <f t="shared" si="10"/>
        <v>0</v>
      </c>
      <c r="P37" s="77">
        <f t="shared" si="10"/>
        <v>17.945</v>
      </c>
      <c r="Q37" s="77">
        <f t="shared" si="11"/>
        <v>14.522500000000001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Land at Rhosygadair 6</v>
      </c>
      <c r="B38" s="15">
        <v>37</v>
      </c>
      <c r="C38" s="77">
        <f t="shared" si="6"/>
        <v>25.900000000000002</v>
      </c>
      <c r="D38" s="77">
        <f t="shared" si="7"/>
        <v>59.506434000000006</v>
      </c>
      <c r="E38" s="77">
        <f t="shared" si="8"/>
        <v>36.693455000000007</v>
      </c>
      <c r="F38" s="77">
        <f t="shared" si="9"/>
        <v>9.6926679999999994</v>
      </c>
      <c r="G38" s="77">
        <f t="shared" si="10"/>
        <v>2.7379999999999998E-2</v>
      </c>
      <c r="H38" s="77">
        <f t="shared" si="10"/>
        <v>5.3279999999999994E-2</v>
      </c>
      <c r="I38" s="77">
        <f t="shared" si="10"/>
        <v>1.8499999999999999E-2</v>
      </c>
      <c r="J38" s="77">
        <f t="shared" si="10"/>
        <v>3.7000000000000005E-4</v>
      </c>
      <c r="K38" s="77">
        <f t="shared" si="10"/>
        <v>1.8500000000000001E-3</v>
      </c>
      <c r="L38" s="77">
        <f t="shared" si="10"/>
        <v>8.8800000000000007E-3</v>
      </c>
      <c r="M38" s="77">
        <f t="shared" si="10"/>
        <v>7.4000000000000003E-3</v>
      </c>
      <c r="N38" s="77">
        <f t="shared" si="10"/>
        <v>0</v>
      </c>
      <c r="O38" s="77">
        <f t="shared" si="10"/>
        <v>0</v>
      </c>
      <c r="P38" s="77">
        <f t="shared" si="10"/>
        <v>17.945</v>
      </c>
      <c r="Q38" s="77">
        <f t="shared" si="11"/>
        <v>14.522500000000001</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Land at Rhosygadair 7</v>
      </c>
      <c r="B39" s="15">
        <v>49</v>
      </c>
      <c r="C39" s="77">
        <f t="shared" si="6"/>
        <v>34.300000000000004</v>
      </c>
      <c r="D39" s="77">
        <f t="shared" si="7"/>
        <v>78.805818000000002</v>
      </c>
      <c r="E39" s="77">
        <f t="shared" si="8"/>
        <v>48.594035000000012</v>
      </c>
      <c r="F39" s="77">
        <f t="shared" si="9"/>
        <v>12.836236</v>
      </c>
      <c r="G39" s="77">
        <f t="shared" si="10"/>
        <v>3.6260000000000001E-2</v>
      </c>
      <c r="H39" s="77">
        <f t="shared" si="10"/>
        <v>7.0559999999999998E-2</v>
      </c>
      <c r="I39" s="77">
        <f t="shared" si="10"/>
        <v>2.4500000000000001E-2</v>
      </c>
      <c r="J39" s="77">
        <f t="shared" si="10"/>
        <v>4.9000000000000009E-4</v>
      </c>
      <c r="K39" s="77">
        <f t="shared" si="10"/>
        <v>2.4499999999999999E-3</v>
      </c>
      <c r="L39" s="77">
        <f t="shared" si="10"/>
        <v>1.176E-2</v>
      </c>
      <c r="M39" s="77">
        <f t="shared" si="10"/>
        <v>9.7999999999999997E-3</v>
      </c>
      <c r="N39" s="77">
        <f t="shared" si="10"/>
        <v>0</v>
      </c>
      <c r="O39" s="77">
        <f t="shared" si="10"/>
        <v>0</v>
      </c>
      <c r="P39" s="77">
        <f t="shared" si="10"/>
        <v>23.765000000000001</v>
      </c>
      <c r="Q39" s="77">
        <f t="shared" si="11"/>
        <v>19.232499999999998</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Land at Bigni 8</v>
      </c>
      <c r="B40" s="15">
        <v>37</v>
      </c>
      <c r="C40" s="77">
        <f t="shared" si="6"/>
        <v>25.900000000000002</v>
      </c>
      <c r="D40" s="77">
        <f t="shared" si="7"/>
        <v>59.506434000000006</v>
      </c>
      <c r="E40" s="77">
        <f t="shared" si="8"/>
        <v>36.693455000000007</v>
      </c>
      <c r="F40" s="77">
        <f t="shared" si="9"/>
        <v>9.6926679999999994</v>
      </c>
      <c r="G40" s="77">
        <f t="shared" si="10"/>
        <v>2.7379999999999998E-2</v>
      </c>
      <c r="H40" s="77">
        <f t="shared" si="10"/>
        <v>5.3279999999999994E-2</v>
      </c>
      <c r="I40" s="77">
        <f t="shared" si="10"/>
        <v>1.8499999999999999E-2</v>
      </c>
      <c r="J40" s="77">
        <f t="shared" si="10"/>
        <v>3.7000000000000005E-4</v>
      </c>
      <c r="K40" s="77">
        <f t="shared" si="10"/>
        <v>1.8500000000000001E-3</v>
      </c>
      <c r="L40" s="77">
        <f t="shared" si="10"/>
        <v>8.8800000000000007E-3</v>
      </c>
      <c r="M40" s="77">
        <f t="shared" si="10"/>
        <v>7.4000000000000003E-3</v>
      </c>
      <c r="N40" s="77">
        <f t="shared" si="10"/>
        <v>0</v>
      </c>
      <c r="O40" s="77">
        <f t="shared" si="10"/>
        <v>0</v>
      </c>
      <c r="P40" s="77">
        <f t="shared" si="10"/>
        <v>17.945</v>
      </c>
      <c r="Q40" s="77">
        <f t="shared" si="11"/>
        <v>14.522500000000001</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Land at Bigni 9</v>
      </c>
      <c r="B41" s="15">
        <v>37</v>
      </c>
      <c r="C41" s="77">
        <f t="shared" si="6"/>
        <v>25.900000000000002</v>
      </c>
      <c r="D41" s="77">
        <f t="shared" si="7"/>
        <v>59.506434000000006</v>
      </c>
      <c r="E41" s="77">
        <f t="shared" si="8"/>
        <v>36.693455000000007</v>
      </c>
      <c r="F41" s="77">
        <f t="shared" si="9"/>
        <v>9.6926679999999994</v>
      </c>
      <c r="G41" s="77">
        <f t="shared" si="10"/>
        <v>2.7379999999999998E-2</v>
      </c>
      <c r="H41" s="77">
        <f t="shared" si="10"/>
        <v>5.3279999999999994E-2</v>
      </c>
      <c r="I41" s="77">
        <f t="shared" si="10"/>
        <v>1.8499999999999999E-2</v>
      </c>
      <c r="J41" s="77">
        <f t="shared" si="10"/>
        <v>3.7000000000000005E-4</v>
      </c>
      <c r="K41" s="77">
        <f t="shared" si="10"/>
        <v>1.8500000000000001E-3</v>
      </c>
      <c r="L41" s="77">
        <f t="shared" si="10"/>
        <v>8.8800000000000007E-3</v>
      </c>
      <c r="M41" s="77">
        <f t="shared" si="10"/>
        <v>7.4000000000000003E-3</v>
      </c>
      <c r="N41" s="77">
        <f t="shared" si="10"/>
        <v>0</v>
      </c>
      <c r="O41" s="77">
        <f t="shared" si="10"/>
        <v>0</v>
      </c>
      <c r="P41" s="77">
        <f t="shared" si="10"/>
        <v>17.945</v>
      </c>
      <c r="Q41" s="77">
        <f t="shared" si="11"/>
        <v>14.522500000000001</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Grass</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Grass</v>
      </c>
      <c r="K58" s="13" t="str">
        <f>L16&amp;" I "&amp;(VLOOKUP(L14,Table24[],6,FALSE))</f>
        <v>Medium/Clay I Arable</v>
      </c>
      <c r="L58" s="13" t="str">
        <f>M16&amp;" I "&amp;(VLOOKUP(M14,Table24[],6,FALSE))</f>
        <v>Medium/Clay I Arable</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6.7</v>
      </c>
      <c r="F59" s="76">
        <f>VLOOKUP(G$14,Table24[],5,FALSE)</f>
        <v>6.2</v>
      </c>
      <c r="G59" s="76">
        <f>VLOOKUP(H$14,Table24[],5,FALSE)</f>
        <v>6.7</v>
      </c>
      <c r="H59" s="76">
        <f>VLOOKUP(I$14,Table24[],5,FALSE)</f>
        <v>6.7</v>
      </c>
      <c r="I59" s="76">
        <f>VLOOKUP(J$14,Table24[],5,FALSE)</f>
        <v>6.7</v>
      </c>
      <c r="J59" s="76">
        <f>VLOOKUP(K$14,Table24[],5,FALSE)</f>
        <v>6.2</v>
      </c>
      <c r="K59" s="76">
        <f>VLOOKUP(L$14,Table24[],5,FALSE)</f>
        <v>6.7</v>
      </c>
      <c r="L59" s="76">
        <f>VLOOKUP(M$14,Table24[],5,FALSE)</f>
        <v>6.7</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39</v>
      </c>
      <c r="C62" s="77">
        <f>B32</f>
        <v>95</v>
      </c>
      <c r="D62" s="77">
        <f>B33</f>
        <v>39</v>
      </c>
      <c r="E62" s="77">
        <f>B34</f>
        <v>39</v>
      </c>
      <c r="F62" s="77">
        <f>B35</f>
        <v>49</v>
      </c>
      <c r="G62" s="77">
        <f>B36</f>
        <v>37</v>
      </c>
      <c r="H62" s="77">
        <f>B37</f>
        <v>37</v>
      </c>
      <c r="I62" s="77">
        <f>B38</f>
        <v>37</v>
      </c>
      <c r="J62" s="77">
        <f>B39</f>
        <v>49</v>
      </c>
      <c r="K62" s="77">
        <f>B40</f>
        <v>37</v>
      </c>
      <c r="L62" s="77">
        <f>B41</f>
        <v>37</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K53" sqref="K5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PAN-019723</v>
      </c>
      <c r="D1" s="141"/>
      <c r="E1" s="93" t="s">
        <v>45</v>
      </c>
      <c r="F1" s="39">
        <f>'Field data and Waste 1'!F1</f>
        <v>45.6</v>
      </c>
      <c r="G1" s="120" t="s">
        <v>43</v>
      </c>
      <c r="H1" s="121"/>
      <c r="I1" s="118">
        <v>4.16</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v>20702</v>
      </c>
      <c r="G2" s="138" t="s">
        <v>110</v>
      </c>
      <c r="H2" s="139"/>
      <c r="I2" s="118">
        <v>1114</v>
      </c>
      <c r="J2" s="119" t="s">
        <v>158</v>
      </c>
      <c r="K2" s="119"/>
      <c r="L2" s="97">
        <v>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Mr Daniel James and Mrs Carys James</v>
      </c>
      <c r="D3" s="143"/>
      <c r="E3" s="93" t="s">
        <v>108</v>
      </c>
      <c r="F3" s="31" t="s">
        <v>77</v>
      </c>
      <c r="G3" s="119" t="s">
        <v>159</v>
      </c>
      <c r="H3" s="119"/>
      <c r="I3" s="118">
        <v>0</v>
      </c>
      <c r="J3" s="120" t="s">
        <v>154</v>
      </c>
      <c r="K3" s="121"/>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Trefwtial Farm, Blaenannarch, Cardigan, Ceredigion. SA43 2AG</v>
      </c>
      <c r="D4" s="141"/>
      <c r="E4" s="94" t="s">
        <v>1</v>
      </c>
      <c r="F4" s="96" t="s">
        <v>177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Trefwtial 1457</v>
      </c>
      <c r="D8" s="60" t="str">
        <f>'Field data and Waste 1'!D8</f>
        <v>Trefwtial 1645</v>
      </c>
      <c r="E8" s="60" t="str">
        <f>'Field data and Waste 1'!E8</f>
        <v>Trefwtial 6661</v>
      </c>
      <c r="F8" s="60" t="str">
        <f>'Field data and Waste 1'!F8</f>
        <v>Trefwtial 3393</v>
      </c>
      <c r="G8" s="60" t="str">
        <f>'Field data and Waste 1'!G8</f>
        <v>Land at Rhosygadair 3</v>
      </c>
      <c r="H8" s="60" t="str">
        <f>'Field data and Waste 1'!H8</f>
        <v>Land at Rhosygadair 4</v>
      </c>
      <c r="I8" s="60" t="str">
        <f>'Field data and Waste 1'!I8</f>
        <v>Land at Rhosygadair 5</v>
      </c>
      <c r="J8" s="60" t="str">
        <f>'Field data and Waste 1'!J8</f>
        <v>Land at Rhosygadair 6</v>
      </c>
      <c r="K8" s="60" t="str">
        <f>'Field data and Waste 1'!K8</f>
        <v>Land at Rhosygadair 7</v>
      </c>
      <c r="L8" s="60" t="str">
        <f>'Field data and Waste 1'!L8</f>
        <v>Land at Bigni 8</v>
      </c>
      <c r="M8" s="60" t="str">
        <f>'Field data and Waste 1'!M8</f>
        <v>Land at Bigni 9</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f>'Field data and Waste 1'!H9</f>
        <v>1</v>
      </c>
      <c r="I9" s="60">
        <f>'Field data and Waste 1'!I9</f>
        <v>1</v>
      </c>
      <c r="J9" s="60">
        <f>'Field data and Waste 1'!J9</f>
        <v>1</v>
      </c>
      <c r="K9" s="60" t="str">
        <f>'Field data and Waste 1'!K9</f>
        <v>Moderate</v>
      </c>
      <c r="L9" s="60">
        <f>'Field data and Waste 1'!L9</f>
        <v>1</v>
      </c>
      <c r="M9" s="60">
        <f>'Field data and Waste 1'!M9</f>
        <v>1</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6.1</v>
      </c>
      <c r="D10" s="60">
        <f>'Field data and Waste 1'!D10</f>
        <v>6.4</v>
      </c>
      <c r="E10" s="60">
        <f>'Field data and Waste 1'!E10</f>
        <v>5.5</v>
      </c>
      <c r="F10" s="60">
        <f>'Field data and Waste 1'!F10</f>
        <v>5.7</v>
      </c>
      <c r="G10" s="60">
        <f>'Field data and Waste 1'!G10</f>
        <v>5.9</v>
      </c>
      <c r="H10" s="60">
        <f>'Field data and Waste 1'!H10</f>
        <v>5.7</v>
      </c>
      <c r="I10" s="60">
        <f>'Field data and Waste 1'!I10</f>
        <v>5.9</v>
      </c>
      <c r="J10" s="60">
        <f>'Field data and Waste 1'!J10</f>
        <v>5.8</v>
      </c>
      <c r="K10" s="60">
        <f>'Field data and Waste 1'!K10</f>
        <v>6.2</v>
      </c>
      <c r="L10" s="60">
        <f>'Field data and Waste 1'!L10</f>
        <v>6.3</v>
      </c>
      <c r="M10" s="60">
        <f>'Field data and Waste 1'!M10</f>
        <v>5.8</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1</v>
      </c>
      <c r="E11" s="60">
        <f>'Field data and Waste 1'!E11</f>
        <v>3</v>
      </c>
      <c r="F11" s="60">
        <f>'Field data and Waste 1'!F11</f>
        <v>3</v>
      </c>
      <c r="G11" s="60">
        <f>'Field data and Waste 1'!G11</f>
        <v>3</v>
      </c>
      <c r="H11" s="60">
        <f>'Field data and Waste 1'!H11</f>
        <v>3</v>
      </c>
      <c r="I11" s="60">
        <f>'Field data and Waste 1'!I11</f>
        <v>2</v>
      </c>
      <c r="J11" s="60">
        <f>'Field data and Waste 1'!J11</f>
        <v>2</v>
      </c>
      <c r="K11" s="60">
        <f>'Field data and Waste 1'!K11</f>
        <v>2</v>
      </c>
      <c r="L11" s="60">
        <f>'Field data and Waste 1'!L11</f>
        <v>3</v>
      </c>
      <c r="M11" s="60">
        <f>'Field data and Waste 1'!M11</f>
        <v>3</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1</v>
      </c>
      <c r="E12" s="60">
        <f>'Field data and Waste 1'!E12</f>
        <v>2</v>
      </c>
      <c r="F12" s="60">
        <f>'Field data and Waste 1'!F12</f>
        <v>1</v>
      </c>
      <c r="G12" s="60">
        <f>'Field data and Waste 1'!G12</f>
        <v>1</v>
      </c>
      <c r="H12" s="60">
        <f>'Field data and Waste 1'!H12</f>
        <v>3</v>
      </c>
      <c r="I12" s="60">
        <f>'Field data and Waste 1'!I12</f>
        <v>2</v>
      </c>
      <c r="J12" s="60">
        <f>'Field data and Waste 1'!J12</f>
        <v>3</v>
      </c>
      <c r="K12" s="60">
        <f>'Field data and Waste 1'!K12</f>
        <v>0</v>
      </c>
      <c r="L12" s="60">
        <f>'Field data and Waste 1'!L12</f>
        <v>2</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3</v>
      </c>
      <c r="G13" s="60">
        <f>'Field data and Waste 1'!G13</f>
        <v>3</v>
      </c>
      <c r="H13" s="60">
        <f>'Field data and Waste 1'!H13</f>
        <v>2</v>
      </c>
      <c r="I13" s="60">
        <f>'Field data and Waste 1'!I13</f>
        <v>3</v>
      </c>
      <c r="J13" s="60">
        <f>'Field data and Waste 1'!J13</f>
        <v>2</v>
      </c>
      <c r="K13" s="60">
        <f>'Field data and Waste 1'!K13</f>
        <v>3</v>
      </c>
      <c r="L13" s="60">
        <f>'Field data and Waste 1'!L13</f>
        <v>2</v>
      </c>
      <c r="M13" s="60">
        <f>'Field data and Waste 1'!M13</f>
        <v>2</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Maize- Silage (30% DM)</v>
      </c>
      <c r="D14" s="102" t="str">
        <f>'Field data and Waste 1'!D14</f>
        <v>Maize- Silage (30% DM)</v>
      </c>
      <c r="E14" s="102" t="str">
        <f>'Field data and Waste 1'!E14</f>
        <v>Maize- Silage (30% DM)</v>
      </c>
      <c r="F14" s="102" t="str">
        <f>'Field data and Waste 1'!F14</f>
        <v>Maize- Silage (30% DM)</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Spring wheat/barley</v>
      </c>
      <c r="M14" s="102" t="str">
        <f>'Field data and Waste 1'!M14</f>
        <v>Spring wheat/barley</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45</v>
      </c>
      <c r="D15" s="60">
        <f>'Field data and Waste 1'!D15</f>
        <v>45</v>
      </c>
      <c r="E15" s="60">
        <f>'Field data and Waste 1'!E15</f>
        <v>45</v>
      </c>
      <c r="F15" s="60">
        <f>'Field data and Waste 1'!F15</f>
        <v>45</v>
      </c>
      <c r="G15" s="60">
        <f>'Field data and Waste 1'!G15</f>
        <v>47</v>
      </c>
      <c r="H15" s="60">
        <f>'Field data and Waste 1'!H15</f>
        <v>7</v>
      </c>
      <c r="I15" s="60">
        <f>'Field data and Waste 1'!I15</f>
        <v>7</v>
      </c>
      <c r="J15" s="60">
        <f>'Field data and Waste 1'!J15</f>
        <v>7</v>
      </c>
      <c r="K15" s="60">
        <f>'Field data and Waste 1'!K15</f>
        <v>47</v>
      </c>
      <c r="L15" s="60">
        <f>'Field data and Waste 1'!L15</f>
        <v>7</v>
      </c>
      <c r="M15" s="60">
        <f>'Field data and Waste 1'!M15</f>
        <v>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63.073520999999992</v>
      </c>
      <c r="D18" s="16">
        <f>$D32</f>
        <v>100.11670000000001</v>
      </c>
      <c r="E18" s="16">
        <f>$D33</f>
        <v>0</v>
      </c>
      <c r="F18" s="16">
        <f>$D34</f>
        <v>0</v>
      </c>
      <c r="G18" s="16">
        <f>$D35</f>
        <v>80.093360000000004</v>
      </c>
      <c r="H18" s="16">
        <f>$D36</f>
        <v>0</v>
      </c>
      <c r="I18" s="16">
        <f>$D37</f>
        <v>0</v>
      </c>
      <c r="J18" s="16">
        <f>$D38</f>
        <v>0</v>
      </c>
      <c r="K18" s="16">
        <f>$D39</f>
        <v>80.093360000000004</v>
      </c>
      <c r="L18" s="16">
        <f>$D40</f>
        <v>60.070019999999992</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7.3520999999999503E-2</v>
      </c>
      <c r="D19" s="16">
        <f t="shared" ref="D19:V19" si="1">D18-D17</f>
        <v>37.116700000000016</v>
      </c>
      <c r="E19" s="16">
        <f t="shared" si="1"/>
        <v>-62.999999999999993</v>
      </c>
      <c r="F19" s="16">
        <f t="shared" si="1"/>
        <v>-62.999999999999993</v>
      </c>
      <c r="G19" s="16">
        <f t="shared" si="1"/>
        <v>0.19336000000001263</v>
      </c>
      <c r="H19" s="16">
        <f t="shared" si="1"/>
        <v>-59.5</v>
      </c>
      <c r="I19" s="16">
        <f t="shared" si="1"/>
        <v>-59.5</v>
      </c>
      <c r="J19" s="16">
        <f t="shared" si="1"/>
        <v>-59.5</v>
      </c>
      <c r="K19" s="16">
        <f t="shared" si="1"/>
        <v>0.19336000000001263</v>
      </c>
      <c r="L19" s="16">
        <f t="shared" si="1"/>
        <v>0.57001999999999242</v>
      </c>
      <c r="M19" s="16">
        <f t="shared" si="1"/>
        <v>-59.5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DECREASE</v>
      </c>
      <c r="F20" s="26" t="str">
        <f>IF($B34="","",IF(F$19&gt;=0,"INCREASE","DECREASE"))</f>
        <v>DECREASE</v>
      </c>
      <c r="G20" s="26" t="str">
        <f>IF($B35="","",IF(G$19&gt;=0,"INCREASE","DECREASE"))</f>
        <v>INCREASE</v>
      </c>
      <c r="H20" s="26" t="str">
        <f>IF($B36="","",IF(H$19&gt;=0,"INCREASE","DECREASE"))</f>
        <v>DECREASE</v>
      </c>
      <c r="I20" s="26" t="str">
        <f>IF($B37="","",IF(I$19&gt;=0,"INCREASE","DECREASE"))</f>
        <v>DECREASE</v>
      </c>
      <c r="J20" s="26" t="str">
        <f>IF($B38="","",IF(J$19&gt;=0,"INCREASE","DECREASE"))</f>
        <v>DECREASE</v>
      </c>
      <c r="K20" s="26" t="str">
        <f>IF($B39="","",IF(K$19&gt;=0,"INCREASE","DECREASE"))</f>
        <v>INCREASE</v>
      </c>
      <c r="L20" s="26" t="str">
        <f>IF($B40="","",IF(L$19&gt;=0,"INCREASE","DECREASE"))</f>
        <v>INCREASE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60.807915000000001</v>
      </c>
      <c r="D22" s="16">
        <f>$E32</f>
        <v>96.520500000000013</v>
      </c>
      <c r="E22" s="16">
        <f>$E33</f>
        <v>0</v>
      </c>
      <c r="F22" s="16">
        <f>$E34</f>
        <v>0</v>
      </c>
      <c r="G22" s="16">
        <f>$E35</f>
        <v>77.216400000000007</v>
      </c>
      <c r="H22" s="16">
        <f>$E36</f>
        <v>0</v>
      </c>
      <c r="I22" s="16">
        <f>$E37</f>
        <v>0</v>
      </c>
      <c r="J22" s="16">
        <f>$E38</f>
        <v>0</v>
      </c>
      <c r="K22" s="16">
        <f>$E39</f>
        <v>77.216400000000007</v>
      </c>
      <c r="L22" s="16">
        <f>$E40</f>
        <v>57.912300000000009</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-137.19208500000002</v>
      </c>
      <c r="D23" s="16">
        <f t="shared" ref="D23:V23" si="3">D22-D21</f>
        <v>-101.47950000000002</v>
      </c>
      <c r="E23" s="16">
        <f t="shared" si="3"/>
        <v>-198.00000000000003</v>
      </c>
      <c r="F23" s="16">
        <f t="shared" si="3"/>
        <v>-198.00000000000003</v>
      </c>
      <c r="G23" s="16">
        <f t="shared" si="3"/>
        <v>-204.78359999999998</v>
      </c>
      <c r="H23" s="16">
        <f t="shared" si="3"/>
        <v>-84</v>
      </c>
      <c r="I23" s="16">
        <f t="shared" si="3"/>
        <v>-84</v>
      </c>
      <c r="J23" s="16">
        <f t="shared" si="3"/>
        <v>-84</v>
      </c>
      <c r="K23" s="16">
        <f t="shared" si="3"/>
        <v>-204.78359999999998</v>
      </c>
      <c r="L23" s="16">
        <f t="shared" si="3"/>
        <v>-26.087699999999991</v>
      </c>
      <c r="M23" s="16">
        <f t="shared" si="3"/>
        <v>-84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c r="R27" s="107"/>
      <c r="S27" s="107"/>
      <c r="T27" s="107"/>
      <c r="U27" s="107"/>
    </row>
    <row r="28" spans="1:40" s="57" customFormat="1" x14ac:dyDescent="0.35">
      <c r="A28" s="108"/>
      <c r="B28" s="24">
        <v>2.52</v>
      </c>
      <c r="C28" s="15">
        <v>0.1</v>
      </c>
      <c r="D28" s="15">
        <v>437</v>
      </c>
      <c r="E28" s="15">
        <v>801</v>
      </c>
      <c r="F28" s="15">
        <v>129</v>
      </c>
      <c r="G28" s="15">
        <v>3.72</v>
      </c>
      <c r="H28" s="15">
        <v>0.92</v>
      </c>
      <c r="I28" s="15">
        <v>0.5</v>
      </c>
      <c r="J28" s="15">
        <v>0.01</v>
      </c>
      <c r="K28" s="23">
        <v>0.05</v>
      </c>
      <c r="L28" s="15">
        <v>0.2</v>
      </c>
      <c r="M28" s="15">
        <v>0.26</v>
      </c>
      <c r="N28" s="15"/>
      <c r="O28" s="15"/>
      <c r="P28" s="15">
        <v>912</v>
      </c>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v>63</v>
      </c>
      <c r="C31" s="77">
        <f>IF(C$27="%w/w SAR",((C$28*10)*$B31),IF(C$27="%w/w DM",(((C$28*10)*($B$28/100))*$B31),IF(C$27="kg/t SAR",(C$28*$B31),IF(C$27="kg/t DM",((C$28*($B$28/100))*$B31),IF(C$27="mg/kg SAR",((C$28*0.001)*$B31),IF(C$27="mg/kg DM",(((C$28*0.001)*($B$28/100))*$B31),0))))))</f>
        <v>63</v>
      </c>
      <c r="D31" s="77">
        <f>(IF(D$27="%w/w SAR",((D$28*10)*$B31),IF(D$27="%w/w DM",(((D$28*10)*($B$28/100))*$B31),IF(D$27="kg/t SAR",(D$28*$B31),IF(D$27="kg/t DM",((D$28*($B$28/100))*$B31),IF(D$27="mg/kg SAR",((D$28*0.001)*$B31),IF(D$27="mg/kg DM",(((D$28*0.001)*($B$28/100))*$B31),"0")))))))*2.291</f>
        <v>63.073520999999992</v>
      </c>
      <c r="E31" s="77">
        <f>(IF(E$27="%w/w SAR",((E$28*10)*$B31),IF(E$27="%w/w DM",(((E$28*10)*($B$28/100))*$B31),IF(E$27="kg/t SAR",(E$28*$B31),IF(E$27="kg/t DM",((E$28*($B$28/100))*$B31),IF(E$27="mg/kg SAR",((E$28*0.001)*$B31),IF(E$27="mg/kg DM",(((E$28*0.001)*($B$28/100))*$B31),"0")))))))*1.205</f>
        <v>60.807915000000001</v>
      </c>
      <c r="F31" s="77">
        <f>(IF(F$27="%w/w SAR",((F$28*10)*$B31),IF(F$27="%w/w DM",(((F$28*10)*($B$28/100))*$B31),IF(F$27="kg/t SAR",(F$28*$B31),IF(F$27="kg/t DM",((F$28*($B$28/100))*$B31),IF(F$27="mg/kg SAR",((F$28*0.001)*$B31),IF(F$27="mg/kg DM",(((F$28*0.001)*($B$28/100))*$B31),"0")))))))*1.658</f>
        <v>13.474566000000001</v>
      </c>
      <c r="G31" s="77">
        <f t="shared" ref="G31:P46" si="5">IF(G$27="%w/w SAR",((G$28*10)*$B31),IF(G$27="%w/w DM",(((G$28*10)*($B$28/100))*$B31),IF(G$27="kg/t SAR",(G$28*$B31),IF(G$27="kg/t DM",((G$28*($B$28/100))*$B31),IF(G$27="mg/kg SAR",((G$28*0.001)*$B31),IF(G$27="mg/kg DM",(((G$28*0.001)*($B$28/100))*$B31),0))))))</f>
        <v>0.23436000000000001</v>
      </c>
      <c r="H31" s="77">
        <f t="shared" si="5"/>
        <v>5.7960000000000005E-2</v>
      </c>
      <c r="I31" s="77">
        <f t="shared" si="5"/>
        <v>3.15E-2</v>
      </c>
      <c r="J31" s="77">
        <f t="shared" si="5"/>
        <v>6.3000000000000003E-4</v>
      </c>
      <c r="K31" s="77">
        <f t="shared" si="5"/>
        <v>3.15E-3</v>
      </c>
      <c r="L31" s="77">
        <f t="shared" si="5"/>
        <v>1.26E-2</v>
      </c>
      <c r="M31" s="77">
        <f t="shared" si="5"/>
        <v>1.6380000000000002E-2</v>
      </c>
      <c r="N31" s="77">
        <f t="shared" si="5"/>
        <v>0</v>
      </c>
      <c r="O31" s="77">
        <f t="shared" si="5"/>
        <v>0</v>
      </c>
      <c r="P31" s="77">
        <f t="shared" si="5"/>
        <v>57.456000000000003</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v>100</v>
      </c>
      <c r="C32" s="77">
        <f t="shared" ref="C32:C50" si="6">IF(C$27="%w/w SAR",((C$28*10)*$B32),IF(C$27="%w/w DM",(((C$28*10)*($B$28/100))*$B32),IF(C$27="kg/t SAR",(C$28*$B32),IF(C$27="kg/t DM",((C$28*($B$28/100))*$B32),IF(C$27="mg/kg SAR",((C$28*0.001)*$B32),IF(C$27="mg/kg DM",(((C$28*0.001)*($B$28/100))*$B32),0))))))</f>
        <v>100</v>
      </c>
      <c r="D32" s="77">
        <f t="shared" ref="D32:D50" si="7">(IF(D$27="%w/w SAR",((D$28*10)*$B32),IF(D$27="%w/w DM",(((D$28*10)*($B$28/100))*$B32),IF(D$27="kg/t SAR",(D$28*$B32),IF(D$27="kg/t DM",((D$28*($B$28/100))*$B32),IF(D$27="mg/kg SAR",((D$28*0.001)*$B32),IF(D$27="mg/kg DM",(((D$28*0.001)*($B$28/100))*$B32),"0")))))))*2.291</f>
        <v>100.11670000000001</v>
      </c>
      <c r="E32" s="77">
        <f t="shared" ref="E32:E50" si="8">(IF(E$27="%w/w SAR",((E$28*10)*$B32),IF(E$27="%w/w DM",(((E$28*10)*($B$28/100))*$B32),IF(E$27="kg/t SAR",(E$28*$B32),IF(E$27="kg/t DM",((E$28*($B$28/100))*$B32),IF(E$27="mg/kg SAR",((E$28*0.001)*$B32),IF(E$27="mg/kg DM",(((E$28*0.001)*($B$28/100))*$B32),"0")))))))*1.205</f>
        <v>96.520500000000013</v>
      </c>
      <c r="F32" s="77">
        <f t="shared" ref="F32:F50" si="9">(IF(F$27="%w/w SAR",((F$28*10)*$B32),IF(F$27="%w/w DM",(((F$28*10)*($B$28/100))*$B32),IF(F$27="kg/t SAR",(F$28*$B32),IF(F$27="kg/t DM",((F$28*($B$28/100))*$B32),IF(F$27="mg/kg SAR",((F$28*0.001)*$B32),IF(F$27="mg/kg DM",(((F$28*0.001)*($B$28/100))*$B32),"0")))))))*1.658</f>
        <v>21.388200000000001</v>
      </c>
      <c r="G32" s="77">
        <f t="shared" si="5"/>
        <v>0.372</v>
      </c>
      <c r="H32" s="77">
        <f t="shared" si="5"/>
        <v>9.1999999999999998E-2</v>
      </c>
      <c r="I32" s="77">
        <f t="shared" si="5"/>
        <v>0.05</v>
      </c>
      <c r="J32" s="77">
        <f t="shared" si="5"/>
        <v>1E-3</v>
      </c>
      <c r="K32" s="77">
        <f t="shared" si="5"/>
        <v>5.0000000000000001E-3</v>
      </c>
      <c r="L32" s="77">
        <f t="shared" si="5"/>
        <v>0.02</v>
      </c>
      <c r="M32" s="77">
        <f t="shared" si="5"/>
        <v>2.6000000000000002E-2</v>
      </c>
      <c r="N32" s="77">
        <f t="shared" si="5"/>
        <v>0</v>
      </c>
      <c r="O32" s="77">
        <f t="shared" si="5"/>
        <v>0</v>
      </c>
      <c r="P32" s="77">
        <f t="shared" si="5"/>
        <v>91.2</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Trefwtial 6661</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Trefwtial 3393</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Land at Rhosygadair 3</v>
      </c>
      <c r="B35" s="15">
        <v>80</v>
      </c>
      <c r="C35" s="77">
        <f t="shared" si="6"/>
        <v>80</v>
      </c>
      <c r="D35" s="77">
        <f t="shared" si="7"/>
        <v>80.093360000000004</v>
      </c>
      <c r="E35" s="77">
        <f t="shared" si="8"/>
        <v>77.216400000000007</v>
      </c>
      <c r="F35" s="77">
        <f t="shared" si="9"/>
        <v>17.11056</v>
      </c>
      <c r="G35" s="77">
        <f t="shared" si="5"/>
        <v>0.29760000000000003</v>
      </c>
      <c r="H35" s="77">
        <f t="shared" si="5"/>
        <v>7.3599999999999999E-2</v>
      </c>
      <c r="I35" s="77">
        <f t="shared" si="5"/>
        <v>0.04</v>
      </c>
      <c r="J35" s="77">
        <f t="shared" si="5"/>
        <v>8.0000000000000004E-4</v>
      </c>
      <c r="K35" s="77">
        <f t="shared" si="5"/>
        <v>4.0000000000000001E-3</v>
      </c>
      <c r="L35" s="77">
        <f t="shared" si="5"/>
        <v>1.6E-2</v>
      </c>
      <c r="M35" s="77">
        <f t="shared" si="5"/>
        <v>2.0800000000000003E-2</v>
      </c>
      <c r="N35" s="77">
        <f t="shared" si="5"/>
        <v>0</v>
      </c>
      <c r="O35" s="77">
        <f t="shared" si="5"/>
        <v>0</v>
      </c>
      <c r="P35" s="77">
        <f t="shared" si="5"/>
        <v>72.960000000000008</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Land at Rhosygadair 4</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Land at Rhosygadair 5</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Land at Rhosygadair 6</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Land at Rhosygadair 7</v>
      </c>
      <c r="B39" s="15">
        <v>80</v>
      </c>
      <c r="C39" s="77">
        <f t="shared" si="6"/>
        <v>80</v>
      </c>
      <c r="D39" s="77">
        <f t="shared" si="7"/>
        <v>80.093360000000004</v>
      </c>
      <c r="E39" s="77">
        <f t="shared" si="8"/>
        <v>77.216400000000007</v>
      </c>
      <c r="F39" s="77">
        <f t="shared" si="9"/>
        <v>17.11056</v>
      </c>
      <c r="G39" s="77">
        <f t="shared" si="5"/>
        <v>0.29760000000000003</v>
      </c>
      <c r="H39" s="77">
        <f t="shared" si="5"/>
        <v>7.3599999999999999E-2</v>
      </c>
      <c r="I39" s="77">
        <f t="shared" si="5"/>
        <v>0.04</v>
      </c>
      <c r="J39" s="77">
        <f t="shared" si="5"/>
        <v>8.0000000000000004E-4</v>
      </c>
      <c r="K39" s="77">
        <f t="shared" si="5"/>
        <v>4.0000000000000001E-3</v>
      </c>
      <c r="L39" s="77">
        <f t="shared" si="5"/>
        <v>1.6E-2</v>
      </c>
      <c r="M39" s="77">
        <f t="shared" si="5"/>
        <v>2.0800000000000003E-2</v>
      </c>
      <c r="N39" s="77">
        <f t="shared" si="5"/>
        <v>0</v>
      </c>
      <c r="O39" s="77">
        <f t="shared" si="5"/>
        <v>0</v>
      </c>
      <c r="P39" s="77">
        <f t="shared" si="5"/>
        <v>72.960000000000008</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Land at Bigni 8</v>
      </c>
      <c r="B40" s="15">
        <v>60</v>
      </c>
      <c r="C40" s="77">
        <f t="shared" si="6"/>
        <v>60</v>
      </c>
      <c r="D40" s="77">
        <f t="shared" si="7"/>
        <v>60.070019999999992</v>
      </c>
      <c r="E40" s="77">
        <f t="shared" si="8"/>
        <v>57.912300000000009</v>
      </c>
      <c r="F40" s="77">
        <f t="shared" si="9"/>
        <v>12.83292</v>
      </c>
      <c r="G40" s="77">
        <f t="shared" si="5"/>
        <v>0.22320000000000001</v>
      </c>
      <c r="H40" s="77">
        <f t="shared" si="5"/>
        <v>5.5199999999999999E-2</v>
      </c>
      <c r="I40" s="77">
        <f t="shared" si="5"/>
        <v>0.03</v>
      </c>
      <c r="J40" s="77">
        <f t="shared" si="5"/>
        <v>6.0000000000000006E-4</v>
      </c>
      <c r="K40" s="77">
        <f t="shared" si="5"/>
        <v>3.0000000000000001E-3</v>
      </c>
      <c r="L40" s="77">
        <f t="shared" si="5"/>
        <v>1.2E-2</v>
      </c>
      <c r="M40" s="77">
        <f t="shared" si="5"/>
        <v>1.5600000000000003E-2</v>
      </c>
      <c r="N40" s="77">
        <f t="shared" si="5"/>
        <v>0</v>
      </c>
      <c r="O40" s="77">
        <f t="shared" si="5"/>
        <v>0</v>
      </c>
      <c r="P40" s="77">
        <f t="shared" si="5"/>
        <v>54.72</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Land at Bigni 9</v>
      </c>
      <c r="B41" s="15">
        <v>0</v>
      </c>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Grass</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Grass</v>
      </c>
      <c r="K58" s="13" t="str">
        <f>L16&amp;" I "&amp;(VLOOKUP(L14,Table245[],6,FALSE))</f>
        <v>Medium/Clay I Arable</v>
      </c>
      <c r="L58" s="13" t="str">
        <f>M16&amp;" I "&amp;(VLOOKUP(M14,Table245[],6,FALSE))</f>
        <v>Medium/Clay I Arable</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6.7</v>
      </c>
      <c r="F59" s="76">
        <f>VLOOKUP(G$14,Table245[],5,FALSE)</f>
        <v>6.2</v>
      </c>
      <c r="G59" s="76">
        <f>VLOOKUP(H$14,Table245[],5,FALSE)</f>
        <v>6.7</v>
      </c>
      <c r="H59" s="76">
        <f>VLOOKUP(I$14,Table245[],5,FALSE)</f>
        <v>6.7</v>
      </c>
      <c r="I59" s="76">
        <f>VLOOKUP(J$14,Table245[],5,FALSE)</f>
        <v>6.7</v>
      </c>
      <c r="J59" s="76">
        <f>VLOOKUP(K$14,Table245[],5,FALSE)</f>
        <v>6.2</v>
      </c>
      <c r="K59" s="76">
        <f>VLOOKUP(L$14,Table245[],5,FALSE)</f>
        <v>6.7</v>
      </c>
      <c r="L59" s="76">
        <f>VLOOKUP(M$14,Table245[],5,FALSE)</f>
        <v>6.7</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63</v>
      </c>
      <c r="C62" s="77">
        <f>B32</f>
        <v>100</v>
      </c>
      <c r="D62" s="77">
        <f>B33</f>
        <v>0</v>
      </c>
      <c r="E62" s="77">
        <f>B34</f>
        <v>0</v>
      </c>
      <c r="F62" s="77">
        <f>B35</f>
        <v>80</v>
      </c>
      <c r="G62" s="77">
        <f>B36</f>
        <v>0</v>
      </c>
      <c r="H62" s="77">
        <f>B37</f>
        <v>0</v>
      </c>
      <c r="I62" s="77">
        <f>B38</f>
        <v>0</v>
      </c>
      <c r="J62" s="77">
        <f>B39</f>
        <v>80</v>
      </c>
      <c r="K62" s="77">
        <f>B40</f>
        <v>60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PAN-019723</v>
      </c>
      <c r="D1" s="141"/>
      <c r="E1" s="93" t="s">
        <v>45</v>
      </c>
      <c r="F1" s="39">
        <f>'Field data and Waste 1'!F1</f>
        <v>45.6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Mr Daniel James and Mrs Carys James</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Trefwtial Farm, Blaenannarch, Cardigan, Ceredigion. SA43 2AG</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Trefwtial 1457</v>
      </c>
      <c r="D8" s="60" t="str">
        <f>'Field data and Waste 1'!D8</f>
        <v>Trefwtial 1645</v>
      </c>
      <c r="E8" s="60" t="str">
        <f>'Field data and Waste 1'!E8</f>
        <v>Trefwtial 6661</v>
      </c>
      <c r="F8" s="60" t="str">
        <f>'Field data and Waste 1'!F8</f>
        <v>Trefwtial 3393</v>
      </c>
      <c r="G8" s="60" t="str">
        <f>'Field data and Waste 1'!G8</f>
        <v>Land at Rhosygadair 3</v>
      </c>
      <c r="H8" s="60" t="str">
        <f>'Field data and Waste 1'!H8</f>
        <v>Land at Rhosygadair 4</v>
      </c>
      <c r="I8" s="60" t="str">
        <f>'Field data and Waste 1'!I8</f>
        <v>Land at Rhosygadair 5</v>
      </c>
      <c r="J8" s="60" t="str">
        <f>'Field data and Waste 1'!J8</f>
        <v>Land at Rhosygadair 6</v>
      </c>
      <c r="K8" s="60" t="str">
        <f>'Field data and Waste 1'!K8</f>
        <v>Land at Rhosygadair 7</v>
      </c>
      <c r="L8" s="60" t="str">
        <f>'Field data and Waste 1'!L8</f>
        <v>Land at Bigni 8</v>
      </c>
      <c r="M8" s="60" t="str">
        <f>'Field data and Waste 1'!M8</f>
        <v>Land at Bigni 9</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f>'Field data and Waste 1'!H9</f>
        <v>1</v>
      </c>
      <c r="I9" s="60">
        <f>'Field data and Waste 1'!I9</f>
        <v>1</v>
      </c>
      <c r="J9" s="60">
        <f>'Field data and Waste 1'!J9</f>
        <v>1</v>
      </c>
      <c r="K9" s="60" t="str">
        <f>'Field data and Waste 1'!K9</f>
        <v>Moderate</v>
      </c>
      <c r="L9" s="60">
        <f>'Field data and Waste 1'!L9</f>
        <v>1</v>
      </c>
      <c r="M9" s="60">
        <f>'Field data and Waste 1'!M9</f>
        <v>1</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6.1</v>
      </c>
      <c r="D10" s="60">
        <f>'Field data and Waste 1'!D10</f>
        <v>6.4</v>
      </c>
      <c r="E10" s="60">
        <f>'Field data and Waste 1'!E10</f>
        <v>5.5</v>
      </c>
      <c r="F10" s="60">
        <f>'Field data and Waste 1'!F10</f>
        <v>5.7</v>
      </c>
      <c r="G10" s="60">
        <f>'Field data and Waste 1'!G10</f>
        <v>5.9</v>
      </c>
      <c r="H10" s="60">
        <f>'Field data and Waste 1'!H10</f>
        <v>5.7</v>
      </c>
      <c r="I10" s="60">
        <f>'Field data and Waste 1'!I10</f>
        <v>5.9</v>
      </c>
      <c r="J10" s="60">
        <f>'Field data and Waste 1'!J10</f>
        <v>5.8</v>
      </c>
      <c r="K10" s="60">
        <f>'Field data and Waste 1'!K10</f>
        <v>6.2</v>
      </c>
      <c r="L10" s="60">
        <f>'Field data and Waste 1'!L10</f>
        <v>6.3</v>
      </c>
      <c r="M10" s="60">
        <f>'Field data and Waste 1'!M10</f>
        <v>5.8</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1</v>
      </c>
      <c r="E11" s="60">
        <f>'Field data and Waste 1'!E11</f>
        <v>3</v>
      </c>
      <c r="F11" s="60">
        <f>'Field data and Waste 1'!F11</f>
        <v>3</v>
      </c>
      <c r="G11" s="60">
        <f>'Field data and Waste 1'!G11</f>
        <v>3</v>
      </c>
      <c r="H11" s="60">
        <f>'Field data and Waste 1'!H11</f>
        <v>3</v>
      </c>
      <c r="I11" s="60">
        <f>'Field data and Waste 1'!I11</f>
        <v>2</v>
      </c>
      <c r="J11" s="60">
        <f>'Field data and Waste 1'!J11</f>
        <v>2</v>
      </c>
      <c r="K11" s="60">
        <f>'Field data and Waste 1'!K11</f>
        <v>2</v>
      </c>
      <c r="L11" s="60">
        <f>'Field data and Waste 1'!L11</f>
        <v>3</v>
      </c>
      <c r="M11" s="60">
        <f>'Field data and Waste 1'!M11</f>
        <v>3</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1</v>
      </c>
      <c r="E12" s="60">
        <f>'Field data and Waste 1'!E12</f>
        <v>2</v>
      </c>
      <c r="F12" s="60">
        <f>'Field data and Waste 1'!F12</f>
        <v>1</v>
      </c>
      <c r="G12" s="60">
        <f>'Field data and Waste 1'!G12</f>
        <v>1</v>
      </c>
      <c r="H12" s="60">
        <f>'Field data and Waste 1'!H12</f>
        <v>3</v>
      </c>
      <c r="I12" s="60">
        <f>'Field data and Waste 1'!I12</f>
        <v>2</v>
      </c>
      <c r="J12" s="60">
        <f>'Field data and Waste 1'!J12</f>
        <v>3</v>
      </c>
      <c r="K12" s="60">
        <f>'Field data and Waste 1'!K12</f>
        <v>0</v>
      </c>
      <c r="L12" s="60">
        <f>'Field data and Waste 1'!L12</f>
        <v>2</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3</v>
      </c>
      <c r="G13" s="60">
        <f>'Field data and Waste 1'!G13</f>
        <v>3</v>
      </c>
      <c r="H13" s="60">
        <f>'Field data and Waste 1'!H13</f>
        <v>2</v>
      </c>
      <c r="I13" s="60">
        <f>'Field data and Waste 1'!I13</f>
        <v>3</v>
      </c>
      <c r="J13" s="60">
        <f>'Field data and Waste 1'!J13</f>
        <v>2</v>
      </c>
      <c r="K13" s="60">
        <f>'Field data and Waste 1'!K13</f>
        <v>3</v>
      </c>
      <c r="L13" s="60">
        <f>'Field data and Waste 1'!L13</f>
        <v>2</v>
      </c>
      <c r="M13" s="60">
        <f>'Field data and Waste 1'!M13</f>
        <v>2</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Maize- Silage (30% DM)</v>
      </c>
      <c r="D14" s="102" t="str">
        <f>'Field data and Waste 1'!D14</f>
        <v>Maize- Silage (30% DM)</v>
      </c>
      <c r="E14" s="102" t="str">
        <f>'Field data and Waste 1'!E14</f>
        <v>Maize- Silage (30% DM)</v>
      </c>
      <c r="F14" s="102" t="str">
        <f>'Field data and Waste 1'!F14</f>
        <v>Maize- Silage (30% DM)</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Spring wheat/barley</v>
      </c>
      <c r="M14" s="102" t="str">
        <f>'Field data and Waste 1'!M14</f>
        <v>Spring wheat/barley</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45</v>
      </c>
      <c r="D15" s="60">
        <f>'Field data and Waste 1'!D15</f>
        <v>45</v>
      </c>
      <c r="E15" s="60">
        <f>'Field data and Waste 1'!E15</f>
        <v>45</v>
      </c>
      <c r="F15" s="60">
        <f>'Field data and Waste 1'!F15</f>
        <v>45</v>
      </c>
      <c r="G15" s="60">
        <f>'Field data and Waste 1'!G15</f>
        <v>47</v>
      </c>
      <c r="H15" s="60">
        <f>'Field data and Waste 1'!H15</f>
        <v>7</v>
      </c>
      <c r="I15" s="60">
        <f>'Field data and Waste 1'!I15</f>
        <v>7</v>
      </c>
      <c r="J15" s="60">
        <f>'Field data and Waste 1'!J15</f>
        <v>7</v>
      </c>
      <c r="K15" s="60">
        <f>'Field data and Waste 1'!K15</f>
        <v>47</v>
      </c>
      <c r="L15" s="60">
        <f>'Field data and Waste 1'!L15</f>
        <v>7</v>
      </c>
      <c r="M15" s="60">
        <f>'Field data and Waste 1'!M15</f>
        <v>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-62.999999999999993</v>
      </c>
      <c r="D19" s="16">
        <f t="shared" ref="D19:V19" si="1">D18-D17</f>
        <v>-62.999999999999993</v>
      </c>
      <c r="E19" s="16">
        <f t="shared" si="1"/>
        <v>-62.999999999999993</v>
      </c>
      <c r="F19" s="16">
        <f t="shared" si="1"/>
        <v>-62.999999999999993</v>
      </c>
      <c r="G19" s="16">
        <f t="shared" si="1"/>
        <v>-79.899999999999991</v>
      </c>
      <c r="H19" s="16">
        <f t="shared" si="1"/>
        <v>-59.5</v>
      </c>
      <c r="I19" s="16">
        <f t="shared" si="1"/>
        <v>-59.5</v>
      </c>
      <c r="J19" s="16">
        <f t="shared" si="1"/>
        <v>-59.5</v>
      </c>
      <c r="K19" s="16">
        <f t="shared" si="1"/>
        <v>-79.899999999999991</v>
      </c>
      <c r="L19" s="16">
        <f t="shared" si="1"/>
        <v>-59.5</v>
      </c>
      <c r="M19" s="16">
        <f t="shared" si="1"/>
        <v>-59.5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(VLOOKUP(D$14,$AI2:$AK24,3,FALSE))*D$15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-198.00000000000003</v>
      </c>
      <c r="D23" s="16">
        <f t="shared" ref="D23:V23" si="3">D22-D21</f>
        <v>-198.00000000000003</v>
      </c>
      <c r="E23" s="16">
        <f t="shared" si="3"/>
        <v>-198.00000000000003</v>
      </c>
      <c r="F23" s="16">
        <f t="shared" si="3"/>
        <v>-198.00000000000003</v>
      </c>
      <c r="G23" s="16">
        <f t="shared" si="3"/>
        <v>-282</v>
      </c>
      <c r="H23" s="16">
        <f t="shared" si="3"/>
        <v>-84</v>
      </c>
      <c r="I23" s="16">
        <f t="shared" si="3"/>
        <v>-84</v>
      </c>
      <c r="J23" s="16">
        <f t="shared" si="3"/>
        <v>-84</v>
      </c>
      <c r="K23" s="16">
        <f t="shared" si="3"/>
        <v>-282</v>
      </c>
      <c r="L23" s="16">
        <f t="shared" si="3"/>
        <v>-84</v>
      </c>
      <c r="M23" s="16">
        <f t="shared" si="3"/>
        <v>-84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Trefwtial 6661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Trefwtial 3393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Land at Rhosygadair 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Land at Rhosygadair 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Land at Rhosygadair 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Land at Rhosygadair 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Land at Rhosygadair 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Land at Bigni 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Land at Bigni 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Grass</v>
      </c>
      <c r="G58" s="13" t="str">
        <f>H16&amp;" I "&amp;(VLOOKUP(H14,Table245811[],6,FALSE))</f>
        <v>Medium/Clay I Arable</v>
      </c>
      <c r="H58" s="13" t="str">
        <f>I16&amp;" I "&amp;(VLOOKUP(I14,Table245811[],6,FALSE))</f>
        <v>Medium/Clay I Arable</v>
      </c>
      <c r="I58" s="13" t="str">
        <f>J16&amp;" I "&amp;(VLOOKUP(J14,Table245811[],6,FALSE))</f>
        <v>Medium/Clay I Arable</v>
      </c>
      <c r="J58" s="13" t="str">
        <f>K16&amp;" I "&amp;(VLOOKUP(K14,Table245811[],6,FALSE))</f>
        <v>Medium/Clay I Grass</v>
      </c>
      <c r="K58" s="13" t="str">
        <f>L16&amp;" I "&amp;(VLOOKUP(L14,Table245811[],6,FALSE))</f>
        <v>Medium/Clay I Arable</v>
      </c>
      <c r="L58" s="13" t="str">
        <f>M16&amp;" I "&amp;(VLOOKUP(M14,Table245811[],6,FALSE))</f>
        <v>Medium/Clay I Arable</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6.7</v>
      </c>
      <c r="F59" s="76">
        <f>VLOOKUP(G$14,Table245811[],5,FALSE)</f>
        <v>6.2</v>
      </c>
      <c r="G59" s="76">
        <f>VLOOKUP(H$14,Table245811[],5,FALSE)</f>
        <v>6.7</v>
      </c>
      <c r="H59" s="76">
        <f>VLOOKUP(I$14,Table245811[],5,FALSE)</f>
        <v>6.7</v>
      </c>
      <c r="I59" s="76">
        <f>VLOOKUP(J$14,Table245811[],5,FALSE)</f>
        <v>6.7</v>
      </c>
      <c r="J59" s="76">
        <f>VLOOKUP(K$14,Table245811[],5,FALSE)</f>
        <v>6.2</v>
      </c>
      <c r="K59" s="76">
        <f>VLOOKUP(L$14,Table245811[],5,FALSE)</f>
        <v>6.7</v>
      </c>
      <c r="L59" s="76">
        <f>VLOOKUP(M$14,Table245811[],5,FALSE)</f>
        <v>6.7</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PAN-019723</v>
      </c>
      <c r="D1" s="141"/>
      <c r="E1" s="93" t="s">
        <v>45</v>
      </c>
      <c r="F1" s="39">
        <f>'Field data and Waste 1'!F1</f>
        <v>45.6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Mr Daniel James and Mrs Carys James</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Trefwtial Farm, Blaenannarch, Cardigan, Ceredigion. SA43 2AG</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Trefwtial 1457</v>
      </c>
      <c r="D8" s="60" t="str">
        <f>'Field data and Waste 1'!D8</f>
        <v>Trefwtial 1645</v>
      </c>
      <c r="E8" s="60" t="str">
        <f>'Field data and Waste 1'!E8</f>
        <v>Trefwtial 6661</v>
      </c>
      <c r="F8" s="60" t="str">
        <f>'Field data and Waste 1'!F8</f>
        <v>Trefwtial 3393</v>
      </c>
      <c r="G8" s="60" t="str">
        <f>'Field data and Waste 1'!G8</f>
        <v>Land at Rhosygadair 3</v>
      </c>
      <c r="H8" s="60" t="str">
        <f>'Field data and Waste 1'!H8</f>
        <v>Land at Rhosygadair 4</v>
      </c>
      <c r="I8" s="60" t="str">
        <f>'Field data and Waste 1'!I8</f>
        <v>Land at Rhosygadair 5</v>
      </c>
      <c r="J8" s="60" t="str">
        <f>'Field data and Waste 1'!J8</f>
        <v>Land at Rhosygadair 6</v>
      </c>
      <c r="K8" s="60" t="str">
        <f>'Field data and Waste 1'!K8</f>
        <v>Land at Rhosygadair 7</v>
      </c>
      <c r="L8" s="60" t="str">
        <f>'Field data and Waste 1'!L8</f>
        <v>Land at Bigni 8</v>
      </c>
      <c r="M8" s="60" t="str">
        <f>'Field data and Waste 1'!M8</f>
        <v>Land at Bigni 9</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f>'Field data and Waste 1'!H9</f>
        <v>1</v>
      </c>
      <c r="I9" s="60">
        <f>'Field data and Waste 1'!I9</f>
        <v>1</v>
      </c>
      <c r="J9" s="60">
        <f>'Field data and Waste 1'!J9</f>
        <v>1</v>
      </c>
      <c r="K9" s="60" t="str">
        <f>'Field data and Waste 1'!K9</f>
        <v>Moderate</v>
      </c>
      <c r="L9" s="60">
        <f>'Field data and Waste 1'!L9</f>
        <v>1</v>
      </c>
      <c r="M9" s="60">
        <f>'Field data and Waste 1'!M9</f>
        <v>1</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6.1</v>
      </c>
      <c r="D10" s="60">
        <f>'Field data and Waste 1'!D10</f>
        <v>6.4</v>
      </c>
      <c r="E10" s="60">
        <f>'Field data and Waste 1'!E10</f>
        <v>5.5</v>
      </c>
      <c r="F10" s="60">
        <f>'Field data and Waste 1'!F10</f>
        <v>5.7</v>
      </c>
      <c r="G10" s="60">
        <f>'Field data and Waste 1'!G10</f>
        <v>5.9</v>
      </c>
      <c r="H10" s="60">
        <f>'Field data and Waste 1'!H10</f>
        <v>5.7</v>
      </c>
      <c r="I10" s="60">
        <f>'Field data and Waste 1'!I10</f>
        <v>5.9</v>
      </c>
      <c r="J10" s="60">
        <f>'Field data and Waste 1'!J10</f>
        <v>5.8</v>
      </c>
      <c r="K10" s="60">
        <f>'Field data and Waste 1'!K10</f>
        <v>6.2</v>
      </c>
      <c r="L10" s="60">
        <f>'Field data and Waste 1'!L10</f>
        <v>6.3</v>
      </c>
      <c r="M10" s="60">
        <f>'Field data and Waste 1'!M10</f>
        <v>5.8</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1</v>
      </c>
      <c r="E11" s="60">
        <f>'Field data and Waste 1'!E11</f>
        <v>3</v>
      </c>
      <c r="F11" s="60">
        <f>'Field data and Waste 1'!F11</f>
        <v>3</v>
      </c>
      <c r="G11" s="60">
        <f>'Field data and Waste 1'!G11</f>
        <v>3</v>
      </c>
      <c r="H11" s="60">
        <f>'Field data and Waste 1'!H11</f>
        <v>3</v>
      </c>
      <c r="I11" s="60">
        <f>'Field data and Waste 1'!I11</f>
        <v>2</v>
      </c>
      <c r="J11" s="60">
        <f>'Field data and Waste 1'!J11</f>
        <v>2</v>
      </c>
      <c r="K11" s="60">
        <f>'Field data and Waste 1'!K11</f>
        <v>2</v>
      </c>
      <c r="L11" s="60">
        <f>'Field data and Waste 1'!L11</f>
        <v>3</v>
      </c>
      <c r="M11" s="60">
        <f>'Field data and Waste 1'!M11</f>
        <v>3</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1</v>
      </c>
      <c r="E12" s="60">
        <f>'Field data and Waste 1'!E12</f>
        <v>2</v>
      </c>
      <c r="F12" s="60">
        <f>'Field data and Waste 1'!F12</f>
        <v>1</v>
      </c>
      <c r="G12" s="60">
        <f>'Field data and Waste 1'!G12</f>
        <v>1</v>
      </c>
      <c r="H12" s="60">
        <f>'Field data and Waste 1'!H12</f>
        <v>3</v>
      </c>
      <c r="I12" s="60">
        <f>'Field data and Waste 1'!I12</f>
        <v>2</v>
      </c>
      <c r="J12" s="60">
        <f>'Field data and Waste 1'!J12</f>
        <v>3</v>
      </c>
      <c r="K12" s="60">
        <f>'Field data and Waste 1'!K12</f>
        <v>0</v>
      </c>
      <c r="L12" s="60">
        <f>'Field data and Waste 1'!L12</f>
        <v>2</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3</v>
      </c>
      <c r="G13" s="60">
        <f>'Field data and Waste 1'!G13</f>
        <v>3</v>
      </c>
      <c r="H13" s="60">
        <f>'Field data and Waste 1'!H13</f>
        <v>2</v>
      </c>
      <c r="I13" s="60">
        <f>'Field data and Waste 1'!I13</f>
        <v>3</v>
      </c>
      <c r="J13" s="60">
        <f>'Field data and Waste 1'!J13</f>
        <v>2</v>
      </c>
      <c r="K13" s="60">
        <f>'Field data and Waste 1'!K13</f>
        <v>3</v>
      </c>
      <c r="L13" s="60">
        <f>'Field data and Waste 1'!L13</f>
        <v>2</v>
      </c>
      <c r="M13" s="60">
        <f>'Field data and Waste 1'!M13</f>
        <v>2</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Maize- Silage (30% DM)</v>
      </c>
      <c r="D14" s="102" t="str">
        <f>'Field data and Waste 1'!D14</f>
        <v>Maize- Silage (30% DM)</v>
      </c>
      <c r="E14" s="102" t="str">
        <f>'Field data and Waste 1'!E14</f>
        <v>Maize- Silage (30% DM)</v>
      </c>
      <c r="F14" s="102" t="str">
        <f>'Field data and Waste 1'!F14</f>
        <v>Maize- Silage (30% DM)</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Spring wheat/barley</v>
      </c>
      <c r="M14" s="102" t="str">
        <f>'Field data and Waste 1'!M14</f>
        <v>Spring wheat/barley</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45</v>
      </c>
      <c r="D15" s="60">
        <f>'Field data and Waste 1'!D15</f>
        <v>45</v>
      </c>
      <c r="E15" s="60">
        <f>'Field data and Waste 1'!E15</f>
        <v>45</v>
      </c>
      <c r="F15" s="60">
        <f>'Field data and Waste 1'!F15</f>
        <v>45</v>
      </c>
      <c r="G15" s="60">
        <f>'Field data and Waste 1'!G15</f>
        <v>47</v>
      </c>
      <c r="H15" s="60">
        <f>'Field data and Waste 1'!H15</f>
        <v>7</v>
      </c>
      <c r="I15" s="60">
        <f>'Field data and Waste 1'!I15</f>
        <v>7</v>
      </c>
      <c r="J15" s="60">
        <f>'Field data and Waste 1'!J15</f>
        <v>7</v>
      </c>
      <c r="K15" s="60">
        <f>'Field data and Waste 1'!K15</f>
        <v>47</v>
      </c>
      <c r="L15" s="60">
        <f>'Field data and Waste 1'!L15</f>
        <v>7</v>
      </c>
      <c r="M15" s="60">
        <f>'Field data and Waste 1'!M15</f>
        <v>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-62.999999999999993</v>
      </c>
      <c r="D19" s="16">
        <f t="shared" ref="D19:V19" si="1">D18-D17</f>
        <v>-62.999999999999993</v>
      </c>
      <c r="E19" s="16">
        <f t="shared" si="1"/>
        <v>-62.999999999999993</v>
      </c>
      <c r="F19" s="16">
        <f t="shared" si="1"/>
        <v>-62.999999999999993</v>
      </c>
      <c r="G19" s="16">
        <f t="shared" si="1"/>
        <v>-79.899999999999991</v>
      </c>
      <c r="H19" s="16">
        <f t="shared" si="1"/>
        <v>-59.5</v>
      </c>
      <c r="I19" s="16">
        <f t="shared" si="1"/>
        <v>-59.5</v>
      </c>
      <c r="J19" s="16">
        <f t="shared" si="1"/>
        <v>-59.5</v>
      </c>
      <c r="K19" s="16">
        <f t="shared" si="1"/>
        <v>-79.899999999999991</v>
      </c>
      <c r="L19" s="16">
        <f t="shared" si="1"/>
        <v>-59.5</v>
      </c>
      <c r="M19" s="16">
        <f t="shared" si="1"/>
        <v>-59.5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-198.00000000000003</v>
      </c>
      <c r="D23" s="16">
        <f t="shared" ref="D23:V23" si="3">D22-D21</f>
        <v>-198.00000000000003</v>
      </c>
      <c r="E23" s="16">
        <f t="shared" si="3"/>
        <v>-198.00000000000003</v>
      </c>
      <c r="F23" s="16">
        <f t="shared" si="3"/>
        <v>-198.00000000000003</v>
      </c>
      <c r="G23" s="16">
        <f t="shared" si="3"/>
        <v>-282</v>
      </c>
      <c r="H23" s="16">
        <f t="shared" si="3"/>
        <v>-84</v>
      </c>
      <c r="I23" s="16">
        <f t="shared" si="3"/>
        <v>-84</v>
      </c>
      <c r="J23" s="16">
        <f t="shared" si="3"/>
        <v>-84</v>
      </c>
      <c r="K23" s="16">
        <f t="shared" si="3"/>
        <v>-282</v>
      </c>
      <c r="L23" s="16">
        <f t="shared" si="3"/>
        <v>-84</v>
      </c>
      <c r="M23" s="16">
        <f t="shared" si="3"/>
        <v>-84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Trefwtial 6661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Trefwtial 3393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Land at Rhosygadair 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Land at Rhosygadair 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Land at Rhosygadair 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Land at Rhosygadair 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Land at Rhosygadair 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Land at Bigni 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Land at Bigni 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Grass</v>
      </c>
      <c r="G58" s="13" t="str">
        <f>H16&amp;" I "&amp;(VLOOKUP(H14,Table24581112[],6,FALSE))</f>
        <v>Medium/Clay I Arable</v>
      </c>
      <c r="H58" s="13" t="str">
        <f>I16&amp;" I "&amp;(VLOOKUP(I14,Table24581112[],6,FALSE))</f>
        <v>Medium/Clay I Arable</v>
      </c>
      <c r="I58" s="13" t="str">
        <f>J16&amp;" I "&amp;(VLOOKUP(J14,Table24581112[],6,FALSE))</f>
        <v>Medium/Clay I Arable</v>
      </c>
      <c r="J58" s="13" t="str">
        <f>K16&amp;" I "&amp;(VLOOKUP(K14,Table24581112[],6,FALSE))</f>
        <v>Medium/Clay I Grass</v>
      </c>
      <c r="K58" s="13" t="str">
        <f>L16&amp;" I "&amp;(VLOOKUP(L14,Table24581112[],6,FALSE))</f>
        <v>Medium/Clay I Arable</v>
      </c>
      <c r="L58" s="13" t="str">
        <f>M16&amp;" I "&amp;(VLOOKUP(M14,Table24581112[],6,FALSE))</f>
        <v>Medium/Clay I Arable</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6.7</v>
      </c>
      <c r="E59" s="76">
        <f>VLOOKUP(F$14,Table24581112[],5,FALSE)</f>
        <v>6.7</v>
      </c>
      <c r="F59" s="76">
        <f>VLOOKUP(G$14,Table24581112[],5,FALSE)</f>
        <v>6.2</v>
      </c>
      <c r="G59" s="76">
        <f>VLOOKUP(H$14,Table24581112[],5,FALSE)</f>
        <v>6.7</v>
      </c>
      <c r="H59" s="76">
        <f>VLOOKUP(I$14,Table24581112[],5,FALSE)</f>
        <v>6.7</v>
      </c>
      <c r="I59" s="76">
        <f>VLOOKUP(J$14,Table24581112[],5,FALSE)</f>
        <v>6.7</v>
      </c>
      <c r="J59" s="76">
        <f>VLOOKUP(K$14,Table24581112[],5,FALSE)</f>
        <v>6.2</v>
      </c>
      <c r="K59" s="76">
        <f>VLOOKUP(L$14,Table24581112[],5,FALSE)</f>
        <v>6.7</v>
      </c>
      <c r="L59" s="76">
        <f>VLOOKUP(M$14,Table24581112[],5,FALSE)</f>
        <v>6.7</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PAN-019723</v>
      </c>
      <c r="D1" s="141"/>
      <c r="E1" s="93" t="s">
        <v>45</v>
      </c>
      <c r="F1" s="39">
        <f>'Field data and Waste 1'!F1</f>
        <v>45.6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Mr Daniel James and Mrs Carys James</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Trefwtial Farm, Blaenannarch, Cardigan, Ceredigion. SA43 2AG</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Trefwtial 1457</v>
      </c>
      <c r="D8" s="60" t="str">
        <f>'Field data and Waste 1'!D8</f>
        <v>Trefwtial 1645</v>
      </c>
      <c r="E8" s="60" t="str">
        <f>'Field data and Waste 1'!E8</f>
        <v>Trefwtial 6661</v>
      </c>
      <c r="F8" s="60" t="str">
        <f>'Field data and Waste 1'!F8</f>
        <v>Trefwtial 3393</v>
      </c>
      <c r="G8" s="60" t="str">
        <f>'Field data and Waste 1'!G8</f>
        <v>Land at Rhosygadair 3</v>
      </c>
      <c r="H8" s="60" t="str">
        <f>'Field data and Waste 1'!H8</f>
        <v>Land at Rhosygadair 4</v>
      </c>
      <c r="I8" s="60" t="str">
        <f>'Field data and Waste 1'!I8</f>
        <v>Land at Rhosygadair 5</v>
      </c>
      <c r="J8" s="60" t="str">
        <f>'Field data and Waste 1'!J8</f>
        <v>Land at Rhosygadair 6</v>
      </c>
      <c r="K8" s="60" t="str">
        <f>'Field data and Waste 1'!K8</f>
        <v>Land at Rhosygadair 7</v>
      </c>
      <c r="L8" s="60" t="str">
        <f>'Field data and Waste 1'!L8</f>
        <v>Land at Bigni 8</v>
      </c>
      <c r="M8" s="60" t="str">
        <f>'Field data and Waste 1'!M8</f>
        <v>Land at Bigni 9</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f>'Field data and Waste 1'!H9</f>
        <v>1</v>
      </c>
      <c r="I9" s="60">
        <f>'Field data and Waste 1'!I9</f>
        <v>1</v>
      </c>
      <c r="J9" s="60">
        <f>'Field data and Waste 1'!J9</f>
        <v>1</v>
      </c>
      <c r="K9" s="60" t="str">
        <f>'Field data and Waste 1'!K9</f>
        <v>Moderate</v>
      </c>
      <c r="L9" s="60">
        <f>'Field data and Waste 1'!L9</f>
        <v>1</v>
      </c>
      <c r="M9" s="60">
        <f>'Field data and Waste 1'!M9</f>
        <v>1</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6.1</v>
      </c>
      <c r="D10" s="60">
        <f>'Field data and Waste 1'!D10</f>
        <v>6.4</v>
      </c>
      <c r="E10" s="60">
        <f>'Field data and Waste 1'!E10</f>
        <v>5.5</v>
      </c>
      <c r="F10" s="60">
        <f>'Field data and Waste 1'!F10</f>
        <v>5.7</v>
      </c>
      <c r="G10" s="60">
        <f>'Field data and Waste 1'!G10</f>
        <v>5.9</v>
      </c>
      <c r="H10" s="60">
        <f>'Field data and Waste 1'!H10</f>
        <v>5.7</v>
      </c>
      <c r="I10" s="60">
        <f>'Field data and Waste 1'!I10</f>
        <v>5.9</v>
      </c>
      <c r="J10" s="60">
        <f>'Field data and Waste 1'!J10</f>
        <v>5.8</v>
      </c>
      <c r="K10" s="60">
        <f>'Field data and Waste 1'!K10</f>
        <v>6.2</v>
      </c>
      <c r="L10" s="60">
        <f>'Field data and Waste 1'!L10</f>
        <v>6.3</v>
      </c>
      <c r="M10" s="60">
        <f>'Field data and Waste 1'!M10</f>
        <v>5.8</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1</v>
      </c>
      <c r="E11" s="60">
        <f>'Field data and Waste 1'!E11</f>
        <v>3</v>
      </c>
      <c r="F11" s="60">
        <f>'Field data and Waste 1'!F11</f>
        <v>3</v>
      </c>
      <c r="G11" s="60">
        <f>'Field data and Waste 1'!G11</f>
        <v>3</v>
      </c>
      <c r="H11" s="60">
        <f>'Field data and Waste 1'!H11</f>
        <v>3</v>
      </c>
      <c r="I11" s="60">
        <f>'Field data and Waste 1'!I11</f>
        <v>2</v>
      </c>
      <c r="J11" s="60">
        <f>'Field data and Waste 1'!J11</f>
        <v>2</v>
      </c>
      <c r="K11" s="60">
        <f>'Field data and Waste 1'!K11</f>
        <v>2</v>
      </c>
      <c r="L11" s="60">
        <f>'Field data and Waste 1'!L11</f>
        <v>3</v>
      </c>
      <c r="M11" s="60">
        <f>'Field data and Waste 1'!M11</f>
        <v>3</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1</v>
      </c>
      <c r="E12" s="60">
        <f>'Field data and Waste 1'!E12</f>
        <v>2</v>
      </c>
      <c r="F12" s="60">
        <f>'Field data and Waste 1'!F12</f>
        <v>1</v>
      </c>
      <c r="G12" s="60">
        <f>'Field data and Waste 1'!G12</f>
        <v>1</v>
      </c>
      <c r="H12" s="60">
        <f>'Field data and Waste 1'!H12</f>
        <v>3</v>
      </c>
      <c r="I12" s="60">
        <f>'Field data and Waste 1'!I12</f>
        <v>2</v>
      </c>
      <c r="J12" s="60">
        <f>'Field data and Waste 1'!J12</f>
        <v>3</v>
      </c>
      <c r="K12" s="60">
        <f>'Field data and Waste 1'!K12</f>
        <v>0</v>
      </c>
      <c r="L12" s="60">
        <f>'Field data and Waste 1'!L12</f>
        <v>2</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3</v>
      </c>
      <c r="G13" s="60">
        <f>'Field data and Waste 1'!G13</f>
        <v>3</v>
      </c>
      <c r="H13" s="60">
        <f>'Field data and Waste 1'!H13</f>
        <v>2</v>
      </c>
      <c r="I13" s="60">
        <f>'Field data and Waste 1'!I13</f>
        <v>3</v>
      </c>
      <c r="J13" s="60">
        <f>'Field data and Waste 1'!J13</f>
        <v>2</v>
      </c>
      <c r="K13" s="60">
        <f>'Field data and Waste 1'!K13</f>
        <v>3</v>
      </c>
      <c r="L13" s="60">
        <f>'Field data and Waste 1'!L13</f>
        <v>2</v>
      </c>
      <c r="M13" s="60">
        <f>'Field data and Waste 1'!M13</f>
        <v>2</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Maize- Silage (30% DM)</v>
      </c>
      <c r="D14" s="102" t="str">
        <f>'Field data and Waste 1'!D14</f>
        <v>Maize- Silage (30% DM)</v>
      </c>
      <c r="E14" s="102" t="str">
        <f>'Field data and Waste 1'!E14</f>
        <v>Maize- Silage (30% DM)</v>
      </c>
      <c r="F14" s="102" t="str">
        <f>'Field data and Waste 1'!F14</f>
        <v>Maize- Silage (30% DM)</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Spring wheat/barley</v>
      </c>
      <c r="M14" s="102" t="str">
        <f>'Field data and Waste 1'!M14</f>
        <v>Spring wheat/barley</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45</v>
      </c>
      <c r="D15" s="60">
        <f>'Field data and Waste 1'!D15</f>
        <v>45</v>
      </c>
      <c r="E15" s="60">
        <f>'Field data and Waste 1'!E15</f>
        <v>45</v>
      </c>
      <c r="F15" s="60">
        <f>'Field data and Waste 1'!F15</f>
        <v>45</v>
      </c>
      <c r="G15" s="60">
        <f>'Field data and Waste 1'!G15</f>
        <v>47</v>
      </c>
      <c r="H15" s="60">
        <f>'Field data and Waste 1'!H15</f>
        <v>7</v>
      </c>
      <c r="I15" s="60">
        <f>'Field data and Waste 1'!I15</f>
        <v>7</v>
      </c>
      <c r="J15" s="60">
        <f>'Field data and Waste 1'!J15</f>
        <v>7</v>
      </c>
      <c r="K15" s="60">
        <f>'Field data and Waste 1'!K15</f>
        <v>47</v>
      </c>
      <c r="L15" s="60">
        <f>'Field data and Waste 1'!L15</f>
        <v>7</v>
      </c>
      <c r="M15" s="60">
        <f>'Field data and Waste 1'!M15</f>
        <v>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-62.999999999999993</v>
      </c>
      <c r="D19" s="16">
        <f t="shared" ref="D19:V19" si="1">D18-D17</f>
        <v>-62.999999999999993</v>
      </c>
      <c r="E19" s="16">
        <f t="shared" si="1"/>
        <v>-62.999999999999993</v>
      </c>
      <c r="F19" s="16">
        <f t="shared" si="1"/>
        <v>-62.999999999999993</v>
      </c>
      <c r="G19" s="16">
        <f t="shared" si="1"/>
        <v>-79.899999999999991</v>
      </c>
      <c r="H19" s="16">
        <f t="shared" si="1"/>
        <v>-59.5</v>
      </c>
      <c r="I19" s="16">
        <f t="shared" si="1"/>
        <v>-59.5</v>
      </c>
      <c r="J19" s="16">
        <f t="shared" si="1"/>
        <v>-59.5</v>
      </c>
      <c r="K19" s="16">
        <f t="shared" si="1"/>
        <v>-79.899999999999991</v>
      </c>
      <c r="L19" s="16">
        <f t="shared" si="1"/>
        <v>-59.5</v>
      </c>
      <c r="M19" s="16">
        <f t="shared" si="1"/>
        <v>-59.5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-198.00000000000003</v>
      </c>
      <c r="D23" s="16">
        <f t="shared" ref="D23:V23" si="3">D22-D21</f>
        <v>-198.00000000000003</v>
      </c>
      <c r="E23" s="16">
        <f t="shared" si="3"/>
        <v>-198.00000000000003</v>
      </c>
      <c r="F23" s="16">
        <f t="shared" si="3"/>
        <v>-198.00000000000003</v>
      </c>
      <c r="G23" s="16">
        <f t="shared" si="3"/>
        <v>-282</v>
      </c>
      <c r="H23" s="16">
        <f t="shared" si="3"/>
        <v>-84</v>
      </c>
      <c r="I23" s="16">
        <f t="shared" si="3"/>
        <v>-84</v>
      </c>
      <c r="J23" s="16">
        <f t="shared" si="3"/>
        <v>-84</v>
      </c>
      <c r="K23" s="16">
        <f t="shared" si="3"/>
        <v>-282</v>
      </c>
      <c r="L23" s="16">
        <f t="shared" si="3"/>
        <v>-84</v>
      </c>
      <c r="M23" s="16">
        <f t="shared" si="3"/>
        <v>-84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Trefwtial 6661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Trefwtial 3393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Land at Rhosygadair 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Land at Rhosygadair 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Land at Rhosygadair 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Land at Rhosygadair 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Land at Rhosygadair 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Land at Bigni 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Land at Bigni 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Grass</v>
      </c>
      <c r="G58" s="13" t="str">
        <f>H16&amp;" I "&amp;(VLOOKUP(H14,Table24581114[],6,FALSE))</f>
        <v>Medium/Clay I Arable</v>
      </c>
      <c r="H58" s="13" t="str">
        <f>I16&amp;" I "&amp;(VLOOKUP(I14,Table24581114[],6,FALSE))</f>
        <v>Medium/Clay I Arable</v>
      </c>
      <c r="I58" s="13" t="str">
        <f>J16&amp;" I "&amp;(VLOOKUP(J14,Table24581114[],6,FALSE))</f>
        <v>Medium/Clay I Arable</v>
      </c>
      <c r="J58" s="13" t="str">
        <f>K16&amp;" I "&amp;(VLOOKUP(K14,Table24581114[],6,FALSE))</f>
        <v>Medium/Clay I Grass</v>
      </c>
      <c r="K58" s="13" t="str">
        <f>L16&amp;" I "&amp;(VLOOKUP(L14,Table24581114[],6,FALSE))</f>
        <v>Medium/Clay I Arable</v>
      </c>
      <c r="L58" s="13" t="str">
        <f>M16&amp;" I "&amp;(VLOOKUP(M14,Table24581114[],6,FALSE))</f>
        <v>Medium/Clay I Arable</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6.7</v>
      </c>
      <c r="D59" s="76">
        <f>VLOOKUP(E$14,Table24581114[],5,FALSE)</f>
        <v>6.7</v>
      </c>
      <c r="E59" s="76">
        <f>VLOOKUP(F$14,Table24581114[],5,FALSE)</f>
        <v>6.7</v>
      </c>
      <c r="F59" s="76">
        <f>VLOOKUP(G$14,Table24581114[],5,FALSE)</f>
        <v>6.2</v>
      </c>
      <c r="G59" s="76">
        <f>VLOOKUP(H$14,Table24581114[],5,FALSE)</f>
        <v>6.7</v>
      </c>
      <c r="H59" s="76">
        <f>VLOOKUP(I$14,Table24581114[],5,FALSE)</f>
        <v>6.7</v>
      </c>
      <c r="I59" s="76">
        <f>VLOOKUP(J$14,Table24581114[],5,FALSE)</f>
        <v>6.7</v>
      </c>
      <c r="J59" s="76">
        <f>VLOOKUP(K$14,Table24581114[],5,FALSE)</f>
        <v>6.2</v>
      </c>
      <c r="K59" s="76">
        <f>VLOOKUP(L$14,Table24581114[],5,FALSE)</f>
        <v>6.7</v>
      </c>
      <c r="L59" s="76">
        <f>VLOOKUP(M$14,Table24581114[],5,FALSE)</f>
        <v>6.7</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PAN-019723</v>
      </c>
      <c r="D1" s="141"/>
      <c r="E1" s="93" t="s">
        <v>45</v>
      </c>
      <c r="F1" s="39">
        <f>'Field data and Waste 1'!F1</f>
        <v>45.6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Mr Daniel James and Mrs Carys James</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Trefwtial Farm, Blaenannarch, Cardigan, Ceredigion. SA43 2AG</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Trefwtial 1457</v>
      </c>
      <c r="D8" s="60" t="str">
        <f>'Field data and Waste 1'!D8</f>
        <v>Trefwtial 1645</v>
      </c>
      <c r="E8" s="60" t="str">
        <f>'Field data and Waste 1'!E8</f>
        <v>Trefwtial 6661</v>
      </c>
      <c r="F8" s="60" t="str">
        <f>'Field data and Waste 1'!F8</f>
        <v>Trefwtial 3393</v>
      </c>
      <c r="G8" s="60" t="str">
        <f>'Field data and Waste 1'!G8</f>
        <v>Land at Rhosygadair 3</v>
      </c>
      <c r="H8" s="60" t="str">
        <f>'Field data and Waste 1'!H8</f>
        <v>Land at Rhosygadair 4</v>
      </c>
      <c r="I8" s="60" t="str">
        <f>'Field data and Waste 1'!I8</f>
        <v>Land at Rhosygadair 5</v>
      </c>
      <c r="J8" s="60" t="str">
        <f>'Field data and Waste 1'!J8</f>
        <v>Land at Rhosygadair 6</v>
      </c>
      <c r="K8" s="60" t="str">
        <f>'Field data and Waste 1'!K8</f>
        <v>Land at Rhosygadair 7</v>
      </c>
      <c r="L8" s="60" t="str">
        <f>'Field data and Waste 1'!L8</f>
        <v>Land at Bigni 8</v>
      </c>
      <c r="M8" s="60" t="str">
        <f>'Field data and Waste 1'!M8</f>
        <v>Land at Bigni 9</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f>'Field data and Waste 1'!H9</f>
        <v>1</v>
      </c>
      <c r="I9" s="60">
        <f>'Field data and Waste 1'!I9</f>
        <v>1</v>
      </c>
      <c r="J9" s="60">
        <f>'Field data and Waste 1'!J9</f>
        <v>1</v>
      </c>
      <c r="K9" s="60" t="str">
        <f>'Field data and Waste 1'!K9</f>
        <v>Moderate</v>
      </c>
      <c r="L9" s="60">
        <f>'Field data and Waste 1'!L9</f>
        <v>1</v>
      </c>
      <c r="M9" s="60">
        <f>'Field data and Waste 1'!M9</f>
        <v>1</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6.1</v>
      </c>
      <c r="D10" s="60">
        <f>'Field data and Waste 1'!D10</f>
        <v>6.4</v>
      </c>
      <c r="E10" s="60">
        <f>'Field data and Waste 1'!E10</f>
        <v>5.5</v>
      </c>
      <c r="F10" s="60">
        <f>'Field data and Waste 1'!F10</f>
        <v>5.7</v>
      </c>
      <c r="G10" s="60">
        <f>'Field data and Waste 1'!G10</f>
        <v>5.9</v>
      </c>
      <c r="H10" s="60">
        <f>'Field data and Waste 1'!H10</f>
        <v>5.7</v>
      </c>
      <c r="I10" s="60">
        <f>'Field data and Waste 1'!I10</f>
        <v>5.9</v>
      </c>
      <c r="J10" s="60">
        <f>'Field data and Waste 1'!J10</f>
        <v>5.8</v>
      </c>
      <c r="K10" s="60">
        <f>'Field data and Waste 1'!K10</f>
        <v>6.2</v>
      </c>
      <c r="L10" s="60">
        <f>'Field data and Waste 1'!L10</f>
        <v>6.3</v>
      </c>
      <c r="M10" s="60">
        <f>'Field data and Waste 1'!M10</f>
        <v>5.8</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1</v>
      </c>
      <c r="E11" s="60">
        <f>'Field data and Waste 1'!E11</f>
        <v>3</v>
      </c>
      <c r="F11" s="60">
        <f>'Field data and Waste 1'!F11</f>
        <v>3</v>
      </c>
      <c r="G11" s="60">
        <f>'Field data and Waste 1'!G11</f>
        <v>3</v>
      </c>
      <c r="H11" s="60">
        <f>'Field data and Waste 1'!H11</f>
        <v>3</v>
      </c>
      <c r="I11" s="60">
        <f>'Field data and Waste 1'!I11</f>
        <v>2</v>
      </c>
      <c r="J11" s="60">
        <f>'Field data and Waste 1'!J11</f>
        <v>2</v>
      </c>
      <c r="K11" s="60">
        <f>'Field data and Waste 1'!K11</f>
        <v>2</v>
      </c>
      <c r="L11" s="60">
        <f>'Field data and Waste 1'!L11</f>
        <v>3</v>
      </c>
      <c r="M11" s="60">
        <f>'Field data and Waste 1'!M11</f>
        <v>3</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1</v>
      </c>
      <c r="E12" s="60">
        <f>'Field data and Waste 1'!E12</f>
        <v>2</v>
      </c>
      <c r="F12" s="60">
        <f>'Field data and Waste 1'!F12</f>
        <v>1</v>
      </c>
      <c r="G12" s="60">
        <f>'Field data and Waste 1'!G12</f>
        <v>1</v>
      </c>
      <c r="H12" s="60">
        <f>'Field data and Waste 1'!H12</f>
        <v>3</v>
      </c>
      <c r="I12" s="60">
        <f>'Field data and Waste 1'!I12</f>
        <v>2</v>
      </c>
      <c r="J12" s="60">
        <f>'Field data and Waste 1'!J12</f>
        <v>3</v>
      </c>
      <c r="K12" s="60">
        <f>'Field data and Waste 1'!K12</f>
        <v>0</v>
      </c>
      <c r="L12" s="60">
        <f>'Field data and Waste 1'!L12</f>
        <v>2</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3</v>
      </c>
      <c r="G13" s="60">
        <f>'Field data and Waste 1'!G13</f>
        <v>3</v>
      </c>
      <c r="H13" s="60">
        <f>'Field data and Waste 1'!H13</f>
        <v>2</v>
      </c>
      <c r="I13" s="60">
        <f>'Field data and Waste 1'!I13</f>
        <v>3</v>
      </c>
      <c r="J13" s="60">
        <f>'Field data and Waste 1'!J13</f>
        <v>2</v>
      </c>
      <c r="K13" s="60">
        <f>'Field data and Waste 1'!K13</f>
        <v>3</v>
      </c>
      <c r="L13" s="60">
        <f>'Field data and Waste 1'!L13</f>
        <v>2</v>
      </c>
      <c r="M13" s="60">
        <f>'Field data and Waste 1'!M13</f>
        <v>2</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Maize- Silage (30% DM)</v>
      </c>
      <c r="D14" s="102" t="str">
        <f>'Field data and Waste 1'!D14</f>
        <v>Maize- Silage (30% DM)</v>
      </c>
      <c r="E14" s="102" t="str">
        <f>'Field data and Waste 1'!E14</f>
        <v>Maize- Silage (30% DM)</v>
      </c>
      <c r="F14" s="102" t="str">
        <f>'Field data and Waste 1'!F14</f>
        <v>Maize- Silage (30% DM)</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Spring wheat/barley</v>
      </c>
      <c r="M14" s="102" t="str">
        <f>'Field data and Waste 1'!M14</f>
        <v>Spring wheat/barley</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45</v>
      </c>
      <c r="D15" s="60">
        <f>'Field data and Waste 1'!D15</f>
        <v>45</v>
      </c>
      <c r="E15" s="60">
        <f>'Field data and Waste 1'!E15</f>
        <v>45</v>
      </c>
      <c r="F15" s="60">
        <f>'Field data and Waste 1'!F15</f>
        <v>45</v>
      </c>
      <c r="G15" s="60">
        <f>'Field data and Waste 1'!G15</f>
        <v>47</v>
      </c>
      <c r="H15" s="60">
        <f>'Field data and Waste 1'!H15</f>
        <v>7</v>
      </c>
      <c r="I15" s="60">
        <f>'Field data and Waste 1'!I15</f>
        <v>7</v>
      </c>
      <c r="J15" s="60">
        <f>'Field data and Waste 1'!J15</f>
        <v>7</v>
      </c>
      <c r="K15" s="60">
        <f>'Field data and Waste 1'!K15</f>
        <v>47</v>
      </c>
      <c r="L15" s="60">
        <f>'Field data and Waste 1'!L15</f>
        <v>7</v>
      </c>
      <c r="M15" s="60">
        <f>'Field data and Waste 1'!M15</f>
        <v>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-62.999999999999993</v>
      </c>
      <c r="D19" s="16">
        <f t="shared" ref="D19:V19" si="1">D18-D17</f>
        <v>-62.999999999999993</v>
      </c>
      <c r="E19" s="16">
        <f t="shared" si="1"/>
        <v>-62.999999999999993</v>
      </c>
      <c r="F19" s="16">
        <f t="shared" si="1"/>
        <v>-62.999999999999993</v>
      </c>
      <c r="G19" s="16">
        <f t="shared" si="1"/>
        <v>-79.899999999999991</v>
      </c>
      <c r="H19" s="16">
        <f t="shared" si="1"/>
        <v>-59.5</v>
      </c>
      <c r="I19" s="16">
        <f t="shared" si="1"/>
        <v>-59.5</v>
      </c>
      <c r="J19" s="16">
        <f t="shared" si="1"/>
        <v>-59.5</v>
      </c>
      <c r="K19" s="16">
        <f t="shared" si="1"/>
        <v>-79.899999999999991</v>
      </c>
      <c r="L19" s="16">
        <f t="shared" si="1"/>
        <v>-59.5</v>
      </c>
      <c r="M19" s="16">
        <f t="shared" si="1"/>
        <v>-59.5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-198.00000000000003</v>
      </c>
      <c r="D23" s="16">
        <f t="shared" ref="D23:V23" si="3">D22-D21</f>
        <v>-198.00000000000003</v>
      </c>
      <c r="E23" s="16">
        <f t="shared" si="3"/>
        <v>-198.00000000000003</v>
      </c>
      <c r="F23" s="16">
        <f t="shared" si="3"/>
        <v>-198.00000000000003</v>
      </c>
      <c r="G23" s="16">
        <f t="shared" si="3"/>
        <v>-282</v>
      </c>
      <c r="H23" s="16">
        <f t="shared" si="3"/>
        <v>-84</v>
      </c>
      <c r="I23" s="16">
        <f t="shared" si="3"/>
        <v>-84</v>
      </c>
      <c r="J23" s="16">
        <f t="shared" si="3"/>
        <v>-84</v>
      </c>
      <c r="K23" s="16">
        <f t="shared" si="3"/>
        <v>-282</v>
      </c>
      <c r="L23" s="16">
        <f t="shared" si="3"/>
        <v>-84</v>
      </c>
      <c r="M23" s="16">
        <f t="shared" si="3"/>
        <v>-84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Trefwtial 6661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Trefwtial 3393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Land at Rhosygadair 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Land at Rhosygadair 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Land at Rhosygadair 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Land at Rhosygadair 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Land at Rhosygadair 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Land at Bigni 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Land at Bigni 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Grass</v>
      </c>
      <c r="G58" s="13" t="str">
        <f>H16&amp;" I "&amp;(VLOOKUP(H14,Table245810[],6,FALSE))</f>
        <v>Medium/Clay I Arable</v>
      </c>
      <c r="H58" s="13" t="str">
        <f>I16&amp;" I "&amp;(VLOOKUP(I14,Table245810[],6,FALSE))</f>
        <v>Medium/Clay I Arable</v>
      </c>
      <c r="I58" s="13" t="str">
        <f>J16&amp;" I "&amp;(VLOOKUP(J14,Table245810[],6,FALSE))</f>
        <v>Medium/Clay I Arable</v>
      </c>
      <c r="J58" s="13" t="str">
        <f>K16&amp;" I "&amp;(VLOOKUP(K14,Table245810[],6,FALSE))</f>
        <v>Medium/Clay I Grass</v>
      </c>
      <c r="K58" s="13" t="str">
        <f>L16&amp;" I "&amp;(VLOOKUP(L14,Table245810[],6,FALSE))</f>
        <v>Medium/Clay I Arable</v>
      </c>
      <c r="L58" s="13" t="str">
        <f>M16&amp;" I "&amp;(VLOOKUP(M14,Table245810[],6,FALSE))</f>
        <v>Medium/Clay I Arable</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6.7</v>
      </c>
      <c r="E59" s="76">
        <f>VLOOKUP(F$14,Table245810[],5,FALSE)</f>
        <v>6.7</v>
      </c>
      <c r="F59" s="76">
        <f>VLOOKUP(G$14,Table245810[],5,FALSE)</f>
        <v>6.2</v>
      </c>
      <c r="G59" s="76">
        <f>VLOOKUP(H$14,Table245810[],5,FALSE)</f>
        <v>6.7</v>
      </c>
      <c r="H59" s="76">
        <f>VLOOKUP(I$14,Table245810[],5,FALSE)</f>
        <v>6.7</v>
      </c>
      <c r="I59" s="76">
        <f>VLOOKUP(J$14,Table245810[],5,FALSE)</f>
        <v>6.7</v>
      </c>
      <c r="J59" s="76">
        <f>VLOOKUP(K$14,Table245810[],5,FALSE)</f>
        <v>6.2</v>
      </c>
      <c r="K59" s="76">
        <f>VLOOKUP(L$14,Table245810[],5,FALSE)</f>
        <v>6.7</v>
      </c>
      <c r="L59" s="76">
        <f>VLOOKUP(M$14,Table245810[],5,FALSE)</f>
        <v>6.7</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PAN-019723</v>
      </c>
      <c r="D1" s="141"/>
      <c r="E1" s="93" t="s">
        <v>45</v>
      </c>
      <c r="F1" s="39">
        <f>'Field data and Waste 1'!F1</f>
        <v>45.6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Mr Daniel James and Mrs Carys James</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Trefwtial Farm, Blaenannarch, Cardigan, Ceredigion. SA43 2AG</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Trefwtial 1457</v>
      </c>
      <c r="D8" s="60" t="str">
        <f>'Field data and Waste 1'!D8</f>
        <v>Trefwtial 1645</v>
      </c>
      <c r="E8" s="60" t="str">
        <f>'Field data and Waste 1'!E8</f>
        <v>Trefwtial 6661</v>
      </c>
      <c r="F8" s="60" t="str">
        <f>'Field data and Waste 1'!F8</f>
        <v>Trefwtial 3393</v>
      </c>
      <c r="G8" s="60" t="str">
        <f>'Field data and Waste 1'!G8</f>
        <v>Land at Rhosygadair 3</v>
      </c>
      <c r="H8" s="60" t="str">
        <f>'Field data and Waste 1'!H8</f>
        <v>Land at Rhosygadair 4</v>
      </c>
      <c r="I8" s="60" t="str">
        <f>'Field data and Waste 1'!I8</f>
        <v>Land at Rhosygadair 5</v>
      </c>
      <c r="J8" s="60" t="str">
        <f>'Field data and Waste 1'!J8</f>
        <v>Land at Rhosygadair 6</v>
      </c>
      <c r="K8" s="60" t="str">
        <f>'Field data and Waste 1'!K8</f>
        <v>Land at Rhosygadair 7</v>
      </c>
      <c r="L8" s="60" t="str">
        <f>'Field data and Waste 1'!L8</f>
        <v>Land at Bigni 8</v>
      </c>
      <c r="M8" s="60" t="str">
        <f>'Field data and Waste 1'!M8</f>
        <v>Land at Bigni 9</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f>'Field data and Waste 1'!H9</f>
        <v>1</v>
      </c>
      <c r="I9" s="60">
        <f>'Field data and Waste 1'!I9</f>
        <v>1</v>
      </c>
      <c r="J9" s="60">
        <f>'Field data and Waste 1'!J9</f>
        <v>1</v>
      </c>
      <c r="K9" s="60" t="str">
        <f>'Field data and Waste 1'!K9</f>
        <v>Moderate</v>
      </c>
      <c r="L9" s="60">
        <f>'Field data and Waste 1'!L9</f>
        <v>1</v>
      </c>
      <c r="M9" s="60">
        <f>'Field data and Waste 1'!M9</f>
        <v>1</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6.1</v>
      </c>
      <c r="D10" s="60">
        <f>'Field data and Waste 1'!D10</f>
        <v>6.4</v>
      </c>
      <c r="E10" s="60">
        <f>'Field data and Waste 1'!E10</f>
        <v>5.5</v>
      </c>
      <c r="F10" s="60">
        <f>'Field data and Waste 1'!F10</f>
        <v>5.7</v>
      </c>
      <c r="G10" s="60">
        <f>'Field data and Waste 1'!G10</f>
        <v>5.9</v>
      </c>
      <c r="H10" s="60">
        <f>'Field data and Waste 1'!H10</f>
        <v>5.7</v>
      </c>
      <c r="I10" s="60">
        <f>'Field data and Waste 1'!I10</f>
        <v>5.9</v>
      </c>
      <c r="J10" s="60">
        <f>'Field data and Waste 1'!J10</f>
        <v>5.8</v>
      </c>
      <c r="K10" s="60">
        <f>'Field data and Waste 1'!K10</f>
        <v>6.2</v>
      </c>
      <c r="L10" s="60">
        <f>'Field data and Waste 1'!L10</f>
        <v>6.3</v>
      </c>
      <c r="M10" s="60">
        <f>'Field data and Waste 1'!M10</f>
        <v>5.8</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1</v>
      </c>
      <c r="E11" s="60">
        <f>'Field data and Waste 1'!E11</f>
        <v>3</v>
      </c>
      <c r="F11" s="60">
        <f>'Field data and Waste 1'!F11</f>
        <v>3</v>
      </c>
      <c r="G11" s="60">
        <f>'Field data and Waste 1'!G11</f>
        <v>3</v>
      </c>
      <c r="H11" s="60">
        <f>'Field data and Waste 1'!H11</f>
        <v>3</v>
      </c>
      <c r="I11" s="60">
        <f>'Field data and Waste 1'!I11</f>
        <v>2</v>
      </c>
      <c r="J11" s="60">
        <f>'Field data and Waste 1'!J11</f>
        <v>2</v>
      </c>
      <c r="K11" s="60">
        <f>'Field data and Waste 1'!K11</f>
        <v>2</v>
      </c>
      <c r="L11" s="60">
        <f>'Field data and Waste 1'!L11</f>
        <v>3</v>
      </c>
      <c r="M11" s="60">
        <f>'Field data and Waste 1'!M11</f>
        <v>3</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1</v>
      </c>
      <c r="E12" s="60">
        <f>'Field data and Waste 1'!E12</f>
        <v>2</v>
      </c>
      <c r="F12" s="60">
        <f>'Field data and Waste 1'!F12</f>
        <v>1</v>
      </c>
      <c r="G12" s="60">
        <f>'Field data and Waste 1'!G12</f>
        <v>1</v>
      </c>
      <c r="H12" s="60">
        <f>'Field data and Waste 1'!H12</f>
        <v>3</v>
      </c>
      <c r="I12" s="60">
        <f>'Field data and Waste 1'!I12</f>
        <v>2</v>
      </c>
      <c r="J12" s="60">
        <f>'Field data and Waste 1'!J12</f>
        <v>3</v>
      </c>
      <c r="K12" s="60">
        <f>'Field data and Waste 1'!K12</f>
        <v>0</v>
      </c>
      <c r="L12" s="60">
        <f>'Field data and Waste 1'!L12</f>
        <v>2</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3</v>
      </c>
      <c r="G13" s="60">
        <f>'Field data and Waste 1'!G13</f>
        <v>3</v>
      </c>
      <c r="H13" s="60">
        <f>'Field data and Waste 1'!H13</f>
        <v>2</v>
      </c>
      <c r="I13" s="60">
        <f>'Field data and Waste 1'!I13</f>
        <v>3</v>
      </c>
      <c r="J13" s="60">
        <f>'Field data and Waste 1'!J13</f>
        <v>2</v>
      </c>
      <c r="K13" s="60">
        <f>'Field data and Waste 1'!K13</f>
        <v>3</v>
      </c>
      <c r="L13" s="60">
        <f>'Field data and Waste 1'!L13</f>
        <v>2</v>
      </c>
      <c r="M13" s="60">
        <f>'Field data and Waste 1'!M13</f>
        <v>2</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Maize- Silage (30% DM)</v>
      </c>
      <c r="D14" s="102" t="str">
        <f>'Field data and Waste 1'!D14</f>
        <v>Maize- Silage (30% DM)</v>
      </c>
      <c r="E14" s="102" t="str">
        <f>'Field data and Waste 1'!E14</f>
        <v>Maize- Silage (30% DM)</v>
      </c>
      <c r="F14" s="102" t="str">
        <f>'Field data and Waste 1'!F14</f>
        <v>Maize- Silage (30% DM)</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Spring wheat/barley</v>
      </c>
      <c r="M14" s="102" t="str">
        <f>'Field data and Waste 1'!M14</f>
        <v>Spring wheat/barley</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45</v>
      </c>
      <c r="D15" s="60">
        <f>'Field data and Waste 1'!D15</f>
        <v>45</v>
      </c>
      <c r="E15" s="60">
        <f>'Field data and Waste 1'!E15</f>
        <v>45</v>
      </c>
      <c r="F15" s="60">
        <f>'Field data and Waste 1'!F15</f>
        <v>45</v>
      </c>
      <c r="G15" s="60">
        <f>'Field data and Waste 1'!G15</f>
        <v>47</v>
      </c>
      <c r="H15" s="60">
        <f>'Field data and Waste 1'!H15</f>
        <v>7</v>
      </c>
      <c r="I15" s="60">
        <f>'Field data and Waste 1'!I15</f>
        <v>7</v>
      </c>
      <c r="J15" s="60">
        <f>'Field data and Waste 1'!J15</f>
        <v>7</v>
      </c>
      <c r="K15" s="60">
        <f>'Field data and Waste 1'!K15</f>
        <v>47</v>
      </c>
      <c r="L15" s="60">
        <f>'Field data and Waste 1'!L15</f>
        <v>7</v>
      </c>
      <c r="M15" s="60">
        <f>'Field data and Waste 1'!M15</f>
        <v>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-62.999999999999993</v>
      </c>
      <c r="D19" s="16">
        <f t="shared" ref="D19:V19" si="1">D18-D17</f>
        <v>-62.999999999999993</v>
      </c>
      <c r="E19" s="16">
        <f t="shared" si="1"/>
        <v>-62.999999999999993</v>
      </c>
      <c r="F19" s="16">
        <f t="shared" si="1"/>
        <v>-62.999999999999993</v>
      </c>
      <c r="G19" s="16">
        <f t="shared" si="1"/>
        <v>-79.899999999999991</v>
      </c>
      <c r="H19" s="16">
        <f t="shared" si="1"/>
        <v>-59.5</v>
      </c>
      <c r="I19" s="16">
        <f t="shared" si="1"/>
        <v>-59.5</v>
      </c>
      <c r="J19" s="16">
        <f t="shared" si="1"/>
        <v>-59.5</v>
      </c>
      <c r="K19" s="16">
        <f t="shared" si="1"/>
        <v>-79.899999999999991</v>
      </c>
      <c r="L19" s="16">
        <f t="shared" si="1"/>
        <v>-59.5</v>
      </c>
      <c r="M19" s="16">
        <f t="shared" si="1"/>
        <v>-59.5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-198.00000000000003</v>
      </c>
      <c r="D23" s="16">
        <f t="shared" ref="D23:V23" si="3">D22-D21</f>
        <v>-198.00000000000003</v>
      </c>
      <c r="E23" s="16">
        <f t="shared" si="3"/>
        <v>-198.00000000000003</v>
      </c>
      <c r="F23" s="16">
        <f t="shared" si="3"/>
        <v>-198.00000000000003</v>
      </c>
      <c r="G23" s="16">
        <f t="shared" si="3"/>
        <v>-282</v>
      </c>
      <c r="H23" s="16">
        <f t="shared" si="3"/>
        <v>-84</v>
      </c>
      <c r="I23" s="16">
        <f t="shared" si="3"/>
        <v>-84</v>
      </c>
      <c r="J23" s="16">
        <f t="shared" si="3"/>
        <v>-84</v>
      </c>
      <c r="K23" s="16">
        <f t="shared" si="3"/>
        <v>-282</v>
      </c>
      <c r="L23" s="16">
        <f t="shared" si="3"/>
        <v>-84</v>
      </c>
      <c r="M23" s="16">
        <f t="shared" si="3"/>
        <v>-84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Trefwtial 6661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Trefwtial 3393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Land at Rhosygadair 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Land at Rhosygadair 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Land at Rhosygadair 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Land at Rhosygadair 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Land at Rhosygadair 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Land at Bigni 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Land at Bigni 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Grass</v>
      </c>
      <c r="G58" s="13" t="str">
        <f>H16&amp;" I "&amp;(VLOOKUP(H14,Table2458[],6,FALSE))</f>
        <v>Medium/Clay I Arable</v>
      </c>
      <c r="H58" s="13" t="str">
        <f>I16&amp;" I "&amp;(VLOOKUP(I14,Table2458[],6,FALSE))</f>
        <v>Medium/Clay I Arable</v>
      </c>
      <c r="I58" s="13" t="str">
        <f>J16&amp;" I "&amp;(VLOOKUP(J14,Table2458[],6,FALSE))</f>
        <v>Medium/Clay I Arable</v>
      </c>
      <c r="J58" s="13" t="str">
        <f>K16&amp;" I "&amp;(VLOOKUP(K14,Table2458[],6,FALSE))</f>
        <v>Medium/Clay I Grass</v>
      </c>
      <c r="K58" s="13" t="str">
        <f>L16&amp;" I "&amp;(VLOOKUP(L14,Table2458[],6,FALSE))</f>
        <v>Medium/Clay I Arable</v>
      </c>
      <c r="L58" s="13" t="str">
        <f>M16&amp;" I "&amp;(VLOOKUP(M14,Table2458[],6,FALSE))</f>
        <v>Medium/Clay I Arable</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6.7</v>
      </c>
      <c r="E59" s="76">
        <f>VLOOKUP(F$14,Table2458[],5,FALSE)</f>
        <v>6.7</v>
      </c>
      <c r="F59" s="76">
        <f>VLOOKUP(G$14,Table2458[],5,FALSE)</f>
        <v>6.2</v>
      </c>
      <c r="G59" s="76">
        <f>VLOOKUP(H$14,Table2458[],5,FALSE)</f>
        <v>6.7</v>
      </c>
      <c r="H59" s="76">
        <f>VLOOKUP(I$14,Table2458[],5,FALSE)</f>
        <v>6.7</v>
      </c>
      <c r="I59" s="76">
        <f>VLOOKUP(J$14,Table2458[],5,FALSE)</f>
        <v>6.7</v>
      </c>
      <c r="J59" s="76">
        <f>VLOOKUP(K$14,Table2458[],5,FALSE)</f>
        <v>6.2</v>
      </c>
      <c r="K59" s="76">
        <f>VLOOKUP(L$14,Table2458[],5,FALSE)</f>
        <v>6.7</v>
      </c>
      <c r="L59" s="76">
        <f>VLOOKUP(M$14,Table2458[],5,FALSE)</f>
        <v>6.7</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PAN-019723</v>
      </c>
      <c r="D1" s="141"/>
      <c r="E1" s="93" t="s">
        <v>45</v>
      </c>
      <c r="F1" s="39">
        <f>'Field data and Waste 1'!F1</f>
        <v>45.6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Mr Daniel James and Mrs Carys James</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Trefwtial Farm, Blaenannarch, Cardigan, Ceredigion. SA43 2AG</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Trefwtial 1457</v>
      </c>
      <c r="D8" s="60" t="str">
        <f>'Field data and Waste 1'!D8</f>
        <v>Trefwtial 1645</v>
      </c>
      <c r="E8" s="60" t="str">
        <f>'Field data and Waste 1'!E8</f>
        <v>Trefwtial 6661</v>
      </c>
      <c r="F8" s="60" t="str">
        <f>'Field data and Waste 1'!F8</f>
        <v>Trefwtial 3393</v>
      </c>
      <c r="G8" s="60" t="str">
        <f>'Field data and Waste 1'!G8</f>
        <v>Land at Rhosygadair 3</v>
      </c>
      <c r="H8" s="60" t="str">
        <f>'Field data and Waste 1'!H8</f>
        <v>Land at Rhosygadair 4</v>
      </c>
      <c r="I8" s="60" t="str">
        <f>'Field data and Waste 1'!I8</f>
        <v>Land at Rhosygadair 5</v>
      </c>
      <c r="J8" s="60" t="str">
        <f>'Field data and Waste 1'!J8</f>
        <v>Land at Rhosygadair 6</v>
      </c>
      <c r="K8" s="60" t="str">
        <f>'Field data and Waste 1'!K8</f>
        <v>Land at Rhosygadair 7</v>
      </c>
      <c r="L8" s="60" t="str">
        <f>'Field data and Waste 1'!L8</f>
        <v>Land at Bigni 8</v>
      </c>
      <c r="M8" s="60" t="str">
        <f>'Field data and Waste 1'!M8</f>
        <v>Land at Bigni 9</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f>'Field data and Waste 1'!H9</f>
        <v>1</v>
      </c>
      <c r="I9" s="60">
        <f>'Field data and Waste 1'!I9</f>
        <v>1</v>
      </c>
      <c r="J9" s="60">
        <f>'Field data and Waste 1'!J9</f>
        <v>1</v>
      </c>
      <c r="K9" s="60" t="str">
        <f>'Field data and Waste 1'!K9</f>
        <v>Moderate</v>
      </c>
      <c r="L9" s="60">
        <f>'Field data and Waste 1'!L9</f>
        <v>1</v>
      </c>
      <c r="M9" s="60">
        <f>'Field data and Waste 1'!M9</f>
        <v>1</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6.1</v>
      </c>
      <c r="D10" s="60">
        <f>'Field data and Waste 1'!D10</f>
        <v>6.4</v>
      </c>
      <c r="E10" s="60">
        <f>'Field data and Waste 1'!E10</f>
        <v>5.5</v>
      </c>
      <c r="F10" s="60">
        <f>'Field data and Waste 1'!F10</f>
        <v>5.7</v>
      </c>
      <c r="G10" s="60">
        <f>'Field data and Waste 1'!G10</f>
        <v>5.9</v>
      </c>
      <c r="H10" s="60">
        <f>'Field data and Waste 1'!H10</f>
        <v>5.7</v>
      </c>
      <c r="I10" s="60">
        <f>'Field data and Waste 1'!I10</f>
        <v>5.9</v>
      </c>
      <c r="J10" s="60">
        <f>'Field data and Waste 1'!J10</f>
        <v>5.8</v>
      </c>
      <c r="K10" s="60">
        <f>'Field data and Waste 1'!K10</f>
        <v>6.2</v>
      </c>
      <c r="L10" s="60">
        <f>'Field data and Waste 1'!L10</f>
        <v>6.3</v>
      </c>
      <c r="M10" s="60">
        <f>'Field data and Waste 1'!M10</f>
        <v>5.8</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1</v>
      </c>
      <c r="E11" s="60">
        <f>'Field data and Waste 1'!E11</f>
        <v>3</v>
      </c>
      <c r="F11" s="60">
        <f>'Field data and Waste 1'!F11</f>
        <v>3</v>
      </c>
      <c r="G11" s="60">
        <f>'Field data and Waste 1'!G11</f>
        <v>3</v>
      </c>
      <c r="H11" s="60">
        <f>'Field data and Waste 1'!H11</f>
        <v>3</v>
      </c>
      <c r="I11" s="60">
        <f>'Field data and Waste 1'!I11</f>
        <v>2</v>
      </c>
      <c r="J11" s="60">
        <f>'Field data and Waste 1'!J11</f>
        <v>2</v>
      </c>
      <c r="K11" s="60">
        <f>'Field data and Waste 1'!K11</f>
        <v>2</v>
      </c>
      <c r="L11" s="60">
        <f>'Field data and Waste 1'!L11</f>
        <v>3</v>
      </c>
      <c r="M11" s="60">
        <f>'Field data and Waste 1'!M11</f>
        <v>3</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1</v>
      </c>
      <c r="E12" s="60">
        <f>'Field data and Waste 1'!E12</f>
        <v>2</v>
      </c>
      <c r="F12" s="60">
        <f>'Field data and Waste 1'!F12</f>
        <v>1</v>
      </c>
      <c r="G12" s="60">
        <f>'Field data and Waste 1'!G12</f>
        <v>1</v>
      </c>
      <c r="H12" s="60">
        <f>'Field data and Waste 1'!H12</f>
        <v>3</v>
      </c>
      <c r="I12" s="60">
        <f>'Field data and Waste 1'!I12</f>
        <v>2</v>
      </c>
      <c r="J12" s="60">
        <f>'Field data and Waste 1'!J12</f>
        <v>3</v>
      </c>
      <c r="K12" s="60">
        <f>'Field data and Waste 1'!K12</f>
        <v>0</v>
      </c>
      <c r="L12" s="60">
        <f>'Field data and Waste 1'!L12</f>
        <v>2</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3</v>
      </c>
      <c r="G13" s="60">
        <f>'Field data and Waste 1'!G13</f>
        <v>3</v>
      </c>
      <c r="H13" s="60">
        <f>'Field data and Waste 1'!H13</f>
        <v>2</v>
      </c>
      <c r="I13" s="60">
        <f>'Field data and Waste 1'!I13</f>
        <v>3</v>
      </c>
      <c r="J13" s="60">
        <f>'Field data and Waste 1'!J13</f>
        <v>2</v>
      </c>
      <c r="K13" s="60">
        <f>'Field data and Waste 1'!K13</f>
        <v>3</v>
      </c>
      <c r="L13" s="60">
        <f>'Field data and Waste 1'!L13</f>
        <v>2</v>
      </c>
      <c r="M13" s="60">
        <f>'Field data and Waste 1'!M13</f>
        <v>2</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Maize- Silage (30% DM)</v>
      </c>
      <c r="D14" s="102" t="str">
        <f>'Field data and Waste 1'!D14</f>
        <v>Maize- Silage (30% DM)</v>
      </c>
      <c r="E14" s="102" t="str">
        <f>'Field data and Waste 1'!E14</f>
        <v>Maize- Silage (30% DM)</v>
      </c>
      <c r="F14" s="102" t="str">
        <f>'Field data and Waste 1'!F14</f>
        <v>Maize- Silage (30% DM)</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Spring wheat/barley</v>
      </c>
      <c r="M14" s="102" t="str">
        <f>'Field data and Waste 1'!M14</f>
        <v>Spring wheat/barley</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45</v>
      </c>
      <c r="D15" s="60">
        <f>'Field data and Waste 1'!D15</f>
        <v>45</v>
      </c>
      <c r="E15" s="60">
        <f>'Field data and Waste 1'!E15</f>
        <v>45</v>
      </c>
      <c r="F15" s="60">
        <f>'Field data and Waste 1'!F15</f>
        <v>45</v>
      </c>
      <c r="G15" s="60">
        <f>'Field data and Waste 1'!G15</f>
        <v>47</v>
      </c>
      <c r="H15" s="60">
        <f>'Field data and Waste 1'!H15</f>
        <v>7</v>
      </c>
      <c r="I15" s="60">
        <f>'Field data and Waste 1'!I15</f>
        <v>7</v>
      </c>
      <c r="J15" s="60">
        <f>'Field data and Waste 1'!J15</f>
        <v>7</v>
      </c>
      <c r="K15" s="60">
        <f>'Field data and Waste 1'!K15</f>
        <v>47</v>
      </c>
      <c r="L15" s="60">
        <f>'Field data and Waste 1'!L15</f>
        <v>7</v>
      </c>
      <c r="M15" s="60">
        <f>'Field data and Waste 1'!M15</f>
        <v>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-62.999999999999993</v>
      </c>
      <c r="D19" s="16">
        <f t="shared" ref="D19:V19" si="1">D18-D17</f>
        <v>-62.999999999999993</v>
      </c>
      <c r="E19" s="16">
        <f t="shared" si="1"/>
        <v>-62.999999999999993</v>
      </c>
      <c r="F19" s="16">
        <f t="shared" si="1"/>
        <v>-62.999999999999993</v>
      </c>
      <c r="G19" s="16">
        <f t="shared" si="1"/>
        <v>-79.899999999999991</v>
      </c>
      <c r="H19" s="16">
        <f t="shared" si="1"/>
        <v>-59.5</v>
      </c>
      <c r="I19" s="16">
        <f t="shared" si="1"/>
        <v>-59.5</v>
      </c>
      <c r="J19" s="16">
        <f t="shared" si="1"/>
        <v>-59.5</v>
      </c>
      <c r="K19" s="16">
        <f t="shared" si="1"/>
        <v>-79.899999999999991</v>
      </c>
      <c r="L19" s="16">
        <f t="shared" si="1"/>
        <v>-59.5</v>
      </c>
      <c r="M19" s="16">
        <f t="shared" si="1"/>
        <v>-59.5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-198.00000000000003</v>
      </c>
      <c r="D23" s="16">
        <f t="shared" ref="D23:V23" si="3">D22-D21</f>
        <v>-198.00000000000003</v>
      </c>
      <c r="E23" s="16">
        <f t="shared" si="3"/>
        <v>-198.00000000000003</v>
      </c>
      <c r="F23" s="16">
        <f t="shared" si="3"/>
        <v>-198.00000000000003</v>
      </c>
      <c r="G23" s="16">
        <f t="shared" si="3"/>
        <v>-282</v>
      </c>
      <c r="H23" s="16">
        <f t="shared" si="3"/>
        <v>-84</v>
      </c>
      <c r="I23" s="16">
        <f t="shared" si="3"/>
        <v>-84</v>
      </c>
      <c r="J23" s="16">
        <f t="shared" si="3"/>
        <v>-84</v>
      </c>
      <c r="K23" s="16">
        <f t="shared" si="3"/>
        <v>-282</v>
      </c>
      <c r="L23" s="16">
        <f t="shared" si="3"/>
        <v>-84</v>
      </c>
      <c r="M23" s="16">
        <f t="shared" si="3"/>
        <v>-84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Trefwtial 6661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Trefwtial 3393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Land at Rhosygadair 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Land at Rhosygadair 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Land at Rhosygadair 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Land at Rhosygadair 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Land at Rhosygadair 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Land at Bigni 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Land at Bigni 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Grass</v>
      </c>
      <c r="G58" s="13" t="str">
        <f>H16&amp;" I "&amp;(VLOOKUP(H14,Table24581113[],6,FALSE))</f>
        <v>Medium/Clay I Arable</v>
      </c>
      <c r="H58" s="13" t="str">
        <f>I16&amp;" I "&amp;(VLOOKUP(I14,Table24581113[],6,FALSE))</f>
        <v>Medium/Clay I Arable</v>
      </c>
      <c r="I58" s="13" t="str">
        <f>J16&amp;" I "&amp;(VLOOKUP(J14,Table24581113[],6,FALSE))</f>
        <v>Medium/Clay I Arable</v>
      </c>
      <c r="J58" s="13" t="str">
        <f>K16&amp;" I "&amp;(VLOOKUP(K14,Table24581113[],6,FALSE))</f>
        <v>Medium/Clay I Grass</v>
      </c>
      <c r="K58" s="13" t="str">
        <f>L16&amp;" I "&amp;(VLOOKUP(L14,Table24581113[],6,FALSE))</f>
        <v>Medium/Clay I Arable</v>
      </c>
      <c r="L58" s="13" t="str">
        <f>M16&amp;" I "&amp;(VLOOKUP(M14,Table24581113[],6,FALSE))</f>
        <v>Medium/Clay I Arable</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6.7</v>
      </c>
      <c r="E59" s="76">
        <f>VLOOKUP(F$14,Table24581113[],5,FALSE)</f>
        <v>6.7</v>
      </c>
      <c r="F59" s="76">
        <f>VLOOKUP(G$14,Table24581113[],5,FALSE)</f>
        <v>6.2</v>
      </c>
      <c r="G59" s="76">
        <f>VLOOKUP(H$14,Table24581113[],5,FALSE)</f>
        <v>6.7</v>
      </c>
      <c r="H59" s="76">
        <f>VLOOKUP(I$14,Table24581113[],5,FALSE)</f>
        <v>6.7</v>
      </c>
      <c r="I59" s="76">
        <f>VLOOKUP(J$14,Table24581113[],5,FALSE)</f>
        <v>6.7</v>
      </c>
      <c r="J59" s="76">
        <f>VLOOKUP(K$14,Table24581113[],5,FALSE)</f>
        <v>6.2</v>
      </c>
      <c r="K59" s="76">
        <f>VLOOKUP(L$14,Table24581113[],5,FALSE)</f>
        <v>6.7</v>
      </c>
      <c r="L59" s="76">
        <f>VLOOKUP(M$14,Table24581113[],5,FALSE)</f>
        <v>6.7</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PAN-019723</v>
      </c>
      <c r="D1" s="141"/>
      <c r="E1" s="93" t="s">
        <v>45</v>
      </c>
      <c r="F1" s="39">
        <f>'Field data and Waste 1'!F1</f>
        <v>45.6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Mr Daniel James and Mrs Carys James</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Trefwtial Farm, Blaenannarch, Cardigan, Ceredigion. SA43 2AG</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Trefwtial 1457</v>
      </c>
      <c r="D8" s="60" t="str">
        <f>'Field data and Waste 1'!D8</f>
        <v>Trefwtial 1645</v>
      </c>
      <c r="E8" s="60" t="str">
        <f>'Field data and Waste 1'!E8</f>
        <v>Trefwtial 6661</v>
      </c>
      <c r="F8" s="60" t="str">
        <f>'Field data and Waste 1'!F8</f>
        <v>Trefwtial 3393</v>
      </c>
      <c r="G8" s="60" t="str">
        <f>'Field data and Waste 1'!G8</f>
        <v>Land at Rhosygadair 3</v>
      </c>
      <c r="H8" s="60" t="str">
        <f>'Field data and Waste 1'!H8</f>
        <v>Land at Rhosygadair 4</v>
      </c>
      <c r="I8" s="60" t="str">
        <f>'Field data and Waste 1'!I8</f>
        <v>Land at Rhosygadair 5</v>
      </c>
      <c r="J8" s="60" t="str">
        <f>'Field data and Waste 1'!J8</f>
        <v>Land at Rhosygadair 6</v>
      </c>
      <c r="K8" s="60" t="str">
        <f>'Field data and Waste 1'!K8</f>
        <v>Land at Rhosygadair 7</v>
      </c>
      <c r="L8" s="60" t="str">
        <f>'Field data and Waste 1'!L8</f>
        <v>Land at Bigni 8</v>
      </c>
      <c r="M8" s="60" t="str">
        <f>'Field data and Waste 1'!M8</f>
        <v>Land at Bigni 9</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f>'Field data and Waste 1'!H9</f>
        <v>1</v>
      </c>
      <c r="I9" s="60">
        <f>'Field data and Waste 1'!I9</f>
        <v>1</v>
      </c>
      <c r="J9" s="60">
        <f>'Field data and Waste 1'!J9</f>
        <v>1</v>
      </c>
      <c r="K9" s="60" t="str">
        <f>'Field data and Waste 1'!K9</f>
        <v>Moderate</v>
      </c>
      <c r="L9" s="60">
        <f>'Field data and Waste 1'!L9</f>
        <v>1</v>
      </c>
      <c r="M9" s="60">
        <f>'Field data and Waste 1'!M9</f>
        <v>1</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6.1</v>
      </c>
      <c r="D10" s="60">
        <f>'Field data and Waste 1'!D10</f>
        <v>6.4</v>
      </c>
      <c r="E10" s="60">
        <f>'Field data and Waste 1'!E10</f>
        <v>5.5</v>
      </c>
      <c r="F10" s="60">
        <f>'Field data and Waste 1'!F10</f>
        <v>5.7</v>
      </c>
      <c r="G10" s="60">
        <f>'Field data and Waste 1'!G10</f>
        <v>5.9</v>
      </c>
      <c r="H10" s="60">
        <f>'Field data and Waste 1'!H10</f>
        <v>5.7</v>
      </c>
      <c r="I10" s="60">
        <f>'Field data and Waste 1'!I10</f>
        <v>5.9</v>
      </c>
      <c r="J10" s="60">
        <f>'Field data and Waste 1'!J10</f>
        <v>5.8</v>
      </c>
      <c r="K10" s="60">
        <f>'Field data and Waste 1'!K10</f>
        <v>6.2</v>
      </c>
      <c r="L10" s="60">
        <f>'Field data and Waste 1'!L10</f>
        <v>6.3</v>
      </c>
      <c r="M10" s="60">
        <f>'Field data and Waste 1'!M10</f>
        <v>5.8</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1</v>
      </c>
      <c r="E11" s="60">
        <f>'Field data and Waste 1'!E11</f>
        <v>3</v>
      </c>
      <c r="F11" s="60">
        <f>'Field data and Waste 1'!F11</f>
        <v>3</v>
      </c>
      <c r="G11" s="60">
        <f>'Field data and Waste 1'!G11</f>
        <v>3</v>
      </c>
      <c r="H11" s="60">
        <f>'Field data and Waste 1'!H11</f>
        <v>3</v>
      </c>
      <c r="I11" s="60">
        <f>'Field data and Waste 1'!I11</f>
        <v>2</v>
      </c>
      <c r="J11" s="60">
        <f>'Field data and Waste 1'!J11</f>
        <v>2</v>
      </c>
      <c r="K11" s="60">
        <f>'Field data and Waste 1'!K11</f>
        <v>2</v>
      </c>
      <c r="L11" s="60">
        <f>'Field data and Waste 1'!L11</f>
        <v>3</v>
      </c>
      <c r="M11" s="60">
        <f>'Field data and Waste 1'!M11</f>
        <v>3</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1</v>
      </c>
      <c r="E12" s="60">
        <f>'Field data and Waste 1'!E12</f>
        <v>2</v>
      </c>
      <c r="F12" s="60">
        <f>'Field data and Waste 1'!F12</f>
        <v>1</v>
      </c>
      <c r="G12" s="60">
        <f>'Field data and Waste 1'!G12</f>
        <v>1</v>
      </c>
      <c r="H12" s="60">
        <f>'Field data and Waste 1'!H12</f>
        <v>3</v>
      </c>
      <c r="I12" s="60">
        <f>'Field data and Waste 1'!I12</f>
        <v>2</v>
      </c>
      <c r="J12" s="60">
        <f>'Field data and Waste 1'!J12</f>
        <v>3</v>
      </c>
      <c r="K12" s="60">
        <f>'Field data and Waste 1'!K12</f>
        <v>0</v>
      </c>
      <c r="L12" s="60">
        <f>'Field data and Waste 1'!L12</f>
        <v>2</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3</v>
      </c>
      <c r="G13" s="60">
        <f>'Field data and Waste 1'!G13</f>
        <v>3</v>
      </c>
      <c r="H13" s="60">
        <f>'Field data and Waste 1'!H13</f>
        <v>2</v>
      </c>
      <c r="I13" s="60">
        <f>'Field data and Waste 1'!I13</f>
        <v>3</v>
      </c>
      <c r="J13" s="60">
        <f>'Field data and Waste 1'!J13</f>
        <v>2</v>
      </c>
      <c r="K13" s="60">
        <f>'Field data and Waste 1'!K13</f>
        <v>3</v>
      </c>
      <c r="L13" s="60">
        <f>'Field data and Waste 1'!L13</f>
        <v>2</v>
      </c>
      <c r="M13" s="60">
        <f>'Field data and Waste 1'!M13</f>
        <v>2</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Maize- Silage (30% DM)</v>
      </c>
      <c r="D14" s="102" t="str">
        <f>'Field data and Waste 1'!D14</f>
        <v>Maize- Silage (30% DM)</v>
      </c>
      <c r="E14" s="102" t="str">
        <f>'Field data and Waste 1'!E14</f>
        <v>Maize- Silage (30% DM)</v>
      </c>
      <c r="F14" s="102" t="str">
        <f>'Field data and Waste 1'!F14</f>
        <v>Maize- Silage (30% DM)</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Spring wheat/barley</v>
      </c>
      <c r="M14" s="102" t="str">
        <f>'Field data and Waste 1'!M14</f>
        <v>Spring wheat/barley</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45</v>
      </c>
      <c r="D15" s="60">
        <f>'Field data and Waste 1'!D15</f>
        <v>45</v>
      </c>
      <c r="E15" s="60">
        <f>'Field data and Waste 1'!E15</f>
        <v>45</v>
      </c>
      <c r="F15" s="60">
        <f>'Field data and Waste 1'!F15</f>
        <v>45</v>
      </c>
      <c r="G15" s="60">
        <f>'Field data and Waste 1'!G15</f>
        <v>47</v>
      </c>
      <c r="H15" s="60">
        <f>'Field data and Waste 1'!H15</f>
        <v>7</v>
      </c>
      <c r="I15" s="60">
        <f>'Field data and Waste 1'!I15</f>
        <v>7</v>
      </c>
      <c r="J15" s="60">
        <f>'Field data and Waste 1'!J15</f>
        <v>7</v>
      </c>
      <c r="K15" s="60">
        <f>'Field data and Waste 1'!K15</f>
        <v>47</v>
      </c>
      <c r="L15" s="60">
        <f>'Field data and Waste 1'!L15</f>
        <v>7</v>
      </c>
      <c r="M15" s="60">
        <f>'Field data and Waste 1'!M15</f>
        <v>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-62.999999999999993</v>
      </c>
      <c r="D19" s="16">
        <f t="shared" ref="D19:V19" si="1">D18-D17</f>
        <v>-62.999999999999993</v>
      </c>
      <c r="E19" s="16">
        <f t="shared" si="1"/>
        <v>-62.999999999999993</v>
      </c>
      <c r="F19" s="16">
        <f t="shared" si="1"/>
        <v>-62.999999999999993</v>
      </c>
      <c r="G19" s="16">
        <f t="shared" si="1"/>
        <v>-79.899999999999991</v>
      </c>
      <c r="H19" s="16">
        <f t="shared" si="1"/>
        <v>-59.5</v>
      </c>
      <c r="I19" s="16">
        <f t="shared" si="1"/>
        <v>-59.5</v>
      </c>
      <c r="J19" s="16">
        <f t="shared" si="1"/>
        <v>-59.5</v>
      </c>
      <c r="K19" s="16">
        <f t="shared" si="1"/>
        <v>-79.899999999999991</v>
      </c>
      <c r="L19" s="16">
        <f t="shared" si="1"/>
        <v>-59.5</v>
      </c>
      <c r="M19" s="16">
        <f t="shared" si="1"/>
        <v>-59.5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-198.00000000000003</v>
      </c>
      <c r="D23" s="16">
        <f t="shared" ref="D23:V23" si="3">D22-D21</f>
        <v>-198.00000000000003</v>
      </c>
      <c r="E23" s="16">
        <f t="shared" si="3"/>
        <v>-198.00000000000003</v>
      </c>
      <c r="F23" s="16">
        <f t="shared" si="3"/>
        <v>-198.00000000000003</v>
      </c>
      <c r="G23" s="16">
        <f t="shared" si="3"/>
        <v>-282</v>
      </c>
      <c r="H23" s="16">
        <f t="shared" si="3"/>
        <v>-84</v>
      </c>
      <c r="I23" s="16">
        <f t="shared" si="3"/>
        <v>-84</v>
      </c>
      <c r="J23" s="16">
        <f t="shared" si="3"/>
        <v>-84</v>
      </c>
      <c r="K23" s="16">
        <f t="shared" si="3"/>
        <v>-282</v>
      </c>
      <c r="L23" s="16">
        <f t="shared" si="3"/>
        <v>-84</v>
      </c>
      <c r="M23" s="16">
        <f t="shared" si="3"/>
        <v>-84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Trefwtial 6661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Trefwtial 3393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Land at Rhosygadair 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Land at Rhosygadair 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Land at Rhosygadair 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Land at Rhosygadair 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Land at Rhosygadair 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Land at Bigni 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Land at Bigni 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Grass</v>
      </c>
      <c r="G58" s="13" t="str">
        <f>H16&amp;" I "&amp;(VLOOKUP(H14,Table24567[],6,FALSE))</f>
        <v>Medium/Clay I Arable</v>
      </c>
      <c r="H58" s="13" t="str">
        <f>I16&amp;" I "&amp;(VLOOKUP(I14,Table24567[],6,FALSE))</f>
        <v>Medium/Clay I Arable</v>
      </c>
      <c r="I58" s="13" t="str">
        <f>J16&amp;" I "&amp;(VLOOKUP(J14,Table24567[],6,FALSE))</f>
        <v>Medium/Clay I Arable</v>
      </c>
      <c r="J58" s="13" t="str">
        <f>K16&amp;" I "&amp;(VLOOKUP(K14,Table24567[],6,FALSE))</f>
        <v>Medium/Clay I Grass</v>
      </c>
      <c r="K58" s="13" t="str">
        <f>L16&amp;" I "&amp;(VLOOKUP(L14,Table24567[],6,FALSE))</f>
        <v>Medium/Clay I Arable</v>
      </c>
      <c r="L58" s="13" t="str">
        <f>M16&amp;" I "&amp;(VLOOKUP(M14,Table24567[],6,FALSE))</f>
        <v>Medium/Clay I Arable</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6.7</v>
      </c>
      <c r="E59" s="76">
        <f>VLOOKUP(F$14,Table24567[],5,FALSE)</f>
        <v>6.7</v>
      </c>
      <c r="F59" s="76">
        <f>VLOOKUP(G$14,Table24567[],5,FALSE)</f>
        <v>6.2</v>
      </c>
      <c r="G59" s="76">
        <f>VLOOKUP(H$14,Table24567[],5,FALSE)</f>
        <v>6.7</v>
      </c>
      <c r="H59" s="76">
        <f>VLOOKUP(I$14,Table24567[],5,FALSE)</f>
        <v>6.7</v>
      </c>
      <c r="I59" s="76">
        <f>VLOOKUP(J$14,Table24567[],5,FALSE)</f>
        <v>6.7</v>
      </c>
      <c r="J59" s="76">
        <f>VLOOKUP(K$14,Table24567[],5,FALSE)</f>
        <v>6.2</v>
      </c>
      <c r="K59" s="76">
        <f>VLOOKUP(L$14,Table24567[],5,FALSE)</f>
        <v>6.7</v>
      </c>
      <c r="L59" s="76">
        <f>VLOOKUP(M$14,Table24567[],5,FALSE)</f>
        <v>6.7</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PAN-019723</v>
      </c>
      <c r="D1" s="141"/>
      <c r="E1" s="93" t="s">
        <v>45</v>
      </c>
      <c r="F1" s="39">
        <f>'Field data and Waste 1'!F1</f>
        <v>45.6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Mr Daniel James and Mrs Carys James</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Trefwtial Farm, Blaenannarch, Cardigan, Ceredigion. SA43 2AG</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Trefwtial 1457</v>
      </c>
      <c r="D8" s="60" t="str">
        <f>'Field data and Waste 1'!D8</f>
        <v>Trefwtial 1645</v>
      </c>
      <c r="E8" s="60" t="str">
        <f>'Field data and Waste 1'!E8</f>
        <v>Trefwtial 6661</v>
      </c>
      <c r="F8" s="60" t="str">
        <f>'Field data and Waste 1'!F8</f>
        <v>Trefwtial 3393</v>
      </c>
      <c r="G8" s="60" t="str">
        <f>'Field data and Waste 1'!G8</f>
        <v>Land at Rhosygadair 3</v>
      </c>
      <c r="H8" s="60" t="str">
        <f>'Field data and Waste 1'!H8</f>
        <v>Land at Rhosygadair 4</v>
      </c>
      <c r="I8" s="60" t="str">
        <f>'Field data and Waste 1'!I8</f>
        <v>Land at Rhosygadair 5</v>
      </c>
      <c r="J8" s="60" t="str">
        <f>'Field data and Waste 1'!J8</f>
        <v>Land at Rhosygadair 6</v>
      </c>
      <c r="K8" s="60" t="str">
        <f>'Field data and Waste 1'!K8</f>
        <v>Land at Rhosygadair 7</v>
      </c>
      <c r="L8" s="60" t="str">
        <f>'Field data and Waste 1'!L8</f>
        <v>Land at Bigni 8</v>
      </c>
      <c r="M8" s="60" t="str">
        <f>'Field data and Waste 1'!M8</f>
        <v>Land at Bigni 9</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f>'Field data and Waste 1'!H9</f>
        <v>1</v>
      </c>
      <c r="I9" s="60">
        <f>'Field data and Waste 1'!I9</f>
        <v>1</v>
      </c>
      <c r="J9" s="60">
        <f>'Field data and Waste 1'!J9</f>
        <v>1</v>
      </c>
      <c r="K9" s="60" t="str">
        <f>'Field data and Waste 1'!K9</f>
        <v>Moderate</v>
      </c>
      <c r="L9" s="60">
        <f>'Field data and Waste 1'!L9</f>
        <v>1</v>
      </c>
      <c r="M9" s="60">
        <f>'Field data and Waste 1'!M9</f>
        <v>1</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6.1</v>
      </c>
      <c r="D10" s="60">
        <f>'Field data and Waste 1'!D10</f>
        <v>6.4</v>
      </c>
      <c r="E10" s="60">
        <f>'Field data and Waste 1'!E10</f>
        <v>5.5</v>
      </c>
      <c r="F10" s="60">
        <f>'Field data and Waste 1'!F10</f>
        <v>5.7</v>
      </c>
      <c r="G10" s="60">
        <f>'Field data and Waste 1'!G10</f>
        <v>5.9</v>
      </c>
      <c r="H10" s="60">
        <f>'Field data and Waste 1'!H10</f>
        <v>5.7</v>
      </c>
      <c r="I10" s="60">
        <f>'Field data and Waste 1'!I10</f>
        <v>5.9</v>
      </c>
      <c r="J10" s="60">
        <f>'Field data and Waste 1'!J10</f>
        <v>5.8</v>
      </c>
      <c r="K10" s="60">
        <f>'Field data and Waste 1'!K10</f>
        <v>6.2</v>
      </c>
      <c r="L10" s="60">
        <f>'Field data and Waste 1'!L10</f>
        <v>6.3</v>
      </c>
      <c r="M10" s="60">
        <f>'Field data and Waste 1'!M10</f>
        <v>5.8</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1</v>
      </c>
      <c r="E11" s="60">
        <f>'Field data and Waste 1'!E11</f>
        <v>3</v>
      </c>
      <c r="F11" s="60">
        <f>'Field data and Waste 1'!F11</f>
        <v>3</v>
      </c>
      <c r="G11" s="60">
        <f>'Field data and Waste 1'!G11</f>
        <v>3</v>
      </c>
      <c r="H11" s="60">
        <f>'Field data and Waste 1'!H11</f>
        <v>3</v>
      </c>
      <c r="I11" s="60">
        <f>'Field data and Waste 1'!I11</f>
        <v>2</v>
      </c>
      <c r="J11" s="60">
        <f>'Field data and Waste 1'!J11</f>
        <v>2</v>
      </c>
      <c r="K11" s="60">
        <f>'Field data and Waste 1'!K11</f>
        <v>2</v>
      </c>
      <c r="L11" s="60">
        <f>'Field data and Waste 1'!L11</f>
        <v>3</v>
      </c>
      <c r="M11" s="60">
        <f>'Field data and Waste 1'!M11</f>
        <v>3</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1</v>
      </c>
      <c r="E12" s="60">
        <f>'Field data and Waste 1'!E12</f>
        <v>2</v>
      </c>
      <c r="F12" s="60">
        <f>'Field data and Waste 1'!F12</f>
        <v>1</v>
      </c>
      <c r="G12" s="60">
        <f>'Field data and Waste 1'!G12</f>
        <v>1</v>
      </c>
      <c r="H12" s="60">
        <f>'Field data and Waste 1'!H12</f>
        <v>3</v>
      </c>
      <c r="I12" s="60">
        <f>'Field data and Waste 1'!I12</f>
        <v>2</v>
      </c>
      <c r="J12" s="60">
        <f>'Field data and Waste 1'!J12</f>
        <v>3</v>
      </c>
      <c r="K12" s="60">
        <f>'Field data and Waste 1'!K12</f>
        <v>0</v>
      </c>
      <c r="L12" s="60">
        <f>'Field data and Waste 1'!L12</f>
        <v>2</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2</v>
      </c>
      <c r="D13" s="60">
        <f>'Field data and Waste 1'!D13</f>
        <v>2</v>
      </c>
      <c r="E13" s="60">
        <f>'Field data and Waste 1'!E13</f>
        <v>2</v>
      </c>
      <c r="F13" s="60">
        <f>'Field data and Waste 1'!F13</f>
        <v>3</v>
      </c>
      <c r="G13" s="60">
        <f>'Field data and Waste 1'!G13</f>
        <v>3</v>
      </c>
      <c r="H13" s="60">
        <f>'Field data and Waste 1'!H13</f>
        <v>2</v>
      </c>
      <c r="I13" s="60">
        <f>'Field data and Waste 1'!I13</f>
        <v>3</v>
      </c>
      <c r="J13" s="60">
        <f>'Field data and Waste 1'!J13</f>
        <v>2</v>
      </c>
      <c r="K13" s="60">
        <f>'Field data and Waste 1'!K13</f>
        <v>3</v>
      </c>
      <c r="L13" s="60">
        <f>'Field data and Waste 1'!L13</f>
        <v>2</v>
      </c>
      <c r="M13" s="60">
        <f>'Field data and Waste 1'!M13</f>
        <v>2</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Maize- Silage (30% DM)</v>
      </c>
      <c r="D14" s="102" t="str">
        <f>'Field data and Waste 1'!D14</f>
        <v>Maize- Silage (30% DM)</v>
      </c>
      <c r="E14" s="102" t="str">
        <f>'Field data and Waste 1'!E14</f>
        <v>Maize- Silage (30% DM)</v>
      </c>
      <c r="F14" s="102" t="str">
        <f>'Field data and Waste 1'!F14</f>
        <v>Maize- Silage (30% DM)</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Spring wheat/barley</v>
      </c>
      <c r="M14" s="102" t="str">
        <f>'Field data and Waste 1'!M14</f>
        <v>Spring wheat/barley</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45</v>
      </c>
      <c r="D15" s="60">
        <f>'Field data and Waste 1'!D15</f>
        <v>45</v>
      </c>
      <c r="E15" s="60">
        <f>'Field data and Waste 1'!E15</f>
        <v>45</v>
      </c>
      <c r="F15" s="60">
        <f>'Field data and Waste 1'!F15</f>
        <v>45</v>
      </c>
      <c r="G15" s="60">
        <f>'Field data and Waste 1'!G15</f>
        <v>47</v>
      </c>
      <c r="H15" s="60">
        <f>'Field data and Waste 1'!H15</f>
        <v>7</v>
      </c>
      <c r="I15" s="60">
        <f>'Field data and Waste 1'!I15</f>
        <v>7</v>
      </c>
      <c r="J15" s="60">
        <f>'Field data and Waste 1'!J15</f>
        <v>7</v>
      </c>
      <c r="K15" s="60">
        <f>'Field data and Waste 1'!K15</f>
        <v>47</v>
      </c>
      <c r="L15" s="60">
        <f>'Field data and Waste 1'!L15</f>
        <v>7</v>
      </c>
      <c r="M15" s="60">
        <f>'Field data and Waste 1'!M15</f>
        <v>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62.999999999999993</v>
      </c>
      <c r="E17" s="28">
        <f t="shared" si="0"/>
        <v>62.999999999999993</v>
      </c>
      <c r="F17" s="28">
        <f t="shared" si="0"/>
        <v>62.999999999999993</v>
      </c>
      <c r="G17" s="28">
        <f t="shared" si="0"/>
        <v>79.899999999999991</v>
      </c>
      <c r="H17" s="28">
        <f t="shared" si="0"/>
        <v>59.5</v>
      </c>
      <c r="I17" s="28">
        <f t="shared" si="0"/>
        <v>59.5</v>
      </c>
      <c r="J17" s="28">
        <f t="shared" si="0"/>
        <v>59.5</v>
      </c>
      <c r="K17" s="28">
        <f t="shared" si="0"/>
        <v>79.899999999999991</v>
      </c>
      <c r="L17" s="28">
        <f t="shared" si="0"/>
        <v>59.5</v>
      </c>
      <c r="M17" s="28">
        <f t="shared" si="0"/>
        <v>59.5</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-62.999999999999993</v>
      </c>
      <c r="D19" s="16">
        <f t="shared" ref="D19:V19" si="1">D18-D17</f>
        <v>-62.999999999999993</v>
      </c>
      <c r="E19" s="16">
        <f t="shared" si="1"/>
        <v>-62.999999999999993</v>
      </c>
      <c r="F19" s="16">
        <f t="shared" si="1"/>
        <v>-62.999999999999993</v>
      </c>
      <c r="G19" s="16">
        <f t="shared" si="1"/>
        <v>-79.899999999999991</v>
      </c>
      <c r="H19" s="16">
        <f t="shared" si="1"/>
        <v>-59.5</v>
      </c>
      <c r="I19" s="16">
        <f t="shared" si="1"/>
        <v>-59.5</v>
      </c>
      <c r="J19" s="16">
        <f t="shared" si="1"/>
        <v>-59.5</v>
      </c>
      <c r="K19" s="16">
        <f t="shared" si="1"/>
        <v>-79.899999999999991</v>
      </c>
      <c r="L19" s="16">
        <f t="shared" si="1"/>
        <v>-59.5</v>
      </c>
      <c r="M19" s="16">
        <f t="shared" si="1"/>
        <v>-59.5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198.00000000000003</v>
      </c>
      <c r="E21" s="28">
        <f t="shared" si="2"/>
        <v>198.00000000000003</v>
      </c>
      <c r="F21" s="28">
        <f t="shared" si="2"/>
        <v>198.00000000000003</v>
      </c>
      <c r="G21" s="28">
        <f t="shared" si="2"/>
        <v>282</v>
      </c>
      <c r="H21" s="28">
        <f t="shared" si="2"/>
        <v>84</v>
      </c>
      <c r="I21" s="28">
        <f t="shared" si="2"/>
        <v>84</v>
      </c>
      <c r="J21" s="28">
        <f t="shared" si="2"/>
        <v>84</v>
      </c>
      <c r="K21" s="28">
        <f t="shared" si="2"/>
        <v>282</v>
      </c>
      <c r="L21" s="28">
        <f t="shared" si="2"/>
        <v>84</v>
      </c>
      <c r="M21" s="28">
        <f t="shared" si="2"/>
        <v>84</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-198.00000000000003</v>
      </c>
      <c r="D23" s="16">
        <f t="shared" ref="D23:V23" si="3">D22-D21</f>
        <v>-198.00000000000003</v>
      </c>
      <c r="E23" s="16">
        <f t="shared" si="3"/>
        <v>-198.00000000000003</v>
      </c>
      <c r="F23" s="16">
        <f t="shared" si="3"/>
        <v>-198.00000000000003</v>
      </c>
      <c r="G23" s="16">
        <f t="shared" si="3"/>
        <v>-282</v>
      </c>
      <c r="H23" s="16">
        <f t="shared" si="3"/>
        <v>-84</v>
      </c>
      <c r="I23" s="16">
        <f t="shared" si="3"/>
        <v>-84</v>
      </c>
      <c r="J23" s="16">
        <f t="shared" si="3"/>
        <v>-84</v>
      </c>
      <c r="K23" s="16">
        <f t="shared" si="3"/>
        <v>-282</v>
      </c>
      <c r="L23" s="16">
        <f t="shared" si="3"/>
        <v>-84</v>
      </c>
      <c r="M23" s="16">
        <f t="shared" si="3"/>
        <v>-84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Trefwtial 1457</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Trefwtial 1645</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Trefwtial 6661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Trefwtial 3393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Land at Rhosygadair 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Land at Rhosygadair 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Land at Rhosygadair 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Land at Rhosygadair 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Land at Rhosygadair 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Land at Bigni 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Land at Bigni 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Trefwtial 1457</v>
      </c>
      <c r="C57" s="8" t="str">
        <f t="shared" ref="C57:U57" si="13">D8</f>
        <v>Trefwtial 1645</v>
      </c>
      <c r="D57" s="8" t="str">
        <f t="shared" si="13"/>
        <v>Trefwtial 6661</v>
      </c>
      <c r="E57" s="8" t="str">
        <f t="shared" si="13"/>
        <v>Trefwtial 3393</v>
      </c>
      <c r="F57" s="8" t="str">
        <f t="shared" si="13"/>
        <v>Land at Rhosygadair 3</v>
      </c>
      <c r="G57" s="8" t="str">
        <f t="shared" si="13"/>
        <v>Land at Rhosygadair 4</v>
      </c>
      <c r="H57" s="8" t="str">
        <f t="shared" si="13"/>
        <v>Land at Rhosygadair 5</v>
      </c>
      <c r="I57" s="8" t="str">
        <f t="shared" si="13"/>
        <v>Land at Rhosygadair 6</v>
      </c>
      <c r="J57" s="8" t="str">
        <f t="shared" si="13"/>
        <v>Land at Rhosygadair 7</v>
      </c>
      <c r="K57" s="8" t="str">
        <f t="shared" si="13"/>
        <v>Land at Bigni 8</v>
      </c>
      <c r="L57" s="8" t="str">
        <f t="shared" si="13"/>
        <v>Land at Bigni 9</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Grass</v>
      </c>
      <c r="G58" s="13" t="str">
        <f>H16&amp;" I "&amp;(VLOOKUP(H14,Table2456[],6,FALSE))</f>
        <v>Medium/Clay I Arable</v>
      </c>
      <c r="H58" s="13" t="str">
        <f>I16&amp;" I "&amp;(VLOOKUP(I14,Table2456[],6,FALSE))</f>
        <v>Medium/Clay I Arable</v>
      </c>
      <c r="I58" s="13" t="str">
        <f>J16&amp;" I "&amp;(VLOOKUP(J14,Table2456[],6,FALSE))</f>
        <v>Medium/Clay I Arable</v>
      </c>
      <c r="J58" s="13" t="str">
        <f>K16&amp;" I "&amp;(VLOOKUP(K14,Table2456[],6,FALSE))</f>
        <v>Medium/Clay I Grass</v>
      </c>
      <c r="K58" s="13" t="str">
        <f>L16&amp;" I "&amp;(VLOOKUP(L14,Table2456[],6,FALSE))</f>
        <v>Medium/Clay I Arable</v>
      </c>
      <c r="L58" s="13" t="str">
        <f>M16&amp;" I "&amp;(VLOOKUP(M14,Table2456[],6,FALSE))</f>
        <v>Medium/Clay I Arable</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6.7</v>
      </c>
      <c r="D59" s="76">
        <f>VLOOKUP(E$14,Table2456[],5,FALSE)</f>
        <v>6.7</v>
      </c>
      <c r="E59" s="76">
        <f>VLOOKUP(F$14,Table2456[],5,FALSE)</f>
        <v>6.7</v>
      </c>
      <c r="F59" s="76">
        <f>VLOOKUP(G$14,Table2456[],5,FALSE)</f>
        <v>6.2</v>
      </c>
      <c r="G59" s="76">
        <f>VLOOKUP(H$14,Table2456[],5,FALSE)</f>
        <v>6.7</v>
      </c>
      <c r="H59" s="76">
        <f>VLOOKUP(I$14,Table2456[],5,FALSE)</f>
        <v>6.7</v>
      </c>
      <c r="I59" s="76">
        <f>VLOOKUP(J$14,Table2456[],5,FALSE)</f>
        <v>6.7</v>
      </c>
      <c r="J59" s="76">
        <f>VLOOKUP(K$14,Table2456[],5,FALSE)</f>
        <v>6.2</v>
      </c>
      <c r="K59" s="76">
        <f>VLOOKUP(L$14,Table2456[],5,FALSE)</f>
        <v>6.7</v>
      </c>
      <c r="L59" s="76">
        <f>VLOOKUP(M$14,Table2456[],5,FALSE)</f>
        <v>6.7</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6.1</v>
      </c>
      <c r="C60" s="76">
        <f t="shared" ref="C60:U60" si="14">D10</f>
        <v>6.4</v>
      </c>
      <c r="D60" s="76">
        <f t="shared" si="14"/>
        <v>5.5</v>
      </c>
      <c r="E60" s="76">
        <f t="shared" si="14"/>
        <v>5.7</v>
      </c>
      <c r="F60" s="76">
        <f t="shared" si="14"/>
        <v>5.9</v>
      </c>
      <c r="G60" s="76">
        <f t="shared" si="14"/>
        <v>5.7</v>
      </c>
      <c r="H60" s="76">
        <f t="shared" si="14"/>
        <v>5.9</v>
      </c>
      <c r="I60" s="76">
        <f t="shared" si="14"/>
        <v>5.8</v>
      </c>
      <c r="J60" s="76">
        <f t="shared" si="14"/>
        <v>6.2</v>
      </c>
      <c r="K60" s="76">
        <f t="shared" si="14"/>
        <v>6.3</v>
      </c>
      <c r="L60" s="76">
        <f t="shared" si="14"/>
        <v>5.8</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8</v>
      </c>
      <c r="H61" s="76">
        <f t="shared" si="15"/>
        <v>8</v>
      </c>
      <c r="I61" s="76">
        <f t="shared" si="15"/>
        <v>8</v>
      </c>
      <c r="J61" s="76">
        <f t="shared" si="15"/>
        <v>6</v>
      </c>
      <c r="K61" s="76">
        <f t="shared" si="15"/>
        <v>8</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2.3999999999999986</v>
      </c>
      <c r="D64" s="77">
        <f t="shared" si="17"/>
        <v>9.6000000000000014</v>
      </c>
      <c r="E64" s="77">
        <f t="shared" si="17"/>
        <v>8</v>
      </c>
      <c r="F64" s="77">
        <f t="shared" si="17"/>
        <v>1.7999999999999989</v>
      </c>
      <c r="G64" s="77">
        <f t="shared" si="17"/>
        <v>8</v>
      </c>
      <c r="H64" s="77">
        <f t="shared" si="17"/>
        <v>6.3999999999999986</v>
      </c>
      <c r="I64" s="77">
        <f t="shared" si="17"/>
        <v>7.2000000000000028</v>
      </c>
      <c r="J64" s="77">
        <f t="shared" si="17"/>
        <v>0</v>
      </c>
      <c r="K64" s="77">
        <f t="shared" si="17"/>
        <v>3.2000000000000028</v>
      </c>
      <c r="L64" s="77">
        <f t="shared" si="17"/>
        <v>7.2000000000000028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-2.3999999999999986</v>
      </c>
      <c r="D65" s="77">
        <f t="shared" si="18"/>
        <v>-9.6000000000000014</v>
      </c>
      <c r="E65" s="77">
        <f t="shared" si="18"/>
        <v>-8</v>
      </c>
      <c r="F65" s="77">
        <f t="shared" si="18"/>
        <v>-1.7999999999999989</v>
      </c>
      <c r="G65" s="77">
        <f t="shared" si="18"/>
        <v>-8</v>
      </c>
      <c r="H65" s="77">
        <f t="shared" si="18"/>
        <v>-6.3999999999999986</v>
      </c>
      <c r="I65" s="77">
        <f t="shared" si="18"/>
        <v>-7.2000000000000028</v>
      </c>
      <c r="J65" s="77">
        <f t="shared" si="18"/>
        <v>0</v>
      </c>
      <c r="K65" s="77">
        <f t="shared" si="18"/>
        <v>-3.2000000000000028</v>
      </c>
      <c r="L65" s="77">
        <f t="shared" si="18"/>
        <v>-7.2000000000000028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39</v>
      </c>
      <c r="C3" s="33">
        <f>'Field data and Waste 1'!C31</f>
        <v>27.300000000000004</v>
      </c>
      <c r="D3" s="33">
        <f>'Field data and Waste 1'!D31</f>
        <v>62.722998000000004</v>
      </c>
      <c r="E3" s="33">
        <f>'Field data and Waste 1'!E31</f>
        <v>38.676885000000006</v>
      </c>
      <c r="F3" s="33">
        <f>'Field data and Waste 1'!F31</f>
        <v>10.216595999999999</v>
      </c>
      <c r="G3" s="33">
        <f>'Field data and Waste 1'!G31</f>
        <v>2.886E-2</v>
      </c>
      <c r="H3" s="33">
        <f>'Field data and Waste 1'!H31</f>
        <v>5.6159999999999995E-2</v>
      </c>
      <c r="I3" s="33">
        <f>'Field data and Waste 1'!I31</f>
        <v>1.95E-2</v>
      </c>
      <c r="J3" s="33">
        <f>'Field data and Waste 1'!J31</f>
        <v>3.9000000000000005E-4</v>
      </c>
      <c r="K3" s="33">
        <f>'Field data and Waste 1'!K31</f>
        <v>1.9500000000000001E-3</v>
      </c>
      <c r="L3" s="33">
        <f>'Field data and Waste 1'!L31</f>
        <v>9.3600000000000003E-3</v>
      </c>
      <c r="M3" s="33">
        <f>'Field data and Waste 1'!M31</f>
        <v>7.8000000000000005E-3</v>
      </c>
      <c r="N3" s="33">
        <f>'Field data and Waste 1'!N31</f>
        <v>0</v>
      </c>
      <c r="O3" s="33">
        <f>'Field data and Waste 1'!O31</f>
        <v>0</v>
      </c>
      <c r="P3" s="33">
        <f>'Field data and Waste 1'!P31</f>
        <v>18.914999999999999</v>
      </c>
      <c r="Q3" s="33">
        <f>'Field data and Waste 1'!Q31</f>
        <v>15.307500000000001</v>
      </c>
      <c r="R3" s="33">
        <f>'Field data and Waste 1'!R31</f>
        <v>0</v>
      </c>
      <c r="S3" s="33">
        <f>'Field data and Waste 1'!S31</f>
        <v>0</v>
      </c>
      <c r="T3" s="33">
        <f>'Field data and Waste 1'!T31</f>
        <v>0</v>
      </c>
      <c r="U3" s="33">
        <f>'Field data and Waste 1'!U31</f>
        <v>0</v>
      </c>
    </row>
    <row r="4" spans="1:21" x14ac:dyDescent="0.25">
      <c r="A4" s="36">
        <v>2</v>
      </c>
      <c r="B4" s="33">
        <f>'Waste 2'!B31</f>
        <v>63</v>
      </c>
      <c r="C4" s="33">
        <f>'Waste 2'!C31</f>
        <v>63</v>
      </c>
      <c r="D4" s="33">
        <f>'Waste 2'!D31</f>
        <v>63.073520999999992</v>
      </c>
      <c r="E4" s="33">
        <f>'Waste 2'!E31</f>
        <v>60.807915000000001</v>
      </c>
      <c r="F4" s="33">
        <f>'Waste 2'!F31</f>
        <v>13.474566000000001</v>
      </c>
      <c r="G4" s="33">
        <f>'Waste 2'!G31</f>
        <v>0.23436000000000001</v>
      </c>
      <c r="H4" s="33">
        <f>'Waste 2'!H31</f>
        <v>5.7960000000000005E-2</v>
      </c>
      <c r="I4" s="33">
        <f>'Waste 2'!I31</f>
        <v>3.15E-2</v>
      </c>
      <c r="J4" s="33">
        <f>'Waste 2'!J31</f>
        <v>6.3000000000000003E-4</v>
      </c>
      <c r="K4" s="33">
        <f>'Waste 2'!K31</f>
        <v>3.15E-3</v>
      </c>
      <c r="L4" s="33">
        <f>'Waste 2'!L31</f>
        <v>1.26E-2</v>
      </c>
      <c r="M4" s="33">
        <f>'Waste 2'!M31</f>
        <v>1.6380000000000002E-2</v>
      </c>
      <c r="N4" s="33">
        <f>'Waste 2'!N31</f>
        <v>0</v>
      </c>
      <c r="O4" s="33">
        <f>'Waste 2'!O31</f>
        <v>0</v>
      </c>
      <c r="P4" s="33">
        <f>'Waste 2'!P31</f>
        <v>57.456000000000003</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102</v>
      </c>
      <c r="C13" s="81">
        <f t="shared" ref="C13:U13" si="0">SUM(C3:C12)</f>
        <v>90.300000000000011</v>
      </c>
      <c r="D13" s="81">
        <f t="shared" si="0"/>
        <v>125.79651899999999</v>
      </c>
      <c r="E13" s="81">
        <f t="shared" si="0"/>
        <v>99.484800000000007</v>
      </c>
      <c r="F13" s="81">
        <f t="shared" si="0"/>
        <v>23.691161999999998</v>
      </c>
      <c r="G13" s="81">
        <f t="shared" si="0"/>
        <v>0.26322000000000001</v>
      </c>
      <c r="H13" s="81">
        <f t="shared" si="0"/>
        <v>0.11412</v>
      </c>
      <c r="I13" s="81">
        <f t="shared" si="0"/>
        <v>5.1000000000000004E-2</v>
      </c>
      <c r="J13" s="81">
        <f t="shared" si="0"/>
        <v>1.0200000000000001E-3</v>
      </c>
      <c r="K13" s="81">
        <f t="shared" si="0"/>
        <v>5.1000000000000004E-3</v>
      </c>
      <c r="L13" s="81">
        <f t="shared" si="0"/>
        <v>2.196E-2</v>
      </c>
      <c r="M13" s="81">
        <f t="shared" si="0"/>
        <v>2.4180000000000004E-2</v>
      </c>
      <c r="N13" s="81">
        <f t="shared" si="0"/>
        <v>0</v>
      </c>
      <c r="O13" s="81">
        <f t="shared" si="0"/>
        <v>0</v>
      </c>
      <c r="P13" s="81">
        <f t="shared" si="0"/>
        <v>76.371000000000009</v>
      </c>
      <c r="Q13" s="81">
        <f t="shared" si="0"/>
        <v>15.307500000000001</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39</v>
      </c>
      <c r="D3" s="33">
        <f>'Field data and Waste 1'!C31</f>
        <v>27.300000000000004</v>
      </c>
      <c r="E3" s="33">
        <f>'Field data and Waste 1'!D31</f>
        <v>62.722998000000004</v>
      </c>
      <c r="F3" s="33">
        <f>'Field data and Waste 1'!E31</f>
        <v>38.676885000000006</v>
      </c>
      <c r="G3" s="33">
        <f>'Field data and Waste 1'!F31</f>
        <v>10.216595999999999</v>
      </c>
      <c r="H3" s="33">
        <f>'Field data and Waste 1'!G31</f>
        <v>2.886E-2</v>
      </c>
      <c r="I3" s="33">
        <f>'Field data and Waste 1'!H31</f>
        <v>5.6159999999999995E-2</v>
      </c>
      <c r="J3" s="33">
        <f>'Field data and Waste 1'!I31</f>
        <v>1.95E-2</v>
      </c>
      <c r="K3" s="33">
        <f>'Field data and Waste 1'!J31</f>
        <v>3.9000000000000005E-4</v>
      </c>
      <c r="L3" s="33">
        <f>'Field data and Waste 1'!K31</f>
        <v>1.9500000000000001E-3</v>
      </c>
      <c r="M3" s="33">
        <f>'Field data and Waste 1'!L31</f>
        <v>9.3600000000000003E-3</v>
      </c>
      <c r="N3" s="33">
        <f>'Field data and Waste 1'!M31</f>
        <v>7.8000000000000005E-3</v>
      </c>
      <c r="O3" s="33">
        <f>'Field data and Waste 1'!N31</f>
        <v>0</v>
      </c>
      <c r="P3" s="33">
        <f>'Field data and Waste 1'!O31</f>
        <v>0</v>
      </c>
      <c r="Q3" s="33">
        <f>'Field data and Waste 1'!P31</f>
        <v>18.914999999999999</v>
      </c>
      <c r="R3" s="33">
        <f>'Field data and Waste 1'!Q31</f>
        <v>15.307500000000001</v>
      </c>
      <c r="S3" s="33">
        <f>'Field data and Waste 1'!R31</f>
        <v>0</v>
      </c>
      <c r="T3" s="33">
        <f>'Field data and Waste 1'!S31</f>
        <v>0</v>
      </c>
      <c r="U3" s="33">
        <f>'Field data and Waste 1'!T31</f>
        <v>0</v>
      </c>
      <c r="V3" s="33">
        <f>'Field data and Waste 1'!U31</f>
        <v>0</v>
      </c>
    </row>
    <row r="4" spans="1:22" x14ac:dyDescent="0.25">
      <c r="A4" s="36">
        <v>2</v>
      </c>
      <c r="B4" s="91"/>
      <c r="C4" s="33">
        <f>'Waste 2'!B31</f>
        <v>63</v>
      </c>
      <c r="D4" s="33">
        <f>'Waste 2'!C31</f>
        <v>63</v>
      </c>
      <c r="E4" s="33">
        <f>'Waste 2'!D31</f>
        <v>63.073520999999992</v>
      </c>
      <c r="F4" s="33">
        <f>'Waste 2'!E31</f>
        <v>60.807915000000001</v>
      </c>
      <c r="G4" s="33">
        <f>'Waste 2'!F31</f>
        <v>13.474566000000001</v>
      </c>
      <c r="H4" s="33">
        <f>'Waste 2'!G31</f>
        <v>0.23436000000000001</v>
      </c>
      <c r="I4" s="33">
        <f>'Waste 2'!H31</f>
        <v>5.7960000000000005E-2</v>
      </c>
      <c r="J4" s="33">
        <f>'Waste 2'!I31</f>
        <v>3.15E-2</v>
      </c>
      <c r="K4" s="33">
        <f>'Waste 2'!J31</f>
        <v>6.3000000000000003E-4</v>
      </c>
      <c r="L4" s="33">
        <f>'Waste 2'!K31</f>
        <v>3.15E-3</v>
      </c>
      <c r="M4" s="33">
        <f>'Waste 2'!L31</f>
        <v>1.26E-2</v>
      </c>
      <c r="N4" s="33">
        <f>'Waste 2'!M31</f>
        <v>1.6380000000000002E-2</v>
      </c>
      <c r="O4" s="33">
        <f>'Waste 2'!N31</f>
        <v>0</v>
      </c>
      <c r="P4" s="33">
        <f>'Waste 2'!O31</f>
        <v>0</v>
      </c>
      <c r="Q4" s="33">
        <f>'Waste 2'!P31</f>
        <v>57.456000000000003</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63</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REGU-195-6512693</_dlc_DocId>
    <_dlc_DocIdUrl xmlns="9be56660-2c31-41ef-bc00-23e72f632f2a">
      <Url>https://cyfoethnaturiolcymru.sharepoint.com/teams/Regulatory/Permitting/_layouts/15/DocIdRedir.aspx?ID=REGU-195-6512693</Url>
      <Description>REGU-195-6512693</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2022-12-15T00:00:00+00:00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and Mrs Carys James</Customer_x0020_Name>
    <Surrendered_x002f_Expired_x0020_Date xmlns="859f7ad6-93f6-4205-b62b-a17f28acbbac" xsi:nil="true"/>
    <IconOverlay xmlns="http://schemas.microsoft.com/sharepoint/v4"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2ae241630d96c76a8a1e09d00a95779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78d1f8d22171f12952bac0290293f6a9"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9A6C65F0-365D-4527-A467-510C96DB7F13}"/>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8D28DBC6-E31B-4FE6-B4DF-D50B37D7FA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2022-12-15T10:16:44Z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5c6de50d-fb3b-4017-9922-5f8631f3e4e6</vt:lpwstr>
  </property>
  <property fmtid="{D5CDD505-2E9C-101B-9397-08002B2CF9AE}" pid="4" name="MediaServiceImageTags">
    <vt:lpwstr/>
  </property>
</Properties>
</file>