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19750/Determination/"/>
    </mc:Choice>
  </mc:AlternateContent>
  <xr:revisionPtr revIDLastSave="0" documentId="8_{8D812007-6CAF-473C-8F3A-3508FE6F204A}" xr6:coauthVersionLast="47" xr6:coauthVersionMax="47" xr10:uidLastSave="{00000000-0000-0000-0000-000000000000}"/>
  <bookViews>
    <workbookView xWindow="28680" yWindow="-120" windowWidth="29040" windowHeight="15840" tabRatio="870" xr2:uid="{00000000-000D-0000-FFFF-FFFF00000000}"/>
  </bookViews>
  <sheets>
    <sheet name="Volac"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O65" i="1" l="1"/>
  <c r="P65" i="1"/>
  <c r="Q65" i="1"/>
  <c r="R65" i="1"/>
  <c r="S65" i="1"/>
  <c r="T65" i="1"/>
  <c r="U65" i="1"/>
  <c r="O65" i="21"/>
  <c r="P65" i="21"/>
  <c r="Q65" i="21"/>
  <c r="R65" i="21"/>
  <c r="S65" i="21"/>
  <c r="T65" i="21"/>
  <c r="U65" i="21"/>
  <c r="O65" i="27"/>
  <c r="P65" i="27"/>
  <c r="Q65" i="27"/>
  <c r="R65" i="27"/>
  <c r="S65" i="27"/>
  <c r="T65" i="27"/>
  <c r="U65" i="27"/>
  <c r="O65" i="28"/>
  <c r="P65" i="28"/>
  <c r="Q65" i="28"/>
  <c r="R65" i="28"/>
  <c r="S65" i="28"/>
  <c r="T65" i="28"/>
  <c r="U65" i="28"/>
  <c r="O65" i="30"/>
  <c r="P65" i="30"/>
  <c r="Q65" i="30"/>
  <c r="R65" i="30"/>
  <c r="S65" i="30"/>
  <c r="T65" i="30"/>
  <c r="U65" i="30"/>
  <c r="O65" i="26"/>
  <c r="P65" i="26"/>
  <c r="Q65" i="26"/>
  <c r="R65" i="26"/>
  <c r="S65" i="26"/>
  <c r="T65" i="26"/>
  <c r="U65" i="26"/>
  <c r="O65" i="24"/>
  <c r="P65" i="24"/>
  <c r="Q65" i="24"/>
  <c r="R65" i="24"/>
  <c r="S65" i="24"/>
  <c r="T65" i="24"/>
  <c r="U65" i="24"/>
  <c r="O65" i="29"/>
  <c r="P65" i="29"/>
  <c r="Q65" i="29"/>
  <c r="R65" i="29"/>
  <c r="S65" i="29"/>
  <c r="T65" i="29"/>
  <c r="U65" i="29"/>
  <c r="O65" i="23"/>
  <c r="P65" i="23"/>
  <c r="Q65" i="23"/>
  <c r="R65" i="23"/>
  <c r="S65" i="23"/>
  <c r="T65" i="23"/>
  <c r="U65" i="23"/>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17" i="29"/>
  <c r="D19" i="29" s="1"/>
  <c r="K59" i="29"/>
  <c r="L21" i="29"/>
  <c r="L23" i="29" s="1"/>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M23" i="28" s="1"/>
  <c r="T59" i="28"/>
  <c r="U17" i="28"/>
  <c r="U21" i="28"/>
  <c r="U23" i="28" s="1"/>
  <c r="I4" i="20"/>
  <c r="J4" i="19"/>
  <c r="J18" i="19" s="1"/>
  <c r="I59" i="21"/>
  <c r="J17" i="21"/>
  <c r="J19" i="21" s="1"/>
  <c r="J21" i="21"/>
  <c r="C59" i="22"/>
  <c r="D21" i="22"/>
  <c r="D23" i="22" s="1"/>
  <c r="D17" i="22"/>
  <c r="O12" i="20"/>
  <c r="P12" i="19"/>
  <c r="P26" i="19" s="1"/>
  <c r="O21" i="23"/>
  <c r="O23" i="23" s="1"/>
  <c r="O17" i="23"/>
  <c r="O19" i="23" s="1"/>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1" i="21"/>
  <c r="I23" i="21" s="1"/>
  <c r="I24" i="21" s="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1" i="21"/>
  <c r="I59" i="22"/>
  <c r="J17" i="22"/>
  <c r="J19" i="22" s="1"/>
  <c r="J21" i="22"/>
  <c r="J23" i="22" s="1"/>
  <c r="K59" i="23"/>
  <c r="L17" i="23"/>
  <c r="L19" i="23" s="1"/>
  <c r="L21" i="23"/>
  <c r="M57" i="21"/>
  <c r="R59" i="21"/>
  <c r="S21" i="21"/>
  <c r="S23" i="21" s="1"/>
  <c r="S24" i="21" s="1"/>
  <c r="S17" i="21"/>
  <c r="J59" i="21"/>
  <c r="K21" i="21"/>
  <c r="K23" i="21" s="1"/>
  <c r="K24" i="21" s="1"/>
  <c r="K17" i="21"/>
  <c r="K19" i="21" s="1"/>
  <c r="J59" i="22"/>
  <c r="K17" i="22"/>
  <c r="K21" i="22"/>
  <c r="R59" i="22"/>
  <c r="S17" i="22"/>
  <c r="S21" i="22"/>
  <c r="S23" i="22" s="1"/>
  <c r="D59" i="23"/>
  <c r="E17" i="23"/>
  <c r="E19" i="23" s="1"/>
  <c r="E21" i="23"/>
  <c r="E23" i="23" s="1"/>
  <c r="L59" i="23"/>
  <c r="M17" i="23"/>
  <c r="M21" i="23"/>
  <c r="T59" i="23"/>
  <c r="U17" i="23"/>
  <c r="U19" i="23" s="1"/>
  <c r="U21" i="23"/>
  <c r="U23" i="23" s="1"/>
  <c r="H21" i="24"/>
  <c r="H17" i="24"/>
  <c r="H19" i="24" s="1"/>
  <c r="P17" i="24"/>
  <c r="P21" i="24"/>
  <c r="C59" i="26"/>
  <c r="D21" i="26"/>
  <c r="D23" i="26" s="1"/>
  <c r="D17" i="26"/>
  <c r="D19" i="26" s="1"/>
  <c r="K59" i="26"/>
  <c r="L21" i="26"/>
  <c r="L17" i="26"/>
  <c r="L19" i="26" s="1"/>
  <c r="S59" i="26"/>
  <c r="T21" i="26"/>
  <c r="T17" i="26"/>
  <c r="N63" i="26"/>
  <c r="J59" i="27"/>
  <c r="K17" i="27"/>
  <c r="K19" i="27" s="1"/>
  <c r="R59" i="27"/>
  <c r="S17" i="27"/>
  <c r="S19" i="27" s="1"/>
  <c r="J59" i="28"/>
  <c r="K17" i="28"/>
  <c r="K21" i="28"/>
  <c r="K23" i="28" s="1"/>
  <c r="R59" i="28"/>
  <c r="S17" i="28"/>
  <c r="S21" i="28"/>
  <c r="S23" i="28" s="1"/>
  <c r="I59" i="29"/>
  <c r="J17" i="29"/>
  <c r="J19" i="29" s="1"/>
  <c r="J21" i="29"/>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23" i="26" s="1"/>
  <c r="E17" i="26"/>
  <c r="E19" i="26" s="1"/>
  <c r="L59" i="26"/>
  <c r="M21" i="26"/>
  <c r="M23" i="26" s="1"/>
  <c r="M17" i="26"/>
  <c r="T59" i="26"/>
  <c r="U21" i="26"/>
  <c r="U23" i="26" s="1"/>
  <c r="U17" i="26"/>
  <c r="U19" i="26" s="1"/>
  <c r="C59" i="27"/>
  <c r="D17" i="27"/>
  <c r="K59" i="27"/>
  <c r="L17" i="27"/>
  <c r="S59" i="27"/>
  <c r="T17" i="27"/>
  <c r="T19" i="27" s="1"/>
  <c r="C59" i="28"/>
  <c r="D21" i="28"/>
  <c r="D23" i="28" s="1"/>
  <c r="D24" i="28" s="1"/>
  <c r="D17" i="28"/>
  <c r="K59" i="28"/>
  <c r="L21" i="28"/>
  <c r="L23" i="28" s="1"/>
  <c r="L17" i="28"/>
  <c r="S59" i="28"/>
  <c r="T21" i="28"/>
  <c r="T17" i="28"/>
  <c r="T19" i="28" s="1"/>
  <c r="J59" i="29"/>
  <c r="K17" i="29"/>
  <c r="K19" i="29" s="1"/>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G19" i="26" s="1"/>
  <c r="O17" i="26"/>
  <c r="O21" i="26"/>
  <c r="O23" i="26" s="1"/>
  <c r="E59" i="27"/>
  <c r="F17" i="27"/>
  <c r="F19" i="27" s="1"/>
  <c r="M59" i="27"/>
  <c r="N17" i="27"/>
  <c r="N19" i="27" s="1"/>
  <c r="U59" i="27"/>
  <c r="V17" i="27"/>
  <c r="E59" i="28"/>
  <c r="F17" i="28"/>
  <c r="F21" i="28"/>
  <c r="M59" i="28"/>
  <c r="N17" i="28"/>
  <c r="N19" i="28" s="1"/>
  <c r="N21" i="28"/>
  <c r="N23" i="28" s="1"/>
  <c r="U59" i="28"/>
  <c r="V17" i="28"/>
  <c r="V21" i="28"/>
  <c r="D59" i="29"/>
  <c r="E17" i="29"/>
  <c r="E19" i="29" s="1"/>
  <c r="E21" i="29"/>
  <c r="L59" i="29"/>
  <c r="M17" i="29"/>
  <c r="M21" i="29"/>
  <c r="M23" i="29" s="1"/>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1" i="24"/>
  <c r="K59" i="24"/>
  <c r="L21" i="24"/>
  <c r="L23" i="24" s="1"/>
  <c r="L17" i="24"/>
  <c r="L19" i="24" s="1"/>
  <c r="S59" i="24"/>
  <c r="T21" i="24"/>
  <c r="T17" i="24"/>
  <c r="T19" i="24" s="1"/>
  <c r="H21" i="26"/>
  <c r="H23" i="26" s="1"/>
  <c r="H17" i="26"/>
  <c r="H19" i="26" s="1"/>
  <c r="P21" i="26"/>
  <c r="P17" i="26"/>
  <c r="F59" i="28"/>
  <c r="G17" i="28"/>
  <c r="G19" i="28" s="1"/>
  <c r="G21" i="28"/>
  <c r="G23" i="28" s="1"/>
  <c r="N59" i="28"/>
  <c r="O17" i="28"/>
  <c r="O19" i="28" s="1"/>
  <c r="O21" i="28"/>
  <c r="O23" i="28" s="1"/>
  <c r="E59" i="29"/>
  <c r="F17" i="29"/>
  <c r="F19" i="29" s="1"/>
  <c r="F21" i="29"/>
  <c r="M59" i="29"/>
  <c r="N17" i="29"/>
  <c r="N19" i="29" s="1"/>
  <c r="N21" i="29"/>
  <c r="U59" i="29"/>
  <c r="V17" i="29"/>
  <c r="V21" i="29"/>
  <c r="V23" i="29" s="1"/>
  <c r="D59" i="30"/>
  <c r="E17" i="30"/>
  <c r="E21" i="30"/>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23" i="22" s="1"/>
  <c r="H17" i="22"/>
  <c r="H19" i="22" s="1"/>
  <c r="I59" i="23"/>
  <c r="J21" i="23"/>
  <c r="J23" i="23" s="1"/>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H19" i="27" s="1"/>
  <c r="P17" i="27"/>
  <c r="P19" i="27" s="1"/>
  <c r="H21" i="28"/>
  <c r="H23" i="28" s="1"/>
  <c r="H17" i="28"/>
  <c r="P21" i="28"/>
  <c r="P17" i="28"/>
  <c r="P19" i="28" s="1"/>
  <c r="G17" i="29"/>
  <c r="G19" i="29" s="1"/>
  <c r="G21" i="29"/>
  <c r="G23" i="29" s="1"/>
  <c r="O17" i="29"/>
  <c r="O19" i="29" s="1"/>
  <c r="O21" i="29"/>
  <c r="O23" i="29" s="1"/>
  <c r="E59" i="30"/>
  <c r="F21" i="30"/>
  <c r="F23" i="30" s="1"/>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F23" i="21" s="1"/>
  <c r="F24" i="21" s="1"/>
  <c r="O59" i="22"/>
  <c r="P21" i="22"/>
  <c r="P17" i="22"/>
  <c r="T59" i="21"/>
  <c r="T64" i="21" s="1"/>
  <c r="U17" i="21"/>
  <c r="U19" i="21" s="1"/>
  <c r="U21" i="21"/>
  <c r="U23" i="21" s="1"/>
  <c r="U24" i="21" s="1"/>
  <c r="M17" i="21"/>
  <c r="M19" i="21" s="1"/>
  <c r="M21" i="21"/>
  <c r="M23" i="21" s="1"/>
  <c r="M24" i="21" s="1"/>
  <c r="E17" i="2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Q17" i="27"/>
  <c r="I21" i="28"/>
  <c r="I23" i="28" s="1"/>
  <c r="I17" i="28"/>
  <c r="I19" i="28" s="1"/>
  <c r="Q21" i="28"/>
  <c r="Q23" i="28" s="1"/>
  <c r="Q17" i="28"/>
  <c r="Q19" i="28" s="1"/>
  <c r="H21" i="29"/>
  <c r="H23" i="29" s="1"/>
  <c r="H17" i="29"/>
  <c r="H19" i="29" s="1"/>
  <c r="P21" i="29"/>
  <c r="P23" i="29" s="1"/>
  <c r="P17" i="29"/>
  <c r="G21" i="30"/>
  <c r="G17" i="30"/>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R19" i="24"/>
  <c r="I21" i="27"/>
  <c r="I23" i="27" s="1"/>
  <c r="Q21" i="27"/>
  <c r="R58" i="21"/>
  <c r="R61" i="21" s="1"/>
  <c r="R64" i="21" s="1"/>
  <c r="O57" i="21"/>
  <c r="A43" i="21"/>
  <c r="J58" i="21"/>
  <c r="J61" i="21" s="1"/>
  <c r="E19" i="21"/>
  <c r="G23" i="26"/>
  <c r="D58" i="29"/>
  <c r="D61" i="29" s="1"/>
  <c r="P23" i="26"/>
  <c r="G21" i="27"/>
  <c r="G23" i="27" s="1"/>
  <c r="O21" i="27"/>
  <c r="O23" i="27" s="1"/>
  <c r="D58" i="30"/>
  <c r="D61" i="30" s="1"/>
  <c r="L58" i="30"/>
  <c r="L61" i="30" s="1"/>
  <c r="L64" i="30" s="1"/>
  <c r="L65" i="30" s="1"/>
  <c r="R58" i="23"/>
  <c r="R61" i="23" s="1"/>
  <c r="H21" i="27"/>
  <c r="H23" i="27" s="1"/>
  <c r="P21" i="27"/>
  <c r="J58" i="22"/>
  <c r="J61" i="22" s="1"/>
  <c r="J58" i="26"/>
  <c r="J61" i="26" s="1"/>
  <c r="R19" i="23"/>
  <c r="J58" i="27"/>
  <c r="J61" i="27" s="1"/>
  <c r="R58" i="27"/>
  <c r="R61" i="27" s="1"/>
  <c r="R64" i="27" s="1"/>
  <c r="R58" i="28"/>
  <c r="R61" i="28" s="1"/>
  <c r="R64" i="28" s="1"/>
  <c r="F58" i="22"/>
  <c r="F61" i="22" s="1"/>
  <c r="N58" i="22"/>
  <c r="N61"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Q23" i="22"/>
  <c r="J19" i="27"/>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C65" i="29" s="1"/>
  <c r="H58" i="30"/>
  <c r="H61" i="30" s="1"/>
  <c r="H64" i="30" s="1"/>
  <c r="H65" i="30" s="1"/>
  <c r="N59" i="30"/>
  <c r="Q57" i="21"/>
  <c r="B58" i="21"/>
  <c r="B61" i="21" s="1"/>
  <c r="I58" i="22"/>
  <c r="I61" i="22" s="1"/>
  <c r="I64" i="22" s="1"/>
  <c r="I65"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C58" i="22"/>
  <c r="C61" i="22" s="1"/>
  <c r="C64" i="22" s="1"/>
  <c r="C65"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T23" i="29"/>
  <c r="G58" i="29"/>
  <c r="G61" i="29" s="1"/>
  <c r="O58" i="29"/>
  <c r="O61" i="29" s="1"/>
  <c r="P59" i="29"/>
  <c r="D64" i="30"/>
  <c r="D65" i="30" s="1"/>
  <c r="I57" i="30"/>
  <c r="G57" i="21"/>
  <c r="E58" i="22"/>
  <c r="E61"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G23" i="30"/>
  <c r="R19" i="30"/>
  <c r="F63" i="30"/>
  <c r="N63" i="30"/>
  <c r="S19" i="30"/>
  <c r="S23" i="30"/>
  <c r="A31" i="30"/>
  <c r="A33" i="30"/>
  <c r="A39" i="30"/>
  <c r="A41" i="30"/>
  <c r="A47" i="30"/>
  <c r="A49" i="30"/>
  <c r="G57" i="30"/>
  <c r="O57" i="30"/>
  <c r="G59" i="30"/>
  <c r="O59" i="30"/>
  <c r="G63" i="30"/>
  <c r="O63" i="30"/>
  <c r="P63" i="30"/>
  <c r="I63" i="30"/>
  <c r="Q63" i="30"/>
  <c r="T19" i="30"/>
  <c r="E19" i="30"/>
  <c r="V19" i="30"/>
  <c r="B63" i="30"/>
  <c r="J63" i="30"/>
  <c r="R63" i="30"/>
  <c r="G19" i="30"/>
  <c r="A32" i="30"/>
  <c r="A34" i="30"/>
  <c r="A40" i="30"/>
  <c r="A42" i="30"/>
  <c r="A48" i="30"/>
  <c r="A50" i="30"/>
  <c r="C63" i="30"/>
  <c r="K63" i="30"/>
  <c r="S63" i="30"/>
  <c r="P19" i="30"/>
  <c r="D63" i="30"/>
  <c r="L63" i="30"/>
  <c r="T63" i="30"/>
  <c r="H63" i="30"/>
  <c r="Q19" i="30"/>
  <c r="E63" i="30"/>
  <c r="M63" i="30"/>
  <c r="Q23" i="29"/>
  <c r="T19" i="29"/>
  <c r="P63" i="29"/>
  <c r="R19" i="29"/>
  <c r="J23" i="29"/>
  <c r="F57" i="29"/>
  <c r="N57" i="29"/>
  <c r="F59" i="29"/>
  <c r="N59" i="29"/>
  <c r="F63" i="29"/>
  <c r="N63" i="29"/>
  <c r="H63" i="29"/>
  <c r="S19" i="29"/>
  <c r="S23" i="29"/>
  <c r="A31" i="29"/>
  <c r="A33" i="29"/>
  <c r="A39" i="29"/>
  <c r="A41" i="29"/>
  <c r="A47" i="29"/>
  <c r="A49" i="29"/>
  <c r="G57" i="29"/>
  <c r="O57" i="29"/>
  <c r="G59" i="29"/>
  <c r="O59" i="29"/>
  <c r="G63" i="29"/>
  <c r="O63" i="29"/>
  <c r="M19" i="29"/>
  <c r="U19" i="29"/>
  <c r="E23" i="29"/>
  <c r="U23" i="29"/>
  <c r="I57" i="29"/>
  <c r="Q57" i="29"/>
  <c r="I63" i="29"/>
  <c r="Q63" i="29"/>
  <c r="V19" i="29"/>
  <c r="F23" i="29"/>
  <c r="N23" i="29"/>
  <c r="B63" i="29"/>
  <c r="J63" i="29"/>
  <c r="R63" i="29"/>
  <c r="A32" i="29"/>
  <c r="A34" i="29"/>
  <c r="A40" i="29"/>
  <c r="A42" i="29"/>
  <c r="A48" i="29"/>
  <c r="A50" i="29"/>
  <c r="C63" i="29"/>
  <c r="K63" i="29"/>
  <c r="S63" i="29"/>
  <c r="P19" i="29"/>
  <c r="D63" i="29"/>
  <c r="L63" i="29"/>
  <c r="T63" i="29"/>
  <c r="E63" i="29"/>
  <c r="M63" i="29"/>
  <c r="K19" i="28"/>
  <c r="S19" i="28"/>
  <c r="A31" i="28"/>
  <c r="A33" i="28"/>
  <c r="A37" i="28"/>
  <c r="A39" i="28"/>
  <c r="A41" i="28"/>
  <c r="A45" i="28"/>
  <c r="A47" i="28"/>
  <c r="A49" i="28"/>
  <c r="G57" i="28"/>
  <c r="O57" i="28"/>
  <c r="G59" i="28"/>
  <c r="O59" i="28"/>
  <c r="G63" i="28"/>
  <c r="O63" i="28"/>
  <c r="D19" i="28"/>
  <c r="L19" i="28"/>
  <c r="T23" i="28"/>
  <c r="H59" i="28"/>
  <c r="P59" i="28"/>
  <c r="H63" i="28"/>
  <c r="P63" i="28"/>
  <c r="E19" i="28"/>
  <c r="M19" i="28"/>
  <c r="U19" i="28"/>
  <c r="I57" i="28"/>
  <c r="Q57" i="28"/>
  <c r="I63" i="28"/>
  <c r="Q63" i="28"/>
  <c r="R19" i="28"/>
  <c r="F19" i="28"/>
  <c r="V19" i="28"/>
  <c r="F23" i="28"/>
  <c r="V23" i="28"/>
  <c r="B63" i="28"/>
  <c r="J63" i="28"/>
  <c r="R63" i="28"/>
  <c r="A32" i="28"/>
  <c r="A34" i="28"/>
  <c r="A40" i="28"/>
  <c r="A42" i="28"/>
  <c r="A48" i="28"/>
  <c r="A50" i="28"/>
  <c r="C63" i="28"/>
  <c r="K63" i="28"/>
  <c r="S63" i="28"/>
  <c r="H19" i="28"/>
  <c r="D63" i="28"/>
  <c r="L63" i="28"/>
  <c r="T63"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A32" i="27"/>
  <c r="A34" i="27"/>
  <c r="A40" i="27"/>
  <c r="A42" i="27"/>
  <c r="A48" i="27"/>
  <c r="A50" i="27"/>
  <c r="C63" i="27"/>
  <c r="K63" i="27"/>
  <c r="S63" i="27"/>
  <c r="L19" i="27"/>
  <c r="D63" i="27"/>
  <c r="L63" i="27"/>
  <c r="T63" i="27"/>
  <c r="H63" i="27"/>
  <c r="Q19" i="27"/>
  <c r="E63" i="27"/>
  <c r="M63" i="27"/>
  <c r="U64" i="26"/>
  <c r="U66" i="26" s="1"/>
  <c r="C19" i="26"/>
  <c r="C20" i="26" s="1"/>
  <c r="K23" i="26"/>
  <c r="A31" i="26"/>
  <c r="A33" i="26"/>
  <c r="A37" i="26"/>
  <c r="A39" i="26"/>
  <c r="A41" i="26"/>
  <c r="A45" i="26"/>
  <c r="A47" i="26"/>
  <c r="A49" i="26"/>
  <c r="G57" i="26"/>
  <c r="O57" i="26"/>
  <c r="G59" i="26"/>
  <c r="O59" i="26"/>
  <c r="G63" i="26"/>
  <c r="O63" i="26"/>
  <c r="T19" i="26"/>
  <c r="L23" i="26"/>
  <c r="T23" i="26"/>
  <c r="H63" i="26"/>
  <c r="P63" i="26"/>
  <c r="M19" i="26"/>
  <c r="I57" i="26"/>
  <c r="Q57" i="26"/>
  <c r="I59" i="26"/>
  <c r="Q59" i="26"/>
  <c r="Q64" i="26" s="1"/>
  <c r="I63" i="26"/>
  <c r="Q63" i="26"/>
  <c r="V23" i="26"/>
  <c r="B63" i="26"/>
  <c r="J63" i="26"/>
  <c r="R63" i="26"/>
  <c r="O19" i="26"/>
  <c r="A32" i="26"/>
  <c r="A34" i="26"/>
  <c r="A40" i="26"/>
  <c r="A42" i="26"/>
  <c r="A48" i="26"/>
  <c r="A50" i="26"/>
  <c r="C63" i="26"/>
  <c r="K63" i="26"/>
  <c r="S63"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T19" i="23"/>
  <c r="L23" i="23"/>
  <c r="T23" i="23"/>
  <c r="M19" i="23"/>
  <c r="M23" i="23"/>
  <c r="I57" i="23"/>
  <c r="Q57" i="23"/>
  <c r="F23" i="23"/>
  <c r="N23"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A33" i="21"/>
  <c r="A37" i="21"/>
  <c r="A41" i="21"/>
  <c r="A45" i="21"/>
  <c r="A49" i="21"/>
  <c r="E58" i="21"/>
  <c r="E61" i="21" s="1"/>
  <c r="M58" i="21"/>
  <c r="M61" i="21" s="1"/>
  <c r="U58" i="21"/>
  <c r="U61" i="21" s="1"/>
  <c r="U64" i="21" s="1"/>
  <c r="U66" i="21" s="1"/>
  <c r="S19" i="21"/>
  <c r="G23" i="21"/>
  <c r="G24" i="21" s="1"/>
  <c r="C57" i="21"/>
  <c r="K57" i="21"/>
  <c r="S57" i="21"/>
  <c r="G19" i="21"/>
  <c r="Q19" i="21"/>
  <c r="J23" i="21"/>
  <c r="J24" i="21" s="1"/>
  <c r="R23" i="21"/>
  <c r="R24"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N64" i="21" l="1"/>
  <c r="I64" i="26"/>
  <c r="I65" i="26" s="1"/>
  <c r="G64" i="30"/>
  <c r="G65" i="30" s="1"/>
  <c r="N64" i="22"/>
  <c r="N65" i="22" s="1"/>
  <c r="L64" i="23"/>
  <c r="L65" i="23" s="1"/>
  <c r="L64" i="28"/>
  <c r="L65" i="28" s="1"/>
  <c r="L64" i="26"/>
  <c r="L65" i="26" s="1"/>
  <c r="K64" i="21"/>
  <c r="K65" i="21" s="1"/>
  <c r="K64" i="28"/>
  <c r="K65" i="28" s="1"/>
  <c r="J64" i="27"/>
  <c r="J65" i="27" s="1"/>
  <c r="J64" i="30"/>
  <c r="J65" i="30" s="1"/>
  <c r="I64" i="28"/>
  <c r="I65" i="28" s="1"/>
  <c r="I64" i="27"/>
  <c r="I65" i="27" s="1"/>
  <c r="H64" i="26"/>
  <c r="H65" i="26" s="1"/>
  <c r="F64" i="26"/>
  <c r="F66" i="26" s="1"/>
  <c r="E64" i="27"/>
  <c r="E65" i="27" s="1"/>
  <c r="E64" i="22"/>
  <c r="E65" i="22" s="1"/>
  <c r="N66" i="21"/>
  <c r="N65" i="21"/>
  <c r="M66" i="26"/>
  <c r="M65" i="26"/>
  <c r="L64" i="22"/>
  <c r="L65" i="22" s="1"/>
  <c r="D64" i="22"/>
  <c r="D65" i="22" s="1"/>
  <c r="Q64" i="22"/>
  <c r="U64" i="22"/>
  <c r="U66" i="22" s="1"/>
  <c r="S64" i="23"/>
  <c r="M64" i="23"/>
  <c r="R64" i="23"/>
  <c r="R66" i="23" s="1"/>
  <c r="M64" i="29"/>
  <c r="M65" i="29" s="1"/>
  <c r="D64" i="29"/>
  <c r="D65" i="29" s="1"/>
  <c r="O64" i="24"/>
  <c r="O66" i="24" s="1"/>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B64" i="22"/>
  <c r="B64" i="29"/>
  <c r="B64" i="28"/>
  <c r="B64" i="27"/>
  <c r="B64" i="26"/>
  <c r="B64" i="21"/>
  <c r="T66" i="29"/>
  <c r="P66" i="22"/>
  <c r="O64" i="27"/>
  <c r="O66" i="27" s="1"/>
  <c r="O64" i="28"/>
  <c r="O66" i="28" s="1"/>
  <c r="N64" i="27"/>
  <c r="N64" i="30"/>
  <c r="L66" i="30"/>
  <c r="J66" i="28"/>
  <c r="G64" i="26"/>
  <c r="G64" i="29"/>
  <c r="F64" i="22"/>
  <c r="O64" i="26"/>
  <c r="O66" i="26" s="1"/>
  <c r="R66" i="22"/>
  <c r="T66" i="24"/>
  <c r="U66" i="23"/>
  <c r="P64" i="30"/>
  <c r="P66" i="30" s="1"/>
  <c r="C66" i="23"/>
  <c r="P66" i="23"/>
  <c r="E66" i="22"/>
  <c r="T66" i="23"/>
  <c r="Q66" i="21"/>
  <c r="P66" i="21"/>
  <c r="K66" i="27"/>
  <c r="G64" i="23"/>
  <c r="Q66" i="24"/>
  <c r="R66" i="27"/>
  <c r="C66" i="27"/>
  <c r="H66" i="23"/>
  <c r="G64" i="27"/>
  <c r="F64" i="27"/>
  <c r="T66" i="27"/>
  <c r="Q66" i="22"/>
  <c r="C66" i="22"/>
  <c r="T66" i="21"/>
  <c r="S66" i="23"/>
  <c r="H66" i="30"/>
  <c r="E66" i="30"/>
  <c r="S66" i="24"/>
  <c r="L66" i="21"/>
  <c r="S66" i="26"/>
  <c r="L66" i="26"/>
  <c r="T66" i="30"/>
  <c r="C66" i="29"/>
  <c r="H66" i="22"/>
  <c r="R66" i="28"/>
  <c r="N64" i="26"/>
  <c r="O64" i="29"/>
  <c r="O66" i="29" s="1"/>
  <c r="P64" i="29"/>
  <c r="P66" i="29" s="1"/>
  <c r="S64" i="1"/>
  <c r="R66" i="26"/>
  <c r="D66" i="27"/>
  <c r="N64" i="29"/>
  <c r="R66" i="30"/>
  <c r="L66" i="23"/>
  <c r="O66" i="22"/>
  <c r="R64" i="1"/>
  <c r="J66" i="23"/>
  <c r="Q64" i="1"/>
  <c r="U64" i="1"/>
  <c r="P64" i="1"/>
  <c r="E66" i="27"/>
  <c r="J66" i="24"/>
  <c r="Q66" i="29"/>
  <c r="F64" i="29"/>
  <c r="O64" i="23"/>
  <c r="O66" i="23" s="1"/>
  <c r="O64" i="30"/>
  <c r="O66" i="30" s="1"/>
  <c r="N64" i="24"/>
  <c r="B66" i="30"/>
  <c r="B66" i="24"/>
  <c r="K66" i="30"/>
  <c r="C66" i="30"/>
  <c r="I66" i="30"/>
  <c r="R66" i="29"/>
  <c r="I66" i="29"/>
  <c r="S66" i="29"/>
  <c r="T66" i="28"/>
  <c r="D66" i="28"/>
  <c r="Q66" i="28"/>
  <c r="I66" i="28"/>
  <c r="S66" i="28"/>
  <c r="K66" i="28"/>
  <c r="Q66" i="27"/>
  <c r="P66" i="27"/>
  <c r="Q66" i="26"/>
  <c r="P66" i="26"/>
  <c r="C66" i="26"/>
  <c r="I66" i="26"/>
  <c r="L66" i="24"/>
  <c r="P66" i="24"/>
  <c r="D66" i="24"/>
  <c r="I66" i="23"/>
  <c r="E66" i="23"/>
  <c r="I66" i="22"/>
  <c r="M66" i="22"/>
  <c r="S66" i="22"/>
  <c r="K66" i="22"/>
  <c r="T66" i="22"/>
  <c r="K66" i="21"/>
  <c r="C66" i="21"/>
  <c r="D66" i="21"/>
  <c r="R66" i="21"/>
  <c r="N64" i="1"/>
  <c r="N65" i="1" s="1"/>
  <c r="M64" i="1"/>
  <c r="T64" i="1"/>
  <c r="L64" i="1"/>
  <c r="L65" i="1" s="1"/>
  <c r="J64" i="1"/>
  <c r="K64" i="1"/>
  <c r="O64" i="1"/>
  <c r="C64" i="1"/>
  <c r="I64" i="1"/>
  <c r="I65" i="1" s="1"/>
  <c r="H64" i="1"/>
  <c r="G64" i="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M65" i="1" l="1"/>
  <c r="K65" i="1"/>
  <c r="J65" i="1"/>
  <c r="H65" i="1"/>
  <c r="G65" i="1"/>
  <c r="E65" i="1"/>
  <c r="D65" i="1"/>
  <c r="C65" i="1"/>
  <c r="B65" i="1"/>
  <c r="N66" i="22"/>
  <c r="I66" i="27"/>
  <c r="G66" i="30"/>
  <c r="N66" i="23"/>
  <c r="M66" i="21"/>
  <c r="M66" i="29"/>
  <c r="L66" i="28"/>
  <c r="J66" i="27"/>
  <c r="J66" i="30"/>
  <c r="H66" i="26"/>
  <c r="F65" i="26"/>
  <c r="L66" i="22"/>
  <c r="D66" i="29"/>
  <c r="H66" i="21"/>
  <c r="M66" i="28"/>
  <c r="D66" i="22"/>
  <c r="D66" i="23"/>
  <c r="D66" i="26"/>
  <c r="L66" i="29"/>
  <c r="N66" i="24"/>
  <c r="N65" i="24"/>
  <c r="N66" i="28"/>
  <c r="N65" i="28"/>
  <c r="N66" i="29"/>
  <c r="N65" i="29"/>
  <c r="N66" i="26"/>
  <c r="N65" i="26"/>
  <c r="N66" i="30"/>
  <c r="N65" i="30"/>
  <c r="N66" i="27"/>
  <c r="N65" i="27"/>
  <c r="M66" i="27"/>
  <c r="M65" i="27"/>
  <c r="M66" i="24"/>
  <c r="M66" i="30"/>
  <c r="M65" i="30"/>
  <c r="M66" i="23"/>
  <c r="M65" i="23"/>
  <c r="L66" i="27"/>
  <c r="L65" i="27"/>
  <c r="K66" i="24"/>
  <c r="K66" i="26"/>
  <c r="K65" i="26"/>
  <c r="K66" i="23"/>
  <c r="K65" i="23"/>
  <c r="K66" i="29"/>
  <c r="K65" i="29"/>
  <c r="J66" i="29"/>
  <c r="J65" i="29"/>
  <c r="J66" i="26"/>
  <c r="J66" i="21"/>
  <c r="J65" i="21"/>
  <c r="J66" i="22"/>
  <c r="J65" i="22"/>
  <c r="I66" i="21"/>
  <c r="I65" i="21"/>
  <c r="I66" i="24"/>
  <c r="H66" i="24"/>
  <c r="H65" i="24"/>
  <c r="H66" i="27"/>
  <c r="H65" i="27"/>
  <c r="H66" i="28"/>
  <c r="H65" i="28"/>
  <c r="H66" i="29"/>
  <c r="H65" i="29"/>
  <c r="G66" i="28"/>
  <c r="G65" i="28"/>
  <c r="G66" i="21"/>
  <c r="G65" i="21"/>
  <c r="G66" i="23"/>
  <c r="G65" i="23"/>
  <c r="G66" i="26"/>
  <c r="G65" i="26"/>
  <c r="G66" i="29"/>
  <c r="G65" i="29"/>
  <c r="G66" i="24"/>
  <c r="G65" i="24"/>
  <c r="G66" i="22"/>
  <c r="G65" i="22"/>
  <c r="G66" i="27"/>
  <c r="G65" i="27"/>
  <c r="F66" i="30"/>
  <c r="F65" i="30"/>
  <c r="F66" i="21"/>
  <c r="F65" i="21"/>
  <c r="F66" i="23"/>
  <c r="F65" i="23"/>
  <c r="F66" i="24"/>
  <c r="F65" i="24"/>
  <c r="F66" i="27"/>
  <c r="F65" i="27"/>
  <c r="F66" i="22"/>
  <c r="F65" i="22"/>
  <c r="F66" i="29"/>
  <c r="F65" i="29"/>
  <c r="F66" i="28"/>
  <c r="F65" i="28"/>
  <c r="E66" i="26"/>
  <c r="E65" i="26"/>
  <c r="E66" i="29"/>
  <c r="E65" i="29"/>
  <c r="E66" i="21"/>
  <c r="E65" i="21"/>
  <c r="E66" i="28"/>
  <c r="E65" i="28"/>
  <c r="E66" i="24"/>
  <c r="E65" i="24"/>
  <c r="C66" i="28"/>
  <c r="C65" i="28"/>
  <c r="C66" i="24"/>
  <c r="C65" i="24"/>
  <c r="B66" i="22"/>
  <c r="B65" i="22"/>
  <c r="B66" i="21"/>
  <c r="B65" i="21"/>
  <c r="B66" i="27"/>
  <c r="B65" i="27"/>
  <c r="B66" i="23"/>
  <c r="B65" i="23"/>
  <c r="B66" i="26"/>
  <c r="B65" i="26"/>
  <c r="B66" i="28"/>
  <c r="B65" i="28"/>
  <c r="B66" i="29"/>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<sst xmlns="http://schemas.openxmlformats.org/spreadsheetml/2006/main" count="2100" uniqueCount="180">
  <si>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</si>
  <si>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</si>
  <si>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</si>
  <si>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</si>
  <si>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</si>
  <si>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</si>
  <si>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</si>
  <si>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</si>
  <si>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</si>
  <si>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</si>
  <si>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</si>
  <si>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</si>
  <si>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</si>
  <si>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</si>
  <si>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</si>
  <si>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</si>
  <si>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</si>
  <si>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</si>
  <si>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</si>
  <si>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</si>
  <si>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</si>
  <si>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</si>
  <si>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</si>
  <si>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</si>
  <si>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</si>
  <si>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</si>
  <si>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</si>
  <si>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</si>
  <si>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</si>
  <si>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</si>
  <si>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</si>
  <si>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</si>
  <si>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</si>
  <si>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</si>
  <si>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</si>
  <si>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</si>
  <si>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</si>
  <si>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</si>
  <si>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</si>
  <si>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</si>
  <si>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</si>
  <si>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</si>
  <si>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</si>
  <si>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</si>
  <si>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</si>
  <si>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</si>
  <si>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</si>
  <si>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</si>
  <si>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</si>
  <si>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</si>
  <si>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</si>
  <si>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</si>
  <si>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</si>
  <si>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</si>
  <si>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</si>
  <si>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</si>
  <si>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</si>
  <si>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</si>
  <si>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</si>
  <si>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</si>
  <si>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</si>
  <si>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</si>
  <si>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</si>
  <si>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</si>
  <si>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</si>
  <si>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</si>
  <si>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</si>
  <si>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</si>
  <si>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</si>
  <si>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</si>
  <si>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</si>
  <si>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</si>
  <si>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</si>
  <si>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</si>
  <si>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</si>
  <si>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</si>
  <si>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</si>
  <si>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</si>
  <si>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</si>
  <si>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</si>
  <si>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</si>
  <si>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</si>
  <si>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</si>
  <si>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</si>
  <si>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</si>
  <si>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</si>
  <si>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</si>
  <si>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</si>
  <si>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</si>
  <si>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</si>
  <si>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</si>
  <si>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</si>
  <si>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</si>
  <si>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</si>
  <si>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</si>
  <si>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</si>
  <si>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</si>
  <si>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</si>
  <si>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</si>
  <si>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</si>
  <si>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</si>
  <si>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</si>
  <si>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</si>
  <si>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</si>
  <si>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</si>
  <si>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</si>
  <si>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</si>
  <si>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</si>
  <si>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</si>
  <si>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</si>
  <si>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</si>
  <si>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</si>
  <si>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</si>
  <si>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</si>
  <si>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</si>
  <si>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</si>
  <si>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</si>
  <si>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</si>
  <si>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</si>
  <si>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</si>
  <si>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</si>
  <si>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</si>
  <si>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</si>
  <si>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</si>
  <si>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</si>
  <si>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</si>
  <si>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</si>
  <si>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</si>
  <si>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</si>
  <si>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</si>
  <si>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</si>
  <si>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</si>
  <si>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</si>
  <si>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</si>
  <si>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</si>
  <si>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</si>
  <si>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</si>
  <si>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</si>
  <si>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</si>
  <si>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</si>
  <si>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</si>
  <si>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</si>
  <si>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</si>
  <si>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</si>
  <si>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</si>
  <si>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</si>
  <si>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</si>
  <si>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</si>
  <si>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</si>
  <si>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</si>
  <si>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</si>
  <si>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</si>
  <si>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</si>
  <si>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</si>
  <si>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</si>
  <si>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</si>
  <si>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</si>
  <si>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</si>
  <si>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</si>
  <si>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</si>
  <si>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PAN-019750</t>
  </si>
  <si>
    <t>AB3891CX</t>
  </si>
  <si>
    <t>Mr Daniel James and Mrs Carys James</t>
  </si>
  <si>
    <t>Bryan Burn</t>
  </si>
  <si>
    <t>waste from dairy product industry - sludges from on site effluent treatment</t>
  </si>
  <si>
    <t>Gotrel Farm, Ferwig Road, Cardigan, Ceredigion, SA43 1PJ 
Ty Gwyn Farm, Ferwig, Cardigan, Ceredigion, SA43 1PL 
Hafod Farm, Ferwig, Cardigan, Ceredigion, SA43 1PU</t>
  </si>
  <si>
    <t>Gotrel Farm 1</t>
  </si>
  <si>
    <t>Gotrel Farm 2</t>
  </si>
  <si>
    <t>Gotrel Farm 3</t>
  </si>
  <si>
    <t>Gotrel Farm 4</t>
  </si>
  <si>
    <t>Gotrel Farm 5</t>
  </si>
  <si>
    <t>Gotrel Farm 6</t>
  </si>
  <si>
    <t>Gotrel Farm 7</t>
  </si>
  <si>
    <t>Ty Gwyn 15</t>
  </si>
  <si>
    <t>Ty Gwyn 16</t>
  </si>
  <si>
    <t>Ty Gwyn 17</t>
  </si>
  <si>
    <t>Ty Gwyn 18/19</t>
  </si>
  <si>
    <t>Ty Gwyn 20/21</t>
  </si>
  <si>
    <t>Hafod 2675</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</si>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</sst>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B44" sqref="B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49.7</v>
      </c>
      <c r="G1" s="123" t="s">
        <v>43</v>
      </c>
      <c r="H1" s="124"/>
      <c r="I1" s="96">
        <v>7.1</v>
      </c>
      <c r="J1" s="127" t="s">
        <v>153</v>
      </c>
      <c r="K1" s="127"/>
      <c r="L1" s="96">
        <v>101</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v>20502</v>
      </c>
      <c r="G2" s="125" t="s">
        <v>110</v>
      </c>
      <c r="H2" s="126"/>
      <c r="I2" s="96">
        <v>830</v>
      </c>
      <c r="J2" s="127" t="s">
        <v>158</v>
      </c>
      <c r="K2" s="127"/>
      <c r="L2" s="96">
        <v>7.0000000000000007E-2</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v>200</v>
      </c>
      <c r="J3" s="123" t="s">
        <v>154</v>
      </c>
      <c r="K3" s="124"/>
      <c r="L3" s="96">
        <f>(L1/(L2*10000))*100</f>
        <v>14.428571428571427</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8" t="s">
        <v>165</v>
      </c>
      <c r="D4" s="122"/>
      <c r="E4" s="94" t="s">
        <v>1</v>
      </c>
      <c r="F4" s="95" t="s">
        <v>164</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9" t="s">
        <v>163</v>
      </c>
      <c r="D5" s="129"/>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166</v>
      </c>
      <c r="D8" s="15" t="s">
        <v>167</v>
      </c>
      <c r="E8" s="15" t="s">
        <v>168</v>
      </c>
      <c r="F8" s="15" t="s">
        <v>169</v>
      </c>
      <c r="G8" s="15" t="s">
        <v>170</v>
      </c>
      <c r="H8" s="15" t="s">
        <v>171</v>
      </c>
      <c r="I8" s="15" t="s">
        <v>172</v>
      </c>
      <c r="J8" s="15" t="s">
        <v>173</v>
      </c>
      <c r="K8" s="15" t="s">
        <v>174</v>
      </c>
      <c r="L8" s="15" t="s">
        <v>175</v>
      </c>
      <c r="M8" s="15" t="s">
        <v>176</v>
      </c>
      <c r="N8" s="15" t="s">
        <v>177</v>
      </c>
      <c r="O8" s="15" t="s">
        <v>178</v>
      </c>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179</v>
      </c>
      <c r="D9" s="15" t="s">
        <v>179</v>
      </c>
      <c r="E9" s="15" t="s">
        <v>179</v>
      </c>
      <c r="F9" s="15" t="s">
        <v>179</v>
      </c>
      <c r="G9" s="15" t="s">
        <v>179</v>
      </c>
      <c r="H9" s="15" t="s">
        <v>179</v>
      </c>
      <c r="I9" s="15" t="s">
        <v>179</v>
      </c>
      <c r="J9" s="15" t="s">
        <v>179</v>
      </c>
      <c r="K9" s="15">
        <v>1</v>
      </c>
      <c r="L9" s="15" t="s">
        <v>179</v>
      </c>
      <c r="M9" s="15" t="s">
        <v>179</v>
      </c>
      <c r="N9" s="15">
        <v>1</v>
      </c>
      <c r="O9" s="15" t="s">
        <v>179</v>
      </c>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5.8</v>
      </c>
      <c r="D10" s="15">
        <v>5.9</v>
      </c>
      <c r="E10" s="15">
        <v>5.6</v>
      </c>
      <c r="F10" s="15">
        <v>5.5</v>
      </c>
      <c r="G10" s="15">
        <v>5.9</v>
      </c>
      <c r="H10" s="15">
        <v>5.7</v>
      </c>
      <c r="I10" s="15">
        <v>6</v>
      </c>
      <c r="J10" s="15">
        <v>5.7</v>
      </c>
      <c r="K10" s="15">
        <v>5.7</v>
      </c>
      <c r="L10" s="15">
        <v>5.8</v>
      </c>
      <c r="M10" s="15">
        <v>5.6</v>
      </c>
      <c r="N10" s="15">
        <v>5.7</v>
      </c>
      <c r="O10" s="15">
        <v>6</v>
      </c>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2</v>
      </c>
      <c r="D11" s="15">
        <v>2</v>
      </c>
      <c r="E11" s="15">
        <v>3</v>
      </c>
      <c r="F11" s="15">
        <v>2</v>
      </c>
      <c r="G11" s="15">
        <v>3</v>
      </c>
      <c r="H11" s="15">
        <v>2</v>
      </c>
      <c r="I11" s="15">
        <v>2</v>
      </c>
      <c r="J11" s="15">
        <v>3</v>
      </c>
      <c r="K11" s="15">
        <v>3</v>
      </c>
      <c r="L11" s="15">
        <v>2</v>
      </c>
      <c r="M11" s="15">
        <v>2</v>
      </c>
      <c r="N11" s="15">
        <v>2</v>
      </c>
      <c r="O11" s="15">
        <v>2</v>
      </c>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1</v>
      </c>
      <c r="E12" s="15">
        <v>1</v>
      </c>
      <c r="F12" s="15">
        <v>1</v>
      </c>
      <c r="G12" s="15">
        <v>1</v>
      </c>
      <c r="H12" s="15">
        <v>1</v>
      </c>
      <c r="I12" s="15">
        <v>1</v>
      </c>
      <c r="J12" s="15">
        <v>1</v>
      </c>
      <c r="K12" s="15">
        <v>1</v>
      </c>
      <c r="L12" s="15">
        <v>1</v>
      </c>
      <c r="M12" s="15">
        <v>1</v>
      </c>
      <c r="N12" s="15">
        <v>1</v>
      </c>
      <c r="O12" s="15">
        <v>2</v>
      </c>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3</v>
      </c>
      <c r="E13" s="15">
        <v>3</v>
      </c>
      <c r="F13" s="15">
        <v>3</v>
      </c>
      <c r="G13" s="15">
        <v>3</v>
      </c>
      <c r="H13" s="15">
        <v>2</v>
      </c>
      <c r="I13" s="15">
        <v>3</v>
      </c>
      <c r="J13" s="15">
        <v>2</v>
      </c>
      <c r="K13" s="15">
        <v>2</v>
      </c>
      <c r="L13" s="15">
        <v>2</v>
      </c>
      <c r="M13" s="15">
        <v>2</v>
      </c>
      <c r="N13" s="15">
        <v>2</v>
      </c>
      <c r="O13" s="15">
        <v>3</v>
      </c>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7" t="s">
        <v>8</v>
      </c>
      <c r="B14" s="137"/>
      <c r="C14" s="100" t="s">
        <v>113</v>
      </c>
      <c r="D14" s="100" t="s">
        <v>113</v>
      </c>
      <c r="E14" s="100" t="s">
        <v>113</v>
      </c>
      <c r="F14" s="100" t="s">
        <v>113</v>
      </c>
      <c r="G14" s="100" t="s">
        <v>113</v>
      </c>
      <c r="H14" s="100" t="s">
        <v>113</v>
      </c>
      <c r="I14" s="100" t="s">
        <v>113</v>
      </c>
      <c r="J14" s="100" t="s">
        <v>113</v>
      </c>
      <c r="K14" s="100" t="s">
        <v>68</v>
      </c>
      <c r="L14" s="100" t="s">
        <v>113</v>
      </c>
      <c r="M14" s="100" t="s">
        <v>113</v>
      </c>
      <c r="N14" s="100" t="s">
        <v>68</v>
      </c>
      <c r="O14" s="100" t="s">
        <v>113</v>
      </c>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6" t="s">
        <v>9</v>
      </c>
      <c r="B15" s="136"/>
      <c r="C15" s="15">
        <v>47</v>
      </c>
      <c r="D15" s="15">
        <v>47</v>
      </c>
      <c r="E15" s="15">
        <v>47</v>
      </c>
      <c r="F15" s="15">
        <v>47</v>
      </c>
      <c r="G15" s="15">
        <v>47</v>
      </c>
      <c r="H15" s="15">
        <v>47</v>
      </c>
      <c r="I15" s="15">
        <v>47</v>
      </c>
      <c r="J15" s="15">
        <v>47</v>
      </c>
      <c r="K15" s="15">
        <v>6.5</v>
      </c>
      <c r="L15" s="15">
        <v>47</v>
      </c>
      <c r="M15" s="15">
        <v>47</v>
      </c>
      <c r="N15" s="15">
        <v>6.5</v>
      </c>
      <c r="O15" s="15">
        <v>47</v>
      </c>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8" t="s">
        <v>44</v>
      </c>
      <c r="B16" s="138"/>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55.25</v>
      </c>
      <c r="L17" s="28">
        <f t="shared" si="0"/>
        <v>79.899999999999991</v>
      </c>
      <c r="M17" s="28">
        <f t="shared" si="0"/>
        <v>79.899999999999991</v>
      </c>
      <c r="N17" s="28">
        <f t="shared" si="0"/>
        <v>55.25</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78.805818000000002</v>
      </c>
      <c r="D18" s="16">
        <f>$D32</f>
        <v>78.805818000000002</v>
      </c>
      <c r="E18" s="16">
        <f>$D33</f>
        <v>78.805818000000002</v>
      </c>
      <c r="F18" s="16">
        <f>$D34</f>
        <v>78.805818000000002</v>
      </c>
      <c r="G18" s="16">
        <f>$D35</f>
        <v>78.805818000000002</v>
      </c>
      <c r="H18" s="16">
        <f>$D36</f>
        <v>78.805818000000002</v>
      </c>
      <c r="I18" s="16">
        <f>$D37</f>
        <v>78.805818000000002</v>
      </c>
      <c r="J18" s="16">
        <f>$D38</f>
        <v>78.805818000000002</v>
      </c>
      <c r="K18" s="16">
        <f>$D39</f>
        <v>54.681588000000005</v>
      </c>
      <c r="L18" s="16">
        <f>$D40</f>
        <v>78.805818000000002</v>
      </c>
      <c r="M18" s="16">
        <f>$D41</f>
        <v>78.805818000000002</v>
      </c>
      <c r="N18" s="16">
        <f>$D42</f>
        <v>54.681588000000005</v>
      </c>
      <c r="O18" s="16">
        <f>$D43</f>
        <v>78.805818000000002</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-1.0941819999999893</v>
      </c>
      <c r="D19" s="16">
        <f t="shared" ref="D19:V19" si="1">D18-D17</f>
        <v>-1.0941819999999893</v>
      </c>
      <c r="E19" s="16">
        <f t="shared" si="1"/>
        <v>-1.0941819999999893</v>
      </c>
      <c r="F19" s="16">
        <f t="shared" si="1"/>
        <v>-1.0941819999999893</v>
      </c>
      <c r="G19" s="16">
        <f t="shared" si="1"/>
        <v>-1.0941819999999893</v>
      </c>
      <c r="H19" s="16">
        <f t="shared" si="1"/>
        <v>-1.0941819999999893</v>
      </c>
      <c r="I19" s="16">
        <f t="shared" si="1"/>
        <v>-1.0941819999999893</v>
      </c>
      <c r="J19" s="16">
        <f t="shared" si="1"/>
        <v>-1.0941819999999893</v>
      </c>
      <c r="K19" s="16">
        <f t="shared" si="1"/>
        <v>-0.56841199999999503</v>
      </c>
      <c r="L19" s="16">
        <f t="shared" si="1"/>
        <v>-1.0941819999999893</v>
      </c>
      <c r="M19" s="16">
        <f t="shared" si="1"/>
        <v>-1.0941819999999893</v>
      </c>
      <c r="N19" s="16">
        <f t="shared" si="1"/>
        <v>-0.56841199999999503</v>
      </c>
      <c r="O19" s="16">
        <f t="shared" si="1"/>
        <v>-1.0941819999999893</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78</v>
      </c>
      <c r="L21" s="28">
        <f t="shared" si="2"/>
        <v>282</v>
      </c>
      <c r="M21" s="28">
        <f t="shared" si="2"/>
        <v>282</v>
      </c>
      <c r="N21" s="28">
        <f t="shared" si="2"/>
        <v>78</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48.594035000000012</v>
      </c>
      <c r="D22" s="16">
        <f>$E32</f>
        <v>48.594035000000012</v>
      </c>
      <c r="E22" s="16">
        <f>$E33</f>
        <v>48.594035000000012</v>
      </c>
      <c r="F22" s="16">
        <f>$E34</f>
        <v>48.594035000000012</v>
      </c>
      <c r="G22" s="16">
        <f>$E35</f>
        <v>48.594035000000012</v>
      </c>
      <c r="H22" s="16">
        <f>$E36</f>
        <v>48.594035000000012</v>
      </c>
      <c r="I22" s="16">
        <f>$E37</f>
        <v>48.594035000000012</v>
      </c>
      <c r="J22" s="16">
        <f>$E38</f>
        <v>48.594035000000012</v>
      </c>
      <c r="K22" s="16">
        <f>$E39</f>
        <v>33.718310000000002</v>
      </c>
      <c r="L22" s="16">
        <f>$E40</f>
        <v>48.594035000000012</v>
      </c>
      <c r="M22" s="16">
        <f>$E41</f>
        <v>48.594035000000012</v>
      </c>
      <c r="N22" s="16">
        <f>$E42</f>
        <v>33.718310000000002</v>
      </c>
      <c r="O22" s="16">
        <f>$E43</f>
        <v>48.594035000000012</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-233.40596499999998</v>
      </c>
      <c r="D23" s="16">
        <f t="shared" ref="D23:V23" si="3">D22-D21</f>
        <v>-233.40596499999998</v>
      </c>
      <c r="E23" s="16">
        <f t="shared" si="3"/>
        <v>-233.40596499999998</v>
      </c>
      <c r="F23" s="16">
        <f t="shared" si="3"/>
        <v>-233.40596499999998</v>
      </c>
      <c r="G23" s="16">
        <f t="shared" si="3"/>
        <v>-233.40596499999998</v>
      </c>
      <c r="H23" s="16">
        <f t="shared" si="3"/>
        <v>-233.40596499999998</v>
      </c>
      <c r="I23" s="16">
        <f t="shared" si="3"/>
        <v>-233.40596499999998</v>
      </c>
      <c r="J23" s="16">
        <f t="shared" si="3"/>
        <v>-233.40596499999998</v>
      </c>
      <c r="K23" s="16">
        <f t="shared" si="3"/>
        <v>-44.281689999999998</v>
      </c>
      <c r="L23" s="16">
        <f t="shared" si="3"/>
        <v>-233.40596499999998</v>
      </c>
      <c r="M23" s="16">
        <f t="shared" si="3"/>
        <v>-233.40596499999998</v>
      </c>
      <c r="N23" s="16">
        <f t="shared" si="3"/>
        <v>-44.281689999999998</v>
      </c>
      <c r="O23" s="16">
        <f t="shared" si="3"/>
        <v>-233.40596499999998</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54</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1.87</v>
      </c>
      <c r="C28" s="15">
        <v>7.0000000000000007E-2</v>
      </c>
      <c r="D28" s="15">
        <v>702</v>
      </c>
      <c r="E28" s="15">
        <v>823</v>
      </c>
      <c r="F28" s="15">
        <v>158</v>
      </c>
      <c r="G28" s="15">
        <v>0.74</v>
      </c>
      <c r="H28" s="15">
        <v>1.44</v>
      </c>
      <c r="I28" s="15">
        <v>0.05</v>
      </c>
      <c r="J28" s="15">
        <v>0.01</v>
      </c>
      <c r="K28" s="23">
        <v>0.05</v>
      </c>
      <c r="L28" s="15">
        <v>0.24</v>
      </c>
      <c r="M28" s="15">
        <v>0.2</v>
      </c>
      <c r="N28" s="15"/>
      <c r="O28" s="15"/>
      <c r="P28" s="15">
        <v>485</v>
      </c>
      <c r="Q28" s="15">
        <v>157</v>
      </c>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Gotrel Farm 1</v>
      </c>
      <c r="B31" s="15">
        <v>49</v>
      </c>
      <c r="C31" s="77">
        <f>IF(C$27="%w/w SAR",((C$28*10)*$B31),IF(C$27="%w/w DM",(((C$28*10)*($B$28/100))*$B31),IF(C$27="kg/t SAR",(C$28*$B31),IF(C$27="kg/t DM",((C$28*($B$28/100))*$B31),IF(C$27="mg/kg SAR",((C$28*0.001)*$B31),IF(C$27="mg/kg DM",(((C$28*0.001)*($B$28/100))*$B31),0))))))</f>
        <v>3.4300000000000003E-3</v>
      </c>
      <c r="D31" s="77">
        <f>(IF(D$27="%w/w SAR",((D$28*10)*$B31),IF(D$27="%w/w DM",(((D$28*10)*($B$28/100))*$B31),IF(D$27="kg/t SAR",(D$28*$B31),IF(D$27="kg/t DM",((D$28*($B$28/100))*$B31),IF(D$27="mg/kg SAR",((D$28*0.001)*$B31),IF(D$27="mg/kg DM",(((D$28*0.001)*($B$28/100))*$B31),"0")))))))*2.291</f>
        <v>78.805818000000002</v>
      </c>
      <c r="E31" s="77">
        <f>(IF(E$27="%w/w SAR",((E$28*10)*$B31),IF(E$27="%w/w DM",(((E$28*10)*($B$28/100))*$B31),IF(E$27="kg/t SAR",(E$28*$B31),IF(E$27="kg/t DM",((E$28*($B$28/100))*$B31),IF(E$27="mg/kg SAR",((E$28*0.001)*$B31),IF(E$27="mg/kg DM",(((E$28*0.001)*($B$28/100))*$B31),"0")))))))*1.205</f>
        <v>48.594035000000012</v>
      </c>
      <c r="F31" s="77">
        <f>(IF(F$27="%w/w SAR",((F$28*10)*$B31),IF(F$27="%w/w DM",(((F$28*10)*($B$28/100))*$B31),IF(F$27="kg/t SAR",(F$28*$B31),IF(F$27="kg/t DM",((F$28*($B$28/100))*$B31),IF(F$27="mg/kg SAR",((F$28*0.001)*$B31),IF(F$27="mg/kg DM",(((F$28*0.001)*($B$28/100))*$B31),"0")))))))*1.658</f>
        <v>12.836236</v>
      </c>
      <c r="G31" s="77">
        <f t="shared" ref="G31:P31" si="5">IF(G$27="%w/w SAR",((G$28*10)*$B31),IF(G$27="%w/w DM",(((G$28*10)*($B$28/100))*$B31),IF(G$27="kg/t SAR",(G$28*$B31),IF(G$27="kg/t DM",((G$28*($B$28/100))*$B31),IF(G$27="mg/kg SAR",((G$28*0.001)*$B31),IF(G$27="mg/kg DM",(((G$28*0.001)*($B$28/100))*$B31),0))))))</f>
        <v>3.6260000000000001E-2</v>
      </c>
      <c r="H31" s="77">
        <f t="shared" si="5"/>
        <v>7.0559999999999998E-2</v>
      </c>
      <c r="I31" s="77">
        <f t="shared" si="5"/>
        <v>2.4499999999999999E-3</v>
      </c>
      <c r="J31" s="77">
        <f t="shared" si="5"/>
        <v>4.9000000000000009E-4</v>
      </c>
      <c r="K31" s="77">
        <f t="shared" si="5"/>
        <v>2.4499999999999999E-3</v>
      </c>
      <c r="L31" s="77">
        <f t="shared" si="5"/>
        <v>1.176E-2</v>
      </c>
      <c r="M31" s="77">
        <f t="shared" si="5"/>
        <v>9.7999999999999997E-3</v>
      </c>
      <c r="N31" s="77">
        <f t="shared" si="5"/>
        <v>0</v>
      </c>
      <c r="O31" s="77">
        <f t="shared" si="5"/>
        <v>0</v>
      </c>
      <c r="P31" s="77">
        <f t="shared" si="5"/>
        <v>23.765000000000001</v>
      </c>
      <c r="Q31" s="77">
        <f>(IF(Q$27="%w/w SAR",((Q$28*10)*$B31),IF(Q$27="%w/w DM",(((Q$28*10)*($B$28/100))*$B31),IF(Q$27="kg/t SAR",(Q$28*$B31),IF(Q$27="kg/t DM",((Q$28*($B$28/100))*$B31),IF(Q$27="mg/kg SAR",((Q$28*0.001)*$B31),IF(Q$27="mg/kg DM",(((Q$28*0.001)*($B$28/100))*$B31),0)))))))*2.5</f>
        <v>19.232499999999998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Gotrel Farm 2</v>
      </c>
      <c r="B32" s="15">
        <v>49</v>
      </c>
      <c r="C32" s="77">
        <f t="shared" ref="C32:C50" si="6">IF(C$27="%w/w SAR",((C$28*10)*$B32),IF(C$27="%w/w DM",(((C$28*10)*($B$28/100))*$B32),IF(C$27="kg/t SAR",(C$28*$B32),IF(C$27="kg/t DM",((C$28*($B$28/100))*$B32),IF(C$27="mg/kg SAR",((C$28*0.001)*$B32),IF(C$27="mg/kg DM",(((C$28*0.001)*($B$28/100))*$B32),0))))))</f>
        <v>3.4300000000000003E-3</v>
      </c>
      <c r="D32" s="77">
        <f t="shared" ref="D32:D50" si="7">(IF(D$27="%w/w SAR",((D$28*10)*$B32),IF(D$27="%w/w DM",(((D$28*10)*($B$28/100))*$B32),IF(D$27="kg/t SAR",(D$28*$B32),IF(D$27="kg/t DM",((D$28*($B$28/100))*$B32),IF(D$27="mg/kg SAR",((D$28*0.001)*$B32),IF(D$27="mg/kg DM",(((D$28*0.001)*($B$28/100))*$B32),"0")))))))*2.291</f>
        <v>78.805818000000002</v>
      </c>
      <c r="E32" s="77">
        <f t="shared" ref="E32:E50" si="8">(IF(E$27="%w/w SAR",((E$28*10)*$B32),IF(E$27="%w/w DM",(((E$28*10)*($B$28/100))*$B32),IF(E$27="kg/t SAR",(E$28*$B32),IF(E$27="kg/t DM",((E$28*($B$28/100))*$B32),IF(E$27="mg/kg SAR",((E$28*0.001)*$B32),IF(E$27="mg/kg DM",(((E$28*0.001)*($B$28/100))*$B32),"0")))))))*1.205</f>
        <v>48.594035000000012</v>
      </c>
      <c r="F32" s="77">
        <f t="shared" ref="F32:F50" si="9">(IF(F$27="%w/w SAR",((F$28*10)*$B32),IF(F$27="%w/w DM",(((F$28*10)*($B$28/100))*$B32),IF(F$27="kg/t SAR",(F$28*$B32),IF(F$27="kg/t DM",((F$28*($B$28/100))*$B32),IF(F$27="mg/kg SAR",((F$28*0.001)*$B32),IF(F$27="mg/kg DM",(((F$28*0.001)*($B$28/100))*$B32),"0")))))))*1.658</f>
        <v>12.836236</v>
      </c>
      <c r="G32" s="77">
        <f t="shared" ref="G32:P50" si="10">IF(G$27="%w/w SAR",((G$28*10)*$B32),IF(G$27="%w/w DM",(((G$28*10)*($B$28/100))*$B32),IF(G$27="kg/t SAR",(G$28*$B32),IF(G$27="kg/t DM",((G$28*($B$28/100))*$B32),IF(G$27="mg/kg SAR",((G$28*0.001)*$B32),IF(G$27="mg/kg DM",(((G$28*0.001)*($B$28/100))*$B32),0))))))</f>
        <v>3.6260000000000001E-2</v>
      </c>
      <c r="H32" s="77">
        <f t="shared" si="10"/>
        <v>7.0559999999999998E-2</v>
      </c>
      <c r="I32" s="77">
        <f t="shared" si="10"/>
        <v>2.4499999999999999E-3</v>
      </c>
      <c r="J32" s="77">
        <f t="shared" si="10"/>
        <v>4.9000000000000009E-4</v>
      </c>
      <c r="K32" s="77">
        <f t="shared" si="10"/>
        <v>2.4499999999999999E-3</v>
      </c>
      <c r="L32" s="77">
        <f t="shared" si="10"/>
        <v>1.176E-2</v>
      </c>
      <c r="M32" s="77">
        <f t="shared" si="10"/>
        <v>9.7999999999999997E-3</v>
      </c>
      <c r="N32" s="77">
        <f t="shared" si="10"/>
        <v>0</v>
      </c>
      <c r="O32" s="77">
        <f t="shared" si="10"/>
        <v>0</v>
      </c>
      <c r="P32" s="77">
        <f t="shared" si="10"/>
        <v>23.765000000000001</v>
      </c>
      <c r="Q32" s="77">
        <f t="shared" ref="Q32:Q50" si="11">(IF(Q$27="%w/w SAR",((Q$28*10)*$B32),IF(Q$27="%w/w DM",(((Q$28*10)*($B$28/100))*$B32),IF(Q$27="kg/t SAR",(Q$28*$B32),IF(Q$27="kg/t DM",((Q$28*($B$28/100))*$B32),IF(Q$27="mg/kg SAR",((Q$28*0.001)*$B32),IF(Q$27="mg/kg DM",(((Q$28*0.001)*($B$28/100))*$B32),0)))))))*2.5</f>
        <v>19.232499999999998</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Gotrel Farm 3</v>
      </c>
      <c r="B33" s="15">
        <v>49</v>
      </c>
      <c r="C33" s="77">
        <f t="shared" si="6"/>
        <v>3.4300000000000003E-3</v>
      </c>
      <c r="D33" s="77">
        <f t="shared" si="7"/>
        <v>78.805818000000002</v>
      </c>
      <c r="E33" s="77">
        <f t="shared" si="8"/>
        <v>48.594035000000012</v>
      </c>
      <c r="F33" s="77">
        <f t="shared" si="9"/>
        <v>12.836236</v>
      </c>
      <c r="G33" s="77">
        <f t="shared" si="10"/>
        <v>3.6260000000000001E-2</v>
      </c>
      <c r="H33" s="77">
        <f t="shared" si="10"/>
        <v>7.0559999999999998E-2</v>
      </c>
      <c r="I33" s="77">
        <f t="shared" si="10"/>
        <v>2.4499999999999999E-3</v>
      </c>
      <c r="J33" s="77">
        <f t="shared" si="10"/>
        <v>4.9000000000000009E-4</v>
      </c>
      <c r="K33" s="77">
        <f t="shared" si="10"/>
        <v>2.4499999999999999E-3</v>
      </c>
      <c r="L33" s="77">
        <f t="shared" si="10"/>
        <v>1.176E-2</v>
      </c>
      <c r="M33" s="77">
        <f t="shared" si="10"/>
        <v>9.7999999999999997E-3</v>
      </c>
      <c r="N33" s="77">
        <f t="shared" si="10"/>
        <v>0</v>
      </c>
      <c r="O33" s="77">
        <f t="shared" si="10"/>
        <v>0</v>
      </c>
      <c r="P33" s="77">
        <f t="shared" si="10"/>
        <v>23.765000000000001</v>
      </c>
      <c r="Q33" s="77">
        <f t="shared" si="11"/>
        <v>19.232499999999998</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Gotrel Farm 4</v>
      </c>
      <c r="B34" s="15">
        <v>49</v>
      </c>
      <c r="C34" s="77">
        <f t="shared" si="6"/>
        <v>3.4300000000000003E-3</v>
      </c>
      <c r="D34" s="77">
        <f t="shared" si="7"/>
        <v>78.805818000000002</v>
      </c>
      <c r="E34" s="77">
        <f t="shared" si="8"/>
        <v>48.594035000000012</v>
      </c>
      <c r="F34" s="77">
        <f t="shared" si="9"/>
        <v>12.836236</v>
      </c>
      <c r="G34" s="77">
        <f t="shared" si="10"/>
        <v>3.6260000000000001E-2</v>
      </c>
      <c r="H34" s="77">
        <f t="shared" si="10"/>
        <v>7.0559999999999998E-2</v>
      </c>
      <c r="I34" s="77">
        <f t="shared" si="10"/>
        <v>2.4499999999999999E-3</v>
      </c>
      <c r="J34" s="77">
        <f t="shared" si="10"/>
        <v>4.9000000000000009E-4</v>
      </c>
      <c r="K34" s="77">
        <f t="shared" si="10"/>
        <v>2.4499999999999999E-3</v>
      </c>
      <c r="L34" s="77">
        <f t="shared" si="10"/>
        <v>1.176E-2</v>
      </c>
      <c r="M34" s="77">
        <f t="shared" si="10"/>
        <v>9.7999999999999997E-3</v>
      </c>
      <c r="N34" s="77">
        <f t="shared" si="10"/>
        <v>0</v>
      </c>
      <c r="O34" s="77">
        <f t="shared" si="10"/>
        <v>0</v>
      </c>
      <c r="P34" s="77">
        <f t="shared" si="10"/>
        <v>23.765000000000001</v>
      </c>
      <c r="Q34" s="77">
        <f t="shared" si="11"/>
        <v>19.232499999999998</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Gotrel Farm 5</v>
      </c>
      <c r="B35" s="15">
        <v>49</v>
      </c>
      <c r="C35" s="77">
        <f t="shared" si="6"/>
        <v>3.4300000000000003E-3</v>
      </c>
      <c r="D35" s="77">
        <f t="shared" si="7"/>
        <v>78.805818000000002</v>
      </c>
      <c r="E35" s="77">
        <f t="shared" si="8"/>
        <v>48.594035000000012</v>
      </c>
      <c r="F35" s="77">
        <f t="shared" si="9"/>
        <v>12.836236</v>
      </c>
      <c r="G35" s="77">
        <f t="shared" si="10"/>
        <v>3.6260000000000001E-2</v>
      </c>
      <c r="H35" s="77">
        <f t="shared" si="10"/>
        <v>7.0559999999999998E-2</v>
      </c>
      <c r="I35" s="77">
        <f t="shared" si="10"/>
        <v>2.4499999999999999E-3</v>
      </c>
      <c r="J35" s="77">
        <f t="shared" si="10"/>
        <v>4.9000000000000009E-4</v>
      </c>
      <c r="K35" s="77">
        <f t="shared" si="10"/>
        <v>2.4499999999999999E-3</v>
      </c>
      <c r="L35" s="77">
        <f t="shared" si="10"/>
        <v>1.176E-2</v>
      </c>
      <c r="M35" s="77">
        <f t="shared" si="10"/>
        <v>9.7999999999999997E-3</v>
      </c>
      <c r="N35" s="77">
        <f t="shared" si="10"/>
        <v>0</v>
      </c>
      <c r="O35" s="77">
        <f t="shared" si="10"/>
        <v>0</v>
      </c>
      <c r="P35" s="77">
        <f t="shared" si="10"/>
        <v>23.765000000000001</v>
      </c>
      <c r="Q35" s="77">
        <f t="shared" si="11"/>
        <v>19.232499999999998</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Gotrel Farm 6</v>
      </c>
      <c r="B36" s="15">
        <v>49</v>
      </c>
      <c r="C36" s="77">
        <f t="shared" si="6"/>
        <v>3.4300000000000003E-3</v>
      </c>
      <c r="D36" s="77">
        <f t="shared" si="7"/>
        <v>78.805818000000002</v>
      </c>
      <c r="E36" s="77">
        <f t="shared" si="8"/>
        <v>48.594035000000012</v>
      </c>
      <c r="F36" s="77">
        <f t="shared" si="9"/>
        <v>12.836236</v>
      </c>
      <c r="G36" s="77">
        <f t="shared" si="10"/>
        <v>3.6260000000000001E-2</v>
      </c>
      <c r="H36" s="77">
        <f t="shared" si="10"/>
        <v>7.0559999999999998E-2</v>
      </c>
      <c r="I36" s="77">
        <f t="shared" si="10"/>
        <v>2.4499999999999999E-3</v>
      </c>
      <c r="J36" s="77">
        <f t="shared" si="10"/>
        <v>4.9000000000000009E-4</v>
      </c>
      <c r="K36" s="77">
        <f t="shared" si="10"/>
        <v>2.4499999999999999E-3</v>
      </c>
      <c r="L36" s="77">
        <f t="shared" si="10"/>
        <v>1.176E-2</v>
      </c>
      <c r="M36" s="77">
        <f t="shared" si="10"/>
        <v>9.7999999999999997E-3</v>
      </c>
      <c r="N36" s="77">
        <f t="shared" si="10"/>
        <v>0</v>
      </c>
      <c r="O36" s="77">
        <f t="shared" si="10"/>
        <v>0</v>
      </c>
      <c r="P36" s="77">
        <f t="shared" si="10"/>
        <v>23.765000000000001</v>
      </c>
      <c r="Q36" s="77">
        <f t="shared" si="11"/>
        <v>19.232499999999998</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Gotrel Farm 7</v>
      </c>
      <c r="B37" s="15">
        <v>49</v>
      </c>
      <c r="C37" s="77">
        <f t="shared" si="6"/>
        <v>3.4300000000000003E-3</v>
      </c>
      <c r="D37" s="77">
        <f t="shared" si="7"/>
        <v>78.805818000000002</v>
      </c>
      <c r="E37" s="77">
        <f t="shared" si="8"/>
        <v>48.594035000000012</v>
      </c>
      <c r="F37" s="77">
        <f t="shared" si="9"/>
        <v>12.836236</v>
      </c>
      <c r="G37" s="77">
        <f t="shared" si="10"/>
        <v>3.6260000000000001E-2</v>
      </c>
      <c r="H37" s="77">
        <f t="shared" si="10"/>
        <v>7.0559999999999998E-2</v>
      </c>
      <c r="I37" s="77">
        <f t="shared" si="10"/>
        <v>2.4499999999999999E-3</v>
      </c>
      <c r="J37" s="77">
        <f t="shared" si="10"/>
        <v>4.9000000000000009E-4</v>
      </c>
      <c r="K37" s="77">
        <f t="shared" si="10"/>
        <v>2.4499999999999999E-3</v>
      </c>
      <c r="L37" s="77">
        <f t="shared" si="10"/>
        <v>1.176E-2</v>
      </c>
      <c r="M37" s="77">
        <f t="shared" si="10"/>
        <v>9.7999999999999997E-3</v>
      </c>
      <c r="N37" s="77">
        <f t="shared" si="10"/>
        <v>0</v>
      </c>
      <c r="O37" s="77">
        <f t="shared" si="10"/>
        <v>0</v>
      </c>
      <c r="P37" s="77">
        <f t="shared" si="10"/>
        <v>23.765000000000001</v>
      </c>
      <c r="Q37" s="77">
        <f t="shared" si="11"/>
        <v>19.232499999999998</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Ty Gwyn 15</v>
      </c>
      <c r="B38" s="15">
        <v>49</v>
      </c>
      <c r="C38" s="77">
        <f t="shared" si="6"/>
        <v>3.4300000000000003E-3</v>
      </c>
      <c r="D38" s="77">
        <f t="shared" si="7"/>
        <v>78.805818000000002</v>
      </c>
      <c r="E38" s="77">
        <f t="shared" si="8"/>
        <v>48.594035000000012</v>
      </c>
      <c r="F38" s="77">
        <f t="shared" si="9"/>
        <v>12.836236</v>
      </c>
      <c r="G38" s="77">
        <f t="shared" si="10"/>
        <v>3.6260000000000001E-2</v>
      </c>
      <c r="H38" s="77">
        <f t="shared" si="10"/>
        <v>7.0559999999999998E-2</v>
      </c>
      <c r="I38" s="77">
        <f t="shared" si="10"/>
        <v>2.4499999999999999E-3</v>
      </c>
      <c r="J38" s="77">
        <f t="shared" si="10"/>
        <v>4.9000000000000009E-4</v>
      </c>
      <c r="K38" s="77">
        <f t="shared" si="10"/>
        <v>2.4499999999999999E-3</v>
      </c>
      <c r="L38" s="77">
        <f t="shared" si="10"/>
        <v>1.176E-2</v>
      </c>
      <c r="M38" s="77">
        <f t="shared" si="10"/>
        <v>9.7999999999999997E-3</v>
      </c>
      <c r="N38" s="77">
        <f t="shared" si="10"/>
        <v>0</v>
      </c>
      <c r="O38" s="77">
        <f t="shared" si="10"/>
        <v>0</v>
      </c>
      <c r="P38" s="77">
        <f t="shared" si="10"/>
        <v>23.765000000000001</v>
      </c>
      <c r="Q38" s="77">
        <f t="shared" si="11"/>
        <v>19.232499999999998</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Ty Gwyn 16</v>
      </c>
      <c r="B39" s="15">
        <v>34</v>
      </c>
      <c r="C39" s="77">
        <f t="shared" si="6"/>
        <v>2.3800000000000002E-3</v>
      </c>
      <c r="D39" s="77">
        <f t="shared" si="7"/>
        <v>54.681588000000005</v>
      </c>
      <c r="E39" s="77">
        <f t="shared" si="8"/>
        <v>33.718310000000002</v>
      </c>
      <c r="F39" s="77">
        <f t="shared" si="9"/>
        <v>8.9067759999999989</v>
      </c>
      <c r="G39" s="77">
        <f t="shared" si="10"/>
        <v>2.5159999999999998E-2</v>
      </c>
      <c r="H39" s="77">
        <f t="shared" si="10"/>
        <v>4.8959999999999997E-2</v>
      </c>
      <c r="I39" s="77">
        <f t="shared" si="10"/>
        <v>1.7000000000000001E-3</v>
      </c>
      <c r="J39" s="77">
        <f t="shared" si="10"/>
        <v>3.4000000000000002E-4</v>
      </c>
      <c r="K39" s="77">
        <f t="shared" si="10"/>
        <v>1.7000000000000001E-3</v>
      </c>
      <c r="L39" s="77">
        <f t="shared" si="10"/>
        <v>8.1600000000000006E-3</v>
      </c>
      <c r="M39" s="77">
        <f t="shared" si="10"/>
        <v>6.8000000000000005E-3</v>
      </c>
      <c r="N39" s="77">
        <f t="shared" si="10"/>
        <v>0</v>
      </c>
      <c r="O39" s="77">
        <f t="shared" si="10"/>
        <v>0</v>
      </c>
      <c r="P39" s="77">
        <f t="shared" si="10"/>
        <v>16.489999999999998</v>
      </c>
      <c r="Q39" s="77">
        <f t="shared" si="11"/>
        <v>13.345000000000001</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Ty Gwyn 17</v>
      </c>
      <c r="B40" s="15">
        <v>49</v>
      </c>
      <c r="C40" s="77">
        <f t="shared" si="6"/>
        <v>3.4300000000000003E-3</v>
      </c>
      <c r="D40" s="77">
        <f t="shared" si="7"/>
        <v>78.805818000000002</v>
      </c>
      <c r="E40" s="77">
        <f t="shared" si="8"/>
        <v>48.594035000000012</v>
      </c>
      <c r="F40" s="77">
        <f t="shared" si="9"/>
        <v>12.836236</v>
      </c>
      <c r="G40" s="77">
        <f t="shared" si="10"/>
        <v>3.6260000000000001E-2</v>
      </c>
      <c r="H40" s="77">
        <f t="shared" si="10"/>
        <v>7.0559999999999998E-2</v>
      </c>
      <c r="I40" s="77">
        <f t="shared" si="10"/>
        <v>2.4499999999999999E-3</v>
      </c>
      <c r="J40" s="77">
        <f t="shared" si="10"/>
        <v>4.9000000000000009E-4</v>
      </c>
      <c r="K40" s="77">
        <f t="shared" si="10"/>
        <v>2.4499999999999999E-3</v>
      </c>
      <c r="L40" s="77">
        <f t="shared" si="10"/>
        <v>1.176E-2</v>
      </c>
      <c r="M40" s="77">
        <f t="shared" si="10"/>
        <v>9.7999999999999997E-3</v>
      </c>
      <c r="N40" s="77">
        <f t="shared" si="10"/>
        <v>0</v>
      </c>
      <c r="O40" s="77">
        <f t="shared" si="10"/>
        <v>0</v>
      </c>
      <c r="P40" s="77">
        <f t="shared" si="10"/>
        <v>23.765000000000001</v>
      </c>
      <c r="Q40" s="77">
        <f t="shared" si="11"/>
        <v>19.232499999999998</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Ty Gwyn 18/19</v>
      </c>
      <c r="B41" s="15">
        <v>49</v>
      </c>
      <c r="C41" s="77">
        <f t="shared" si="6"/>
        <v>3.4300000000000003E-3</v>
      </c>
      <c r="D41" s="77">
        <f t="shared" si="7"/>
        <v>78.805818000000002</v>
      </c>
      <c r="E41" s="77">
        <f t="shared" si="8"/>
        <v>48.594035000000012</v>
      </c>
      <c r="F41" s="77">
        <f t="shared" si="9"/>
        <v>12.836236</v>
      </c>
      <c r="G41" s="77">
        <f t="shared" si="10"/>
        <v>3.6260000000000001E-2</v>
      </c>
      <c r="H41" s="77">
        <f t="shared" si="10"/>
        <v>7.0559999999999998E-2</v>
      </c>
      <c r="I41" s="77">
        <f t="shared" si="10"/>
        <v>2.4499999999999999E-3</v>
      </c>
      <c r="J41" s="77">
        <f t="shared" si="10"/>
        <v>4.9000000000000009E-4</v>
      </c>
      <c r="K41" s="77">
        <f t="shared" si="10"/>
        <v>2.4499999999999999E-3</v>
      </c>
      <c r="L41" s="77">
        <f t="shared" si="10"/>
        <v>1.176E-2</v>
      </c>
      <c r="M41" s="77">
        <f t="shared" si="10"/>
        <v>9.7999999999999997E-3</v>
      </c>
      <c r="N41" s="77">
        <f t="shared" si="10"/>
        <v>0</v>
      </c>
      <c r="O41" s="77">
        <f t="shared" si="10"/>
        <v>0</v>
      </c>
      <c r="P41" s="77">
        <f t="shared" si="10"/>
        <v>23.765000000000001</v>
      </c>
      <c r="Q41" s="77">
        <f t="shared" si="11"/>
        <v>19.232499999999998</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t="str">
        <f>N8</f>
        <v>Ty Gwyn 20/21</v>
      </c>
      <c r="B42" s="15">
        <v>34</v>
      </c>
      <c r="C42" s="77">
        <f t="shared" si="6"/>
        <v>2.3800000000000002E-3</v>
      </c>
      <c r="D42" s="77">
        <f t="shared" si="7"/>
        <v>54.681588000000005</v>
      </c>
      <c r="E42" s="77">
        <f t="shared" si="8"/>
        <v>33.718310000000002</v>
      </c>
      <c r="F42" s="77">
        <f t="shared" si="9"/>
        <v>8.9067759999999989</v>
      </c>
      <c r="G42" s="77">
        <f t="shared" si="10"/>
        <v>2.5159999999999998E-2</v>
      </c>
      <c r="H42" s="77">
        <f t="shared" si="10"/>
        <v>4.8959999999999997E-2</v>
      </c>
      <c r="I42" s="77">
        <f t="shared" si="10"/>
        <v>1.7000000000000001E-3</v>
      </c>
      <c r="J42" s="77">
        <f t="shared" si="10"/>
        <v>3.4000000000000002E-4</v>
      </c>
      <c r="K42" s="77">
        <f t="shared" si="10"/>
        <v>1.7000000000000001E-3</v>
      </c>
      <c r="L42" s="77">
        <f t="shared" si="10"/>
        <v>8.1600000000000006E-3</v>
      </c>
      <c r="M42" s="77">
        <f t="shared" si="10"/>
        <v>6.8000000000000005E-3</v>
      </c>
      <c r="N42" s="77">
        <f t="shared" si="10"/>
        <v>0</v>
      </c>
      <c r="O42" s="77">
        <f t="shared" si="10"/>
        <v>0</v>
      </c>
      <c r="P42" s="77">
        <f t="shared" si="10"/>
        <v>16.489999999999998</v>
      </c>
      <c r="Q42" s="77">
        <f t="shared" si="11"/>
        <v>13.345000000000001</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t="str">
        <f>O8</f>
        <v>Hafod 2675</v>
      </c>
      <c r="B43" s="15">
        <v>49</v>
      </c>
      <c r="C43" s="77">
        <f t="shared" si="6"/>
        <v>3.4300000000000003E-3</v>
      </c>
      <c r="D43" s="77">
        <f t="shared" si="7"/>
        <v>78.805818000000002</v>
      </c>
      <c r="E43" s="77">
        <f t="shared" si="8"/>
        <v>48.594035000000012</v>
      </c>
      <c r="F43" s="77">
        <f t="shared" si="9"/>
        <v>12.836236</v>
      </c>
      <c r="G43" s="77">
        <f t="shared" si="10"/>
        <v>3.6260000000000001E-2</v>
      </c>
      <c r="H43" s="77">
        <f t="shared" si="10"/>
        <v>7.0559999999999998E-2</v>
      </c>
      <c r="I43" s="77">
        <f t="shared" si="10"/>
        <v>2.4499999999999999E-3</v>
      </c>
      <c r="J43" s="77">
        <f t="shared" si="10"/>
        <v>4.9000000000000009E-4</v>
      </c>
      <c r="K43" s="77">
        <f t="shared" si="10"/>
        <v>2.4499999999999999E-3</v>
      </c>
      <c r="L43" s="77">
        <f t="shared" si="10"/>
        <v>1.176E-2</v>
      </c>
      <c r="M43" s="77">
        <f t="shared" si="10"/>
        <v>9.7999999999999997E-3</v>
      </c>
      <c r="N43" s="77">
        <f t="shared" si="10"/>
        <v>0</v>
      </c>
      <c r="O43" s="77">
        <f t="shared" si="10"/>
        <v>0</v>
      </c>
      <c r="P43" s="77">
        <f t="shared" si="10"/>
        <v>23.765000000000001</v>
      </c>
      <c r="Q43" s="77">
        <f t="shared" si="11"/>
        <v>19.232499999999998</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Gotrel Farm 1</v>
      </c>
      <c r="C57" s="8" t="str">
        <f t="shared" ref="C57:U57" si="13">D8</f>
        <v>Gotrel Farm 2</v>
      </c>
      <c r="D57" s="8" t="str">
        <f t="shared" si="13"/>
        <v>Gotrel Farm 3</v>
      </c>
      <c r="E57" s="8" t="str">
        <f t="shared" si="13"/>
        <v>Gotrel Farm 4</v>
      </c>
      <c r="F57" s="8" t="str">
        <f t="shared" si="13"/>
        <v>Gotrel Farm 5</v>
      </c>
      <c r="G57" s="8" t="str">
        <f t="shared" si="13"/>
        <v>Gotrel Farm 6</v>
      </c>
      <c r="H57" s="8" t="str">
        <f t="shared" si="13"/>
        <v>Gotrel Farm 7</v>
      </c>
      <c r="I57" s="8" t="str">
        <f t="shared" si="13"/>
        <v>Ty Gwyn 15</v>
      </c>
      <c r="J57" s="8" t="str">
        <f t="shared" si="13"/>
        <v>Ty Gwyn 16</v>
      </c>
      <c r="K57" s="8" t="str">
        <f t="shared" si="13"/>
        <v>Ty Gwyn 17</v>
      </c>
      <c r="L57" s="8" t="str">
        <f t="shared" si="13"/>
        <v>Ty Gwyn 18/19</v>
      </c>
      <c r="M57" s="8" t="str">
        <f t="shared" si="13"/>
        <v>Ty Gwyn 20/21</v>
      </c>
      <c r="N57" s="8" t="str">
        <f t="shared" si="13"/>
        <v>Hafod 2675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Arable</v>
      </c>
      <c r="K58" s="13" t="str">
        <f>L16&amp;" I "&amp;(VLOOKUP(L14,Table24[],6,FALSE))</f>
        <v>Medium/Clay I Grass</v>
      </c>
      <c r="L58" s="13" t="str">
        <f>M16&amp;" I "&amp;(VLOOKUP(M14,Table24[],6,FALSE))</f>
        <v>Medium/Clay I Grass</v>
      </c>
      <c r="M58" s="13" t="str">
        <f>N16&amp;" I "&amp;(VLOOKUP(N14,Table24[],6,FALSE))</f>
        <v>Medium/Clay I Arable</v>
      </c>
      <c r="N58" s="13" t="str">
        <f>O16&amp;" I "&amp;(VLOOKUP(O14,Table24[],6,FALSE))</f>
        <v>Medium/Clay I Grass</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6.7</v>
      </c>
      <c r="K59" s="76">
        <f>VLOOKUP(L$14,Table24[],5,FALSE)</f>
        <v>6.2</v>
      </c>
      <c r="L59" s="76">
        <f>VLOOKUP(M$14,Table24[],5,FALSE)</f>
        <v>6.2</v>
      </c>
      <c r="M59" s="76">
        <f>VLOOKUP(N$14,Table24[],5,FALSE)</f>
        <v>6.7</v>
      </c>
      <c r="N59" s="76">
        <f>VLOOKUP(O$14,Table24[],5,FALSE)</f>
        <v>6.2</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5.8</v>
      </c>
      <c r="C60" s="76">
        <f t="shared" ref="C60:U60" si="14">D10</f>
        <v>5.9</v>
      </c>
      <c r="D60" s="76">
        <f t="shared" si="14"/>
        <v>5.6</v>
      </c>
      <c r="E60" s="76">
        <f t="shared" si="14"/>
        <v>5.5</v>
      </c>
      <c r="F60" s="76">
        <f t="shared" si="14"/>
        <v>5.9</v>
      </c>
      <c r="G60" s="76">
        <f t="shared" si="14"/>
        <v>5.7</v>
      </c>
      <c r="H60" s="76">
        <f t="shared" si="14"/>
        <v>6</v>
      </c>
      <c r="I60" s="76">
        <f t="shared" si="14"/>
        <v>5.7</v>
      </c>
      <c r="J60" s="76">
        <f t="shared" si="14"/>
        <v>5.7</v>
      </c>
      <c r="K60" s="76">
        <f t="shared" si="14"/>
        <v>5.8</v>
      </c>
      <c r="L60" s="76">
        <f t="shared" si="14"/>
        <v>5.6</v>
      </c>
      <c r="M60" s="76">
        <f t="shared" si="14"/>
        <v>5.7</v>
      </c>
      <c r="N60" s="76">
        <f t="shared" si="14"/>
        <v>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8</v>
      </c>
      <c r="K61" s="76">
        <f t="shared" si="15"/>
        <v>6</v>
      </c>
      <c r="L61" s="76">
        <f t="shared" si="15"/>
        <v>6</v>
      </c>
      <c r="M61" s="76">
        <f t="shared" si="15"/>
        <v>8</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49</v>
      </c>
      <c r="C62" s="77">
        <f>B32</f>
        <v>49</v>
      </c>
      <c r="D62" s="77">
        <f>B33</f>
        <v>49</v>
      </c>
      <c r="E62" s="77">
        <f>B34</f>
        <v>49</v>
      </c>
      <c r="F62" s="77">
        <f>B35</f>
        <v>49</v>
      </c>
      <c r="G62" s="77">
        <f>B36</f>
        <v>49</v>
      </c>
      <c r="H62" s="77">
        <f>B37</f>
        <v>49</v>
      </c>
      <c r="I62" s="77">
        <f>B38</f>
        <v>49</v>
      </c>
      <c r="J62" s="77">
        <f>B39</f>
        <v>34</v>
      </c>
      <c r="K62" s="77">
        <f>B40</f>
        <v>49</v>
      </c>
      <c r="L62" s="77">
        <f>B41</f>
        <v>49</v>
      </c>
      <c r="M62" s="77">
        <f>B42</f>
        <v>34</v>
      </c>
      <c r="N62" s="77">
        <f>B43</f>
        <v>49</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1.7999999999999989</v>
      </c>
      <c r="D64" s="77">
        <f t="shared" si="17"/>
        <v>3.6000000000000032</v>
      </c>
      <c r="E64" s="77">
        <f t="shared" si="17"/>
        <v>4.2000000000000011</v>
      </c>
      <c r="F64" s="77">
        <f t="shared" si="17"/>
        <v>1.7999999999999989</v>
      </c>
      <c r="G64" s="77">
        <f t="shared" si="17"/>
        <v>3</v>
      </c>
      <c r="H64" s="77">
        <f t="shared" si="17"/>
        <v>1.2000000000000011</v>
      </c>
      <c r="I64" s="77">
        <f t="shared" si="17"/>
        <v>3</v>
      </c>
      <c r="J64" s="77">
        <f t="shared" si="17"/>
        <v>8</v>
      </c>
      <c r="K64" s="77">
        <f t="shared" si="17"/>
        <v>2.4000000000000021</v>
      </c>
      <c r="L64" s="77">
        <f t="shared" si="17"/>
        <v>3.6000000000000032</v>
      </c>
      <c r="M64" s="77">
        <f t="shared" si="17"/>
        <v>8</v>
      </c>
      <c r="N64" s="77">
        <f t="shared" si="17"/>
        <v>1.2000000000000011</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-1.7999999999999989</v>
      </c>
      <c r="D65" s="77">
        <f t="shared" si="18"/>
        <v>-3.6000000000000032</v>
      </c>
      <c r="E65" s="77">
        <f t="shared" si="18"/>
        <v>-4.2000000000000011</v>
      </c>
      <c r="F65" s="77">
        <f t="shared" si="18"/>
        <v>-1.7999999999999989</v>
      </c>
      <c r="G65" s="77">
        <f t="shared" si="18"/>
        <v>-3</v>
      </c>
      <c r="H65" s="77">
        <f t="shared" si="18"/>
        <v>-1.2000000000000011</v>
      </c>
      <c r="I65" s="77">
        <f t="shared" si="18"/>
        <v>-3</v>
      </c>
      <c r="J65" s="77">
        <f t="shared" si="18"/>
        <v>-8</v>
      </c>
      <c r="K65" s="77">
        <f t="shared" si="18"/>
        <v>-2.4000000000000021</v>
      </c>
      <c r="L65" s="77">
        <f t="shared" si="18"/>
        <v>-3.6000000000000032</v>
      </c>
      <c r="M65" s="77">
        <f t="shared" si="18"/>
        <v>-8</v>
      </c>
      <c r="N65" s="77">
        <f t="shared" si="18"/>
        <v>-1.2000000000000011</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8" sqref="E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Volac!C1:D1</f>
        <v>PAN-019750</v>
      </c>
      <c r="D1" s="142"/>
      <c r="E1" s="93" t="s">
        <v>45</v>
      </c>
      <c r="F1" s="39">
        <f>Volac!F1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Volac!C2:D2</f>
        <v>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Volac!C3:D3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Volac!C4:D4</f>
        <v>Gotrel Farm, Ferwig Road, Cardigan, Ceredigion, SA43 1PJ 
Ty Gwyn Farm, Ferwig, Cardigan, Ceredigion, SA43 1PL 
Hafod Farm, Ferwig, Cardigan, Ceredigion, SA43 1PU</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Volac!C5:D5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Volac!C8</f>
        <v>Gotrel Farm 1</v>
      </c>
      <c r="D8" s="60" t="str">
        <f>Volac!D8</f>
        <v>Gotrel Farm 2</v>
      </c>
      <c r="E8" s="60" t="str">
        <f>Volac!E8</f>
        <v>Gotrel Farm 3</v>
      </c>
      <c r="F8" s="60" t="str">
        <f>Volac!F8</f>
        <v>Gotrel Farm 4</v>
      </c>
      <c r="G8" s="60" t="str">
        <f>Volac!G8</f>
        <v>Gotrel Farm 5</v>
      </c>
      <c r="H8" s="60" t="str">
        <f>Volac!H8</f>
        <v>Gotrel Farm 6</v>
      </c>
      <c r="I8" s="60" t="str">
        <f>Volac!I8</f>
        <v>Gotrel Farm 7</v>
      </c>
      <c r="J8" s="60" t="str">
        <f>Volac!J8</f>
        <v>Ty Gwyn 15</v>
      </c>
      <c r="K8" s="60" t="str">
        <f>Volac!K8</f>
        <v>Ty Gwyn 16</v>
      </c>
      <c r="L8" s="60" t="str">
        <f>Volac!L8</f>
        <v>Ty Gwyn 17</v>
      </c>
      <c r="M8" s="60" t="str">
        <f>Volac!M8</f>
        <v>Ty Gwyn 18/19</v>
      </c>
      <c r="N8" s="60" t="str">
        <f>Volac!N8</f>
        <v>Ty Gwyn 20/21</v>
      </c>
      <c r="O8" s="60" t="str">
        <f>Volac!O8</f>
        <v>Hafod 2675</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Volac!C9</f>
        <v>moderate</v>
      </c>
      <c r="D9" s="60" t="str">
        <f>Volac!D9</f>
        <v>moderate</v>
      </c>
      <c r="E9" s="60" t="str">
        <f>Volac!E9</f>
        <v>moderate</v>
      </c>
      <c r="F9" s="60" t="str">
        <f>Volac!F9</f>
        <v>moderate</v>
      </c>
      <c r="G9" s="60" t="str">
        <f>Volac!G9</f>
        <v>moderate</v>
      </c>
      <c r="H9" s="60" t="str">
        <f>Volac!H9</f>
        <v>moderate</v>
      </c>
      <c r="I9" s="60" t="str">
        <f>Volac!I9</f>
        <v>moderate</v>
      </c>
      <c r="J9" s="60" t="str">
        <f>Volac!J9</f>
        <v>moderate</v>
      </c>
      <c r="K9" s="60">
        <f>Volac!K9</f>
        <v>1</v>
      </c>
      <c r="L9" s="60" t="str">
        <f>Volac!L9</f>
        <v>moderate</v>
      </c>
      <c r="M9" s="60" t="str">
        <f>Volac!M9</f>
        <v>moderate</v>
      </c>
      <c r="N9" s="60">
        <f>Volac!N9</f>
        <v>1</v>
      </c>
      <c r="O9" s="60" t="str">
        <f>Volac!O9</f>
        <v>moderate</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Volac!C10</f>
        <v>5.8</v>
      </c>
      <c r="D10" s="60">
        <f>Volac!D10</f>
        <v>5.9</v>
      </c>
      <c r="E10" s="60">
        <f>Volac!E10</f>
        <v>5.6</v>
      </c>
      <c r="F10" s="60">
        <f>Volac!F10</f>
        <v>5.5</v>
      </c>
      <c r="G10" s="60">
        <f>Volac!G10</f>
        <v>5.9</v>
      </c>
      <c r="H10" s="60">
        <f>Volac!H10</f>
        <v>5.7</v>
      </c>
      <c r="I10" s="60">
        <f>Volac!I10</f>
        <v>6</v>
      </c>
      <c r="J10" s="60">
        <f>Volac!J10</f>
        <v>5.7</v>
      </c>
      <c r="K10" s="60">
        <f>Volac!K10</f>
        <v>5.7</v>
      </c>
      <c r="L10" s="60">
        <f>Volac!L10</f>
        <v>5.8</v>
      </c>
      <c r="M10" s="60">
        <f>Volac!M10</f>
        <v>5.6</v>
      </c>
      <c r="N10" s="60">
        <f>Volac!N10</f>
        <v>5.7</v>
      </c>
      <c r="O10" s="60">
        <f>Volac!O10</f>
        <v>6</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Volac!C11</f>
        <v>2</v>
      </c>
      <c r="D11" s="60">
        <f>Volac!D11</f>
        <v>2</v>
      </c>
      <c r="E11" s="60">
        <f>Volac!E11</f>
        <v>3</v>
      </c>
      <c r="F11" s="60">
        <f>Volac!F11</f>
        <v>2</v>
      </c>
      <c r="G11" s="60">
        <f>Volac!G11</f>
        <v>3</v>
      </c>
      <c r="H11" s="60">
        <f>Volac!H11</f>
        <v>2</v>
      </c>
      <c r="I11" s="60">
        <f>Volac!I11</f>
        <v>2</v>
      </c>
      <c r="J11" s="60">
        <f>Volac!J11</f>
        <v>3</v>
      </c>
      <c r="K11" s="60">
        <f>Volac!K11</f>
        <v>3</v>
      </c>
      <c r="L11" s="60">
        <f>Volac!L11</f>
        <v>2</v>
      </c>
      <c r="M11" s="60">
        <f>Volac!M11</f>
        <v>2</v>
      </c>
      <c r="N11" s="60">
        <f>Volac!N11</f>
        <v>2</v>
      </c>
      <c r="O11" s="60">
        <f>Volac!O11</f>
        <v>2</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Volac!C12</f>
        <v>1</v>
      </c>
      <c r="D12" s="60">
        <f>Volac!D12</f>
        <v>1</v>
      </c>
      <c r="E12" s="60">
        <f>Volac!E12</f>
        <v>1</v>
      </c>
      <c r="F12" s="60">
        <f>Volac!F12</f>
        <v>1</v>
      </c>
      <c r="G12" s="60">
        <f>Volac!G12</f>
        <v>1</v>
      </c>
      <c r="H12" s="60">
        <f>Volac!H12</f>
        <v>1</v>
      </c>
      <c r="I12" s="60">
        <f>Volac!I12</f>
        <v>1</v>
      </c>
      <c r="J12" s="60">
        <f>Volac!J12</f>
        <v>1</v>
      </c>
      <c r="K12" s="60">
        <f>Volac!K12</f>
        <v>1</v>
      </c>
      <c r="L12" s="60">
        <f>Volac!L12</f>
        <v>1</v>
      </c>
      <c r="M12" s="60">
        <f>Volac!M12</f>
        <v>1</v>
      </c>
      <c r="N12" s="60">
        <f>Volac!N12</f>
        <v>1</v>
      </c>
      <c r="O12" s="60">
        <f>Volac!O12</f>
        <v>2</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Volac!C13</f>
        <v>3</v>
      </c>
      <c r="D13" s="60">
        <f>Volac!D13</f>
        <v>3</v>
      </c>
      <c r="E13" s="60">
        <f>Volac!E13</f>
        <v>3</v>
      </c>
      <c r="F13" s="60">
        <f>Volac!F13</f>
        <v>3</v>
      </c>
      <c r="G13" s="60">
        <f>Volac!G13</f>
        <v>3</v>
      </c>
      <c r="H13" s="60">
        <f>Volac!H13</f>
        <v>2</v>
      </c>
      <c r="I13" s="60">
        <f>Volac!I13</f>
        <v>3</v>
      </c>
      <c r="J13" s="60">
        <f>Volac!J13</f>
        <v>2</v>
      </c>
      <c r="K13" s="60">
        <f>Volac!K13</f>
        <v>2</v>
      </c>
      <c r="L13" s="60">
        <f>Volac!L13</f>
        <v>2</v>
      </c>
      <c r="M13" s="60">
        <f>Volac!M13</f>
        <v>2</v>
      </c>
      <c r="N13" s="60">
        <f>Volac!N13</f>
        <v>2</v>
      </c>
      <c r="O13" s="60">
        <f>Volac!O13</f>
        <v>3</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 xml:space="preserve">Grass Silage (25% DM) </v>
      </c>
      <c r="H14" s="102" t="str">
        <f>Volac!H14</f>
        <v xml:space="preserve">Grass Silage (25% DM) </v>
      </c>
      <c r="I14" s="102" t="str">
        <f>Volac!I14</f>
        <v xml:space="preserve">Grass Silage (25% DM) </v>
      </c>
      <c r="J14" s="102" t="str">
        <f>Volac!J14</f>
        <v xml:space="preserve">Grass Silage (25% DM) </v>
      </c>
      <c r="K14" s="102" t="str">
        <f>Volac!K14</f>
        <v>Spring wheat/barley</v>
      </c>
      <c r="L14" s="102" t="str">
        <f>Volac!L14</f>
        <v xml:space="preserve">Grass Silage (25% DM) </v>
      </c>
      <c r="M14" s="102" t="str">
        <f>Volac!M14</f>
        <v xml:space="preserve">Grass Silage (25% DM) </v>
      </c>
      <c r="N14" s="102" t="str">
        <f>Volac!N14</f>
        <v>Spring wheat/barley</v>
      </c>
      <c r="O14" s="102" t="str">
        <f>Volac!O14</f>
        <v xml:space="preserve">Grass Silage (25% DM) </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ht="13" x14ac:dyDescent="0.25">
      <c r="A15" s="136" t="s">
        <v>9</v>
      </c>
      <c r="B15" s="136"/>
      <c r="C15" s="60">
        <f>Volac!C15</f>
        <v>47</v>
      </c>
      <c r="D15" s="60">
        <f>Volac!D15</f>
        <v>47</v>
      </c>
      <c r="E15" s="60">
        <f>Volac!E15</f>
        <v>47</v>
      </c>
      <c r="F15" s="60">
        <f>Volac!F15</f>
        <v>47</v>
      </c>
      <c r="G15" s="60">
        <f>Volac!G15</f>
        <v>47</v>
      </c>
      <c r="H15" s="60">
        <f>Volac!H15</f>
        <v>47</v>
      </c>
      <c r="I15" s="60">
        <f>Volac!I15</f>
        <v>47</v>
      </c>
      <c r="J15" s="60">
        <f>Volac!J15</f>
        <v>47</v>
      </c>
      <c r="K15" s="60">
        <f>Volac!K15</f>
        <v>6.5</v>
      </c>
      <c r="L15" s="60">
        <f>Volac!L15</f>
        <v>47</v>
      </c>
      <c r="M15" s="60">
        <f>Volac!M15</f>
        <v>47</v>
      </c>
      <c r="N15" s="60">
        <f>Volac!N15</f>
        <v>6.5</v>
      </c>
      <c r="O15" s="60">
        <f>Volac!O15</f>
        <v>47</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t="str">
        <f>Volac!M16</f>
        <v>Medium/Clay</v>
      </c>
      <c r="N16" s="103" t="str">
        <f>Volac!N16</f>
        <v>Medium/Clay</v>
      </c>
      <c r="O16" s="103" t="str">
        <f>Volac!O16</f>
        <v>Medium/Clay</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55.25</v>
      </c>
      <c r="L17" s="28">
        <f t="shared" si="0"/>
        <v>79.899999999999991</v>
      </c>
      <c r="M17" s="28">
        <f t="shared" si="0"/>
        <v>79.899999999999991</v>
      </c>
      <c r="N17" s="28">
        <f t="shared" si="0"/>
        <v>55.25</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-55.25</v>
      </c>
      <c r="L19" s="16">
        <f t="shared" si="1"/>
        <v>-79.899999999999991</v>
      </c>
      <c r="M19" s="16">
        <f t="shared" si="1"/>
        <v>-79.899999999999991</v>
      </c>
      <c r="N19" s="16">
        <f t="shared" si="1"/>
        <v>-55.25</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78</v>
      </c>
      <c r="L21" s="28">
        <f t="shared" si="2"/>
        <v>282</v>
      </c>
      <c r="M21" s="28">
        <f t="shared" si="2"/>
        <v>282</v>
      </c>
      <c r="N21" s="28">
        <f t="shared" si="2"/>
        <v>78</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-78</v>
      </c>
      <c r="L23" s="16">
        <f t="shared" si="3"/>
        <v>-282</v>
      </c>
      <c r="M23" s="16">
        <f t="shared" si="3"/>
        <v>-282</v>
      </c>
      <c r="N23" s="16">
        <f t="shared" si="3"/>
        <v>-78</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Gotrel Farm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Gotrel Farm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Gotrel Farm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Gotrel Farm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Gotrel Farm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Gotrel Farm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Gotrel Farm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Ty Gwyn 15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Ty Gwyn 16</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Ty Gwyn 17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Ty Gwyn 18/19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20/21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Hafod 2675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Gotrel Farm 1</v>
      </c>
      <c r="C57" s="8" t="str">
        <f t="shared" ref="C57:U57" si="13">D8</f>
        <v>Gotrel Farm 2</v>
      </c>
      <c r="D57" s="8" t="str">
        <f t="shared" si="13"/>
        <v>Gotrel Farm 3</v>
      </c>
      <c r="E57" s="8" t="str">
        <f t="shared" si="13"/>
        <v>Gotrel Farm 4</v>
      </c>
      <c r="F57" s="8" t="str">
        <f t="shared" si="13"/>
        <v>Gotrel Farm 5</v>
      </c>
      <c r="G57" s="8" t="str">
        <f t="shared" si="13"/>
        <v>Gotrel Farm 6</v>
      </c>
      <c r="H57" s="8" t="str">
        <f t="shared" si="13"/>
        <v>Gotrel Farm 7</v>
      </c>
      <c r="I57" s="8" t="str">
        <f t="shared" si="13"/>
        <v>Ty Gwyn 15</v>
      </c>
      <c r="J57" s="8" t="str">
        <f t="shared" si="13"/>
        <v>Ty Gwyn 16</v>
      </c>
      <c r="K57" s="8" t="str">
        <f t="shared" si="13"/>
        <v>Ty Gwyn 17</v>
      </c>
      <c r="L57" s="8" t="str">
        <f t="shared" si="13"/>
        <v>Ty Gwyn 18/19</v>
      </c>
      <c r="M57" s="8" t="str">
        <f t="shared" si="13"/>
        <v>Ty Gwyn 20/21</v>
      </c>
      <c r="N57" s="8" t="str">
        <f t="shared" si="13"/>
        <v>Hafod 2675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Arable</v>
      </c>
      <c r="K58" s="13" t="str">
        <f>L16&amp;" I "&amp;(VLOOKUP(L14,Table245[],6,FALSE))</f>
        <v>Medium/Clay I Grass</v>
      </c>
      <c r="L58" s="13" t="str">
        <f>M16&amp;" I "&amp;(VLOOKUP(M14,Table245[],6,FALSE))</f>
        <v>Medium/Clay I Grass</v>
      </c>
      <c r="M58" s="13" t="str">
        <f>N16&amp;" I "&amp;(VLOOKUP(N14,Table245[],6,FALSE))</f>
        <v>Medium/Clay I Arable</v>
      </c>
      <c r="N58" s="13" t="str">
        <f>O16&amp;" I "&amp;(VLOOKUP(O14,Table245[],6,FALSE))</f>
        <v>Medium/Clay I Grass</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6.7</v>
      </c>
      <c r="K59" s="76">
        <f>VLOOKUP(L$14,Table245[],5,FALSE)</f>
        <v>6.2</v>
      </c>
      <c r="L59" s="76">
        <f>VLOOKUP(M$14,Table245[],5,FALSE)</f>
        <v>6.2</v>
      </c>
      <c r="M59" s="76">
        <f>VLOOKUP(N$14,Table245[],5,FALSE)</f>
        <v>6.7</v>
      </c>
      <c r="N59" s="76">
        <f>VLOOKUP(O$14,Table245[],5,FALSE)</f>
        <v>6.2</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5.8</v>
      </c>
      <c r="C60" s="76">
        <f t="shared" ref="C60:U60" si="14">D10</f>
        <v>5.9</v>
      </c>
      <c r="D60" s="76">
        <f t="shared" si="14"/>
        <v>5.6</v>
      </c>
      <c r="E60" s="76">
        <f t="shared" si="14"/>
        <v>5.5</v>
      </c>
      <c r="F60" s="76">
        <f t="shared" si="14"/>
        <v>5.9</v>
      </c>
      <c r="G60" s="76">
        <f t="shared" si="14"/>
        <v>5.7</v>
      </c>
      <c r="H60" s="76">
        <f t="shared" si="14"/>
        <v>6</v>
      </c>
      <c r="I60" s="76">
        <f t="shared" si="14"/>
        <v>5.7</v>
      </c>
      <c r="J60" s="76">
        <f t="shared" si="14"/>
        <v>5.7</v>
      </c>
      <c r="K60" s="76">
        <f t="shared" si="14"/>
        <v>5.8</v>
      </c>
      <c r="L60" s="76">
        <f t="shared" si="14"/>
        <v>5.6</v>
      </c>
      <c r="M60" s="76">
        <f t="shared" si="14"/>
        <v>5.7</v>
      </c>
      <c r="N60" s="76">
        <f t="shared" si="14"/>
        <v>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8</v>
      </c>
      <c r="K61" s="76">
        <f t="shared" si="15"/>
        <v>6</v>
      </c>
      <c r="L61" s="76">
        <f t="shared" si="15"/>
        <v>6</v>
      </c>
      <c r="M61" s="76">
        <f t="shared" si="15"/>
        <v>8</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1.7999999999999989</v>
      </c>
      <c r="D64" s="77">
        <f t="shared" si="17"/>
        <v>3.6000000000000032</v>
      </c>
      <c r="E64" s="77">
        <f t="shared" si="17"/>
        <v>4.2000000000000011</v>
      </c>
      <c r="F64" s="77">
        <f t="shared" si="17"/>
        <v>1.7999999999999989</v>
      </c>
      <c r="G64" s="77">
        <f t="shared" si="17"/>
        <v>3</v>
      </c>
      <c r="H64" s="77">
        <f t="shared" si="17"/>
        <v>1.2000000000000011</v>
      </c>
      <c r="I64" s="77">
        <f t="shared" si="17"/>
        <v>3</v>
      </c>
      <c r="J64" s="77">
        <f t="shared" si="17"/>
        <v>8</v>
      </c>
      <c r="K64" s="77">
        <f t="shared" si="17"/>
        <v>2.4000000000000021</v>
      </c>
      <c r="L64" s="77">
        <f t="shared" si="17"/>
        <v>3.6000000000000032</v>
      </c>
      <c r="M64" s="77">
        <f t="shared" si="17"/>
        <v>8</v>
      </c>
      <c r="N64" s="77">
        <f t="shared" si="17"/>
        <v>1.2000000000000011</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-1.7999999999999989</v>
      </c>
      <c r="D65" s="77">
        <f t="shared" si="18"/>
        <v>-3.6000000000000032</v>
      </c>
      <c r="E65" s="77">
        <f t="shared" si="18"/>
        <v>-4.2000000000000011</v>
      </c>
      <c r="F65" s="77">
        <f t="shared" si="18"/>
        <v>-1.7999999999999989</v>
      </c>
      <c r="G65" s="77">
        <f t="shared" si="18"/>
        <v>-3</v>
      </c>
      <c r="H65" s="77">
        <f t="shared" si="18"/>
        <v>-1.2000000000000011</v>
      </c>
      <c r="I65" s="77">
        <f t="shared" si="18"/>
        <v>-3</v>
      </c>
      <c r="J65" s="77">
        <f t="shared" si="18"/>
        <v>-8</v>
      </c>
      <c r="K65" s="77">
        <f t="shared" si="18"/>
        <v>-2.4000000000000021</v>
      </c>
      <c r="L65" s="77">
        <f t="shared" si="18"/>
        <v>-3.6000000000000032</v>
      </c>
      <c r="M65" s="77">
        <f t="shared" si="18"/>
        <v>-8</v>
      </c>
      <c r="N65" s="77">
        <f t="shared" si="18"/>
        <v>-1.2000000000000011</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H54" sqref="H5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Volac!C1:D1</f>
        <v>PAN-019750</v>
      </c>
      <c r="D1" s="142"/>
      <c r="E1" s="93" t="s">
        <v>45</v>
      </c>
      <c r="F1" s="39">
        <f>Volac!F1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Volac!C2:D2</f>
        <v>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Volac!C3:D3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Volac!C4:D4</f>
        <v>Gotrel Farm, Ferwig Road, Cardigan, Ceredigion, SA43 1PJ 
Ty Gwyn Farm, Ferwig, Cardigan, Ceredigion, SA43 1PL 
Hafod Farm, Ferwig, Cardigan, Ceredigion, SA43 1PU</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Volac!C5:D5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Volac!C8</f>
        <v>Gotrel Farm 1</v>
      </c>
      <c r="D8" s="60" t="str">
        <f>Volac!D8</f>
        <v>Gotrel Farm 2</v>
      </c>
      <c r="E8" s="60" t="str">
        <f>Volac!E8</f>
        <v>Gotrel Farm 3</v>
      </c>
      <c r="F8" s="60" t="str">
        <f>Volac!F8</f>
        <v>Gotrel Farm 4</v>
      </c>
      <c r="G8" s="60" t="str">
        <f>Volac!G8</f>
        <v>Gotrel Farm 5</v>
      </c>
      <c r="H8" s="60" t="str">
        <f>Volac!H8</f>
        <v>Gotrel Farm 6</v>
      </c>
      <c r="I8" s="60" t="str">
        <f>Volac!I8</f>
        <v>Gotrel Farm 7</v>
      </c>
      <c r="J8" s="60" t="str">
        <f>Volac!J8</f>
        <v>Ty Gwyn 15</v>
      </c>
      <c r="K8" s="60" t="str">
        <f>Volac!K8</f>
        <v>Ty Gwyn 16</v>
      </c>
      <c r="L8" s="60" t="str">
        <f>Volac!L8</f>
        <v>Ty Gwyn 17</v>
      </c>
      <c r="M8" s="60" t="str">
        <f>Volac!M8</f>
        <v>Ty Gwyn 18/19</v>
      </c>
      <c r="N8" s="60" t="str">
        <f>Volac!N8</f>
        <v>Ty Gwyn 20/21</v>
      </c>
      <c r="O8" s="60" t="str">
        <f>Volac!O8</f>
        <v>Hafod 2675</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Volac!C9</f>
        <v>moderate</v>
      </c>
      <c r="D9" s="60" t="str">
        <f>Volac!D9</f>
        <v>moderate</v>
      </c>
      <c r="E9" s="60" t="str">
        <f>Volac!E9</f>
        <v>moderate</v>
      </c>
      <c r="F9" s="60" t="str">
        <f>Volac!F9</f>
        <v>moderate</v>
      </c>
      <c r="G9" s="60" t="str">
        <f>Volac!G9</f>
        <v>moderate</v>
      </c>
      <c r="H9" s="60" t="str">
        <f>Volac!H9</f>
        <v>moderate</v>
      </c>
      <c r="I9" s="60" t="str">
        <f>Volac!I9</f>
        <v>moderate</v>
      </c>
      <c r="J9" s="60" t="str">
        <f>Volac!J9</f>
        <v>moderate</v>
      </c>
      <c r="K9" s="60">
        <f>Volac!K9</f>
        <v>1</v>
      </c>
      <c r="L9" s="60" t="str">
        <f>Volac!L9</f>
        <v>moderate</v>
      </c>
      <c r="M9" s="60" t="str">
        <f>Volac!M9</f>
        <v>moderate</v>
      </c>
      <c r="N9" s="60">
        <f>Volac!N9</f>
        <v>1</v>
      </c>
      <c r="O9" s="60" t="str">
        <f>Volac!O9</f>
        <v>moderate</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Volac!C10</f>
        <v>5.8</v>
      </c>
      <c r="D10" s="60">
        <f>Volac!D10</f>
        <v>5.9</v>
      </c>
      <c r="E10" s="60">
        <f>Volac!E10</f>
        <v>5.6</v>
      </c>
      <c r="F10" s="60">
        <f>Volac!F10</f>
        <v>5.5</v>
      </c>
      <c r="G10" s="60">
        <f>Volac!G10</f>
        <v>5.9</v>
      </c>
      <c r="H10" s="60">
        <f>Volac!H10</f>
        <v>5.7</v>
      </c>
      <c r="I10" s="60">
        <f>Volac!I10</f>
        <v>6</v>
      </c>
      <c r="J10" s="60">
        <f>Volac!J10</f>
        <v>5.7</v>
      </c>
      <c r="K10" s="60">
        <f>Volac!K10</f>
        <v>5.7</v>
      </c>
      <c r="L10" s="60">
        <f>Volac!L10</f>
        <v>5.8</v>
      </c>
      <c r="M10" s="60">
        <f>Volac!M10</f>
        <v>5.6</v>
      </c>
      <c r="N10" s="60">
        <f>Volac!N10</f>
        <v>5.7</v>
      </c>
      <c r="O10" s="60">
        <f>Volac!O10</f>
        <v>6</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Volac!C11</f>
        <v>2</v>
      </c>
      <c r="D11" s="60">
        <f>Volac!D11</f>
        <v>2</v>
      </c>
      <c r="E11" s="60">
        <f>Volac!E11</f>
        <v>3</v>
      </c>
      <c r="F11" s="60">
        <f>Volac!F11</f>
        <v>2</v>
      </c>
      <c r="G11" s="60">
        <f>Volac!G11</f>
        <v>3</v>
      </c>
      <c r="H11" s="60">
        <f>Volac!H11</f>
        <v>2</v>
      </c>
      <c r="I11" s="60">
        <f>Volac!I11</f>
        <v>2</v>
      </c>
      <c r="J11" s="60">
        <f>Volac!J11</f>
        <v>3</v>
      </c>
      <c r="K11" s="60">
        <f>Volac!K11</f>
        <v>3</v>
      </c>
      <c r="L11" s="60">
        <f>Volac!L11</f>
        <v>2</v>
      </c>
      <c r="M11" s="60">
        <f>Volac!M11</f>
        <v>2</v>
      </c>
      <c r="N11" s="60">
        <f>Volac!N11</f>
        <v>2</v>
      </c>
      <c r="O11" s="60">
        <f>Volac!O11</f>
        <v>2</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Volac!C12</f>
        <v>1</v>
      </c>
      <c r="D12" s="60">
        <f>Volac!D12</f>
        <v>1</v>
      </c>
      <c r="E12" s="60">
        <f>Volac!E12</f>
        <v>1</v>
      </c>
      <c r="F12" s="60">
        <f>Volac!F12</f>
        <v>1</v>
      </c>
      <c r="G12" s="60">
        <f>Volac!G12</f>
        <v>1</v>
      </c>
      <c r="H12" s="60">
        <f>Volac!H12</f>
        <v>1</v>
      </c>
      <c r="I12" s="60">
        <f>Volac!I12</f>
        <v>1</v>
      </c>
      <c r="J12" s="60">
        <f>Volac!J12</f>
        <v>1</v>
      </c>
      <c r="K12" s="60">
        <f>Volac!K12</f>
        <v>1</v>
      </c>
      <c r="L12" s="60">
        <f>Volac!L12</f>
        <v>1</v>
      </c>
      <c r="M12" s="60">
        <f>Volac!M12</f>
        <v>1</v>
      </c>
      <c r="N12" s="60">
        <f>Volac!N12</f>
        <v>1</v>
      </c>
      <c r="O12" s="60">
        <f>Volac!O12</f>
        <v>2</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Volac!C13</f>
        <v>3</v>
      </c>
      <c r="D13" s="60">
        <f>Volac!D13</f>
        <v>3</v>
      </c>
      <c r="E13" s="60">
        <f>Volac!E13</f>
        <v>3</v>
      </c>
      <c r="F13" s="60">
        <f>Volac!F13</f>
        <v>3</v>
      </c>
      <c r="G13" s="60">
        <f>Volac!G13</f>
        <v>3</v>
      </c>
      <c r="H13" s="60">
        <f>Volac!H13</f>
        <v>2</v>
      </c>
      <c r="I13" s="60">
        <f>Volac!I13</f>
        <v>3</v>
      </c>
      <c r="J13" s="60">
        <f>Volac!J13</f>
        <v>2</v>
      </c>
      <c r="K13" s="60">
        <f>Volac!K13</f>
        <v>2</v>
      </c>
      <c r="L13" s="60">
        <f>Volac!L13</f>
        <v>2</v>
      </c>
      <c r="M13" s="60">
        <f>Volac!M13</f>
        <v>2</v>
      </c>
      <c r="N13" s="60">
        <f>Volac!N13</f>
        <v>2</v>
      </c>
      <c r="O13" s="60">
        <f>Volac!O13</f>
        <v>3</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 xml:space="preserve">Grass Silage (25% DM) </v>
      </c>
      <c r="H14" s="102" t="str">
        <f>Volac!H14</f>
        <v xml:space="preserve">Grass Silage (25% DM) </v>
      </c>
      <c r="I14" s="102" t="str">
        <f>Volac!I14</f>
        <v xml:space="preserve">Grass Silage (25% DM) </v>
      </c>
      <c r="J14" s="102" t="str">
        <f>Volac!J14</f>
        <v xml:space="preserve">Grass Silage (25% DM) </v>
      </c>
      <c r="K14" s="102" t="str">
        <f>Volac!K14</f>
        <v>Spring wheat/barley</v>
      </c>
      <c r="L14" s="102" t="str">
        <f>Volac!L14</f>
        <v xml:space="preserve">Grass Silage (25% DM) </v>
      </c>
      <c r="M14" s="102" t="str">
        <f>Volac!M14</f>
        <v xml:space="preserve">Grass Silage (25% DM) </v>
      </c>
      <c r="N14" s="102" t="str">
        <f>Volac!N14</f>
        <v>Spring wheat/barley</v>
      </c>
      <c r="O14" s="102" t="str">
        <f>Volac!O14</f>
        <v xml:space="preserve">Grass Silage (25% DM) </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ht="13" x14ac:dyDescent="0.25">
      <c r="A15" s="136" t="s">
        <v>9</v>
      </c>
      <c r="B15" s="136"/>
      <c r="C15" s="60">
        <f>Volac!C15</f>
        <v>47</v>
      </c>
      <c r="D15" s="60">
        <f>Volac!D15</f>
        <v>47</v>
      </c>
      <c r="E15" s="60">
        <f>Volac!E15</f>
        <v>47</v>
      </c>
      <c r="F15" s="60">
        <f>Volac!F15</f>
        <v>47</v>
      </c>
      <c r="G15" s="60">
        <f>Volac!G15</f>
        <v>47</v>
      </c>
      <c r="H15" s="60">
        <f>Volac!H15</f>
        <v>47</v>
      </c>
      <c r="I15" s="60">
        <f>Volac!I15</f>
        <v>47</v>
      </c>
      <c r="J15" s="60">
        <f>Volac!J15</f>
        <v>47</v>
      </c>
      <c r="K15" s="60">
        <f>Volac!K15</f>
        <v>6.5</v>
      </c>
      <c r="L15" s="60">
        <f>Volac!L15</f>
        <v>47</v>
      </c>
      <c r="M15" s="60">
        <f>Volac!M15</f>
        <v>47</v>
      </c>
      <c r="N15" s="60">
        <f>Volac!N15</f>
        <v>6.5</v>
      </c>
      <c r="O15" s="60">
        <f>Volac!O15</f>
        <v>47</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t="str">
        <f>Volac!M16</f>
        <v>Medium/Clay</v>
      </c>
      <c r="N16" s="103" t="str">
        <f>Volac!N16</f>
        <v>Medium/Clay</v>
      </c>
      <c r="O16" s="103" t="str">
        <f>Volac!O16</f>
        <v>Medium/Clay</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55.25</v>
      </c>
      <c r="L17" s="28">
        <f t="shared" si="0"/>
        <v>79.899999999999991</v>
      </c>
      <c r="M17" s="28">
        <f t="shared" si="0"/>
        <v>79.899999999999991</v>
      </c>
      <c r="N17" s="28">
        <f t="shared" si="0"/>
        <v>55.25</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-55.25</v>
      </c>
      <c r="L19" s="16">
        <f t="shared" si="1"/>
        <v>-79.899999999999991</v>
      </c>
      <c r="M19" s="16">
        <f t="shared" si="1"/>
        <v>-79.899999999999991</v>
      </c>
      <c r="N19" s="16">
        <f t="shared" si="1"/>
        <v>-55.25</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(VLOOKUP(D$14,$AI2:$AK24,3,FALSE))*D$15</f>
        <v>282</v>
      </c>
      <c r="E21" s="28">
        <f t="shared" si="2"/>
        <v>282</v>
      </c>
      <c r="F21" s="28">
        <f t="shared" si="2"/>
        <v>282</v>
      </c>
      <c r="G21" s="28">
        <f t="shared" si="2"/>
        <v>282</v>
      </c>
      <c r="H21" s="28">
        <f t="shared" si="2"/>
        <v>282</v>
      </c>
      <c r="I21" s="28">
        <f t="shared" si="2"/>
        <v>282</v>
      </c>
      <c r="J21" s="28">
        <f t="shared" si="2"/>
        <v>282</v>
      </c>
      <c r="K21" s="28">
        <f t="shared" si="2"/>
        <v>78</v>
      </c>
      <c r="L21" s="28">
        <f t="shared" si="2"/>
        <v>282</v>
      </c>
      <c r="M21" s="28">
        <f t="shared" si="2"/>
        <v>282</v>
      </c>
      <c r="N21" s="28">
        <f t="shared" si="2"/>
        <v>78</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-78</v>
      </c>
      <c r="L23" s="16">
        <f t="shared" si="3"/>
        <v>-282</v>
      </c>
      <c r="M23" s="16">
        <f t="shared" si="3"/>
        <v>-282</v>
      </c>
      <c r="N23" s="16">
        <f t="shared" si="3"/>
        <v>-78</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Gotrel Farm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Gotrel Farm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Gotrel Farm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Gotrel Farm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Gotrel Farm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Gotrel Farm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Gotrel Farm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Ty Gwyn 15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Ty Gwyn 16</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Ty Gwyn 17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Ty Gwyn 18/19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20/21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Hafod 2675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Gotrel Farm 1</v>
      </c>
      <c r="C57" s="8" t="str">
        <f t="shared" ref="C57:U57" si="13">D8</f>
        <v>Gotrel Farm 2</v>
      </c>
      <c r="D57" s="8" t="str">
        <f t="shared" si="13"/>
        <v>Gotrel Farm 3</v>
      </c>
      <c r="E57" s="8" t="str">
        <f t="shared" si="13"/>
        <v>Gotrel Farm 4</v>
      </c>
      <c r="F57" s="8" t="str">
        <f t="shared" si="13"/>
        <v>Gotrel Farm 5</v>
      </c>
      <c r="G57" s="8" t="str">
        <f t="shared" si="13"/>
        <v>Gotrel Farm 6</v>
      </c>
      <c r="H57" s="8" t="str">
        <f t="shared" si="13"/>
        <v>Gotrel Farm 7</v>
      </c>
      <c r="I57" s="8" t="str">
        <f t="shared" si="13"/>
        <v>Ty Gwyn 15</v>
      </c>
      <c r="J57" s="8" t="str">
        <f t="shared" si="13"/>
        <v>Ty Gwyn 16</v>
      </c>
      <c r="K57" s="8" t="str">
        <f t="shared" si="13"/>
        <v>Ty Gwyn 17</v>
      </c>
      <c r="L57" s="8" t="str">
        <f t="shared" si="13"/>
        <v>Ty Gwyn 18/19</v>
      </c>
      <c r="M57" s="8" t="str">
        <f t="shared" si="13"/>
        <v>Ty Gwyn 20/21</v>
      </c>
      <c r="N57" s="8" t="str">
        <f t="shared" si="13"/>
        <v>Hafod 2675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Arable</v>
      </c>
      <c r="K58" s="13" t="str">
        <f>L16&amp;" I "&amp;(VLOOKUP(L14,Table245811[],6,FALSE))</f>
        <v>Medium/Clay I Grass</v>
      </c>
      <c r="L58" s="13" t="str">
        <f>M16&amp;" I "&amp;(VLOOKUP(M14,Table245811[],6,FALSE))</f>
        <v>Medium/Clay I Grass</v>
      </c>
      <c r="M58" s="13" t="str">
        <f>N16&amp;" I "&amp;(VLOOKUP(N14,Table245811[],6,FALSE))</f>
        <v>Medium/Clay I Arable</v>
      </c>
      <c r="N58" s="13" t="str">
        <f>O16&amp;" I "&amp;(VLOOKUP(O14,Table245811[],6,FALSE))</f>
        <v>Medium/Clay I Grass</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6.7</v>
      </c>
      <c r="K59" s="76">
        <f>VLOOKUP(L$14,Table245811[],5,FALSE)</f>
        <v>6.2</v>
      </c>
      <c r="L59" s="76">
        <f>VLOOKUP(M$14,Table245811[],5,FALSE)</f>
        <v>6.2</v>
      </c>
      <c r="M59" s="76">
        <f>VLOOKUP(N$14,Table245811[],5,FALSE)</f>
        <v>6.7</v>
      </c>
      <c r="N59" s="76">
        <f>VLOOKUP(O$14,Table245811[],5,FALSE)</f>
        <v>6.2</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5.8</v>
      </c>
      <c r="C60" s="76">
        <f t="shared" ref="C60:U60" si="14">D10</f>
        <v>5.9</v>
      </c>
      <c r="D60" s="76">
        <f t="shared" si="14"/>
        <v>5.6</v>
      </c>
      <c r="E60" s="76">
        <f t="shared" si="14"/>
        <v>5.5</v>
      </c>
      <c r="F60" s="76">
        <f t="shared" si="14"/>
        <v>5.9</v>
      </c>
      <c r="G60" s="76">
        <f t="shared" si="14"/>
        <v>5.7</v>
      </c>
      <c r="H60" s="76">
        <f t="shared" si="14"/>
        <v>6</v>
      </c>
      <c r="I60" s="76">
        <f t="shared" si="14"/>
        <v>5.7</v>
      </c>
      <c r="J60" s="76">
        <f t="shared" si="14"/>
        <v>5.7</v>
      </c>
      <c r="K60" s="76">
        <f t="shared" si="14"/>
        <v>5.8</v>
      </c>
      <c r="L60" s="76">
        <f t="shared" si="14"/>
        <v>5.6</v>
      </c>
      <c r="M60" s="76">
        <f t="shared" si="14"/>
        <v>5.7</v>
      </c>
      <c r="N60" s="76">
        <f t="shared" si="14"/>
        <v>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8</v>
      </c>
      <c r="K61" s="76">
        <f t="shared" si="15"/>
        <v>6</v>
      </c>
      <c r="L61" s="76">
        <f t="shared" si="15"/>
        <v>6</v>
      </c>
      <c r="M61" s="76">
        <f t="shared" si="15"/>
        <v>8</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1.7999999999999989</v>
      </c>
      <c r="D64" s="77">
        <f t="shared" si="17"/>
        <v>3.6000000000000032</v>
      </c>
      <c r="E64" s="77">
        <f t="shared" si="17"/>
        <v>4.2000000000000011</v>
      </c>
      <c r="F64" s="77">
        <f t="shared" si="17"/>
        <v>1.7999999999999989</v>
      </c>
      <c r="G64" s="77">
        <f t="shared" si="17"/>
        <v>3</v>
      </c>
      <c r="H64" s="77">
        <f t="shared" si="17"/>
        <v>1.2000000000000011</v>
      </c>
      <c r="I64" s="77">
        <f t="shared" si="17"/>
        <v>3</v>
      </c>
      <c r="J64" s="77">
        <f t="shared" si="17"/>
        <v>8</v>
      </c>
      <c r="K64" s="77">
        <f t="shared" si="17"/>
        <v>2.4000000000000021</v>
      </c>
      <c r="L64" s="77">
        <f t="shared" si="17"/>
        <v>3.6000000000000032</v>
      </c>
      <c r="M64" s="77">
        <f t="shared" si="17"/>
        <v>8</v>
      </c>
      <c r="N64" s="77">
        <f t="shared" si="17"/>
        <v>1.2000000000000011</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-1.7999999999999989</v>
      </c>
      <c r="D65" s="77">
        <f t="shared" si="18"/>
        <v>-3.6000000000000032</v>
      </c>
      <c r="E65" s="77">
        <f t="shared" si="18"/>
        <v>-4.2000000000000011</v>
      </c>
      <c r="F65" s="77">
        <f t="shared" si="18"/>
        <v>-1.7999999999999989</v>
      </c>
      <c r="G65" s="77">
        <f t="shared" si="18"/>
        <v>-3</v>
      </c>
      <c r="H65" s="77">
        <f t="shared" si="18"/>
        <v>-1.2000000000000011</v>
      </c>
      <c r="I65" s="77">
        <f t="shared" si="18"/>
        <v>-3</v>
      </c>
      <c r="J65" s="77">
        <f t="shared" si="18"/>
        <v>-8</v>
      </c>
      <c r="K65" s="77">
        <f t="shared" si="18"/>
        <v>-2.4000000000000021</v>
      </c>
      <c r="L65" s="77">
        <f t="shared" si="18"/>
        <v>-3.6000000000000032</v>
      </c>
      <c r="M65" s="77">
        <f t="shared" si="18"/>
        <v>-8</v>
      </c>
      <c r="N65" s="77">
        <f t="shared" si="18"/>
        <v>-1.2000000000000011</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F5" sqref="F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Volac!C1:D1</f>
        <v>PAN-019750</v>
      </c>
      <c r="D1" s="142"/>
      <c r="E1" s="93" t="s">
        <v>45</v>
      </c>
      <c r="F1" s="39">
        <f>Volac!F1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Volac!C2:D2</f>
        <v>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Volac!C3:D3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Volac!C4:D4</f>
        <v>Gotrel Farm, Ferwig Road, Cardigan, Ceredigion, SA43 1PJ 
Ty Gwyn Farm, Ferwig, Cardigan, Ceredigion, SA43 1PL 
Hafod Farm, Ferwig, Cardigan, Ceredigion, SA43 1PU</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Volac!C5:D5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Volac!C8</f>
        <v>Gotrel Farm 1</v>
      </c>
      <c r="D8" s="60" t="str">
        <f>Volac!D8</f>
        <v>Gotrel Farm 2</v>
      </c>
      <c r="E8" s="60" t="str">
        <f>Volac!E8</f>
        <v>Gotrel Farm 3</v>
      </c>
      <c r="F8" s="60" t="str">
        <f>Volac!F8</f>
        <v>Gotrel Farm 4</v>
      </c>
      <c r="G8" s="60" t="str">
        <f>Volac!G8</f>
        <v>Gotrel Farm 5</v>
      </c>
      <c r="H8" s="60" t="str">
        <f>Volac!H8</f>
        <v>Gotrel Farm 6</v>
      </c>
      <c r="I8" s="60" t="str">
        <f>Volac!I8</f>
        <v>Gotrel Farm 7</v>
      </c>
      <c r="J8" s="60" t="str">
        <f>Volac!J8</f>
        <v>Ty Gwyn 15</v>
      </c>
      <c r="K8" s="60" t="str">
        <f>Volac!K8</f>
        <v>Ty Gwyn 16</v>
      </c>
      <c r="L8" s="60" t="str">
        <f>Volac!L8</f>
        <v>Ty Gwyn 17</v>
      </c>
      <c r="M8" s="60" t="str">
        <f>Volac!M8</f>
        <v>Ty Gwyn 18/19</v>
      </c>
      <c r="N8" s="60" t="str">
        <f>Volac!N8</f>
        <v>Ty Gwyn 20/21</v>
      </c>
      <c r="O8" s="60" t="str">
        <f>Volac!O8</f>
        <v>Hafod 2675</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Volac!C9</f>
        <v>moderate</v>
      </c>
      <c r="D9" s="60" t="str">
        <f>Volac!D9</f>
        <v>moderate</v>
      </c>
      <c r="E9" s="60" t="str">
        <f>Volac!E9</f>
        <v>moderate</v>
      </c>
      <c r="F9" s="60" t="str">
        <f>Volac!F9</f>
        <v>moderate</v>
      </c>
      <c r="G9" s="60" t="str">
        <f>Volac!G9</f>
        <v>moderate</v>
      </c>
      <c r="H9" s="60" t="str">
        <f>Volac!H9</f>
        <v>moderate</v>
      </c>
      <c r="I9" s="60" t="str">
        <f>Volac!I9</f>
        <v>moderate</v>
      </c>
      <c r="J9" s="60" t="str">
        <f>Volac!J9</f>
        <v>moderate</v>
      </c>
      <c r="K9" s="60">
        <f>Volac!K9</f>
        <v>1</v>
      </c>
      <c r="L9" s="60" t="str">
        <f>Volac!L9</f>
        <v>moderate</v>
      </c>
      <c r="M9" s="60" t="str">
        <f>Volac!M9</f>
        <v>moderate</v>
      </c>
      <c r="N9" s="60">
        <f>Volac!N9</f>
        <v>1</v>
      </c>
      <c r="O9" s="60" t="str">
        <f>Volac!O9</f>
        <v>moderate</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Volac!C10</f>
        <v>5.8</v>
      </c>
      <c r="D10" s="60">
        <f>Volac!D10</f>
        <v>5.9</v>
      </c>
      <c r="E10" s="60">
        <f>Volac!E10</f>
        <v>5.6</v>
      </c>
      <c r="F10" s="60">
        <f>Volac!F10</f>
        <v>5.5</v>
      </c>
      <c r="G10" s="60">
        <f>Volac!G10</f>
        <v>5.9</v>
      </c>
      <c r="H10" s="60">
        <f>Volac!H10</f>
        <v>5.7</v>
      </c>
      <c r="I10" s="60">
        <f>Volac!I10</f>
        <v>6</v>
      </c>
      <c r="J10" s="60">
        <f>Volac!J10</f>
        <v>5.7</v>
      </c>
      <c r="K10" s="60">
        <f>Volac!K10</f>
        <v>5.7</v>
      </c>
      <c r="L10" s="60">
        <f>Volac!L10</f>
        <v>5.8</v>
      </c>
      <c r="M10" s="60">
        <f>Volac!M10</f>
        <v>5.6</v>
      </c>
      <c r="N10" s="60">
        <f>Volac!N10</f>
        <v>5.7</v>
      </c>
      <c r="O10" s="60">
        <f>Volac!O10</f>
        <v>6</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Volac!C11</f>
        <v>2</v>
      </c>
      <c r="D11" s="60">
        <f>Volac!D11</f>
        <v>2</v>
      </c>
      <c r="E11" s="60">
        <f>Volac!E11</f>
        <v>3</v>
      </c>
      <c r="F11" s="60">
        <f>Volac!F11</f>
        <v>2</v>
      </c>
      <c r="G11" s="60">
        <f>Volac!G11</f>
        <v>3</v>
      </c>
      <c r="H11" s="60">
        <f>Volac!H11</f>
        <v>2</v>
      </c>
      <c r="I11" s="60">
        <f>Volac!I11</f>
        <v>2</v>
      </c>
      <c r="J11" s="60">
        <f>Volac!J11</f>
        <v>3</v>
      </c>
      <c r="K11" s="60">
        <f>Volac!K11</f>
        <v>3</v>
      </c>
      <c r="L11" s="60">
        <f>Volac!L11</f>
        <v>2</v>
      </c>
      <c r="M11" s="60">
        <f>Volac!M11</f>
        <v>2</v>
      </c>
      <c r="N11" s="60">
        <f>Volac!N11</f>
        <v>2</v>
      </c>
      <c r="O11" s="60">
        <f>Volac!O11</f>
        <v>2</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Volac!C12</f>
        <v>1</v>
      </c>
      <c r="D12" s="60">
        <f>Volac!D12</f>
        <v>1</v>
      </c>
      <c r="E12" s="60">
        <f>Volac!E12</f>
        <v>1</v>
      </c>
      <c r="F12" s="60">
        <f>Volac!F12</f>
        <v>1</v>
      </c>
      <c r="G12" s="60">
        <f>Volac!G12</f>
        <v>1</v>
      </c>
      <c r="H12" s="60">
        <f>Volac!H12</f>
        <v>1</v>
      </c>
      <c r="I12" s="60">
        <f>Volac!I12</f>
        <v>1</v>
      </c>
      <c r="J12" s="60">
        <f>Volac!J12</f>
        <v>1</v>
      </c>
      <c r="K12" s="60">
        <f>Volac!K12</f>
        <v>1</v>
      </c>
      <c r="L12" s="60">
        <f>Volac!L12</f>
        <v>1</v>
      </c>
      <c r="M12" s="60">
        <f>Volac!M12</f>
        <v>1</v>
      </c>
      <c r="N12" s="60">
        <f>Volac!N12</f>
        <v>1</v>
      </c>
      <c r="O12" s="60">
        <f>Volac!O12</f>
        <v>2</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Volac!C13</f>
        <v>3</v>
      </c>
      <c r="D13" s="60">
        <f>Volac!D13</f>
        <v>3</v>
      </c>
      <c r="E13" s="60">
        <f>Volac!E13</f>
        <v>3</v>
      </c>
      <c r="F13" s="60">
        <f>Volac!F13</f>
        <v>3</v>
      </c>
      <c r="G13" s="60">
        <f>Volac!G13</f>
        <v>3</v>
      </c>
      <c r="H13" s="60">
        <f>Volac!H13</f>
        <v>2</v>
      </c>
      <c r="I13" s="60">
        <f>Volac!I13</f>
        <v>3</v>
      </c>
      <c r="J13" s="60">
        <f>Volac!J13</f>
        <v>2</v>
      </c>
      <c r="K13" s="60">
        <f>Volac!K13</f>
        <v>2</v>
      </c>
      <c r="L13" s="60">
        <f>Volac!L13</f>
        <v>2</v>
      </c>
      <c r="M13" s="60">
        <f>Volac!M13</f>
        <v>2</v>
      </c>
      <c r="N13" s="60">
        <f>Volac!N13</f>
        <v>2</v>
      </c>
      <c r="O13" s="60">
        <f>Volac!O13</f>
        <v>3</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 xml:space="preserve">Grass Silage (25% DM) </v>
      </c>
      <c r="H14" s="102" t="str">
        <f>Volac!H14</f>
        <v xml:space="preserve">Grass Silage (25% DM) </v>
      </c>
      <c r="I14" s="102" t="str">
        <f>Volac!I14</f>
        <v xml:space="preserve">Grass Silage (25% DM) </v>
      </c>
      <c r="J14" s="102" t="str">
        <f>Volac!J14</f>
        <v xml:space="preserve">Grass Silage (25% DM) </v>
      </c>
      <c r="K14" s="102" t="str">
        <f>Volac!K14</f>
        <v>Spring wheat/barley</v>
      </c>
      <c r="L14" s="102" t="str">
        <f>Volac!L14</f>
        <v xml:space="preserve">Grass Silage (25% DM) </v>
      </c>
      <c r="M14" s="102" t="str">
        <f>Volac!M14</f>
        <v xml:space="preserve">Grass Silage (25% DM) </v>
      </c>
      <c r="N14" s="102" t="str">
        <f>Volac!N14</f>
        <v>Spring wheat/barley</v>
      </c>
      <c r="O14" s="102" t="str">
        <f>Volac!O14</f>
        <v xml:space="preserve">Grass Silage (25% DM) </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ht="13" x14ac:dyDescent="0.25">
      <c r="A15" s="136" t="s">
        <v>9</v>
      </c>
      <c r="B15" s="136"/>
      <c r="C15" s="60">
        <f>Volac!C15</f>
        <v>47</v>
      </c>
      <c r="D15" s="60">
        <f>Volac!D15</f>
        <v>47</v>
      </c>
      <c r="E15" s="60">
        <f>Volac!E15</f>
        <v>47</v>
      </c>
      <c r="F15" s="60">
        <f>Volac!F15</f>
        <v>47</v>
      </c>
      <c r="G15" s="60">
        <f>Volac!G15</f>
        <v>47</v>
      </c>
      <c r="H15" s="60">
        <f>Volac!H15</f>
        <v>47</v>
      </c>
      <c r="I15" s="60">
        <f>Volac!I15</f>
        <v>47</v>
      </c>
      <c r="J15" s="60">
        <f>Volac!J15</f>
        <v>47</v>
      </c>
      <c r="K15" s="60">
        <f>Volac!K15</f>
        <v>6.5</v>
      </c>
      <c r="L15" s="60">
        <f>Volac!L15</f>
        <v>47</v>
      </c>
      <c r="M15" s="60">
        <f>Volac!M15</f>
        <v>47</v>
      </c>
      <c r="N15" s="60">
        <f>Volac!N15</f>
        <v>6.5</v>
      </c>
      <c r="O15" s="60">
        <f>Volac!O15</f>
        <v>47</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t="str">
        <f>Volac!M16</f>
        <v>Medium/Clay</v>
      </c>
      <c r="N16" s="103" t="str">
        <f>Volac!N16</f>
        <v>Medium/Clay</v>
      </c>
      <c r="O16" s="103" t="str">
        <f>Volac!O16</f>
        <v>Medium/Clay</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55.25</v>
      </c>
      <c r="L17" s="28">
        <f t="shared" si="0"/>
        <v>79.899999999999991</v>
      </c>
      <c r="M17" s="28">
        <f t="shared" si="0"/>
        <v>79.899999999999991</v>
      </c>
      <c r="N17" s="28">
        <f t="shared" si="0"/>
        <v>55.25</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-55.25</v>
      </c>
      <c r="L19" s="16">
        <f t="shared" si="1"/>
        <v>-79.899999999999991</v>
      </c>
      <c r="M19" s="16">
        <f t="shared" si="1"/>
        <v>-79.899999999999991</v>
      </c>
      <c r="N19" s="16">
        <f t="shared" si="1"/>
        <v>-55.25</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78</v>
      </c>
      <c r="L21" s="28">
        <f t="shared" si="2"/>
        <v>282</v>
      </c>
      <c r="M21" s="28">
        <f t="shared" si="2"/>
        <v>282</v>
      </c>
      <c r="N21" s="28">
        <f t="shared" si="2"/>
        <v>78</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-78</v>
      </c>
      <c r="L23" s="16">
        <f t="shared" si="3"/>
        <v>-282</v>
      </c>
      <c r="M23" s="16">
        <f t="shared" si="3"/>
        <v>-282</v>
      </c>
      <c r="N23" s="16">
        <f t="shared" si="3"/>
        <v>-78</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Gotrel Farm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Gotrel Farm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Gotrel Farm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Gotrel Farm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Gotrel Farm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Gotrel Farm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Gotrel Farm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Ty Gwyn 15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Ty Gwyn 16</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Ty Gwyn 17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Ty Gwyn 18/19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20/21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Hafod 2675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Gotrel Farm 1</v>
      </c>
      <c r="C57" s="8" t="str">
        <f t="shared" ref="C57:U57" si="13">D8</f>
        <v>Gotrel Farm 2</v>
      </c>
      <c r="D57" s="8" t="str">
        <f t="shared" si="13"/>
        <v>Gotrel Farm 3</v>
      </c>
      <c r="E57" s="8" t="str">
        <f t="shared" si="13"/>
        <v>Gotrel Farm 4</v>
      </c>
      <c r="F57" s="8" t="str">
        <f t="shared" si="13"/>
        <v>Gotrel Farm 5</v>
      </c>
      <c r="G57" s="8" t="str">
        <f t="shared" si="13"/>
        <v>Gotrel Farm 6</v>
      </c>
      <c r="H57" s="8" t="str">
        <f t="shared" si="13"/>
        <v>Gotrel Farm 7</v>
      </c>
      <c r="I57" s="8" t="str">
        <f t="shared" si="13"/>
        <v>Ty Gwyn 15</v>
      </c>
      <c r="J57" s="8" t="str">
        <f t="shared" si="13"/>
        <v>Ty Gwyn 16</v>
      </c>
      <c r="K57" s="8" t="str">
        <f t="shared" si="13"/>
        <v>Ty Gwyn 17</v>
      </c>
      <c r="L57" s="8" t="str">
        <f t="shared" si="13"/>
        <v>Ty Gwyn 18/19</v>
      </c>
      <c r="M57" s="8" t="str">
        <f t="shared" si="13"/>
        <v>Ty Gwyn 20/21</v>
      </c>
      <c r="N57" s="8" t="str">
        <f t="shared" si="13"/>
        <v>Hafod 2675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Arable</v>
      </c>
      <c r="K58" s="13" t="str">
        <f>L16&amp;" I "&amp;(VLOOKUP(L14,Table24581112[],6,FALSE))</f>
        <v>Medium/Clay I Grass</v>
      </c>
      <c r="L58" s="13" t="str">
        <f>M16&amp;" I "&amp;(VLOOKUP(M14,Table24581112[],6,FALSE))</f>
        <v>Medium/Clay I Grass</v>
      </c>
      <c r="M58" s="13" t="str">
        <f>N16&amp;" I "&amp;(VLOOKUP(N14,Table24581112[],6,FALSE))</f>
        <v>Medium/Clay I Arable</v>
      </c>
      <c r="N58" s="13" t="str">
        <f>O16&amp;" I "&amp;(VLOOKUP(O14,Table24581112[],6,FALSE))</f>
        <v>Medium/Clay I Grass</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6.7</v>
      </c>
      <c r="K59" s="76">
        <f>VLOOKUP(L$14,Table24581112[],5,FALSE)</f>
        <v>6.2</v>
      </c>
      <c r="L59" s="76">
        <f>VLOOKUP(M$14,Table24581112[],5,FALSE)</f>
        <v>6.2</v>
      </c>
      <c r="M59" s="76">
        <f>VLOOKUP(N$14,Table24581112[],5,FALSE)</f>
        <v>6.7</v>
      </c>
      <c r="N59" s="76">
        <f>VLOOKUP(O$14,Table24581112[],5,FALSE)</f>
        <v>6.2</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5.8</v>
      </c>
      <c r="C60" s="76">
        <f t="shared" ref="C60:U60" si="14">D10</f>
        <v>5.9</v>
      </c>
      <c r="D60" s="76">
        <f t="shared" si="14"/>
        <v>5.6</v>
      </c>
      <c r="E60" s="76">
        <f t="shared" si="14"/>
        <v>5.5</v>
      </c>
      <c r="F60" s="76">
        <f t="shared" si="14"/>
        <v>5.9</v>
      </c>
      <c r="G60" s="76">
        <f t="shared" si="14"/>
        <v>5.7</v>
      </c>
      <c r="H60" s="76">
        <f t="shared" si="14"/>
        <v>6</v>
      </c>
      <c r="I60" s="76">
        <f t="shared" si="14"/>
        <v>5.7</v>
      </c>
      <c r="J60" s="76">
        <f t="shared" si="14"/>
        <v>5.7</v>
      </c>
      <c r="K60" s="76">
        <f t="shared" si="14"/>
        <v>5.8</v>
      </c>
      <c r="L60" s="76">
        <f t="shared" si="14"/>
        <v>5.6</v>
      </c>
      <c r="M60" s="76">
        <f t="shared" si="14"/>
        <v>5.7</v>
      </c>
      <c r="N60" s="76">
        <f t="shared" si="14"/>
        <v>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8</v>
      </c>
      <c r="K61" s="76">
        <f t="shared" si="15"/>
        <v>6</v>
      </c>
      <c r="L61" s="76">
        <f t="shared" si="15"/>
        <v>6</v>
      </c>
      <c r="M61" s="76">
        <f t="shared" si="15"/>
        <v>8</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1.7999999999999989</v>
      </c>
      <c r="D64" s="77">
        <f t="shared" si="17"/>
        <v>3.6000000000000032</v>
      </c>
      <c r="E64" s="77">
        <f t="shared" si="17"/>
        <v>4.2000000000000011</v>
      </c>
      <c r="F64" s="77">
        <f t="shared" si="17"/>
        <v>1.7999999999999989</v>
      </c>
      <c r="G64" s="77">
        <f t="shared" si="17"/>
        <v>3</v>
      </c>
      <c r="H64" s="77">
        <f t="shared" si="17"/>
        <v>1.2000000000000011</v>
      </c>
      <c r="I64" s="77">
        <f t="shared" si="17"/>
        <v>3</v>
      </c>
      <c r="J64" s="77">
        <f t="shared" si="17"/>
        <v>8</v>
      </c>
      <c r="K64" s="77">
        <f t="shared" si="17"/>
        <v>2.4000000000000021</v>
      </c>
      <c r="L64" s="77">
        <f t="shared" si="17"/>
        <v>3.6000000000000032</v>
      </c>
      <c r="M64" s="77">
        <f t="shared" si="17"/>
        <v>8</v>
      </c>
      <c r="N64" s="77">
        <f t="shared" si="17"/>
        <v>1.2000000000000011</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-1.7999999999999989</v>
      </c>
      <c r="D65" s="77">
        <f t="shared" si="18"/>
        <v>-3.6000000000000032</v>
      </c>
      <c r="E65" s="77">
        <f t="shared" si="18"/>
        <v>-4.2000000000000011</v>
      </c>
      <c r="F65" s="77">
        <f t="shared" si="18"/>
        <v>-1.7999999999999989</v>
      </c>
      <c r="G65" s="77">
        <f t="shared" si="18"/>
        <v>-3</v>
      </c>
      <c r="H65" s="77">
        <f t="shared" si="18"/>
        <v>-1.2000000000000011</v>
      </c>
      <c r="I65" s="77">
        <f t="shared" si="18"/>
        <v>-3</v>
      </c>
      <c r="J65" s="77">
        <f t="shared" si="18"/>
        <v>-8</v>
      </c>
      <c r="K65" s="77">
        <f t="shared" si="18"/>
        <v>-2.4000000000000021</v>
      </c>
      <c r="L65" s="77">
        <f t="shared" si="18"/>
        <v>-3.6000000000000032</v>
      </c>
      <c r="M65" s="77">
        <f t="shared" si="18"/>
        <v>-8</v>
      </c>
      <c r="N65" s="77">
        <f t="shared" si="18"/>
        <v>-1.2000000000000011</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1" t="str">
        <f>Volac!C1:D1</f>
        <v>PAN-019750</v>
      </c>
      <c r="D1" s="142"/>
      <c r="E1" s="93" t="s">
        <v>45</v>
      </c>
      <c r="F1" s="39">
        <f>Volac!F1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Volac!C2:D2</f>
        <v>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Volac!C3:D3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Volac!C4:D4</f>
        <v>Gotrel Farm, Ferwig Road, Cardigan, Ceredigion, SA43 1PJ 
Ty Gwyn Farm, Ferwig, Cardigan, Ceredigion, SA43 1PL 
Hafod Farm, Ferwig, Cardigan, Ceredigion, SA43 1PU</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Volac!C5:D5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Volac!C8</f>
        <v>Gotrel Farm 1</v>
      </c>
      <c r="D8" s="60" t="str">
        <f>Volac!D8</f>
        <v>Gotrel Farm 2</v>
      </c>
      <c r="E8" s="60" t="str">
        <f>Volac!E8</f>
        <v>Gotrel Farm 3</v>
      </c>
      <c r="F8" s="60" t="str">
        <f>Volac!F8</f>
        <v>Gotrel Farm 4</v>
      </c>
      <c r="G8" s="60" t="str">
        <f>Volac!G8</f>
        <v>Gotrel Farm 5</v>
      </c>
      <c r="H8" s="60" t="str">
        <f>Volac!H8</f>
        <v>Gotrel Farm 6</v>
      </c>
      <c r="I8" s="60" t="str">
        <f>Volac!I8</f>
        <v>Gotrel Farm 7</v>
      </c>
      <c r="J8" s="60" t="str">
        <f>Volac!J8</f>
        <v>Ty Gwyn 15</v>
      </c>
      <c r="K8" s="60" t="str">
        <f>Volac!K8</f>
        <v>Ty Gwyn 16</v>
      </c>
      <c r="L8" s="60" t="str">
        <f>Volac!L8</f>
        <v>Ty Gwyn 17</v>
      </c>
      <c r="M8" s="60" t="str">
        <f>Volac!M8</f>
        <v>Ty Gwyn 18/19</v>
      </c>
      <c r="N8" s="60" t="str">
        <f>Volac!N8</f>
        <v>Ty Gwyn 20/21</v>
      </c>
      <c r="O8" s="60" t="str">
        <f>Volac!O8</f>
        <v>Hafod 2675</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Volac!C9</f>
        <v>moderate</v>
      </c>
      <c r="D9" s="60" t="str">
        <f>Volac!D9</f>
        <v>moderate</v>
      </c>
      <c r="E9" s="60" t="str">
        <f>Volac!E9</f>
        <v>moderate</v>
      </c>
      <c r="F9" s="60" t="str">
        <f>Volac!F9</f>
        <v>moderate</v>
      </c>
      <c r="G9" s="60" t="str">
        <f>Volac!G9</f>
        <v>moderate</v>
      </c>
      <c r="H9" s="60" t="str">
        <f>Volac!H9</f>
        <v>moderate</v>
      </c>
      <c r="I9" s="60" t="str">
        <f>Volac!I9</f>
        <v>moderate</v>
      </c>
      <c r="J9" s="60" t="str">
        <f>Volac!J9</f>
        <v>moderate</v>
      </c>
      <c r="K9" s="60">
        <f>Volac!K9</f>
        <v>1</v>
      </c>
      <c r="L9" s="60" t="str">
        <f>Volac!L9</f>
        <v>moderate</v>
      </c>
      <c r="M9" s="60" t="str">
        <f>Volac!M9</f>
        <v>moderate</v>
      </c>
      <c r="N9" s="60">
        <f>Volac!N9</f>
        <v>1</v>
      </c>
      <c r="O9" s="60" t="str">
        <f>Volac!O9</f>
        <v>moderate</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Volac!C10</f>
        <v>5.8</v>
      </c>
      <c r="D10" s="60">
        <f>Volac!D10</f>
        <v>5.9</v>
      </c>
      <c r="E10" s="60">
        <f>Volac!E10</f>
        <v>5.6</v>
      </c>
      <c r="F10" s="60">
        <f>Volac!F10</f>
        <v>5.5</v>
      </c>
      <c r="G10" s="60">
        <f>Volac!G10</f>
        <v>5.9</v>
      </c>
      <c r="H10" s="60">
        <f>Volac!H10</f>
        <v>5.7</v>
      </c>
      <c r="I10" s="60">
        <f>Volac!I10</f>
        <v>6</v>
      </c>
      <c r="J10" s="60">
        <f>Volac!J10</f>
        <v>5.7</v>
      </c>
      <c r="K10" s="60">
        <f>Volac!K10</f>
        <v>5.7</v>
      </c>
      <c r="L10" s="60">
        <f>Volac!L10</f>
        <v>5.8</v>
      </c>
      <c r="M10" s="60">
        <f>Volac!M10</f>
        <v>5.6</v>
      </c>
      <c r="N10" s="60">
        <f>Volac!N10</f>
        <v>5.7</v>
      </c>
      <c r="O10" s="60">
        <f>Volac!O10</f>
        <v>6</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Volac!C11</f>
        <v>2</v>
      </c>
      <c r="D11" s="60">
        <f>Volac!D11</f>
        <v>2</v>
      </c>
      <c r="E11" s="60">
        <f>Volac!E11</f>
        <v>3</v>
      </c>
      <c r="F11" s="60">
        <f>Volac!F11</f>
        <v>2</v>
      </c>
      <c r="G11" s="60">
        <f>Volac!G11</f>
        <v>3</v>
      </c>
      <c r="H11" s="60">
        <f>Volac!H11</f>
        <v>2</v>
      </c>
      <c r="I11" s="60">
        <f>Volac!I11</f>
        <v>2</v>
      </c>
      <c r="J11" s="60">
        <f>Volac!J11</f>
        <v>3</v>
      </c>
      <c r="K11" s="60">
        <f>Volac!K11</f>
        <v>3</v>
      </c>
      <c r="L11" s="60">
        <f>Volac!L11</f>
        <v>2</v>
      </c>
      <c r="M11" s="60">
        <f>Volac!M11</f>
        <v>2</v>
      </c>
      <c r="N11" s="60">
        <f>Volac!N11</f>
        <v>2</v>
      </c>
      <c r="O11" s="60">
        <f>Volac!O11</f>
        <v>2</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Volac!C12</f>
        <v>1</v>
      </c>
      <c r="D12" s="60">
        <f>Volac!D12</f>
        <v>1</v>
      </c>
      <c r="E12" s="60">
        <f>Volac!E12</f>
        <v>1</v>
      </c>
      <c r="F12" s="60">
        <f>Volac!F12</f>
        <v>1</v>
      </c>
      <c r="G12" s="60">
        <f>Volac!G12</f>
        <v>1</v>
      </c>
      <c r="H12" s="60">
        <f>Volac!H12</f>
        <v>1</v>
      </c>
      <c r="I12" s="60">
        <f>Volac!I12</f>
        <v>1</v>
      </c>
      <c r="J12" s="60">
        <f>Volac!J12</f>
        <v>1</v>
      </c>
      <c r="K12" s="60">
        <f>Volac!K12</f>
        <v>1</v>
      </c>
      <c r="L12" s="60">
        <f>Volac!L12</f>
        <v>1</v>
      </c>
      <c r="M12" s="60">
        <f>Volac!M12</f>
        <v>1</v>
      </c>
      <c r="N12" s="60">
        <f>Volac!N12</f>
        <v>1</v>
      </c>
      <c r="O12" s="60">
        <f>Volac!O12</f>
        <v>2</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Volac!C13</f>
        <v>3</v>
      </c>
      <c r="D13" s="60">
        <f>Volac!D13</f>
        <v>3</v>
      </c>
      <c r="E13" s="60">
        <f>Volac!E13</f>
        <v>3</v>
      </c>
      <c r="F13" s="60">
        <f>Volac!F13</f>
        <v>3</v>
      </c>
      <c r="G13" s="60">
        <f>Volac!G13</f>
        <v>3</v>
      </c>
      <c r="H13" s="60">
        <f>Volac!H13</f>
        <v>2</v>
      </c>
      <c r="I13" s="60">
        <f>Volac!I13</f>
        <v>3</v>
      </c>
      <c r="J13" s="60">
        <f>Volac!J13</f>
        <v>2</v>
      </c>
      <c r="K13" s="60">
        <f>Volac!K13</f>
        <v>2</v>
      </c>
      <c r="L13" s="60">
        <f>Volac!L13</f>
        <v>2</v>
      </c>
      <c r="M13" s="60">
        <f>Volac!M13</f>
        <v>2</v>
      </c>
      <c r="N13" s="60">
        <f>Volac!N13</f>
        <v>2</v>
      </c>
      <c r="O13" s="60">
        <f>Volac!O13</f>
        <v>3</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 xml:space="preserve">Grass Silage (25% DM) </v>
      </c>
      <c r="H14" s="102" t="str">
        <f>Volac!H14</f>
        <v xml:space="preserve">Grass Silage (25% DM) </v>
      </c>
      <c r="I14" s="102" t="str">
        <f>Volac!I14</f>
        <v xml:space="preserve">Grass Silage (25% DM) </v>
      </c>
      <c r="J14" s="102" t="str">
        <f>Volac!J14</f>
        <v xml:space="preserve">Grass Silage (25% DM) </v>
      </c>
      <c r="K14" s="102" t="str">
        <f>Volac!K14</f>
        <v>Spring wheat/barley</v>
      </c>
      <c r="L14" s="102" t="str">
        <f>Volac!L14</f>
        <v xml:space="preserve">Grass Silage (25% DM) </v>
      </c>
      <c r="M14" s="102" t="str">
        <f>Volac!M14</f>
        <v xml:space="preserve">Grass Silage (25% DM) </v>
      </c>
      <c r="N14" s="102" t="str">
        <f>Volac!N14</f>
        <v>Spring wheat/barley</v>
      </c>
      <c r="O14" s="102" t="str">
        <f>Volac!O14</f>
        <v xml:space="preserve">Grass Silage (25% DM) </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ht="13" x14ac:dyDescent="0.25">
      <c r="A15" s="136" t="s">
        <v>9</v>
      </c>
      <c r="B15" s="136"/>
      <c r="C15" s="60">
        <f>Volac!C15</f>
        <v>47</v>
      </c>
      <c r="D15" s="60">
        <f>Volac!D15</f>
        <v>47</v>
      </c>
      <c r="E15" s="60">
        <f>Volac!E15</f>
        <v>47</v>
      </c>
      <c r="F15" s="60">
        <f>Volac!F15</f>
        <v>47</v>
      </c>
      <c r="G15" s="60">
        <f>Volac!G15</f>
        <v>47</v>
      </c>
      <c r="H15" s="60">
        <f>Volac!H15</f>
        <v>47</v>
      </c>
      <c r="I15" s="60">
        <f>Volac!I15</f>
        <v>47</v>
      </c>
      <c r="J15" s="60">
        <f>Volac!J15</f>
        <v>47</v>
      </c>
      <c r="K15" s="60">
        <f>Volac!K15</f>
        <v>6.5</v>
      </c>
      <c r="L15" s="60">
        <f>Volac!L15</f>
        <v>47</v>
      </c>
      <c r="M15" s="60">
        <f>Volac!M15</f>
        <v>47</v>
      </c>
      <c r="N15" s="60">
        <f>Volac!N15</f>
        <v>6.5</v>
      </c>
      <c r="O15" s="60">
        <f>Volac!O15</f>
        <v>47</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t="str">
        <f>Volac!M16</f>
        <v>Medium/Clay</v>
      </c>
      <c r="N16" s="103" t="str">
        <f>Volac!N16</f>
        <v>Medium/Clay</v>
      </c>
      <c r="O16" s="103" t="str">
        <f>Volac!O16</f>
        <v>Medium/Clay</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55.25</v>
      </c>
      <c r="L17" s="28">
        <f t="shared" si="0"/>
        <v>79.899999999999991</v>
      </c>
      <c r="M17" s="28">
        <f t="shared" si="0"/>
        <v>79.899999999999991</v>
      </c>
      <c r="N17" s="28">
        <f t="shared" si="0"/>
        <v>55.25</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-55.25</v>
      </c>
      <c r="L19" s="16">
        <f t="shared" si="1"/>
        <v>-79.899999999999991</v>
      </c>
      <c r="M19" s="16">
        <f t="shared" si="1"/>
        <v>-79.899999999999991</v>
      </c>
      <c r="N19" s="16">
        <f t="shared" si="1"/>
        <v>-55.25</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78</v>
      </c>
      <c r="L21" s="28">
        <f t="shared" si="2"/>
        <v>282</v>
      </c>
      <c r="M21" s="28">
        <f t="shared" si="2"/>
        <v>282</v>
      </c>
      <c r="N21" s="28">
        <f t="shared" si="2"/>
        <v>78</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-78</v>
      </c>
      <c r="L23" s="16">
        <f t="shared" si="3"/>
        <v>-282</v>
      </c>
      <c r="M23" s="16">
        <f t="shared" si="3"/>
        <v>-282</v>
      </c>
      <c r="N23" s="16">
        <f t="shared" si="3"/>
        <v>-78</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Gotrel Farm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Gotrel Farm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Gotrel Farm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Gotrel Farm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Gotrel Farm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Gotrel Farm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Gotrel Farm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Ty Gwyn 15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Ty Gwyn 16</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Ty Gwyn 17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Ty Gwyn 18/19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20/21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Hafod 2675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Gotrel Farm 1</v>
      </c>
      <c r="C57" s="8" t="str">
        <f t="shared" ref="C57:U57" si="13">D8</f>
        <v>Gotrel Farm 2</v>
      </c>
      <c r="D57" s="8" t="str">
        <f t="shared" si="13"/>
        <v>Gotrel Farm 3</v>
      </c>
      <c r="E57" s="8" t="str">
        <f t="shared" si="13"/>
        <v>Gotrel Farm 4</v>
      </c>
      <c r="F57" s="8" t="str">
        <f t="shared" si="13"/>
        <v>Gotrel Farm 5</v>
      </c>
      <c r="G57" s="8" t="str">
        <f t="shared" si="13"/>
        <v>Gotrel Farm 6</v>
      </c>
      <c r="H57" s="8" t="str">
        <f t="shared" si="13"/>
        <v>Gotrel Farm 7</v>
      </c>
      <c r="I57" s="8" t="str">
        <f t="shared" si="13"/>
        <v>Ty Gwyn 15</v>
      </c>
      <c r="J57" s="8" t="str">
        <f t="shared" si="13"/>
        <v>Ty Gwyn 16</v>
      </c>
      <c r="K57" s="8" t="str">
        <f t="shared" si="13"/>
        <v>Ty Gwyn 17</v>
      </c>
      <c r="L57" s="8" t="str">
        <f t="shared" si="13"/>
        <v>Ty Gwyn 18/19</v>
      </c>
      <c r="M57" s="8" t="str">
        <f t="shared" si="13"/>
        <v>Ty Gwyn 20/21</v>
      </c>
      <c r="N57" s="8" t="str">
        <f t="shared" si="13"/>
        <v>Hafod 2675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Arable</v>
      </c>
      <c r="K58" s="13" t="str">
        <f>L16&amp;" I "&amp;(VLOOKUP(L14,Table24581114[],6,FALSE))</f>
        <v>Medium/Clay I Grass</v>
      </c>
      <c r="L58" s="13" t="str">
        <f>M16&amp;" I "&amp;(VLOOKUP(M14,Table24581114[],6,FALSE))</f>
        <v>Medium/Clay I Grass</v>
      </c>
      <c r="M58" s="13" t="str">
        <f>N16&amp;" I "&amp;(VLOOKUP(N14,Table24581114[],6,FALSE))</f>
        <v>Medium/Clay I Arable</v>
      </c>
      <c r="N58" s="13" t="str">
        <f>O16&amp;" I "&amp;(VLOOKUP(O14,Table24581114[],6,FALSE))</f>
        <v>Medium/Clay I Grass</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6.7</v>
      </c>
      <c r="K59" s="76">
        <f>VLOOKUP(L$14,Table24581114[],5,FALSE)</f>
        <v>6.2</v>
      </c>
      <c r="L59" s="76">
        <f>VLOOKUP(M$14,Table24581114[],5,FALSE)</f>
        <v>6.2</v>
      </c>
      <c r="M59" s="76">
        <f>VLOOKUP(N$14,Table24581114[],5,FALSE)</f>
        <v>6.7</v>
      </c>
      <c r="N59" s="76">
        <f>VLOOKUP(O$14,Table24581114[],5,FALSE)</f>
        <v>6.2</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5.8</v>
      </c>
      <c r="C60" s="76">
        <f t="shared" ref="C60:U60" si="14">D10</f>
        <v>5.9</v>
      </c>
      <c r="D60" s="76">
        <f t="shared" si="14"/>
        <v>5.6</v>
      </c>
      <c r="E60" s="76">
        <f t="shared" si="14"/>
        <v>5.5</v>
      </c>
      <c r="F60" s="76">
        <f t="shared" si="14"/>
        <v>5.9</v>
      </c>
      <c r="G60" s="76">
        <f t="shared" si="14"/>
        <v>5.7</v>
      </c>
      <c r="H60" s="76">
        <f t="shared" si="14"/>
        <v>6</v>
      </c>
      <c r="I60" s="76">
        <f t="shared" si="14"/>
        <v>5.7</v>
      </c>
      <c r="J60" s="76">
        <f t="shared" si="14"/>
        <v>5.7</v>
      </c>
      <c r="K60" s="76">
        <f t="shared" si="14"/>
        <v>5.8</v>
      </c>
      <c r="L60" s="76">
        <f t="shared" si="14"/>
        <v>5.6</v>
      </c>
      <c r="M60" s="76">
        <f t="shared" si="14"/>
        <v>5.7</v>
      </c>
      <c r="N60" s="76">
        <f t="shared" si="14"/>
        <v>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8</v>
      </c>
      <c r="K61" s="76">
        <f t="shared" si="15"/>
        <v>6</v>
      </c>
      <c r="L61" s="76">
        <f t="shared" si="15"/>
        <v>6</v>
      </c>
      <c r="M61" s="76">
        <f t="shared" si="15"/>
        <v>8</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1.7999999999999989</v>
      </c>
      <c r="D64" s="77">
        <f t="shared" si="17"/>
        <v>3.6000000000000032</v>
      </c>
      <c r="E64" s="77">
        <f t="shared" si="17"/>
        <v>4.2000000000000011</v>
      </c>
      <c r="F64" s="77">
        <f t="shared" si="17"/>
        <v>1.7999999999999989</v>
      </c>
      <c r="G64" s="77">
        <f t="shared" si="17"/>
        <v>3</v>
      </c>
      <c r="H64" s="77">
        <f t="shared" si="17"/>
        <v>1.2000000000000011</v>
      </c>
      <c r="I64" s="77">
        <f t="shared" si="17"/>
        <v>3</v>
      </c>
      <c r="J64" s="77">
        <f t="shared" si="17"/>
        <v>8</v>
      </c>
      <c r="K64" s="77">
        <f t="shared" si="17"/>
        <v>2.4000000000000021</v>
      </c>
      <c r="L64" s="77">
        <f t="shared" si="17"/>
        <v>3.6000000000000032</v>
      </c>
      <c r="M64" s="77">
        <f t="shared" si="17"/>
        <v>8</v>
      </c>
      <c r="N64" s="77">
        <f t="shared" si="17"/>
        <v>1.2000000000000011</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-1.7999999999999989</v>
      </c>
      <c r="D65" s="77">
        <f t="shared" si="18"/>
        <v>-3.6000000000000032</v>
      </c>
      <c r="E65" s="77">
        <f t="shared" si="18"/>
        <v>-4.2000000000000011</v>
      </c>
      <c r="F65" s="77">
        <f t="shared" si="18"/>
        <v>-1.7999999999999989</v>
      </c>
      <c r="G65" s="77">
        <f t="shared" si="18"/>
        <v>-3</v>
      </c>
      <c r="H65" s="77">
        <f t="shared" si="18"/>
        <v>-1.2000000000000011</v>
      </c>
      <c r="I65" s="77">
        <f t="shared" si="18"/>
        <v>-3</v>
      </c>
      <c r="J65" s="77">
        <f t="shared" si="18"/>
        <v>-8</v>
      </c>
      <c r="K65" s="77">
        <f t="shared" si="18"/>
        <v>-2.4000000000000021</v>
      </c>
      <c r="L65" s="77">
        <f t="shared" si="18"/>
        <v>-3.6000000000000032</v>
      </c>
      <c r="M65" s="77">
        <f t="shared" si="18"/>
        <v>-8</v>
      </c>
      <c r="N65" s="77">
        <f t="shared" si="18"/>
        <v>-1.2000000000000011</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Volac!C1:D1</f>
        <v>PAN-019750</v>
      </c>
      <c r="D1" s="142"/>
      <c r="E1" s="93" t="s">
        <v>45</v>
      </c>
      <c r="F1" s="39">
        <f>Volac!F1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Volac!C2:D2</f>
        <v>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Volac!C3:D3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Volac!C4:D4</f>
        <v>Gotrel Farm, Ferwig Road, Cardigan, Ceredigion, SA43 1PJ 
Ty Gwyn Farm, Ferwig, Cardigan, Ceredigion, SA43 1PL 
Hafod Farm, Ferwig, Cardigan, Ceredigion, SA43 1PU</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Volac!C5:D5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Volac!C8</f>
        <v>Gotrel Farm 1</v>
      </c>
      <c r="D8" s="60" t="str">
        <f>Volac!D8</f>
        <v>Gotrel Farm 2</v>
      </c>
      <c r="E8" s="60" t="str">
        <f>Volac!E8</f>
        <v>Gotrel Farm 3</v>
      </c>
      <c r="F8" s="60" t="str">
        <f>Volac!F8</f>
        <v>Gotrel Farm 4</v>
      </c>
      <c r="G8" s="60" t="str">
        <f>Volac!G8</f>
        <v>Gotrel Farm 5</v>
      </c>
      <c r="H8" s="60" t="str">
        <f>Volac!H8</f>
        <v>Gotrel Farm 6</v>
      </c>
      <c r="I8" s="60" t="str">
        <f>Volac!I8</f>
        <v>Gotrel Farm 7</v>
      </c>
      <c r="J8" s="60" t="str">
        <f>Volac!J8</f>
        <v>Ty Gwyn 15</v>
      </c>
      <c r="K8" s="60" t="str">
        <f>Volac!K8</f>
        <v>Ty Gwyn 16</v>
      </c>
      <c r="L8" s="60" t="str">
        <f>Volac!L8</f>
        <v>Ty Gwyn 17</v>
      </c>
      <c r="M8" s="60" t="str">
        <f>Volac!M8</f>
        <v>Ty Gwyn 18/19</v>
      </c>
      <c r="N8" s="60" t="str">
        <f>Volac!N8</f>
        <v>Ty Gwyn 20/21</v>
      </c>
      <c r="O8" s="60" t="str">
        <f>Volac!O8</f>
        <v>Hafod 2675</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Volac!C9</f>
        <v>moderate</v>
      </c>
      <c r="D9" s="60" t="str">
        <f>Volac!D9</f>
        <v>moderate</v>
      </c>
      <c r="E9" s="60" t="str">
        <f>Volac!E9</f>
        <v>moderate</v>
      </c>
      <c r="F9" s="60" t="str">
        <f>Volac!F9</f>
        <v>moderate</v>
      </c>
      <c r="G9" s="60" t="str">
        <f>Volac!G9</f>
        <v>moderate</v>
      </c>
      <c r="H9" s="60" t="str">
        <f>Volac!H9</f>
        <v>moderate</v>
      </c>
      <c r="I9" s="60" t="str">
        <f>Volac!I9</f>
        <v>moderate</v>
      </c>
      <c r="J9" s="60" t="str">
        <f>Volac!J9</f>
        <v>moderate</v>
      </c>
      <c r="K9" s="60">
        <f>Volac!K9</f>
        <v>1</v>
      </c>
      <c r="L9" s="60" t="str">
        <f>Volac!L9</f>
        <v>moderate</v>
      </c>
      <c r="M9" s="60" t="str">
        <f>Volac!M9</f>
        <v>moderate</v>
      </c>
      <c r="N9" s="60">
        <f>Volac!N9</f>
        <v>1</v>
      </c>
      <c r="O9" s="60" t="str">
        <f>Volac!O9</f>
        <v>moderate</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Volac!C10</f>
        <v>5.8</v>
      </c>
      <c r="D10" s="60">
        <f>Volac!D10</f>
        <v>5.9</v>
      </c>
      <c r="E10" s="60">
        <f>Volac!E10</f>
        <v>5.6</v>
      </c>
      <c r="F10" s="60">
        <f>Volac!F10</f>
        <v>5.5</v>
      </c>
      <c r="G10" s="60">
        <f>Volac!G10</f>
        <v>5.9</v>
      </c>
      <c r="H10" s="60">
        <f>Volac!H10</f>
        <v>5.7</v>
      </c>
      <c r="I10" s="60">
        <f>Volac!I10</f>
        <v>6</v>
      </c>
      <c r="J10" s="60">
        <f>Volac!J10</f>
        <v>5.7</v>
      </c>
      <c r="K10" s="60">
        <f>Volac!K10</f>
        <v>5.7</v>
      </c>
      <c r="L10" s="60">
        <f>Volac!L10</f>
        <v>5.8</v>
      </c>
      <c r="M10" s="60">
        <f>Volac!M10</f>
        <v>5.6</v>
      </c>
      <c r="N10" s="60">
        <f>Volac!N10</f>
        <v>5.7</v>
      </c>
      <c r="O10" s="60">
        <f>Volac!O10</f>
        <v>6</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Volac!C11</f>
        <v>2</v>
      </c>
      <c r="D11" s="60">
        <f>Volac!D11</f>
        <v>2</v>
      </c>
      <c r="E11" s="60">
        <f>Volac!E11</f>
        <v>3</v>
      </c>
      <c r="F11" s="60">
        <f>Volac!F11</f>
        <v>2</v>
      </c>
      <c r="G11" s="60">
        <f>Volac!G11</f>
        <v>3</v>
      </c>
      <c r="H11" s="60">
        <f>Volac!H11</f>
        <v>2</v>
      </c>
      <c r="I11" s="60">
        <f>Volac!I11</f>
        <v>2</v>
      </c>
      <c r="J11" s="60">
        <f>Volac!J11</f>
        <v>3</v>
      </c>
      <c r="K11" s="60">
        <f>Volac!K11</f>
        <v>3</v>
      </c>
      <c r="L11" s="60">
        <f>Volac!L11</f>
        <v>2</v>
      </c>
      <c r="M11" s="60">
        <f>Volac!M11</f>
        <v>2</v>
      </c>
      <c r="N11" s="60">
        <f>Volac!N11</f>
        <v>2</v>
      </c>
      <c r="O11" s="60">
        <f>Volac!O11</f>
        <v>2</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Volac!C12</f>
        <v>1</v>
      </c>
      <c r="D12" s="60">
        <f>Volac!D12</f>
        <v>1</v>
      </c>
      <c r="E12" s="60">
        <f>Volac!E12</f>
        <v>1</v>
      </c>
      <c r="F12" s="60">
        <f>Volac!F12</f>
        <v>1</v>
      </c>
      <c r="G12" s="60">
        <f>Volac!G12</f>
        <v>1</v>
      </c>
      <c r="H12" s="60">
        <f>Volac!H12</f>
        <v>1</v>
      </c>
      <c r="I12" s="60">
        <f>Volac!I12</f>
        <v>1</v>
      </c>
      <c r="J12" s="60">
        <f>Volac!J12</f>
        <v>1</v>
      </c>
      <c r="K12" s="60">
        <f>Volac!K12</f>
        <v>1</v>
      </c>
      <c r="L12" s="60">
        <f>Volac!L12</f>
        <v>1</v>
      </c>
      <c r="M12" s="60">
        <f>Volac!M12</f>
        <v>1</v>
      </c>
      <c r="N12" s="60">
        <f>Volac!N12</f>
        <v>1</v>
      </c>
      <c r="O12" s="60">
        <f>Volac!O12</f>
        <v>2</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Volac!C13</f>
        <v>3</v>
      </c>
      <c r="D13" s="60">
        <f>Volac!D13</f>
        <v>3</v>
      </c>
      <c r="E13" s="60">
        <f>Volac!E13</f>
        <v>3</v>
      </c>
      <c r="F13" s="60">
        <f>Volac!F13</f>
        <v>3</v>
      </c>
      <c r="G13" s="60">
        <f>Volac!G13</f>
        <v>3</v>
      </c>
      <c r="H13" s="60">
        <f>Volac!H13</f>
        <v>2</v>
      </c>
      <c r="I13" s="60">
        <f>Volac!I13</f>
        <v>3</v>
      </c>
      <c r="J13" s="60">
        <f>Volac!J13</f>
        <v>2</v>
      </c>
      <c r="K13" s="60">
        <f>Volac!K13</f>
        <v>2</v>
      </c>
      <c r="L13" s="60">
        <f>Volac!L13</f>
        <v>2</v>
      </c>
      <c r="M13" s="60">
        <f>Volac!M13</f>
        <v>2</v>
      </c>
      <c r="N13" s="60">
        <f>Volac!N13</f>
        <v>2</v>
      </c>
      <c r="O13" s="60">
        <f>Volac!O13</f>
        <v>3</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 xml:space="preserve">Grass Silage (25% DM) </v>
      </c>
      <c r="H14" s="102" t="str">
        <f>Volac!H14</f>
        <v xml:space="preserve">Grass Silage (25% DM) </v>
      </c>
      <c r="I14" s="102" t="str">
        <f>Volac!I14</f>
        <v xml:space="preserve">Grass Silage (25% DM) </v>
      </c>
      <c r="J14" s="102" t="str">
        <f>Volac!J14</f>
        <v xml:space="preserve">Grass Silage (25% DM) </v>
      </c>
      <c r="K14" s="102" t="str">
        <f>Volac!K14</f>
        <v>Spring wheat/barley</v>
      </c>
      <c r="L14" s="102" t="str">
        <f>Volac!L14</f>
        <v xml:space="preserve">Grass Silage (25% DM) </v>
      </c>
      <c r="M14" s="102" t="str">
        <f>Volac!M14</f>
        <v xml:space="preserve">Grass Silage (25% DM) </v>
      </c>
      <c r="N14" s="102" t="str">
        <f>Volac!N14</f>
        <v>Spring wheat/barley</v>
      </c>
      <c r="O14" s="102" t="str">
        <f>Volac!O14</f>
        <v xml:space="preserve">Grass Silage (25% DM) </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ht="13" x14ac:dyDescent="0.25">
      <c r="A15" s="136" t="s">
        <v>9</v>
      </c>
      <c r="B15" s="136"/>
      <c r="C15" s="60">
        <f>Volac!C15</f>
        <v>47</v>
      </c>
      <c r="D15" s="60">
        <f>Volac!D15</f>
        <v>47</v>
      </c>
      <c r="E15" s="60">
        <f>Volac!E15</f>
        <v>47</v>
      </c>
      <c r="F15" s="60">
        <f>Volac!F15</f>
        <v>47</v>
      </c>
      <c r="G15" s="60">
        <f>Volac!G15</f>
        <v>47</v>
      </c>
      <c r="H15" s="60">
        <f>Volac!H15</f>
        <v>47</v>
      </c>
      <c r="I15" s="60">
        <f>Volac!I15</f>
        <v>47</v>
      </c>
      <c r="J15" s="60">
        <f>Volac!J15</f>
        <v>47</v>
      </c>
      <c r="K15" s="60">
        <f>Volac!K15</f>
        <v>6.5</v>
      </c>
      <c r="L15" s="60">
        <f>Volac!L15</f>
        <v>47</v>
      </c>
      <c r="M15" s="60">
        <f>Volac!M15</f>
        <v>47</v>
      </c>
      <c r="N15" s="60">
        <f>Volac!N15</f>
        <v>6.5</v>
      </c>
      <c r="O15" s="60">
        <f>Volac!O15</f>
        <v>47</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t="str">
        <f>Volac!M16</f>
        <v>Medium/Clay</v>
      </c>
      <c r="N16" s="103" t="str">
        <f>Volac!N16</f>
        <v>Medium/Clay</v>
      </c>
      <c r="O16" s="103" t="str">
        <f>Volac!O16</f>
        <v>Medium/Clay</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55.25</v>
      </c>
      <c r="L17" s="28">
        <f t="shared" si="0"/>
        <v>79.899999999999991</v>
      </c>
      <c r="M17" s="28">
        <f t="shared" si="0"/>
        <v>79.899999999999991</v>
      </c>
      <c r="N17" s="28">
        <f t="shared" si="0"/>
        <v>55.25</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-55.25</v>
      </c>
      <c r="L19" s="16">
        <f t="shared" si="1"/>
        <v>-79.899999999999991</v>
      </c>
      <c r="M19" s="16">
        <f t="shared" si="1"/>
        <v>-79.899999999999991</v>
      </c>
      <c r="N19" s="16">
        <f t="shared" si="1"/>
        <v>-55.25</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78</v>
      </c>
      <c r="L21" s="28">
        <f t="shared" si="2"/>
        <v>282</v>
      </c>
      <c r="M21" s="28">
        <f t="shared" si="2"/>
        <v>282</v>
      </c>
      <c r="N21" s="28">
        <f t="shared" si="2"/>
        <v>78</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-78</v>
      </c>
      <c r="L23" s="16">
        <f t="shared" si="3"/>
        <v>-282</v>
      </c>
      <c r="M23" s="16">
        <f t="shared" si="3"/>
        <v>-282</v>
      </c>
      <c r="N23" s="16">
        <f t="shared" si="3"/>
        <v>-78</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Gotrel Farm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Gotrel Farm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Gotrel Farm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Gotrel Farm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Gotrel Farm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Gotrel Farm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Gotrel Farm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Ty Gwyn 15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Ty Gwyn 16</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Ty Gwyn 17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Ty Gwyn 18/19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20/21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Hafod 2675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Gotrel Farm 1</v>
      </c>
      <c r="C57" s="8" t="str">
        <f t="shared" ref="C57:U57" si="13">D8</f>
        <v>Gotrel Farm 2</v>
      </c>
      <c r="D57" s="8" t="str">
        <f t="shared" si="13"/>
        <v>Gotrel Farm 3</v>
      </c>
      <c r="E57" s="8" t="str">
        <f t="shared" si="13"/>
        <v>Gotrel Farm 4</v>
      </c>
      <c r="F57" s="8" t="str">
        <f t="shared" si="13"/>
        <v>Gotrel Farm 5</v>
      </c>
      <c r="G57" s="8" t="str">
        <f t="shared" si="13"/>
        <v>Gotrel Farm 6</v>
      </c>
      <c r="H57" s="8" t="str">
        <f t="shared" si="13"/>
        <v>Gotrel Farm 7</v>
      </c>
      <c r="I57" s="8" t="str">
        <f t="shared" si="13"/>
        <v>Ty Gwyn 15</v>
      </c>
      <c r="J57" s="8" t="str">
        <f t="shared" si="13"/>
        <v>Ty Gwyn 16</v>
      </c>
      <c r="K57" s="8" t="str">
        <f t="shared" si="13"/>
        <v>Ty Gwyn 17</v>
      </c>
      <c r="L57" s="8" t="str">
        <f t="shared" si="13"/>
        <v>Ty Gwyn 18/19</v>
      </c>
      <c r="M57" s="8" t="str">
        <f t="shared" si="13"/>
        <v>Ty Gwyn 20/21</v>
      </c>
      <c r="N57" s="8" t="str">
        <f t="shared" si="13"/>
        <v>Hafod 2675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Arable</v>
      </c>
      <c r="K58" s="13" t="str">
        <f>L16&amp;" I "&amp;(VLOOKUP(L14,Table245810[],6,FALSE))</f>
        <v>Medium/Clay I Grass</v>
      </c>
      <c r="L58" s="13" t="str">
        <f>M16&amp;" I "&amp;(VLOOKUP(M14,Table245810[],6,FALSE))</f>
        <v>Medium/Clay I Grass</v>
      </c>
      <c r="M58" s="13" t="str">
        <f>N16&amp;" I "&amp;(VLOOKUP(N14,Table245810[],6,FALSE))</f>
        <v>Medium/Clay I Arable</v>
      </c>
      <c r="N58" s="13" t="str">
        <f>O16&amp;" I "&amp;(VLOOKUP(O14,Table245810[],6,FALSE))</f>
        <v>Medium/Clay I Grass</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6.7</v>
      </c>
      <c r="K59" s="76">
        <f>VLOOKUP(L$14,Table245810[],5,FALSE)</f>
        <v>6.2</v>
      </c>
      <c r="L59" s="76">
        <f>VLOOKUP(M$14,Table245810[],5,FALSE)</f>
        <v>6.2</v>
      </c>
      <c r="M59" s="76">
        <f>VLOOKUP(N$14,Table245810[],5,FALSE)</f>
        <v>6.7</v>
      </c>
      <c r="N59" s="76">
        <f>VLOOKUP(O$14,Table245810[],5,FALSE)</f>
        <v>6.2</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5.8</v>
      </c>
      <c r="C60" s="76">
        <f t="shared" ref="C60:U60" si="14">D10</f>
        <v>5.9</v>
      </c>
      <c r="D60" s="76">
        <f t="shared" si="14"/>
        <v>5.6</v>
      </c>
      <c r="E60" s="76">
        <f t="shared" si="14"/>
        <v>5.5</v>
      </c>
      <c r="F60" s="76">
        <f t="shared" si="14"/>
        <v>5.9</v>
      </c>
      <c r="G60" s="76">
        <f t="shared" si="14"/>
        <v>5.7</v>
      </c>
      <c r="H60" s="76">
        <f t="shared" si="14"/>
        <v>6</v>
      </c>
      <c r="I60" s="76">
        <f t="shared" si="14"/>
        <v>5.7</v>
      </c>
      <c r="J60" s="76">
        <f t="shared" si="14"/>
        <v>5.7</v>
      </c>
      <c r="K60" s="76">
        <f t="shared" si="14"/>
        <v>5.8</v>
      </c>
      <c r="L60" s="76">
        <f t="shared" si="14"/>
        <v>5.6</v>
      </c>
      <c r="M60" s="76">
        <f t="shared" si="14"/>
        <v>5.7</v>
      </c>
      <c r="N60" s="76">
        <f t="shared" si="14"/>
        <v>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8</v>
      </c>
      <c r="K61" s="76">
        <f t="shared" si="15"/>
        <v>6</v>
      </c>
      <c r="L61" s="76">
        <f t="shared" si="15"/>
        <v>6</v>
      </c>
      <c r="M61" s="76">
        <f t="shared" si="15"/>
        <v>8</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1.7999999999999989</v>
      </c>
      <c r="D64" s="77">
        <f t="shared" si="17"/>
        <v>3.6000000000000032</v>
      </c>
      <c r="E64" s="77">
        <f t="shared" si="17"/>
        <v>4.2000000000000011</v>
      </c>
      <c r="F64" s="77">
        <f t="shared" si="17"/>
        <v>1.7999999999999989</v>
      </c>
      <c r="G64" s="77">
        <f t="shared" si="17"/>
        <v>3</v>
      </c>
      <c r="H64" s="77">
        <f t="shared" si="17"/>
        <v>1.2000000000000011</v>
      </c>
      <c r="I64" s="77">
        <f t="shared" si="17"/>
        <v>3</v>
      </c>
      <c r="J64" s="77">
        <f t="shared" si="17"/>
        <v>8</v>
      </c>
      <c r="K64" s="77">
        <f t="shared" si="17"/>
        <v>2.4000000000000021</v>
      </c>
      <c r="L64" s="77">
        <f t="shared" si="17"/>
        <v>3.6000000000000032</v>
      </c>
      <c r="M64" s="77">
        <f t="shared" si="17"/>
        <v>8</v>
      </c>
      <c r="N64" s="77">
        <f t="shared" si="17"/>
        <v>1.2000000000000011</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-1.7999999999999989</v>
      </c>
      <c r="D65" s="77">
        <f t="shared" si="18"/>
        <v>-3.6000000000000032</v>
      </c>
      <c r="E65" s="77">
        <f t="shared" si="18"/>
        <v>-4.2000000000000011</v>
      </c>
      <c r="F65" s="77">
        <f t="shared" si="18"/>
        <v>-1.7999999999999989</v>
      </c>
      <c r="G65" s="77">
        <f t="shared" si="18"/>
        <v>-3</v>
      </c>
      <c r="H65" s="77">
        <f t="shared" si="18"/>
        <v>-1.2000000000000011</v>
      </c>
      <c r="I65" s="77">
        <f t="shared" si="18"/>
        <v>-3</v>
      </c>
      <c r="J65" s="77">
        <f t="shared" si="18"/>
        <v>-8</v>
      </c>
      <c r="K65" s="77">
        <f t="shared" si="18"/>
        <v>-2.4000000000000021</v>
      </c>
      <c r="L65" s="77">
        <f t="shared" si="18"/>
        <v>-3.6000000000000032</v>
      </c>
      <c r="M65" s="77">
        <f t="shared" si="18"/>
        <v>-8</v>
      </c>
      <c r="N65" s="77">
        <f t="shared" si="18"/>
        <v>-1.2000000000000011</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Volac!C1:D1</f>
        <v>PAN-019750</v>
      </c>
      <c r="D1" s="142"/>
      <c r="E1" s="93" t="s">
        <v>45</v>
      </c>
      <c r="F1" s="39">
        <f>Volac!F1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Volac!C2:D2</f>
        <v>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Volac!C3:D3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Volac!C4:D4</f>
        <v>Gotrel Farm, Ferwig Road, Cardigan, Ceredigion, SA43 1PJ 
Ty Gwyn Farm, Ferwig, Cardigan, Ceredigion, SA43 1PL 
Hafod Farm, Ferwig, Cardigan, Ceredigion, SA43 1PU</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Volac!C5:D5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Volac!C8</f>
        <v>Gotrel Farm 1</v>
      </c>
      <c r="D8" s="60" t="str">
        <f>Volac!D8</f>
        <v>Gotrel Farm 2</v>
      </c>
      <c r="E8" s="60" t="str">
        <f>Volac!E8</f>
        <v>Gotrel Farm 3</v>
      </c>
      <c r="F8" s="60" t="str">
        <f>Volac!F8</f>
        <v>Gotrel Farm 4</v>
      </c>
      <c r="G8" s="60" t="str">
        <f>Volac!G8</f>
        <v>Gotrel Farm 5</v>
      </c>
      <c r="H8" s="60" t="str">
        <f>Volac!H8</f>
        <v>Gotrel Farm 6</v>
      </c>
      <c r="I8" s="60" t="str">
        <f>Volac!I8</f>
        <v>Gotrel Farm 7</v>
      </c>
      <c r="J8" s="60" t="str">
        <f>Volac!J8</f>
        <v>Ty Gwyn 15</v>
      </c>
      <c r="K8" s="60" t="str">
        <f>Volac!K8</f>
        <v>Ty Gwyn 16</v>
      </c>
      <c r="L8" s="60" t="str">
        <f>Volac!L8</f>
        <v>Ty Gwyn 17</v>
      </c>
      <c r="M8" s="60" t="str">
        <f>Volac!M8</f>
        <v>Ty Gwyn 18/19</v>
      </c>
      <c r="N8" s="60" t="str">
        <f>Volac!N8</f>
        <v>Ty Gwyn 20/21</v>
      </c>
      <c r="O8" s="60" t="str">
        <f>Volac!O8</f>
        <v>Hafod 2675</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Volac!C9</f>
        <v>moderate</v>
      </c>
      <c r="D9" s="60" t="str">
        <f>Volac!D9</f>
        <v>moderate</v>
      </c>
      <c r="E9" s="60" t="str">
        <f>Volac!E9</f>
        <v>moderate</v>
      </c>
      <c r="F9" s="60" t="str">
        <f>Volac!F9</f>
        <v>moderate</v>
      </c>
      <c r="G9" s="60" t="str">
        <f>Volac!G9</f>
        <v>moderate</v>
      </c>
      <c r="H9" s="60" t="str">
        <f>Volac!H9</f>
        <v>moderate</v>
      </c>
      <c r="I9" s="60" t="str">
        <f>Volac!I9</f>
        <v>moderate</v>
      </c>
      <c r="J9" s="60" t="str">
        <f>Volac!J9</f>
        <v>moderate</v>
      </c>
      <c r="K9" s="60">
        <f>Volac!K9</f>
        <v>1</v>
      </c>
      <c r="L9" s="60" t="str">
        <f>Volac!L9</f>
        <v>moderate</v>
      </c>
      <c r="M9" s="60" t="str">
        <f>Volac!M9</f>
        <v>moderate</v>
      </c>
      <c r="N9" s="60">
        <f>Volac!N9</f>
        <v>1</v>
      </c>
      <c r="O9" s="60" t="str">
        <f>Volac!O9</f>
        <v>moderate</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Volac!C10</f>
        <v>5.8</v>
      </c>
      <c r="D10" s="60">
        <f>Volac!D10</f>
        <v>5.9</v>
      </c>
      <c r="E10" s="60">
        <f>Volac!E10</f>
        <v>5.6</v>
      </c>
      <c r="F10" s="60">
        <f>Volac!F10</f>
        <v>5.5</v>
      </c>
      <c r="G10" s="60">
        <f>Volac!G10</f>
        <v>5.9</v>
      </c>
      <c r="H10" s="60">
        <f>Volac!H10</f>
        <v>5.7</v>
      </c>
      <c r="I10" s="60">
        <f>Volac!I10</f>
        <v>6</v>
      </c>
      <c r="J10" s="60">
        <f>Volac!J10</f>
        <v>5.7</v>
      </c>
      <c r="K10" s="60">
        <f>Volac!K10</f>
        <v>5.7</v>
      </c>
      <c r="L10" s="60">
        <f>Volac!L10</f>
        <v>5.8</v>
      </c>
      <c r="M10" s="60">
        <f>Volac!M10</f>
        <v>5.6</v>
      </c>
      <c r="N10" s="60">
        <f>Volac!N10</f>
        <v>5.7</v>
      </c>
      <c r="O10" s="60">
        <f>Volac!O10</f>
        <v>6</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Volac!C11</f>
        <v>2</v>
      </c>
      <c r="D11" s="60">
        <f>Volac!D11</f>
        <v>2</v>
      </c>
      <c r="E11" s="60">
        <f>Volac!E11</f>
        <v>3</v>
      </c>
      <c r="F11" s="60">
        <f>Volac!F11</f>
        <v>2</v>
      </c>
      <c r="G11" s="60">
        <f>Volac!G11</f>
        <v>3</v>
      </c>
      <c r="H11" s="60">
        <f>Volac!H11</f>
        <v>2</v>
      </c>
      <c r="I11" s="60">
        <f>Volac!I11</f>
        <v>2</v>
      </c>
      <c r="J11" s="60">
        <f>Volac!J11</f>
        <v>3</v>
      </c>
      <c r="K11" s="60">
        <f>Volac!K11</f>
        <v>3</v>
      </c>
      <c r="L11" s="60">
        <f>Volac!L11</f>
        <v>2</v>
      </c>
      <c r="M11" s="60">
        <f>Volac!M11</f>
        <v>2</v>
      </c>
      <c r="N11" s="60">
        <f>Volac!N11</f>
        <v>2</v>
      </c>
      <c r="O11" s="60">
        <f>Volac!O11</f>
        <v>2</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Volac!C12</f>
        <v>1</v>
      </c>
      <c r="D12" s="60">
        <f>Volac!D12</f>
        <v>1</v>
      </c>
      <c r="E12" s="60">
        <f>Volac!E12</f>
        <v>1</v>
      </c>
      <c r="F12" s="60">
        <f>Volac!F12</f>
        <v>1</v>
      </c>
      <c r="G12" s="60">
        <f>Volac!G12</f>
        <v>1</v>
      </c>
      <c r="H12" s="60">
        <f>Volac!H12</f>
        <v>1</v>
      </c>
      <c r="I12" s="60">
        <f>Volac!I12</f>
        <v>1</v>
      </c>
      <c r="J12" s="60">
        <f>Volac!J12</f>
        <v>1</v>
      </c>
      <c r="K12" s="60">
        <f>Volac!K12</f>
        <v>1</v>
      </c>
      <c r="L12" s="60">
        <f>Volac!L12</f>
        <v>1</v>
      </c>
      <c r="M12" s="60">
        <f>Volac!M12</f>
        <v>1</v>
      </c>
      <c r="N12" s="60">
        <f>Volac!N12</f>
        <v>1</v>
      </c>
      <c r="O12" s="60">
        <f>Volac!O12</f>
        <v>2</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Volac!C13</f>
        <v>3</v>
      </c>
      <c r="D13" s="60">
        <f>Volac!D13</f>
        <v>3</v>
      </c>
      <c r="E13" s="60">
        <f>Volac!E13</f>
        <v>3</v>
      </c>
      <c r="F13" s="60">
        <f>Volac!F13</f>
        <v>3</v>
      </c>
      <c r="G13" s="60">
        <f>Volac!G13</f>
        <v>3</v>
      </c>
      <c r="H13" s="60">
        <f>Volac!H13</f>
        <v>2</v>
      </c>
      <c r="I13" s="60">
        <f>Volac!I13</f>
        <v>3</v>
      </c>
      <c r="J13" s="60">
        <f>Volac!J13</f>
        <v>2</v>
      </c>
      <c r="K13" s="60">
        <f>Volac!K13</f>
        <v>2</v>
      </c>
      <c r="L13" s="60">
        <f>Volac!L13</f>
        <v>2</v>
      </c>
      <c r="M13" s="60">
        <f>Volac!M13</f>
        <v>2</v>
      </c>
      <c r="N13" s="60">
        <f>Volac!N13</f>
        <v>2</v>
      </c>
      <c r="O13" s="60">
        <f>Volac!O13</f>
        <v>3</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 xml:space="preserve">Grass Silage (25% DM) </v>
      </c>
      <c r="H14" s="102" t="str">
        <f>Volac!H14</f>
        <v xml:space="preserve">Grass Silage (25% DM) </v>
      </c>
      <c r="I14" s="102" t="str">
        <f>Volac!I14</f>
        <v xml:space="preserve">Grass Silage (25% DM) </v>
      </c>
      <c r="J14" s="102" t="str">
        <f>Volac!J14</f>
        <v xml:space="preserve">Grass Silage (25% DM) </v>
      </c>
      <c r="K14" s="102" t="str">
        <f>Volac!K14</f>
        <v>Spring wheat/barley</v>
      </c>
      <c r="L14" s="102" t="str">
        <f>Volac!L14</f>
        <v xml:space="preserve">Grass Silage (25% DM) </v>
      </c>
      <c r="M14" s="102" t="str">
        <f>Volac!M14</f>
        <v xml:space="preserve">Grass Silage (25% DM) </v>
      </c>
      <c r="N14" s="102" t="str">
        <f>Volac!N14</f>
        <v>Spring wheat/barley</v>
      </c>
      <c r="O14" s="102" t="str">
        <f>Volac!O14</f>
        <v xml:space="preserve">Grass Silage (25% DM) </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ht="13" x14ac:dyDescent="0.25">
      <c r="A15" s="136" t="s">
        <v>9</v>
      </c>
      <c r="B15" s="136"/>
      <c r="C15" s="60">
        <f>Volac!C15</f>
        <v>47</v>
      </c>
      <c r="D15" s="60">
        <f>Volac!D15</f>
        <v>47</v>
      </c>
      <c r="E15" s="60">
        <f>Volac!E15</f>
        <v>47</v>
      </c>
      <c r="F15" s="60">
        <f>Volac!F15</f>
        <v>47</v>
      </c>
      <c r="G15" s="60">
        <f>Volac!G15</f>
        <v>47</v>
      </c>
      <c r="H15" s="60">
        <f>Volac!H15</f>
        <v>47</v>
      </c>
      <c r="I15" s="60">
        <f>Volac!I15</f>
        <v>47</v>
      </c>
      <c r="J15" s="60">
        <f>Volac!J15</f>
        <v>47</v>
      </c>
      <c r="K15" s="60">
        <f>Volac!K15</f>
        <v>6.5</v>
      </c>
      <c r="L15" s="60">
        <f>Volac!L15</f>
        <v>47</v>
      </c>
      <c r="M15" s="60">
        <f>Volac!M15</f>
        <v>47</v>
      </c>
      <c r="N15" s="60">
        <f>Volac!N15</f>
        <v>6.5</v>
      </c>
      <c r="O15" s="60">
        <f>Volac!O15</f>
        <v>47</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t="str">
        <f>Volac!M16</f>
        <v>Medium/Clay</v>
      </c>
      <c r="N16" s="103" t="str">
        <f>Volac!N16</f>
        <v>Medium/Clay</v>
      </c>
      <c r="O16" s="103" t="str">
        <f>Volac!O16</f>
        <v>Medium/Clay</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55.25</v>
      </c>
      <c r="L17" s="28">
        <f t="shared" si="0"/>
        <v>79.899999999999991</v>
      </c>
      <c r="M17" s="28">
        <f t="shared" si="0"/>
        <v>79.899999999999991</v>
      </c>
      <c r="N17" s="28">
        <f t="shared" si="0"/>
        <v>55.25</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-55.25</v>
      </c>
      <c r="L19" s="16">
        <f t="shared" si="1"/>
        <v>-79.899999999999991</v>
      </c>
      <c r="M19" s="16">
        <f t="shared" si="1"/>
        <v>-79.899999999999991</v>
      </c>
      <c r="N19" s="16">
        <f t="shared" si="1"/>
        <v>-55.25</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78</v>
      </c>
      <c r="L21" s="28">
        <f t="shared" si="2"/>
        <v>282</v>
      </c>
      <c r="M21" s="28">
        <f t="shared" si="2"/>
        <v>282</v>
      </c>
      <c r="N21" s="28">
        <f t="shared" si="2"/>
        <v>78</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-78</v>
      </c>
      <c r="L23" s="16">
        <f t="shared" si="3"/>
        <v>-282</v>
      </c>
      <c r="M23" s="16">
        <f t="shared" si="3"/>
        <v>-282</v>
      </c>
      <c r="N23" s="16">
        <f t="shared" si="3"/>
        <v>-78</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Gotrel Farm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Gotrel Farm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Gotrel Farm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Gotrel Farm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Gotrel Farm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Gotrel Farm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Gotrel Farm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Ty Gwyn 15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Ty Gwyn 16</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Ty Gwyn 17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Ty Gwyn 18/19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20/21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Hafod 2675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Gotrel Farm 1</v>
      </c>
      <c r="C57" s="8" t="str">
        <f t="shared" ref="C57:U57" si="13">D8</f>
        <v>Gotrel Farm 2</v>
      </c>
      <c r="D57" s="8" t="str">
        <f t="shared" si="13"/>
        <v>Gotrel Farm 3</v>
      </c>
      <c r="E57" s="8" t="str">
        <f t="shared" si="13"/>
        <v>Gotrel Farm 4</v>
      </c>
      <c r="F57" s="8" t="str">
        <f t="shared" si="13"/>
        <v>Gotrel Farm 5</v>
      </c>
      <c r="G57" s="8" t="str">
        <f t="shared" si="13"/>
        <v>Gotrel Farm 6</v>
      </c>
      <c r="H57" s="8" t="str">
        <f t="shared" si="13"/>
        <v>Gotrel Farm 7</v>
      </c>
      <c r="I57" s="8" t="str">
        <f t="shared" si="13"/>
        <v>Ty Gwyn 15</v>
      </c>
      <c r="J57" s="8" t="str">
        <f t="shared" si="13"/>
        <v>Ty Gwyn 16</v>
      </c>
      <c r="K57" s="8" t="str">
        <f t="shared" si="13"/>
        <v>Ty Gwyn 17</v>
      </c>
      <c r="L57" s="8" t="str">
        <f t="shared" si="13"/>
        <v>Ty Gwyn 18/19</v>
      </c>
      <c r="M57" s="8" t="str">
        <f t="shared" si="13"/>
        <v>Ty Gwyn 20/21</v>
      </c>
      <c r="N57" s="8" t="str">
        <f t="shared" si="13"/>
        <v>Hafod 2675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Arable</v>
      </c>
      <c r="K58" s="13" t="str">
        <f>L16&amp;" I "&amp;(VLOOKUP(L14,Table2458[],6,FALSE))</f>
        <v>Medium/Clay I Grass</v>
      </c>
      <c r="L58" s="13" t="str">
        <f>M16&amp;" I "&amp;(VLOOKUP(M14,Table2458[],6,FALSE))</f>
        <v>Medium/Clay I Grass</v>
      </c>
      <c r="M58" s="13" t="str">
        <f>N16&amp;" I "&amp;(VLOOKUP(N14,Table2458[],6,FALSE))</f>
        <v>Medium/Clay I Arable</v>
      </c>
      <c r="N58" s="13" t="str">
        <f>O16&amp;" I "&amp;(VLOOKUP(O14,Table2458[],6,FALSE))</f>
        <v>Medium/Clay I Grass</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6.7</v>
      </c>
      <c r="K59" s="76">
        <f>VLOOKUP(L$14,Table2458[],5,FALSE)</f>
        <v>6.2</v>
      </c>
      <c r="L59" s="76">
        <f>VLOOKUP(M$14,Table2458[],5,FALSE)</f>
        <v>6.2</v>
      </c>
      <c r="M59" s="76">
        <f>VLOOKUP(N$14,Table2458[],5,FALSE)</f>
        <v>6.7</v>
      </c>
      <c r="N59" s="76">
        <f>VLOOKUP(O$14,Table2458[],5,FALSE)</f>
        <v>6.2</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5.8</v>
      </c>
      <c r="C60" s="76">
        <f t="shared" ref="C60:U60" si="14">D10</f>
        <v>5.9</v>
      </c>
      <c r="D60" s="76">
        <f t="shared" si="14"/>
        <v>5.6</v>
      </c>
      <c r="E60" s="76">
        <f t="shared" si="14"/>
        <v>5.5</v>
      </c>
      <c r="F60" s="76">
        <f t="shared" si="14"/>
        <v>5.9</v>
      </c>
      <c r="G60" s="76">
        <f t="shared" si="14"/>
        <v>5.7</v>
      </c>
      <c r="H60" s="76">
        <f t="shared" si="14"/>
        <v>6</v>
      </c>
      <c r="I60" s="76">
        <f t="shared" si="14"/>
        <v>5.7</v>
      </c>
      <c r="J60" s="76">
        <f t="shared" si="14"/>
        <v>5.7</v>
      </c>
      <c r="K60" s="76">
        <f t="shared" si="14"/>
        <v>5.8</v>
      </c>
      <c r="L60" s="76">
        <f t="shared" si="14"/>
        <v>5.6</v>
      </c>
      <c r="M60" s="76">
        <f t="shared" si="14"/>
        <v>5.7</v>
      </c>
      <c r="N60" s="76">
        <f t="shared" si="14"/>
        <v>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8</v>
      </c>
      <c r="K61" s="76">
        <f t="shared" si="15"/>
        <v>6</v>
      </c>
      <c r="L61" s="76">
        <f t="shared" si="15"/>
        <v>6</v>
      </c>
      <c r="M61" s="76">
        <f t="shared" si="15"/>
        <v>8</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1.7999999999999989</v>
      </c>
      <c r="D64" s="77">
        <f t="shared" si="17"/>
        <v>3.6000000000000032</v>
      </c>
      <c r="E64" s="77">
        <f t="shared" si="17"/>
        <v>4.2000000000000011</v>
      </c>
      <c r="F64" s="77">
        <f t="shared" si="17"/>
        <v>1.7999999999999989</v>
      </c>
      <c r="G64" s="77">
        <f t="shared" si="17"/>
        <v>3</v>
      </c>
      <c r="H64" s="77">
        <f t="shared" si="17"/>
        <v>1.2000000000000011</v>
      </c>
      <c r="I64" s="77">
        <f t="shared" si="17"/>
        <v>3</v>
      </c>
      <c r="J64" s="77">
        <f t="shared" si="17"/>
        <v>8</v>
      </c>
      <c r="K64" s="77">
        <f t="shared" si="17"/>
        <v>2.4000000000000021</v>
      </c>
      <c r="L64" s="77">
        <f t="shared" si="17"/>
        <v>3.6000000000000032</v>
      </c>
      <c r="M64" s="77">
        <f t="shared" si="17"/>
        <v>8</v>
      </c>
      <c r="N64" s="77">
        <f t="shared" si="17"/>
        <v>1.2000000000000011</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-1.7999999999999989</v>
      </c>
      <c r="D65" s="77">
        <f t="shared" si="18"/>
        <v>-3.6000000000000032</v>
      </c>
      <c r="E65" s="77">
        <f t="shared" si="18"/>
        <v>-4.2000000000000011</v>
      </c>
      <c r="F65" s="77">
        <f t="shared" si="18"/>
        <v>-1.7999999999999989</v>
      </c>
      <c r="G65" s="77">
        <f t="shared" si="18"/>
        <v>-3</v>
      </c>
      <c r="H65" s="77">
        <f t="shared" si="18"/>
        <v>-1.2000000000000011</v>
      </c>
      <c r="I65" s="77">
        <f t="shared" si="18"/>
        <v>-3</v>
      </c>
      <c r="J65" s="77">
        <f t="shared" si="18"/>
        <v>-8</v>
      </c>
      <c r="K65" s="77">
        <f t="shared" si="18"/>
        <v>-2.4000000000000021</v>
      </c>
      <c r="L65" s="77">
        <f t="shared" si="18"/>
        <v>-3.6000000000000032</v>
      </c>
      <c r="M65" s="77">
        <f t="shared" si="18"/>
        <v>-8</v>
      </c>
      <c r="N65" s="77">
        <f t="shared" si="18"/>
        <v>-1.2000000000000011</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Volac!C1:D1</f>
        <v>PAN-019750</v>
      </c>
      <c r="D1" s="142"/>
      <c r="E1" s="93" t="s">
        <v>45</v>
      </c>
      <c r="F1" s="39">
        <f>Volac!F1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Volac!C2:D2</f>
        <v>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Volac!C3:D3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Volac!C4:D4</f>
        <v>Gotrel Farm, Ferwig Road, Cardigan, Ceredigion, SA43 1PJ 
Ty Gwyn Farm, Ferwig, Cardigan, Ceredigion, SA43 1PL 
Hafod Farm, Ferwig, Cardigan, Ceredigion, SA43 1PU</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Volac!C5:D5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Volac!C8</f>
        <v>Gotrel Farm 1</v>
      </c>
      <c r="D8" s="60" t="str">
        <f>Volac!D8</f>
        <v>Gotrel Farm 2</v>
      </c>
      <c r="E8" s="60" t="str">
        <f>Volac!E8</f>
        <v>Gotrel Farm 3</v>
      </c>
      <c r="F8" s="60" t="str">
        <f>Volac!F8</f>
        <v>Gotrel Farm 4</v>
      </c>
      <c r="G8" s="60" t="str">
        <f>Volac!G8</f>
        <v>Gotrel Farm 5</v>
      </c>
      <c r="H8" s="60" t="str">
        <f>Volac!H8</f>
        <v>Gotrel Farm 6</v>
      </c>
      <c r="I8" s="60" t="str">
        <f>Volac!I8</f>
        <v>Gotrel Farm 7</v>
      </c>
      <c r="J8" s="60" t="str">
        <f>Volac!J8</f>
        <v>Ty Gwyn 15</v>
      </c>
      <c r="K8" s="60" t="str">
        <f>Volac!K8</f>
        <v>Ty Gwyn 16</v>
      </c>
      <c r="L8" s="60" t="str">
        <f>Volac!L8</f>
        <v>Ty Gwyn 17</v>
      </c>
      <c r="M8" s="60" t="str">
        <f>Volac!M8</f>
        <v>Ty Gwyn 18/19</v>
      </c>
      <c r="N8" s="60" t="str">
        <f>Volac!N8</f>
        <v>Ty Gwyn 20/21</v>
      </c>
      <c r="O8" s="60" t="str">
        <f>Volac!O8</f>
        <v>Hafod 2675</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Volac!C9</f>
        <v>moderate</v>
      </c>
      <c r="D9" s="60" t="str">
        <f>Volac!D9</f>
        <v>moderate</v>
      </c>
      <c r="E9" s="60" t="str">
        <f>Volac!E9</f>
        <v>moderate</v>
      </c>
      <c r="F9" s="60" t="str">
        <f>Volac!F9</f>
        <v>moderate</v>
      </c>
      <c r="G9" s="60" t="str">
        <f>Volac!G9</f>
        <v>moderate</v>
      </c>
      <c r="H9" s="60" t="str">
        <f>Volac!H9</f>
        <v>moderate</v>
      </c>
      <c r="I9" s="60" t="str">
        <f>Volac!I9</f>
        <v>moderate</v>
      </c>
      <c r="J9" s="60" t="str">
        <f>Volac!J9</f>
        <v>moderate</v>
      </c>
      <c r="K9" s="60">
        <f>Volac!K9</f>
        <v>1</v>
      </c>
      <c r="L9" s="60" t="str">
        <f>Volac!L9</f>
        <v>moderate</v>
      </c>
      <c r="M9" s="60" t="str">
        <f>Volac!M9</f>
        <v>moderate</v>
      </c>
      <c r="N9" s="60">
        <f>Volac!N9</f>
        <v>1</v>
      </c>
      <c r="O9" s="60" t="str">
        <f>Volac!O9</f>
        <v>moderate</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Volac!C10</f>
        <v>5.8</v>
      </c>
      <c r="D10" s="60">
        <f>Volac!D10</f>
        <v>5.9</v>
      </c>
      <c r="E10" s="60">
        <f>Volac!E10</f>
        <v>5.6</v>
      </c>
      <c r="F10" s="60">
        <f>Volac!F10</f>
        <v>5.5</v>
      </c>
      <c r="G10" s="60">
        <f>Volac!G10</f>
        <v>5.9</v>
      </c>
      <c r="H10" s="60">
        <f>Volac!H10</f>
        <v>5.7</v>
      </c>
      <c r="I10" s="60">
        <f>Volac!I10</f>
        <v>6</v>
      </c>
      <c r="J10" s="60">
        <f>Volac!J10</f>
        <v>5.7</v>
      </c>
      <c r="K10" s="60">
        <f>Volac!K10</f>
        <v>5.7</v>
      </c>
      <c r="L10" s="60">
        <f>Volac!L10</f>
        <v>5.8</v>
      </c>
      <c r="M10" s="60">
        <f>Volac!M10</f>
        <v>5.6</v>
      </c>
      <c r="N10" s="60">
        <f>Volac!N10</f>
        <v>5.7</v>
      </c>
      <c r="O10" s="60">
        <f>Volac!O10</f>
        <v>6</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Volac!C11</f>
        <v>2</v>
      </c>
      <c r="D11" s="60">
        <f>Volac!D11</f>
        <v>2</v>
      </c>
      <c r="E11" s="60">
        <f>Volac!E11</f>
        <v>3</v>
      </c>
      <c r="F11" s="60">
        <f>Volac!F11</f>
        <v>2</v>
      </c>
      <c r="G11" s="60">
        <f>Volac!G11</f>
        <v>3</v>
      </c>
      <c r="H11" s="60">
        <f>Volac!H11</f>
        <v>2</v>
      </c>
      <c r="I11" s="60">
        <f>Volac!I11</f>
        <v>2</v>
      </c>
      <c r="J11" s="60">
        <f>Volac!J11</f>
        <v>3</v>
      </c>
      <c r="K11" s="60">
        <f>Volac!K11</f>
        <v>3</v>
      </c>
      <c r="L11" s="60">
        <f>Volac!L11</f>
        <v>2</v>
      </c>
      <c r="M11" s="60">
        <f>Volac!M11</f>
        <v>2</v>
      </c>
      <c r="N11" s="60">
        <f>Volac!N11</f>
        <v>2</v>
      </c>
      <c r="O11" s="60">
        <f>Volac!O11</f>
        <v>2</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Volac!C12</f>
        <v>1</v>
      </c>
      <c r="D12" s="60">
        <f>Volac!D12</f>
        <v>1</v>
      </c>
      <c r="E12" s="60">
        <f>Volac!E12</f>
        <v>1</v>
      </c>
      <c r="F12" s="60">
        <f>Volac!F12</f>
        <v>1</v>
      </c>
      <c r="G12" s="60">
        <f>Volac!G12</f>
        <v>1</v>
      </c>
      <c r="H12" s="60">
        <f>Volac!H12</f>
        <v>1</v>
      </c>
      <c r="I12" s="60">
        <f>Volac!I12</f>
        <v>1</v>
      </c>
      <c r="J12" s="60">
        <f>Volac!J12</f>
        <v>1</v>
      </c>
      <c r="K12" s="60">
        <f>Volac!K12</f>
        <v>1</v>
      </c>
      <c r="L12" s="60">
        <f>Volac!L12</f>
        <v>1</v>
      </c>
      <c r="M12" s="60">
        <f>Volac!M12</f>
        <v>1</v>
      </c>
      <c r="N12" s="60">
        <f>Volac!N12</f>
        <v>1</v>
      </c>
      <c r="O12" s="60">
        <f>Volac!O12</f>
        <v>2</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Volac!C13</f>
        <v>3</v>
      </c>
      <c r="D13" s="60">
        <f>Volac!D13</f>
        <v>3</v>
      </c>
      <c r="E13" s="60">
        <f>Volac!E13</f>
        <v>3</v>
      </c>
      <c r="F13" s="60">
        <f>Volac!F13</f>
        <v>3</v>
      </c>
      <c r="G13" s="60">
        <f>Volac!G13</f>
        <v>3</v>
      </c>
      <c r="H13" s="60">
        <f>Volac!H13</f>
        <v>2</v>
      </c>
      <c r="I13" s="60">
        <f>Volac!I13</f>
        <v>3</v>
      </c>
      <c r="J13" s="60">
        <f>Volac!J13</f>
        <v>2</v>
      </c>
      <c r="K13" s="60">
        <f>Volac!K13</f>
        <v>2</v>
      </c>
      <c r="L13" s="60">
        <f>Volac!L13</f>
        <v>2</v>
      </c>
      <c r="M13" s="60">
        <f>Volac!M13</f>
        <v>2</v>
      </c>
      <c r="N13" s="60">
        <f>Volac!N13</f>
        <v>2</v>
      </c>
      <c r="O13" s="60">
        <f>Volac!O13</f>
        <v>3</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 xml:space="preserve">Grass Silage (25% DM) </v>
      </c>
      <c r="H14" s="102" t="str">
        <f>Volac!H14</f>
        <v xml:space="preserve">Grass Silage (25% DM) </v>
      </c>
      <c r="I14" s="102" t="str">
        <f>Volac!I14</f>
        <v xml:space="preserve">Grass Silage (25% DM) </v>
      </c>
      <c r="J14" s="102" t="str">
        <f>Volac!J14</f>
        <v xml:space="preserve">Grass Silage (25% DM) </v>
      </c>
      <c r="K14" s="102" t="str">
        <f>Volac!K14</f>
        <v>Spring wheat/barley</v>
      </c>
      <c r="L14" s="102" t="str">
        <f>Volac!L14</f>
        <v xml:space="preserve">Grass Silage (25% DM) </v>
      </c>
      <c r="M14" s="102" t="str">
        <f>Volac!M14</f>
        <v xml:space="preserve">Grass Silage (25% DM) </v>
      </c>
      <c r="N14" s="102" t="str">
        <f>Volac!N14</f>
        <v>Spring wheat/barley</v>
      </c>
      <c r="O14" s="102" t="str">
        <f>Volac!O14</f>
        <v xml:space="preserve">Grass Silage (25% DM) </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ht="13" x14ac:dyDescent="0.25">
      <c r="A15" s="136" t="s">
        <v>9</v>
      </c>
      <c r="B15" s="136"/>
      <c r="C15" s="60">
        <f>Volac!C15</f>
        <v>47</v>
      </c>
      <c r="D15" s="60">
        <f>Volac!D15</f>
        <v>47</v>
      </c>
      <c r="E15" s="60">
        <f>Volac!E15</f>
        <v>47</v>
      </c>
      <c r="F15" s="60">
        <f>Volac!F15</f>
        <v>47</v>
      </c>
      <c r="G15" s="60">
        <f>Volac!G15</f>
        <v>47</v>
      </c>
      <c r="H15" s="60">
        <f>Volac!H15</f>
        <v>47</v>
      </c>
      <c r="I15" s="60">
        <f>Volac!I15</f>
        <v>47</v>
      </c>
      <c r="J15" s="60">
        <f>Volac!J15</f>
        <v>47</v>
      </c>
      <c r="K15" s="60">
        <f>Volac!K15</f>
        <v>6.5</v>
      </c>
      <c r="L15" s="60">
        <f>Volac!L15</f>
        <v>47</v>
      </c>
      <c r="M15" s="60">
        <f>Volac!M15</f>
        <v>47</v>
      </c>
      <c r="N15" s="60">
        <f>Volac!N15</f>
        <v>6.5</v>
      </c>
      <c r="O15" s="60">
        <f>Volac!O15</f>
        <v>47</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t="str">
        <f>Volac!M16</f>
        <v>Medium/Clay</v>
      </c>
      <c r="N16" s="103" t="str">
        <f>Volac!N16</f>
        <v>Medium/Clay</v>
      </c>
      <c r="O16" s="103" t="str">
        <f>Volac!O16</f>
        <v>Medium/Clay</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55.25</v>
      </c>
      <c r="L17" s="28">
        <f t="shared" si="0"/>
        <v>79.899999999999991</v>
      </c>
      <c r="M17" s="28">
        <f t="shared" si="0"/>
        <v>79.899999999999991</v>
      </c>
      <c r="N17" s="28">
        <f t="shared" si="0"/>
        <v>55.25</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-55.25</v>
      </c>
      <c r="L19" s="16">
        <f t="shared" si="1"/>
        <v>-79.899999999999991</v>
      </c>
      <c r="M19" s="16">
        <f t="shared" si="1"/>
        <v>-79.899999999999991</v>
      </c>
      <c r="N19" s="16">
        <f t="shared" si="1"/>
        <v>-55.25</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78</v>
      </c>
      <c r="L21" s="28">
        <f t="shared" si="2"/>
        <v>282</v>
      </c>
      <c r="M21" s="28">
        <f t="shared" si="2"/>
        <v>282</v>
      </c>
      <c r="N21" s="28">
        <f t="shared" si="2"/>
        <v>78</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-78</v>
      </c>
      <c r="L23" s="16">
        <f t="shared" si="3"/>
        <v>-282</v>
      </c>
      <c r="M23" s="16">
        <f t="shared" si="3"/>
        <v>-282</v>
      </c>
      <c r="N23" s="16">
        <f t="shared" si="3"/>
        <v>-78</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Gotrel Farm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Gotrel Farm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Gotrel Farm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Gotrel Farm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Gotrel Farm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Gotrel Farm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Gotrel Farm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Ty Gwyn 15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Ty Gwyn 16</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Ty Gwyn 17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Ty Gwyn 18/19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20/21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Hafod 2675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Gotrel Farm 1</v>
      </c>
      <c r="C57" s="8" t="str">
        <f t="shared" ref="C57:U57" si="13">D8</f>
        <v>Gotrel Farm 2</v>
      </c>
      <c r="D57" s="8" t="str">
        <f t="shared" si="13"/>
        <v>Gotrel Farm 3</v>
      </c>
      <c r="E57" s="8" t="str">
        <f t="shared" si="13"/>
        <v>Gotrel Farm 4</v>
      </c>
      <c r="F57" s="8" t="str">
        <f t="shared" si="13"/>
        <v>Gotrel Farm 5</v>
      </c>
      <c r="G57" s="8" t="str">
        <f t="shared" si="13"/>
        <v>Gotrel Farm 6</v>
      </c>
      <c r="H57" s="8" t="str">
        <f t="shared" si="13"/>
        <v>Gotrel Farm 7</v>
      </c>
      <c r="I57" s="8" t="str">
        <f t="shared" si="13"/>
        <v>Ty Gwyn 15</v>
      </c>
      <c r="J57" s="8" t="str">
        <f t="shared" si="13"/>
        <v>Ty Gwyn 16</v>
      </c>
      <c r="K57" s="8" t="str">
        <f t="shared" si="13"/>
        <v>Ty Gwyn 17</v>
      </c>
      <c r="L57" s="8" t="str">
        <f t="shared" si="13"/>
        <v>Ty Gwyn 18/19</v>
      </c>
      <c r="M57" s="8" t="str">
        <f t="shared" si="13"/>
        <v>Ty Gwyn 20/21</v>
      </c>
      <c r="N57" s="8" t="str">
        <f t="shared" si="13"/>
        <v>Hafod 2675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Arable</v>
      </c>
      <c r="K58" s="13" t="str">
        <f>L16&amp;" I "&amp;(VLOOKUP(L14,Table24581113[],6,FALSE))</f>
        <v>Medium/Clay I Grass</v>
      </c>
      <c r="L58" s="13" t="str">
        <f>M16&amp;" I "&amp;(VLOOKUP(M14,Table24581113[],6,FALSE))</f>
        <v>Medium/Clay I Grass</v>
      </c>
      <c r="M58" s="13" t="str">
        <f>N16&amp;" I "&amp;(VLOOKUP(N14,Table24581113[],6,FALSE))</f>
        <v>Medium/Clay I Arable</v>
      </c>
      <c r="N58" s="13" t="str">
        <f>O16&amp;" I "&amp;(VLOOKUP(O14,Table24581113[],6,FALSE))</f>
        <v>Medium/Clay I Grass</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6.7</v>
      </c>
      <c r="K59" s="76">
        <f>VLOOKUP(L$14,Table24581113[],5,FALSE)</f>
        <v>6.2</v>
      </c>
      <c r="L59" s="76">
        <f>VLOOKUP(M$14,Table24581113[],5,FALSE)</f>
        <v>6.2</v>
      </c>
      <c r="M59" s="76">
        <f>VLOOKUP(N$14,Table24581113[],5,FALSE)</f>
        <v>6.7</v>
      </c>
      <c r="N59" s="76">
        <f>VLOOKUP(O$14,Table24581113[],5,FALSE)</f>
        <v>6.2</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5.8</v>
      </c>
      <c r="C60" s="76">
        <f t="shared" ref="C60:U60" si="14">D10</f>
        <v>5.9</v>
      </c>
      <c r="D60" s="76">
        <f t="shared" si="14"/>
        <v>5.6</v>
      </c>
      <c r="E60" s="76">
        <f t="shared" si="14"/>
        <v>5.5</v>
      </c>
      <c r="F60" s="76">
        <f t="shared" si="14"/>
        <v>5.9</v>
      </c>
      <c r="G60" s="76">
        <f t="shared" si="14"/>
        <v>5.7</v>
      </c>
      <c r="H60" s="76">
        <f t="shared" si="14"/>
        <v>6</v>
      </c>
      <c r="I60" s="76">
        <f t="shared" si="14"/>
        <v>5.7</v>
      </c>
      <c r="J60" s="76">
        <f t="shared" si="14"/>
        <v>5.7</v>
      </c>
      <c r="K60" s="76">
        <f t="shared" si="14"/>
        <v>5.8</v>
      </c>
      <c r="L60" s="76">
        <f t="shared" si="14"/>
        <v>5.6</v>
      </c>
      <c r="M60" s="76">
        <f t="shared" si="14"/>
        <v>5.7</v>
      </c>
      <c r="N60" s="76">
        <f t="shared" si="14"/>
        <v>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8</v>
      </c>
      <c r="K61" s="76">
        <f t="shared" si="15"/>
        <v>6</v>
      </c>
      <c r="L61" s="76">
        <f t="shared" si="15"/>
        <v>6</v>
      </c>
      <c r="M61" s="76">
        <f t="shared" si="15"/>
        <v>8</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1.7999999999999989</v>
      </c>
      <c r="D64" s="77">
        <f t="shared" si="17"/>
        <v>3.6000000000000032</v>
      </c>
      <c r="E64" s="77">
        <f t="shared" si="17"/>
        <v>4.2000000000000011</v>
      </c>
      <c r="F64" s="77">
        <f t="shared" si="17"/>
        <v>1.7999999999999989</v>
      </c>
      <c r="G64" s="77">
        <f t="shared" si="17"/>
        <v>3</v>
      </c>
      <c r="H64" s="77">
        <f t="shared" si="17"/>
        <v>1.2000000000000011</v>
      </c>
      <c r="I64" s="77">
        <f t="shared" si="17"/>
        <v>3</v>
      </c>
      <c r="J64" s="77">
        <f t="shared" si="17"/>
        <v>8</v>
      </c>
      <c r="K64" s="77">
        <f t="shared" si="17"/>
        <v>2.4000000000000021</v>
      </c>
      <c r="L64" s="77">
        <f t="shared" si="17"/>
        <v>3.6000000000000032</v>
      </c>
      <c r="M64" s="77">
        <f t="shared" si="17"/>
        <v>8</v>
      </c>
      <c r="N64" s="77">
        <f t="shared" si="17"/>
        <v>1.2000000000000011</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-1.7999999999999989</v>
      </c>
      <c r="D65" s="77">
        <f t="shared" si="18"/>
        <v>-3.6000000000000032</v>
      </c>
      <c r="E65" s="77">
        <f t="shared" si="18"/>
        <v>-4.2000000000000011</v>
      </c>
      <c r="F65" s="77">
        <f t="shared" si="18"/>
        <v>-1.7999999999999989</v>
      </c>
      <c r="G65" s="77">
        <f t="shared" si="18"/>
        <v>-3</v>
      </c>
      <c r="H65" s="77">
        <f t="shared" si="18"/>
        <v>-1.2000000000000011</v>
      </c>
      <c r="I65" s="77">
        <f t="shared" si="18"/>
        <v>-3</v>
      </c>
      <c r="J65" s="77">
        <f t="shared" si="18"/>
        <v>-8</v>
      </c>
      <c r="K65" s="77">
        <f t="shared" si="18"/>
        <v>-2.4000000000000021</v>
      </c>
      <c r="L65" s="77">
        <f t="shared" si="18"/>
        <v>-3.6000000000000032</v>
      </c>
      <c r="M65" s="77">
        <f t="shared" si="18"/>
        <v>-8</v>
      </c>
      <c r="N65" s="77">
        <f t="shared" si="18"/>
        <v>-1.2000000000000011</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Volac!C1:D1</f>
        <v>PAN-019750</v>
      </c>
      <c r="D1" s="142"/>
      <c r="E1" s="93" t="s">
        <v>45</v>
      </c>
      <c r="F1" s="39">
        <f>Volac!F1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Volac!C2:D2</f>
        <v>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Volac!C3:D3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Volac!C4:D4</f>
        <v>Gotrel Farm, Ferwig Road, Cardigan, Ceredigion, SA43 1PJ 
Ty Gwyn Farm, Ferwig, Cardigan, Ceredigion, SA43 1PL 
Hafod Farm, Ferwig, Cardigan, Ceredigion, SA43 1PU</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Volac!C5:D5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Volac!C8</f>
        <v>Gotrel Farm 1</v>
      </c>
      <c r="D8" s="60" t="str">
        <f>Volac!D8</f>
        <v>Gotrel Farm 2</v>
      </c>
      <c r="E8" s="60" t="str">
        <f>Volac!E8</f>
        <v>Gotrel Farm 3</v>
      </c>
      <c r="F8" s="60" t="str">
        <f>Volac!F8</f>
        <v>Gotrel Farm 4</v>
      </c>
      <c r="G8" s="60" t="str">
        <f>Volac!G8</f>
        <v>Gotrel Farm 5</v>
      </c>
      <c r="H8" s="60" t="str">
        <f>Volac!H8</f>
        <v>Gotrel Farm 6</v>
      </c>
      <c r="I8" s="60" t="str">
        <f>Volac!I8</f>
        <v>Gotrel Farm 7</v>
      </c>
      <c r="J8" s="60" t="str">
        <f>Volac!J8</f>
        <v>Ty Gwyn 15</v>
      </c>
      <c r="K8" s="60" t="str">
        <f>Volac!K8</f>
        <v>Ty Gwyn 16</v>
      </c>
      <c r="L8" s="60" t="str">
        <f>Volac!L8</f>
        <v>Ty Gwyn 17</v>
      </c>
      <c r="M8" s="60" t="str">
        <f>Volac!M8</f>
        <v>Ty Gwyn 18/19</v>
      </c>
      <c r="N8" s="60" t="str">
        <f>Volac!N8</f>
        <v>Ty Gwyn 20/21</v>
      </c>
      <c r="O8" s="60" t="str">
        <f>Volac!O8</f>
        <v>Hafod 2675</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Volac!C9</f>
        <v>moderate</v>
      </c>
      <c r="D9" s="60" t="str">
        <f>Volac!D9</f>
        <v>moderate</v>
      </c>
      <c r="E9" s="60" t="str">
        <f>Volac!E9</f>
        <v>moderate</v>
      </c>
      <c r="F9" s="60" t="str">
        <f>Volac!F9</f>
        <v>moderate</v>
      </c>
      <c r="G9" s="60" t="str">
        <f>Volac!G9</f>
        <v>moderate</v>
      </c>
      <c r="H9" s="60" t="str">
        <f>Volac!H9</f>
        <v>moderate</v>
      </c>
      <c r="I9" s="60" t="str">
        <f>Volac!I9</f>
        <v>moderate</v>
      </c>
      <c r="J9" s="60" t="str">
        <f>Volac!J9</f>
        <v>moderate</v>
      </c>
      <c r="K9" s="60">
        <f>Volac!K9</f>
        <v>1</v>
      </c>
      <c r="L9" s="60" t="str">
        <f>Volac!L9</f>
        <v>moderate</v>
      </c>
      <c r="M9" s="60" t="str">
        <f>Volac!M9</f>
        <v>moderate</v>
      </c>
      <c r="N9" s="60">
        <f>Volac!N9</f>
        <v>1</v>
      </c>
      <c r="O9" s="60" t="str">
        <f>Volac!O9</f>
        <v>moderate</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Volac!C10</f>
        <v>5.8</v>
      </c>
      <c r="D10" s="60">
        <f>Volac!D10</f>
        <v>5.9</v>
      </c>
      <c r="E10" s="60">
        <f>Volac!E10</f>
        <v>5.6</v>
      </c>
      <c r="F10" s="60">
        <f>Volac!F10</f>
        <v>5.5</v>
      </c>
      <c r="G10" s="60">
        <f>Volac!G10</f>
        <v>5.9</v>
      </c>
      <c r="H10" s="60">
        <f>Volac!H10</f>
        <v>5.7</v>
      </c>
      <c r="I10" s="60">
        <f>Volac!I10</f>
        <v>6</v>
      </c>
      <c r="J10" s="60">
        <f>Volac!J10</f>
        <v>5.7</v>
      </c>
      <c r="K10" s="60">
        <f>Volac!K10</f>
        <v>5.7</v>
      </c>
      <c r="L10" s="60">
        <f>Volac!L10</f>
        <v>5.8</v>
      </c>
      <c r="M10" s="60">
        <f>Volac!M10</f>
        <v>5.6</v>
      </c>
      <c r="N10" s="60">
        <f>Volac!N10</f>
        <v>5.7</v>
      </c>
      <c r="O10" s="60">
        <f>Volac!O10</f>
        <v>6</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Volac!C11</f>
        <v>2</v>
      </c>
      <c r="D11" s="60">
        <f>Volac!D11</f>
        <v>2</v>
      </c>
      <c r="E11" s="60">
        <f>Volac!E11</f>
        <v>3</v>
      </c>
      <c r="F11" s="60">
        <f>Volac!F11</f>
        <v>2</v>
      </c>
      <c r="G11" s="60">
        <f>Volac!G11</f>
        <v>3</v>
      </c>
      <c r="H11" s="60">
        <f>Volac!H11</f>
        <v>2</v>
      </c>
      <c r="I11" s="60">
        <f>Volac!I11</f>
        <v>2</v>
      </c>
      <c r="J11" s="60">
        <f>Volac!J11</f>
        <v>3</v>
      </c>
      <c r="K11" s="60">
        <f>Volac!K11</f>
        <v>3</v>
      </c>
      <c r="L11" s="60">
        <f>Volac!L11</f>
        <v>2</v>
      </c>
      <c r="M11" s="60">
        <f>Volac!M11</f>
        <v>2</v>
      </c>
      <c r="N11" s="60">
        <f>Volac!N11</f>
        <v>2</v>
      </c>
      <c r="O11" s="60">
        <f>Volac!O11</f>
        <v>2</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Volac!C12</f>
        <v>1</v>
      </c>
      <c r="D12" s="60">
        <f>Volac!D12</f>
        <v>1</v>
      </c>
      <c r="E12" s="60">
        <f>Volac!E12</f>
        <v>1</v>
      </c>
      <c r="F12" s="60">
        <f>Volac!F12</f>
        <v>1</v>
      </c>
      <c r="G12" s="60">
        <f>Volac!G12</f>
        <v>1</v>
      </c>
      <c r="H12" s="60">
        <f>Volac!H12</f>
        <v>1</v>
      </c>
      <c r="I12" s="60">
        <f>Volac!I12</f>
        <v>1</v>
      </c>
      <c r="J12" s="60">
        <f>Volac!J12</f>
        <v>1</v>
      </c>
      <c r="K12" s="60">
        <f>Volac!K12</f>
        <v>1</v>
      </c>
      <c r="L12" s="60">
        <f>Volac!L12</f>
        <v>1</v>
      </c>
      <c r="M12" s="60">
        <f>Volac!M12</f>
        <v>1</v>
      </c>
      <c r="N12" s="60">
        <f>Volac!N12</f>
        <v>1</v>
      </c>
      <c r="O12" s="60">
        <f>Volac!O12</f>
        <v>2</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Volac!C13</f>
        <v>3</v>
      </c>
      <c r="D13" s="60">
        <f>Volac!D13</f>
        <v>3</v>
      </c>
      <c r="E13" s="60">
        <f>Volac!E13</f>
        <v>3</v>
      </c>
      <c r="F13" s="60">
        <f>Volac!F13</f>
        <v>3</v>
      </c>
      <c r="G13" s="60">
        <f>Volac!G13</f>
        <v>3</v>
      </c>
      <c r="H13" s="60">
        <f>Volac!H13</f>
        <v>2</v>
      </c>
      <c r="I13" s="60">
        <f>Volac!I13</f>
        <v>3</v>
      </c>
      <c r="J13" s="60">
        <f>Volac!J13</f>
        <v>2</v>
      </c>
      <c r="K13" s="60">
        <f>Volac!K13</f>
        <v>2</v>
      </c>
      <c r="L13" s="60">
        <f>Volac!L13</f>
        <v>2</v>
      </c>
      <c r="M13" s="60">
        <f>Volac!M13</f>
        <v>2</v>
      </c>
      <c r="N13" s="60">
        <f>Volac!N13</f>
        <v>2</v>
      </c>
      <c r="O13" s="60">
        <f>Volac!O13</f>
        <v>3</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 xml:space="preserve">Grass Silage (25% DM) </v>
      </c>
      <c r="H14" s="102" t="str">
        <f>Volac!H14</f>
        <v xml:space="preserve">Grass Silage (25% DM) </v>
      </c>
      <c r="I14" s="102" t="str">
        <f>Volac!I14</f>
        <v xml:space="preserve">Grass Silage (25% DM) </v>
      </c>
      <c r="J14" s="102" t="str">
        <f>Volac!J14</f>
        <v xml:space="preserve">Grass Silage (25% DM) </v>
      </c>
      <c r="K14" s="102" t="str">
        <f>Volac!K14</f>
        <v>Spring wheat/barley</v>
      </c>
      <c r="L14" s="102" t="str">
        <f>Volac!L14</f>
        <v xml:space="preserve">Grass Silage (25% DM) </v>
      </c>
      <c r="M14" s="102" t="str">
        <f>Volac!M14</f>
        <v xml:space="preserve">Grass Silage (25% DM) </v>
      </c>
      <c r="N14" s="102" t="str">
        <f>Volac!N14</f>
        <v>Spring wheat/barley</v>
      </c>
      <c r="O14" s="102" t="str">
        <f>Volac!O14</f>
        <v xml:space="preserve">Grass Silage (25% DM) </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ht="13" x14ac:dyDescent="0.25">
      <c r="A15" s="136" t="s">
        <v>9</v>
      </c>
      <c r="B15" s="136"/>
      <c r="C15" s="60">
        <f>Volac!C15</f>
        <v>47</v>
      </c>
      <c r="D15" s="60">
        <f>Volac!D15</f>
        <v>47</v>
      </c>
      <c r="E15" s="60">
        <f>Volac!E15</f>
        <v>47</v>
      </c>
      <c r="F15" s="60">
        <f>Volac!F15</f>
        <v>47</v>
      </c>
      <c r="G15" s="60">
        <f>Volac!G15</f>
        <v>47</v>
      </c>
      <c r="H15" s="60">
        <f>Volac!H15</f>
        <v>47</v>
      </c>
      <c r="I15" s="60">
        <f>Volac!I15</f>
        <v>47</v>
      </c>
      <c r="J15" s="60">
        <f>Volac!J15</f>
        <v>47</v>
      </c>
      <c r="K15" s="60">
        <f>Volac!K15</f>
        <v>6.5</v>
      </c>
      <c r="L15" s="60">
        <f>Volac!L15</f>
        <v>47</v>
      </c>
      <c r="M15" s="60">
        <f>Volac!M15</f>
        <v>47</v>
      </c>
      <c r="N15" s="60">
        <f>Volac!N15</f>
        <v>6.5</v>
      </c>
      <c r="O15" s="60">
        <f>Volac!O15</f>
        <v>47</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t="str">
        <f>Volac!M16</f>
        <v>Medium/Clay</v>
      </c>
      <c r="N16" s="103" t="str">
        <f>Volac!N16</f>
        <v>Medium/Clay</v>
      </c>
      <c r="O16" s="103" t="str">
        <f>Volac!O16</f>
        <v>Medium/Clay</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55.25</v>
      </c>
      <c r="L17" s="28">
        <f t="shared" si="0"/>
        <v>79.899999999999991</v>
      </c>
      <c r="M17" s="28">
        <f t="shared" si="0"/>
        <v>79.899999999999991</v>
      </c>
      <c r="N17" s="28">
        <f t="shared" si="0"/>
        <v>55.25</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-55.25</v>
      </c>
      <c r="L19" s="16">
        <f t="shared" si="1"/>
        <v>-79.899999999999991</v>
      </c>
      <c r="M19" s="16">
        <f t="shared" si="1"/>
        <v>-79.899999999999991</v>
      </c>
      <c r="N19" s="16">
        <f t="shared" si="1"/>
        <v>-55.25</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78</v>
      </c>
      <c r="L21" s="28">
        <f t="shared" si="2"/>
        <v>282</v>
      </c>
      <c r="M21" s="28">
        <f t="shared" si="2"/>
        <v>282</v>
      </c>
      <c r="N21" s="28">
        <f t="shared" si="2"/>
        <v>78</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-78</v>
      </c>
      <c r="L23" s="16">
        <f t="shared" si="3"/>
        <v>-282</v>
      </c>
      <c r="M23" s="16">
        <f t="shared" si="3"/>
        <v>-282</v>
      </c>
      <c r="N23" s="16">
        <f t="shared" si="3"/>
        <v>-78</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Gotrel Farm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Gotrel Farm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Gotrel Farm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Gotrel Farm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Gotrel Farm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Gotrel Farm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Gotrel Farm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Ty Gwyn 15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Ty Gwyn 16</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Ty Gwyn 17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Ty Gwyn 18/19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20/21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Hafod 2675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Gotrel Farm 1</v>
      </c>
      <c r="C57" s="8" t="str">
        <f t="shared" ref="C57:U57" si="13">D8</f>
        <v>Gotrel Farm 2</v>
      </c>
      <c r="D57" s="8" t="str">
        <f t="shared" si="13"/>
        <v>Gotrel Farm 3</v>
      </c>
      <c r="E57" s="8" t="str">
        <f t="shared" si="13"/>
        <v>Gotrel Farm 4</v>
      </c>
      <c r="F57" s="8" t="str">
        <f t="shared" si="13"/>
        <v>Gotrel Farm 5</v>
      </c>
      <c r="G57" s="8" t="str">
        <f t="shared" si="13"/>
        <v>Gotrel Farm 6</v>
      </c>
      <c r="H57" s="8" t="str">
        <f t="shared" si="13"/>
        <v>Gotrel Farm 7</v>
      </c>
      <c r="I57" s="8" t="str">
        <f t="shared" si="13"/>
        <v>Ty Gwyn 15</v>
      </c>
      <c r="J57" s="8" t="str">
        <f t="shared" si="13"/>
        <v>Ty Gwyn 16</v>
      </c>
      <c r="K57" s="8" t="str">
        <f t="shared" si="13"/>
        <v>Ty Gwyn 17</v>
      </c>
      <c r="L57" s="8" t="str">
        <f t="shared" si="13"/>
        <v>Ty Gwyn 18/19</v>
      </c>
      <c r="M57" s="8" t="str">
        <f t="shared" si="13"/>
        <v>Ty Gwyn 20/21</v>
      </c>
      <c r="N57" s="8" t="str">
        <f t="shared" si="13"/>
        <v>Hafod 2675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Arable</v>
      </c>
      <c r="K58" s="13" t="str">
        <f>L16&amp;" I "&amp;(VLOOKUP(L14,Table24567[],6,FALSE))</f>
        <v>Medium/Clay I Grass</v>
      </c>
      <c r="L58" s="13" t="str">
        <f>M16&amp;" I "&amp;(VLOOKUP(M14,Table24567[],6,FALSE))</f>
        <v>Medium/Clay I Grass</v>
      </c>
      <c r="M58" s="13" t="str">
        <f>N16&amp;" I "&amp;(VLOOKUP(N14,Table24567[],6,FALSE))</f>
        <v>Medium/Clay I Arable</v>
      </c>
      <c r="N58" s="13" t="str">
        <f>O16&amp;" I "&amp;(VLOOKUP(O14,Table24567[],6,FALSE))</f>
        <v>Medium/Clay I Grass</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6.7</v>
      </c>
      <c r="K59" s="76">
        <f>VLOOKUP(L$14,Table24567[],5,FALSE)</f>
        <v>6.2</v>
      </c>
      <c r="L59" s="76">
        <f>VLOOKUP(M$14,Table24567[],5,FALSE)</f>
        <v>6.2</v>
      </c>
      <c r="M59" s="76">
        <f>VLOOKUP(N$14,Table24567[],5,FALSE)</f>
        <v>6.7</v>
      </c>
      <c r="N59" s="76">
        <f>VLOOKUP(O$14,Table24567[],5,FALSE)</f>
        <v>6.2</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5.8</v>
      </c>
      <c r="C60" s="76">
        <f t="shared" ref="C60:U60" si="14">D10</f>
        <v>5.9</v>
      </c>
      <c r="D60" s="76">
        <f t="shared" si="14"/>
        <v>5.6</v>
      </c>
      <c r="E60" s="76">
        <f t="shared" si="14"/>
        <v>5.5</v>
      </c>
      <c r="F60" s="76">
        <f t="shared" si="14"/>
        <v>5.9</v>
      </c>
      <c r="G60" s="76">
        <f t="shared" si="14"/>
        <v>5.7</v>
      </c>
      <c r="H60" s="76">
        <f t="shared" si="14"/>
        <v>6</v>
      </c>
      <c r="I60" s="76">
        <f t="shared" si="14"/>
        <v>5.7</v>
      </c>
      <c r="J60" s="76">
        <f t="shared" si="14"/>
        <v>5.7</v>
      </c>
      <c r="K60" s="76">
        <f t="shared" si="14"/>
        <v>5.8</v>
      </c>
      <c r="L60" s="76">
        <f t="shared" si="14"/>
        <v>5.6</v>
      </c>
      <c r="M60" s="76">
        <f t="shared" si="14"/>
        <v>5.7</v>
      </c>
      <c r="N60" s="76">
        <f t="shared" si="14"/>
        <v>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8</v>
      </c>
      <c r="K61" s="76">
        <f t="shared" si="15"/>
        <v>6</v>
      </c>
      <c r="L61" s="76">
        <f t="shared" si="15"/>
        <v>6</v>
      </c>
      <c r="M61" s="76">
        <f t="shared" si="15"/>
        <v>8</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1.7999999999999989</v>
      </c>
      <c r="D64" s="77">
        <f t="shared" si="17"/>
        <v>3.6000000000000032</v>
      </c>
      <c r="E64" s="77">
        <f t="shared" si="17"/>
        <v>4.2000000000000011</v>
      </c>
      <c r="F64" s="77">
        <f t="shared" si="17"/>
        <v>1.7999999999999989</v>
      </c>
      <c r="G64" s="77">
        <f t="shared" si="17"/>
        <v>3</v>
      </c>
      <c r="H64" s="77">
        <f t="shared" si="17"/>
        <v>1.2000000000000011</v>
      </c>
      <c r="I64" s="77">
        <f t="shared" si="17"/>
        <v>3</v>
      </c>
      <c r="J64" s="77">
        <f t="shared" si="17"/>
        <v>8</v>
      </c>
      <c r="K64" s="77">
        <f t="shared" si="17"/>
        <v>2.4000000000000021</v>
      </c>
      <c r="L64" s="77">
        <f t="shared" si="17"/>
        <v>3.6000000000000032</v>
      </c>
      <c r="M64" s="77">
        <f t="shared" si="17"/>
        <v>8</v>
      </c>
      <c r="N64" s="77">
        <f t="shared" si="17"/>
        <v>1.2000000000000011</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-1.7999999999999989</v>
      </c>
      <c r="D65" s="77">
        <f t="shared" si="18"/>
        <v>-3.6000000000000032</v>
      </c>
      <c r="E65" s="77">
        <f t="shared" si="18"/>
        <v>-4.2000000000000011</v>
      </c>
      <c r="F65" s="77">
        <f t="shared" si="18"/>
        <v>-1.7999999999999989</v>
      </c>
      <c r="G65" s="77">
        <f t="shared" si="18"/>
        <v>-3</v>
      </c>
      <c r="H65" s="77">
        <f t="shared" si="18"/>
        <v>-1.2000000000000011</v>
      </c>
      <c r="I65" s="77">
        <f t="shared" si="18"/>
        <v>-3</v>
      </c>
      <c r="J65" s="77">
        <f t="shared" si="18"/>
        <v>-8</v>
      </c>
      <c r="K65" s="77">
        <f t="shared" si="18"/>
        <v>-2.4000000000000021</v>
      </c>
      <c r="L65" s="77">
        <f t="shared" si="18"/>
        <v>-3.6000000000000032</v>
      </c>
      <c r="M65" s="77">
        <f t="shared" si="18"/>
        <v>-8</v>
      </c>
      <c r="N65" s="77">
        <f t="shared" si="18"/>
        <v>-1.2000000000000011</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1" t="str">
        <f>Volac!C1:D1</f>
        <v>PAN-019750</v>
      </c>
      <c r="D1" s="142"/>
      <c r="E1" s="93" t="s">
        <v>45</v>
      </c>
      <c r="F1" s="39">
        <f>Volac!F1</f>
        <v>49.7</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3" t="str">
        <f>Volac!C2:D2</f>
        <v>AB3891CX</v>
      </c>
      <c r="D2" s="144"/>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3" t="str">
        <f>Volac!C3:D3</f>
        <v>Mr Daniel James and Mrs Carys James</v>
      </c>
      <c r="D3" s="144"/>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1" t="str">
        <f>Volac!C4:D4</f>
        <v>Gotrel Farm, Ferwig Road, Cardigan, Ceredigion, SA43 1PJ 
Ty Gwyn Farm, Ferwig, Cardigan, Ceredigion, SA43 1PL 
Hafod Farm, Ferwig, Cardigan, Ceredigion, SA43 1PU</v>
      </c>
      <c r="D4" s="142"/>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1" t="str">
        <f>Volac!C5:D5</f>
        <v>Bryan Burn</v>
      </c>
      <c r="D5" s="142"/>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Volac!C8</f>
        <v>Gotrel Farm 1</v>
      </c>
      <c r="D8" s="60" t="str">
        <f>Volac!D8</f>
        <v>Gotrel Farm 2</v>
      </c>
      <c r="E8" s="60" t="str">
        <f>Volac!E8</f>
        <v>Gotrel Farm 3</v>
      </c>
      <c r="F8" s="60" t="str">
        <f>Volac!F8</f>
        <v>Gotrel Farm 4</v>
      </c>
      <c r="G8" s="60" t="str">
        <f>Volac!G8</f>
        <v>Gotrel Farm 5</v>
      </c>
      <c r="H8" s="60" t="str">
        <f>Volac!H8</f>
        <v>Gotrel Farm 6</v>
      </c>
      <c r="I8" s="60" t="str">
        <f>Volac!I8</f>
        <v>Gotrel Farm 7</v>
      </c>
      <c r="J8" s="60" t="str">
        <f>Volac!J8</f>
        <v>Ty Gwyn 15</v>
      </c>
      <c r="K8" s="60" t="str">
        <f>Volac!K8</f>
        <v>Ty Gwyn 16</v>
      </c>
      <c r="L8" s="60" t="str">
        <f>Volac!L8</f>
        <v>Ty Gwyn 17</v>
      </c>
      <c r="M8" s="60" t="str">
        <f>Volac!M8</f>
        <v>Ty Gwyn 18/19</v>
      </c>
      <c r="N8" s="60" t="str">
        <f>Volac!N8</f>
        <v>Ty Gwyn 20/21</v>
      </c>
      <c r="O8" s="60" t="str">
        <f>Volac!O8</f>
        <v>Hafod 2675</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Volac!C9</f>
        <v>moderate</v>
      </c>
      <c r="D9" s="60" t="str">
        <f>Volac!D9</f>
        <v>moderate</v>
      </c>
      <c r="E9" s="60" t="str">
        <f>Volac!E9</f>
        <v>moderate</v>
      </c>
      <c r="F9" s="60" t="str">
        <f>Volac!F9</f>
        <v>moderate</v>
      </c>
      <c r="G9" s="60" t="str">
        <f>Volac!G9</f>
        <v>moderate</v>
      </c>
      <c r="H9" s="60" t="str">
        <f>Volac!H9</f>
        <v>moderate</v>
      </c>
      <c r="I9" s="60" t="str">
        <f>Volac!I9</f>
        <v>moderate</v>
      </c>
      <c r="J9" s="60" t="str">
        <f>Volac!J9</f>
        <v>moderate</v>
      </c>
      <c r="K9" s="60">
        <f>Volac!K9</f>
        <v>1</v>
      </c>
      <c r="L9" s="60" t="str">
        <f>Volac!L9</f>
        <v>moderate</v>
      </c>
      <c r="M9" s="60" t="str">
        <f>Volac!M9</f>
        <v>moderate</v>
      </c>
      <c r="N9" s="60">
        <f>Volac!N9</f>
        <v>1</v>
      </c>
      <c r="O9" s="60" t="str">
        <f>Volac!O9</f>
        <v>moderate</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Volac!C10</f>
        <v>5.8</v>
      </c>
      <c r="D10" s="60">
        <f>Volac!D10</f>
        <v>5.9</v>
      </c>
      <c r="E10" s="60">
        <f>Volac!E10</f>
        <v>5.6</v>
      </c>
      <c r="F10" s="60">
        <f>Volac!F10</f>
        <v>5.5</v>
      </c>
      <c r="G10" s="60">
        <f>Volac!G10</f>
        <v>5.9</v>
      </c>
      <c r="H10" s="60">
        <f>Volac!H10</f>
        <v>5.7</v>
      </c>
      <c r="I10" s="60">
        <f>Volac!I10</f>
        <v>6</v>
      </c>
      <c r="J10" s="60">
        <f>Volac!J10</f>
        <v>5.7</v>
      </c>
      <c r="K10" s="60">
        <f>Volac!K10</f>
        <v>5.7</v>
      </c>
      <c r="L10" s="60">
        <f>Volac!L10</f>
        <v>5.8</v>
      </c>
      <c r="M10" s="60">
        <f>Volac!M10</f>
        <v>5.6</v>
      </c>
      <c r="N10" s="60">
        <f>Volac!N10</f>
        <v>5.7</v>
      </c>
      <c r="O10" s="60">
        <f>Volac!O10</f>
        <v>6</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Volac!C11</f>
        <v>2</v>
      </c>
      <c r="D11" s="60">
        <f>Volac!D11</f>
        <v>2</v>
      </c>
      <c r="E11" s="60">
        <f>Volac!E11</f>
        <v>3</v>
      </c>
      <c r="F11" s="60">
        <f>Volac!F11</f>
        <v>2</v>
      </c>
      <c r="G11" s="60">
        <f>Volac!G11</f>
        <v>3</v>
      </c>
      <c r="H11" s="60">
        <f>Volac!H11</f>
        <v>2</v>
      </c>
      <c r="I11" s="60">
        <f>Volac!I11</f>
        <v>2</v>
      </c>
      <c r="J11" s="60">
        <f>Volac!J11</f>
        <v>3</v>
      </c>
      <c r="K11" s="60">
        <f>Volac!K11</f>
        <v>3</v>
      </c>
      <c r="L11" s="60">
        <f>Volac!L11</f>
        <v>2</v>
      </c>
      <c r="M11" s="60">
        <f>Volac!M11</f>
        <v>2</v>
      </c>
      <c r="N11" s="60">
        <f>Volac!N11</f>
        <v>2</v>
      </c>
      <c r="O11" s="60">
        <f>Volac!O11</f>
        <v>2</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Volac!C12</f>
        <v>1</v>
      </c>
      <c r="D12" s="60">
        <f>Volac!D12</f>
        <v>1</v>
      </c>
      <c r="E12" s="60">
        <f>Volac!E12</f>
        <v>1</v>
      </c>
      <c r="F12" s="60">
        <f>Volac!F12</f>
        <v>1</v>
      </c>
      <c r="G12" s="60">
        <f>Volac!G12</f>
        <v>1</v>
      </c>
      <c r="H12" s="60">
        <f>Volac!H12</f>
        <v>1</v>
      </c>
      <c r="I12" s="60">
        <f>Volac!I12</f>
        <v>1</v>
      </c>
      <c r="J12" s="60">
        <f>Volac!J12</f>
        <v>1</v>
      </c>
      <c r="K12" s="60">
        <f>Volac!K12</f>
        <v>1</v>
      </c>
      <c r="L12" s="60">
        <f>Volac!L12</f>
        <v>1</v>
      </c>
      <c r="M12" s="60">
        <f>Volac!M12</f>
        <v>1</v>
      </c>
      <c r="N12" s="60">
        <f>Volac!N12</f>
        <v>1</v>
      </c>
      <c r="O12" s="60">
        <f>Volac!O12</f>
        <v>2</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Volac!C13</f>
        <v>3</v>
      </c>
      <c r="D13" s="60">
        <f>Volac!D13</f>
        <v>3</v>
      </c>
      <c r="E13" s="60">
        <f>Volac!E13</f>
        <v>3</v>
      </c>
      <c r="F13" s="60">
        <f>Volac!F13</f>
        <v>3</v>
      </c>
      <c r="G13" s="60">
        <f>Volac!G13</f>
        <v>3</v>
      </c>
      <c r="H13" s="60">
        <f>Volac!H13</f>
        <v>2</v>
      </c>
      <c r="I13" s="60">
        <f>Volac!I13</f>
        <v>3</v>
      </c>
      <c r="J13" s="60">
        <f>Volac!J13</f>
        <v>2</v>
      </c>
      <c r="K13" s="60">
        <f>Volac!K13</f>
        <v>2</v>
      </c>
      <c r="L13" s="60">
        <f>Volac!L13</f>
        <v>2</v>
      </c>
      <c r="M13" s="60">
        <f>Volac!M13</f>
        <v>2</v>
      </c>
      <c r="N13" s="60">
        <f>Volac!N13</f>
        <v>2</v>
      </c>
      <c r="O13" s="60">
        <f>Volac!O13</f>
        <v>3</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7" t="s">
        <v>8</v>
      </c>
      <c r="B14" s="137"/>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 xml:space="preserve">Grass Silage (25% DM) </v>
      </c>
      <c r="H14" s="102" t="str">
        <f>Volac!H14</f>
        <v xml:space="preserve">Grass Silage (25% DM) </v>
      </c>
      <c r="I14" s="102" t="str">
        <f>Volac!I14</f>
        <v xml:space="preserve">Grass Silage (25% DM) </v>
      </c>
      <c r="J14" s="102" t="str">
        <f>Volac!J14</f>
        <v xml:space="preserve">Grass Silage (25% DM) </v>
      </c>
      <c r="K14" s="102" t="str">
        <f>Volac!K14</f>
        <v>Spring wheat/barley</v>
      </c>
      <c r="L14" s="102" t="str">
        <f>Volac!L14</f>
        <v xml:space="preserve">Grass Silage (25% DM) </v>
      </c>
      <c r="M14" s="102" t="str">
        <f>Volac!M14</f>
        <v xml:space="preserve">Grass Silage (25% DM) </v>
      </c>
      <c r="N14" s="102" t="str">
        <f>Volac!N14</f>
        <v>Spring wheat/barley</v>
      </c>
      <c r="O14" s="102" t="str">
        <f>Volac!O14</f>
        <v xml:space="preserve">Grass Silage (25% DM) </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ht="13" x14ac:dyDescent="0.25">
      <c r="A15" s="136" t="s">
        <v>9</v>
      </c>
      <c r="B15" s="136"/>
      <c r="C15" s="60">
        <f>Volac!C15</f>
        <v>47</v>
      </c>
      <c r="D15" s="60">
        <f>Volac!D15</f>
        <v>47</v>
      </c>
      <c r="E15" s="60">
        <f>Volac!E15</f>
        <v>47</v>
      </c>
      <c r="F15" s="60">
        <f>Volac!F15</f>
        <v>47</v>
      </c>
      <c r="G15" s="60">
        <f>Volac!G15</f>
        <v>47</v>
      </c>
      <c r="H15" s="60">
        <f>Volac!H15</f>
        <v>47</v>
      </c>
      <c r="I15" s="60">
        <f>Volac!I15</f>
        <v>47</v>
      </c>
      <c r="J15" s="60">
        <f>Volac!J15</f>
        <v>47</v>
      </c>
      <c r="K15" s="60">
        <f>Volac!K15</f>
        <v>6.5</v>
      </c>
      <c r="L15" s="60">
        <f>Volac!L15</f>
        <v>47</v>
      </c>
      <c r="M15" s="60">
        <f>Volac!M15</f>
        <v>47</v>
      </c>
      <c r="N15" s="60">
        <f>Volac!N15</f>
        <v>6.5</v>
      </c>
      <c r="O15" s="60">
        <f>Volac!O15</f>
        <v>47</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5" thickBot="1" x14ac:dyDescent="0.3">
      <c r="A16" s="138" t="s">
        <v>44</v>
      </c>
      <c r="B16" s="138"/>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t="str">
        <f>Volac!M16</f>
        <v>Medium/Clay</v>
      </c>
      <c r="N16" s="103" t="str">
        <f>Volac!N16</f>
        <v>Medium/Clay</v>
      </c>
      <c r="O16" s="103" t="str">
        <f>Volac!O16</f>
        <v>Medium/Clay</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ht="13" x14ac:dyDescent="0.25">
      <c r="A17" s="134" t="s">
        <v>69</v>
      </c>
      <c r="B17" s="135"/>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55.25</v>
      </c>
      <c r="L17" s="28">
        <f t="shared" si="0"/>
        <v>79.899999999999991</v>
      </c>
      <c r="M17" s="28">
        <f t="shared" si="0"/>
        <v>79.899999999999991</v>
      </c>
      <c r="N17" s="28">
        <f t="shared" si="0"/>
        <v>55.25</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2" t="s">
        <v>90</v>
      </c>
      <c r="B19" s="133"/>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-55.25</v>
      </c>
      <c r="L19" s="16">
        <f t="shared" si="1"/>
        <v>-79.899999999999991</v>
      </c>
      <c r="M19" s="16">
        <f t="shared" si="1"/>
        <v>-79.899999999999991</v>
      </c>
      <c r="N19" s="16">
        <f t="shared" si="1"/>
        <v>-55.25</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4" t="s">
        <v>88</v>
      </c>
      <c r="B21" s="135"/>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78</v>
      </c>
      <c r="L21" s="28">
        <f t="shared" si="2"/>
        <v>282</v>
      </c>
      <c r="M21" s="28">
        <f t="shared" si="2"/>
        <v>282</v>
      </c>
      <c r="N21" s="28">
        <f t="shared" si="2"/>
        <v>78</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2" t="s">
        <v>92</v>
      </c>
      <c r="B23" s="133"/>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-78</v>
      </c>
      <c r="L23" s="16">
        <f t="shared" si="3"/>
        <v>-282</v>
      </c>
      <c r="M23" s="16">
        <f t="shared" si="3"/>
        <v>-282</v>
      </c>
      <c r="N23" s="16">
        <f t="shared" si="3"/>
        <v>-78</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Gotrel Farm 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Gotrel Farm 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Gotrel Farm 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Gotrel Farm 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Gotrel Farm 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Gotrel Farm 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Gotrel Farm 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Ty Gwyn 15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Ty Gwyn 16</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Ty Gwyn 17</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Ty Gwyn 18/19</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t="str">
        <f>N8</f>
        <v>Ty Gwyn 20/21</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t="str">
        <f>O8</f>
        <v>Hafod 2675</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Gotrel Farm 1</v>
      </c>
      <c r="C57" s="8" t="str">
        <f t="shared" ref="C57:U57" si="13">D8</f>
        <v>Gotrel Farm 2</v>
      </c>
      <c r="D57" s="8" t="str">
        <f t="shared" si="13"/>
        <v>Gotrel Farm 3</v>
      </c>
      <c r="E57" s="8" t="str">
        <f t="shared" si="13"/>
        <v>Gotrel Farm 4</v>
      </c>
      <c r="F57" s="8" t="str">
        <f t="shared" si="13"/>
        <v>Gotrel Farm 5</v>
      </c>
      <c r="G57" s="8" t="str">
        <f t="shared" si="13"/>
        <v>Gotrel Farm 6</v>
      </c>
      <c r="H57" s="8" t="str">
        <f t="shared" si="13"/>
        <v>Gotrel Farm 7</v>
      </c>
      <c r="I57" s="8" t="str">
        <f t="shared" si="13"/>
        <v>Ty Gwyn 15</v>
      </c>
      <c r="J57" s="8" t="str">
        <f t="shared" si="13"/>
        <v>Ty Gwyn 16</v>
      </c>
      <c r="K57" s="8" t="str">
        <f t="shared" si="13"/>
        <v>Ty Gwyn 17</v>
      </c>
      <c r="L57" s="8" t="str">
        <f t="shared" si="13"/>
        <v>Ty Gwyn 18/19</v>
      </c>
      <c r="M57" s="8" t="str">
        <f t="shared" si="13"/>
        <v>Ty Gwyn 20/21</v>
      </c>
      <c r="N57" s="8" t="str">
        <f t="shared" si="13"/>
        <v>Hafod 2675</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Arable</v>
      </c>
      <c r="K58" s="13" t="str">
        <f>L16&amp;" I "&amp;(VLOOKUP(L14,Table2456[],6,FALSE))</f>
        <v>Medium/Clay I Grass</v>
      </c>
      <c r="L58" s="13" t="str">
        <f>M16&amp;" I "&amp;(VLOOKUP(M14,Table2456[],6,FALSE))</f>
        <v>Medium/Clay I Grass</v>
      </c>
      <c r="M58" s="13" t="str">
        <f>N16&amp;" I "&amp;(VLOOKUP(N14,Table2456[],6,FALSE))</f>
        <v>Medium/Clay I Arable</v>
      </c>
      <c r="N58" s="13" t="str">
        <f>O16&amp;" I "&amp;(VLOOKUP(O14,Table2456[],6,FALSE))</f>
        <v>Medium/Clay I Grass</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6.7</v>
      </c>
      <c r="K59" s="76">
        <f>VLOOKUP(L$14,Table2456[],5,FALSE)</f>
        <v>6.2</v>
      </c>
      <c r="L59" s="76">
        <f>VLOOKUP(M$14,Table2456[],5,FALSE)</f>
        <v>6.2</v>
      </c>
      <c r="M59" s="76">
        <f>VLOOKUP(N$14,Table2456[],5,FALSE)</f>
        <v>6.7</v>
      </c>
      <c r="N59" s="76">
        <f>VLOOKUP(O$14,Table2456[],5,FALSE)</f>
        <v>6.2</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5.8</v>
      </c>
      <c r="C60" s="76">
        <f t="shared" ref="C60:U60" si="14">D10</f>
        <v>5.9</v>
      </c>
      <c r="D60" s="76">
        <f t="shared" si="14"/>
        <v>5.6</v>
      </c>
      <c r="E60" s="76">
        <f t="shared" si="14"/>
        <v>5.5</v>
      </c>
      <c r="F60" s="76">
        <f t="shared" si="14"/>
        <v>5.9</v>
      </c>
      <c r="G60" s="76">
        <f t="shared" si="14"/>
        <v>5.7</v>
      </c>
      <c r="H60" s="76">
        <f t="shared" si="14"/>
        <v>6</v>
      </c>
      <c r="I60" s="76">
        <f t="shared" si="14"/>
        <v>5.7</v>
      </c>
      <c r="J60" s="76">
        <f t="shared" si="14"/>
        <v>5.7</v>
      </c>
      <c r="K60" s="76">
        <f t="shared" si="14"/>
        <v>5.8</v>
      </c>
      <c r="L60" s="76">
        <f t="shared" si="14"/>
        <v>5.6</v>
      </c>
      <c r="M60" s="76">
        <f t="shared" si="14"/>
        <v>5.7</v>
      </c>
      <c r="N60" s="76">
        <f t="shared" si="14"/>
        <v>6</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8</v>
      </c>
      <c r="K61" s="76">
        <f t="shared" si="15"/>
        <v>6</v>
      </c>
      <c r="L61" s="76">
        <f t="shared" si="15"/>
        <v>6</v>
      </c>
      <c r="M61" s="76">
        <f t="shared" si="15"/>
        <v>8</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2.4000000000000021</v>
      </c>
      <c r="C64" s="77">
        <f t="shared" ref="C64:U64" si="17">(C59-C60)*C61</f>
        <v>1.7999999999999989</v>
      </c>
      <c r="D64" s="77">
        <f t="shared" si="17"/>
        <v>3.6000000000000032</v>
      </c>
      <c r="E64" s="77">
        <f t="shared" si="17"/>
        <v>4.2000000000000011</v>
      </c>
      <c r="F64" s="77">
        <f t="shared" si="17"/>
        <v>1.7999999999999989</v>
      </c>
      <c r="G64" s="77">
        <f t="shared" si="17"/>
        <v>3</v>
      </c>
      <c r="H64" s="77">
        <f t="shared" si="17"/>
        <v>1.2000000000000011</v>
      </c>
      <c r="I64" s="77">
        <f t="shared" si="17"/>
        <v>3</v>
      </c>
      <c r="J64" s="77">
        <f t="shared" si="17"/>
        <v>8</v>
      </c>
      <c r="K64" s="77">
        <f t="shared" si="17"/>
        <v>2.4000000000000021</v>
      </c>
      <c r="L64" s="77">
        <f t="shared" si="17"/>
        <v>3.6000000000000032</v>
      </c>
      <c r="M64" s="77">
        <f t="shared" si="17"/>
        <v>8</v>
      </c>
      <c r="N64" s="77">
        <f t="shared" si="17"/>
        <v>1.2000000000000011</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-2.4000000000000021</v>
      </c>
      <c r="C65" s="77">
        <f t="shared" ref="C65:U65" si="18">C63-C64</f>
        <v>-1.7999999999999989</v>
      </c>
      <c r="D65" s="77">
        <f t="shared" si="18"/>
        <v>-3.6000000000000032</v>
      </c>
      <c r="E65" s="77">
        <f t="shared" si="18"/>
        <v>-4.2000000000000011</v>
      </c>
      <c r="F65" s="77">
        <f t="shared" si="18"/>
        <v>-1.7999999999999989</v>
      </c>
      <c r="G65" s="77">
        <f t="shared" si="18"/>
        <v>-3</v>
      </c>
      <c r="H65" s="77">
        <f t="shared" si="18"/>
        <v>-1.2000000000000011</v>
      </c>
      <c r="I65" s="77">
        <f t="shared" si="18"/>
        <v>-3</v>
      </c>
      <c r="J65" s="77">
        <f t="shared" si="18"/>
        <v>-8</v>
      </c>
      <c r="K65" s="77">
        <f t="shared" si="18"/>
        <v>-2.4000000000000021</v>
      </c>
      <c r="L65" s="77">
        <f t="shared" si="18"/>
        <v>-3.6000000000000032</v>
      </c>
      <c r="M65" s="77">
        <f t="shared" si="18"/>
        <v>-8</v>
      </c>
      <c r="N65" s="77">
        <f t="shared" si="18"/>
        <v>-1.2000000000000011</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5" t="s">
        <v>84</v>
      </c>
      <c r="B1" s="38" t="str">
        <f>Volac!B29</f>
        <v>Application Rate</v>
      </c>
      <c r="C1" s="38" t="str">
        <f>Volac!C29</f>
        <v>Nitrogen Addition</v>
      </c>
      <c r="D1" s="38" t="str">
        <f>Volac!D29</f>
        <v>Phosphate Addition</v>
      </c>
      <c r="E1" s="38" t="str">
        <f>Volac!E29</f>
        <v>Potash  Addition</v>
      </c>
      <c r="F1" s="38" t="str">
        <f>Volac!F29</f>
        <v>Mg Oxide Addition</v>
      </c>
      <c r="G1" s="38" t="str">
        <f>Volac!G29</f>
        <v>Copper Addition</v>
      </c>
      <c r="H1" s="38" t="str">
        <f>Volac!H29</f>
        <v>Zinc Addition</v>
      </c>
      <c r="I1" s="38" t="str">
        <f>Volac!I29</f>
        <v>Lead Addition</v>
      </c>
      <c r="J1" s="38" t="str">
        <f>Volac!J29</f>
        <v>Cadmium Addition</v>
      </c>
      <c r="K1" s="38" t="str">
        <f>Volac!K29</f>
        <v>Mercury Addition</v>
      </c>
      <c r="L1" s="38" t="str">
        <f>Volac!L29</f>
        <v>Nickel Addition</v>
      </c>
      <c r="M1" s="38" t="str">
        <f>Volac!M29</f>
        <v>Chromium Addition</v>
      </c>
      <c r="N1" s="38" t="str">
        <f>Volac!N29</f>
        <v>Aluminium Addition</v>
      </c>
      <c r="O1" s="38" t="str">
        <f>Volac!O29</f>
        <v>Iron Addition</v>
      </c>
      <c r="P1" s="38" t="str">
        <f>Volac!P29</f>
        <v xml:space="preserve">Sodium Addition                 </v>
      </c>
      <c r="Q1" s="38" t="str">
        <f>Volac!Q29</f>
        <v>SO3  Addition                             kg/ha</v>
      </c>
      <c r="R1" s="38" t="str">
        <f>Volac!R29</f>
        <v xml:space="preserve">Selenium Addition </v>
      </c>
      <c r="S1" s="38" t="str">
        <f>Volac!S29</f>
        <v xml:space="preserve">Arsenic  Addition  </v>
      </c>
      <c r="T1" s="38" t="str">
        <f>Volac!T29</f>
        <v xml:space="preserve">Molybdenum Addition  </v>
      </c>
      <c r="U1" s="38" t="str">
        <f>Volac!U29</f>
        <v xml:space="preserve">Fluoride Addition </v>
      </c>
    </row>
    <row r="2" spans="1:21" ht="25" x14ac:dyDescent="0.25">
      <c r="A2" s="145"/>
      <c r="B2" s="38" t="str">
        <f>Volac!B30</f>
        <v>tonnes/ha</v>
      </c>
      <c r="C2" s="38" t="str">
        <f>Volac!C30</f>
        <v>kg/ha</v>
      </c>
      <c r="D2" s="38" t="str">
        <f>Volac!D30</f>
        <v>P2O5 
kg/ha</v>
      </c>
      <c r="E2" s="38" t="str">
        <f>Volac!E30</f>
        <v>K2O 
kg/ha</v>
      </c>
      <c r="F2" s="38" t="str">
        <f>Volac!F30</f>
        <v>MgO 
kg/ha</v>
      </c>
      <c r="G2" s="38" t="str">
        <f>Volac!G30</f>
        <v>kg/ha</v>
      </c>
      <c r="H2" s="38" t="str">
        <f>Volac!H30</f>
        <v>kg/ha</v>
      </c>
      <c r="I2" s="38" t="str">
        <f>Volac!I30</f>
        <v>kg/ha</v>
      </c>
      <c r="J2" s="38" t="str">
        <f>Volac!J30</f>
        <v>kg/ha</v>
      </c>
      <c r="K2" s="38" t="str">
        <f>Volac!K30</f>
        <v>kg/ha</v>
      </c>
      <c r="L2" s="38" t="str">
        <f>Volac!L30</f>
        <v>kg/ha</v>
      </c>
      <c r="M2" s="38" t="str">
        <f>Volac!M30</f>
        <v>kg/ha</v>
      </c>
      <c r="N2" s="38" t="str">
        <f>Volac!N30</f>
        <v>kg/ha</v>
      </c>
      <c r="O2" s="38" t="str">
        <f>Volac!O30</f>
        <v>kg/ha</v>
      </c>
      <c r="P2" s="38" t="str">
        <f>Volac!P30</f>
        <v>kg/ha</v>
      </c>
      <c r="Q2" s="38" t="str">
        <f>Volac!Q30</f>
        <v>kg/ha</v>
      </c>
      <c r="R2" s="38" t="str">
        <f>Volac!R30</f>
        <v>kg/ha</v>
      </c>
      <c r="S2" s="38" t="str">
        <f>Volac!S30</f>
        <v>kg/ha</v>
      </c>
      <c r="T2" s="38" t="str">
        <f>Volac!T30</f>
        <v>kg/ha</v>
      </c>
      <c r="U2" s="38" t="str">
        <f>Volac!U30</f>
        <v>kg/ha</v>
      </c>
    </row>
    <row r="3" spans="1:21" x14ac:dyDescent="0.25">
      <c r="A3" s="36">
        <v>1</v>
      </c>
      <c r="B3" s="33">
        <f>Volac!B31</f>
        <v>49</v>
      </c>
      <c r="C3" s="33">
        <f>Volac!C31</f>
        <v>3.4300000000000003E-3</v>
      </c>
      <c r="D3" s="33">
        <f>Volac!D31</f>
        <v>78.805818000000002</v>
      </c>
      <c r="E3" s="33">
        <f>Volac!E31</f>
        <v>48.594035000000012</v>
      </c>
      <c r="F3" s="33">
        <f>Volac!F31</f>
        <v>12.836236</v>
      </c>
      <c r="G3" s="33">
        <f>Volac!G31</f>
        <v>3.6260000000000001E-2</v>
      </c>
      <c r="H3" s="33">
        <f>Volac!H31</f>
        <v>7.0559999999999998E-2</v>
      </c>
      <c r="I3" s="33">
        <f>Volac!I31</f>
        <v>2.4499999999999999E-3</v>
      </c>
      <c r="J3" s="33">
        <f>Volac!J31</f>
        <v>4.9000000000000009E-4</v>
      </c>
      <c r="K3" s="33">
        <f>Volac!K31</f>
        <v>2.4499999999999999E-3</v>
      </c>
      <c r="L3" s="33">
        <f>Volac!L31</f>
        <v>1.176E-2</v>
      </c>
      <c r="M3" s="33">
        <f>Volac!M31</f>
        <v>9.7999999999999997E-3</v>
      </c>
      <c r="N3" s="33">
        <f>Volac!N31</f>
        <v>0</v>
      </c>
      <c r="O3" s="33">
        <f>Volac!O31</f>
        <v>0</v>
      </c>
      <c r="P3" s="33">
        <f>Volac!P31</f>
        <v>23.765000000000001</v>
      </c>
      <c r="Q3" s="33">
        <f>Volac!Q31</f>
        <v>19.232499999999998</v>
      </c>
      <c r="R3" s="33">
        <f>Volac!R31</f>
        <v>0</v>
      </c>
      <c r="S3" s="33">
        <f>Volac!S31</f>
        <v>0</v>
      </c>
      <c r="T3" s="33">
        <f>Volac!T31</f>
        <v>0</v>
      </c>
      <c r="U3" s="33">
        <f>Volac!U31</f>
        <v>0</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49</v>
      </c>
      <c r="C13" s="81">
        <f t="shared" ref="C13:U13" si="0">SUM(C3:C12)</f>
        <v>3.4300000000000003E-3</v>
      </c>
      <c r="D13" s="81">
        <f t="shared" si="0"/>
        <v>78.805818000000002</v>
      </c>
      <c r="E13" s="81">
        <f t="shared" si="0"/>
        <v>48.594035000000012</v>
      </c>
      <c r="F13" s="81">
        <f t="shared" si="0"/>
        <v>12.836236</v>
      </c>
      <c r="G13" s="81">
        <f t="shared" si="0"/>
        <v>3.6260000000000001E-2</v>
      </c>
      <c r="H13" s="81">
        <f t="shared" si="0"/>
        <v>7.0559999999999998E-2</v>
      </c>
      <c r="I13" s="81">
        <f t="shared" si="0"/>
        <v>2.4499999999999999E-3</v>
      </c>
      <c r="J13" s="81">
        <f t="shared" si="0"/>
        <v>4.9000000000000009E-4</v>
      </c>
      <c r="K13" s="81">
        <f t="shared" si="0"/>
        <v>2.4499999999999999E-3</v>
      </c>
      <c r="L13" s="81">
        <f t="shared" si="0"/>
        <v>1.176E-2</v>
      </c>
      <c r="M13" s="81">
        <f t="shared" si="0"/>
        <v>9.7999999999999997E-3</v>
      </c>
      <c r="N13" s="81">
        <f t="shared" si="0"/>
        <v>0</v>
      </c>
      <c r="O13" s="81">
        <f t="shared" si="0"/>
        <v>0</v>
      </c>
      <c r="P13" s="81">
        <f t="shared" si="0"/>
        <v>23.765000000000001</v>
      </c>
      <c r="Q13" s="81">
        <f t="shared" si="0"/>
        <v>19.232499999999998</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6" t="s">
        <v>84</v>
      </c>
      <c r="B1" s="34" t="s">
        <v>152</v>
      </c>
      <c r="C1" s="35" t="str">
        <f>Volac!B29</f>
        <v>Application Rate</v>
      </c>
      <c r="D1" s="35" t="str">
        <f>Volac!C29</f>
        <v>Nitrogen Addition</v>
      </c>
      <c r="E1" s="35" t="str">
        <f>Volac!D29</f>
        <v>Phosphate Addition</v>
      </c>
      <c r="F1" s="35" t="str">
        <f>Volac!E29</f>
        <v>Potash  Addition</v>
      </c>
      <c r="G1" s="35" t="str">
        <f>Volac!F29</f>
        <v>Mg Oxide Addition</v>
      </c>
      <c r="H1" s="35" t="str">
        <f>Volac!G29</f>
        <v>Copper Addition</v>
      </c>
      <c r="I1" s="35" t="str">
        <f>Volac!H29</f>
        <v>Zinc Addition</v>
      </c>
      <c r="J1" s="35" t="str">
        <f>Volac!I29</f>
        <v>Lead Addition</v>
      </c>
      <c r="K1" s="35" t="str">
        <f>Volac!J29</f>
        <v>Cadmium Addition</v>
      </c>
      <c r="L1" s="35" t="str">
        <f>Volac!K29</f>
        <v>Mercury Addition</v>
      </c>
      <c r="M1" s="35" t="str">
        <f>Volac!L29</f>
        <v>Nickel Addition</v>
      </c>
      <c r="N1" s="35" t="str">
        <f>Volac!M29</f>
        <v>Chromium Addition</v>
      </c>
      <c r="O1" s="35" t="str">
        <f>Volac!N29</f>
        <v>Aluminium Addition</v>
      </c>
      <c r="P1" s="35" t="str">
        <f>Volac!O29</f>
        <v>Iron Addition</v>
      </c>
      <c r="Q1" s="35" t="str">
        <f>Volac!P29</f>
        <v xml:space="preserve">Sodium Addition                 </v>
      </c>
      <c r="R1" s="35" t="str">
        <f>Volac!Q29</f>
        <v>SO3  Addition                             kg/ha</v>
      </c>
      <c r="S1" s="35" t="str">
        <f>Volac!R29</f>
        <v xml:space="preserve">Selenium Addition </v>
      </c>
      <c r="T1" s="35" t="str">
        <f>Volac!S29</f>
        <v xml:space="preserve">Arsenic  Addition  </v>
      </c>
      <c r="U1" s="35" t="str">
        <f>Volac!T29</f>
        <v xml:space="preserve">Molybdenum Addition  </v>
      </c>
      <c r="V1" s="35" t="str">
        <f>Volac!U29</f>
        <v xml:space="preserve">Fluoride Addition </v>
      </c>
    </row>
    <row r="2" spans="1:22" s="83" customFormat="1" ht="25" x14ac:dyDescent="0.35">
      <c r="A2" s="146"/>
      <c r="B2" s="32" t="s">
        <v>46</v>
      </c>
      <c r="C2" s="35" t="str">
        <f>Volac!B30</f>
        <v>tonnes/ha</v>
      </c>
      <c r="D2" s="35" t="str">
        <f>Volac!C30</f>
        <v>kg/ha</v>
      </c>
      <c r="E2" s="35" t="str">
        <f>Volac!D30</f>
        <v>P2O5 
kg/ha</v>
      </c>
      <c r="F2" s="35" t="str">
        <f>Volac!E30</f>
        <v>K2O 
kg/ha</v>
      </c>
      <c r="G2" s="35" t="str">
        <f>Volac!F30</f>
        <v>MgO 
kg/ha</v>
      </c>
      <c r="H2" s="35" t="str">
        <f>Volac!G30</f>
        <v>kg/ha</v>
      </c>
      <c r="I2" s="35" t="str">
        <f>Volac!H30</f>
        <v>kg/ha</v>
      </c>
      <c r="J2" s="35" t="str">
        <f>Volac!I30</f>
        <v>kg/ha</v>
      </c>
      <c r="K2" s="35" t="str">
        <f>Volac!J30</f>
        <v>kg/ha</v>
      </c>
      <c r="L2" s="35" t="str">
        <f>Volac!K30</f>
        <v>kg/ha</v>
      </c>
      <c r="M2" s="35" t="str">
        <f>Volac!L30</f>
        <v>kg/ha</v>
      </c>
      <c r="N2" s="35" t="str">
        <f>Volac!M30</f>
        <v>kg/ha</v>
      </c>
      <c r="O2" s="35" t="str">
        <f>Volac!N30</f>
        <v>kg/ha</v>
      </c>
      <c r="P2" s="35" t="str">
        <f>Volac!O30</f>
        <v>kg/ha</v>
      </c>
      <c r="Q2" s="35" t="str">
        <f>Volac!P30</f>
        <v>kg/ha</v>
      </c>
      <c r="R2" s="35" t="str">
        <f>Volac!Q30</f>
        <v>kg/ha</v>
      </c>
      <c r="S2" s="35" t="str">
        <f>Volac!R30</f>
        <v>kg/ha</v>
      </c>
      <c r="T2" s="35" t="str">
        <f>Volac!S30</f>
        <v>kg/ha</v>
      </c>
      <c r="U2" s="35" t="str">
        <f>Volac!T30</f>
        <v>kg/ha</v>
      </c>
      <c r="V2" s="35" t="str">
        <f>Volac!U30</f>
        <v>kg/ha</v>
      </c>
    </row>
    <row r="3" spans="1:22" x14ac:dyDescent="0.25">
      <c r="A3" s="36">
        <v>1</v>
      </c>
      <c r="B3" s="91"/>
      <c r="C3" s="33">
        <f>Volac!B31</f>
        <v>49</v>
      </c>
      <c r="D3" s="33">
        <f>Volac!C31</f>
        <v>3.4300000000000003E-3</v>
      </c>
      <c r="E3" s="33">
        <f>Volac!D31</f>
        <v>78.805818000000002</v>
      </c>
      <c r="F3" s="33">
        <f>Volac!E31</f>
        <v>48.594035000000012</v>
      </c>
      <c r="G3" s="33">
        <f>Volac!F31</f>
        <v>12.836236</v>
      </c>
      <c r="H3" s="33">
        <f>Volac!G31</f>
        <v>3.6260000000000001E-2</v>
      </c>
      <c r="I3" s="33">
        <f>Volac!H31</f>
        <v>7.0559999999999998E-2</v>
      </c>
      <c r="J3" s="33">
        <f>Volac!I31</f>
        <v>2.4499999999999999E-3</v>
      </c>
      <c r="K3" s="33">
        <f>Volac!J31</f>
        <v>4.9000000000000009E-4</v>
      </c>
      <c r="L3" s="33">
        <f>Volac!K31</f>
        <v>2.4499999999999999E-3</v>
      </c>
      <c r="M3" s="33">
        <f>Volac!L31</f>
        <v>1.176E-2</v>
      </c>
      <c r="N3" s="33">
        <f>Volac!M31</f>
        <v>9.7999999999999997E-3</v>
      </c>
      <c r="O3" s="33">
        <f>Volac!N31</f>
        <v>0</v>
      </c>
      <c r="P3" s="33">
        <f>Volac!O31</f>
        <v>0</v>
      </c>
      <c r="Q3" s="33">
        <f>Volac!P31</f>
        <v>23.765000000000001</v>
      </c>
      <c r="R3" s="33">
        <f>Volac!Q31</f>
        <v>19.232499999999998</v>
      </c>
      <c r="S3" s="33">
        <f>Volac!R31</f>
        <v>0</v>
      </c>
      <c r="T3" s="33">
        <f>Volac!S31</f>
        <v>0</v>
      </c>
      <c r="U3" s="33">
        <f>Volac!T31</f>
        <v>0</v>
      </c>
      <c r="V3" s="33">
        <f>Volac!U31</f>
        <v>0</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5" t="s">
        <v>84</v>
      </c>
      <c r="B15" s="35" t="s">
        <v>152</v>
      </c>
      <c r="C15" s="35">
        <f>Volac!B43</f>
        <v>49</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5"/>
      <c r="B16" s="32" t="s">
        <v>46</v>
      </c>
      <c r="C16" s="35">
        <f>Volac!B44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49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7" t="s">
        <v>85</v>
      </c>
      <c r="B27" s="147"/>
      <c r="C27" s="147"/>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REGU-195-6512706</_dlc_DocId>
    <_dlc_DocIdUrl xmlns="9be56660-2c31-41ef-bc00-23e72f632f2a">
      <Url>https://cyfoethnaturiolcymru.sharepoint.com/teams/Regulatory/Permitting/_layouts/15/DocIdRedir.aspx?ID=REGU-195-6512706</Url>
      <Description>REGU-195-6512706</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2022-12-15T00:00:00+00:00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2ae241630d96c76a8a1e09d00a95779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78d1f8d22171f12952bac0290293f6a9"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925C74E4-4467-4C06-993F-4BE333801B67}"/>
</file>

<file path=customXml/itemProps4.xml><?xml version="1.0" encoding="utf-8"?>
<ds:datastoreItem xmlns:ds="http://schemas.openxmlformats.org/officeDocument/2006/customXml" ds:itemID="{1B564070-7927-49D6-A417-94C5A80EE550}"/>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Volac</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2022-12-15T13:05:34Z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421a5fa1-20fa-416e-baff-e2b9c61025eb</vt:lpwstr>
  </property>
  <property fmtid="{D5CDD505-2E9C-101B-9397-08002B2CF9AE}" pid="4" name="MediaServiceImageTags">
    <vt:lpwstr/>
  </property>
</Properties>
</file>