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669/"/>
    </mc:Choice>
  </mc:AlternateContent>
  <xr:revisionPtr revIDLastSave="0" documentId="13_ncr:1_{A71B9759-83F5-416F-B698-CD7DF2BCFB3F}" xr6:coauthVersionLast="47" xr6:coauthVersionMax="47" xr10:uidLastSave="{00000000-0000-0000-0000-000000000000}"/>
  <bookViews>
    <workbookView xWindow="-28920" yWindow="-120" windowWidth="29040" windowHeight="15840" tabRatio="870" activeTab="9" xr2:uid="{00000000-000D-0000-FFFF-FFFF00000000}"/>
  </bookViews>
  <sheets>
    <sheet name="Secanim" sheetId="1" r:id="rId1"/>
    <sheet name="Croda Goole" sheetId="21" r:id="rId2"/>
    <sheet name="Croda Widnes" sheetId="27" r:id="rId3"/>
    <sheet name="Maelor" sheetId="28" r:id="rId4"/>
    <sheet name="Encirc" sheetId="30" r:id="rId5"/>
    <sheet name="Beechdean" sheetId="26" r:id="rId6"/>
    <sheet name="Penderyn" sheetId="24" r:id="rId7"/>
    <sheet name="Kelloggs" sheetId="29" r:id="rId8"/>
    <sheet name="Rowan Foods" sheetId="23" r:id="rId9"/>
    <sheet name="D.wis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H65" i="28"/>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H65" i="26"/>
  <c r="I65" i="26"/>
  <c r="J65" i="26"/>
  <c r="K65" i="26"/>
  <c r="L65" i="26"/>
  <c r="M65" i="26"/>
  <c r="N65" i="26"/>
  <c r="O65" i="26"/>
  <c r="P65" i="26"/>
  <c r="Q65" i="26"/>
  <c r="R65" i="26"/>
  <c r="S65" i="26"/>
  <c r="T65" i="26"/>
  <c r="U65" i="26"/>
  <c r="H65" i="24"/>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H65" i="23"/>
  <c r="I65" i="23"/>
  <c r="J65" i="23"/>
  <c r="K65" i="23"/>
  <c r="L65" i="23"/>
  <c r="M65" i="23"/>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N22" i="30"/>
  <c r="V20" i="30"/>
  <c r="U20" i="30"/>
  <c r="T20" i="30"/>
  <c r="S20" i="30"/>
  <c r="R20" i="30"/>
  <c r="Q20" i="30"/>
  <c r="P20" i="30"/>
  <c r="O20" i="30"/>
  <c r="N20" i="30"/>
  <c r="M20" i="30"/>
  <c r="L20" i="30"/>
  <c r="K20" i="30"/>
  <c r="J20" i="30"/>
  <c r="I20"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Q22" i="29"/>
  <c r="J22" i="29"/>
  <c r="V20" i="29"/>
  <c r="U20" i="29"/>
  <c r="T20" i="29"/>
  <c r="S20" i="29"/>
  <c r="R20" i="29"/>
  <c r="Q20" i="29"/>
  <c r="P20" i="29"/>
  <c r="O20" i="29"/>
  <c r="N20" i="29"/>
  <c r="M20" i="29"/>
  <c r="L20" i="29"/>
  <c r="K20" i="29"/>
  <c r="J20" i="29"/>
  <c r="I20" i="29"/>
  <c r="T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K20" i="28"/>
  <c r="J20" i="28"/>
  <c r="I20" i="28"/>
  <c r="R18" i="28"/>
  <c r="P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K20" i="27"/>
  <c r="J20" i="27"/>
  <c r="I20" i="27"/>
  <c r="O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K20" i="26"/>
  <c r="J20" i="26"/>
  <c r="I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E22" i="24"/>
  <c r="V20" i="24"/>
  <c r="U20" i="24"/>
  <c r="T20" i="24"/>
  <c r="S20" i="24"/>
  <c r="R20" i="24"/>
  <c r="Q20" i="24"/>
  <c r="P20" i="24"/>
  <c r="O20" i="24"/>
  <c r="N20" i="24"/>
  <c r="M20" i="24"/>
  <c r="L20" i="24"/>
  <c r="K20" i="24"/>
  <c r="J20" i="24"/>
  <c r="I20"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I22" i="23"/>
  <c r="V20" i="23"/>
  <c r="U20" i="23"/>
  <c r="T20" i="23"/>
  <c r="S20" i="23"/>
  <c r="R20" i="23"/>
  <c r="Q20" i="23"/>
  <c r="P20" i="23"/>
  <c r="O20" i="23"/>
  <c r="N20" i="23"/>
  <c r="M20" i="23"/>
  <c r="L20" i="23"/>
  <c r="K20" i="23"/>
  <c r="J20" i="23"/>
  <c r="I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M22" i="22"/>
  <c r="V20" i="22"/>
  <c r="U20" i="22"/>
  <c r="T20" i="22"/>
  <c r="S20" i="22"/>
  <c r="R20" i="22"/>
  <c r="Q20" i="22"/>
  <c r="P20" i="22"/>
  <c r="O20" i="22"/>
  <c r="N20" i="22"/>
  <c r="M20" i="22"/>
  <c r="L20" i="22"/>
  <c r="K20" i="22"/>
  <c r="J20" i="22"/>
  <c r="I20" i="22"/>
  <c r="U18" i="22"/>
  <c r="R18" i="22"/>
  <c r="O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E23" i="23" s="1"/>
  <c r="E24" i="23" s="1"/>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24" i="23" s="1"/>
  <c r="V17" i="23"/>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1" i="22"/>
  <c r="I23" i="22" s="1"/>
  <c r="I24" i="22" s="1"/>
  <c r="P59" i="22"/>
  <c r="Q17" i="22"/>
  <c r="Q19" i="22" s="1"/>
  <c r="Q21" i="22"/>
  <c r="J59" i="23"/>
  <c r="K17" i="23"/>
  <c r="K21" i="23"/>
  <c r="K23" i="23" s="1"/>
  <c r="K24" i="23" s="1"/>
  <c r="R59" i="23"/>
  <c r="S17" i="23"/>
  <c r="S19" i="23" s="1"/>
  <c r="S21" i="23"/>
  <c r="E59" i="24"/>
  <c r="F21" i="24"/>
  <c r="F23" i="24" s="1"/>
  <c r="F24" i="24" s="1"/>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H19" i="29" s="1"/>
  <c r="H20" i="29" s="1"/>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H65" i="29" s="1"/>
  <c r="K19" i="29"/>
  <c r="S19" i="29"/>
  <c r="K23" i="29"/>
  <c r="K24" i="29" s="1"/>
  <c r="S23" i="29"/>
  <c r="S24" i="29" s="1"/>
  <c r="A31" i="29"/>
  <c r="A33" i="29"/>
  <c r="A39" i="29"/>
  <c r="A41" i="29"/>
  <c r="A47" i="29"/>
  <c r="A49" i="29"/>
  <c r="G57" i="29"/>
  <c r="O57" i="29"/>
  <c r="G59" i="29"/>
  <c r="O59" i="29"/>
  <c r="G63" i="29"/>
  <c r="O63" i="29"/>
  <c r="E19" i="29"/>
  <c r="E20" i="29" s="1"/>
  <c r="M19" i="29"/>
  <c r="U19" i="29"/>
  <c r="M23" i="29"/>
  <c r="M24" i="29" s="1"/>
  <c r="U23" i="29"/>
  <c r="U24" i="29" s="1"/>
  <c r="I57" i="29"/>
  <c r="Q57" i="29"/>
  <c r="I63" i="29"/>
  <c r="Q63" i="29"/>
  <c r="N19" i="29"/>
  <c r="V19" i="29"/>
  <c r="F23" i="29"/>
  <c r="F24" i="29" s="1"/>
  <c r="N23" i="29"/>
  <c r="N24" i="29" s="1"/>
  <c r="B63" i="29"/>
  <c r="J63" i="29"/>
  <c r="R63" i="29"/>
  <c r="L19" i="29"/>
  <c r="G19" i="29"/>
  <c r="G20" i="29" s="1"/>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M23" i="23"/>
  <c r="M24" i="23" s="1"/>
  <c r="I57" i="23"/>
  <c r="Q57" i="23"/>
  <c r="F23" i="23"/>
  <c r="F24" i="23" s="1"/>
  <c r="N23" i="23"/>
  <c r="N24" i="23" s="1"/>
  <c r="G19" i="23"/>
  <c r="G20" i="23" s="1"/>
  <c r="O19" i="23"/>
  <c r="A32" i="23"/>
  <c r="A34" i="23"/>
  <c r="A40" i="23"/>
  <c r="A42" i="23"/>
  <c r="A48" i="23"/>
  <c r="A50" i="23"/>
  <c r="H19" i="23"/>
  <c r="H20" i="23" s="1"/>
  <c r="I19" i="23"/>
  <c r="Q19" i="23"/>
  <c r="U63" i="22"/>
  <c r="U65" i="22" s="1"/>
  <c r="M63" i="22"/>
  <c r="M65" i="22" s="1"/>
  <c r="E63" i="22"/>
  <c r="F63" i="22"/>
  <c r="T63" i="22"/>
  <c r="T65" i="22" s="1"/>
  <c r="L63" i="22"/>
  <c r="L65" i="22" s="1"/>
  <c r="D63" i="22"/>
  <c r="S63" i="22"/>
  <c r="S65" i="22" s="1"/>
  <c r="K63" i="22"/>
  <c r="K65" i="22" s="1"/>
  <c r="C63" i="22"/>
  <c r="N63" i="22"/>
  <c r="N65" i="22" s="1"/>
  <c r="R63" i="22"/>
  <c r="R65" i="22" s="1"/>
  <c r="J63" i="22"/>
  <c r="J65" i="22" s="1"/>
  <c r="B63" i="22"/>
  <c r="Q63" i="22"/>
  <c r="Q65" i="22" s="1"/>
  <c r="I63" i="22"/>
  <c r="I65" i="22" s="1"/>
  <c r="P63" i="22"/>
  <c r="P65" i="22" s="1"/>
  <c r="H63" i="22"/>
  <c r="H65" i="22" s="1"/>
  <c r="O63" i="22"/>
  <c r="O65" i="22" s="1"/>
  <c r="G63" i="22"/>
  <c r="S19" i="22"/>
  <c r="D19" i="22"/>
  <c r="D20" i="22" s="1"/>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2" l="1"/>
  <c r="E65" i="23"/>
  <c r="C65" i="29"/>
  <c r="D65" i="24"/>
  <c r="B65" i="24"/>
  <c r="C65" i="27"/>
  <c r="C23" i="21"/>
  <c r="C24" i="21" s="1"/>
  <c r="D65" i="21"/>
  <c r="E65" i="22"/>
  <c r="C23" i="22"/>
  <c r="C24" i="22" s="1"/>
  <c r="C19" i="29"/>
  <c r="C20" i="29" s="1"/>
  <c r="E65" i="30"/>
  <c r="G65" i="30"/>
  <c r="D65" i="30"/>
  <c r="B65" i="30"/>
  <c r="D65" i="28"/>
  <c r="E65" i="27"/>
  <c r="C65" i="21"/>
  <c r="D64" i="27"/>
  <c r="D65" i="27" s="1"/>
  <c r="C64" i="30"/>
  <c r="C65" i="30" s="1"/>
  <c r="C64" i="23"/>
  <c r="C65" i="23" s="1"/>
  <c r="F64" i="26"/>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P64" i="26"/>
  <c r="E64" i="28"/>
  <c r="N64" i="23"/>
  <c r="J64" i="26"/>
  <c r="B64" i="23"/>
  <c r="M64" i="27"/>
  <c r="M66" i="27" s="1"/>
  <c r="H64" i="27"/>
  <c r="H66" i="27" s="1"/>
  <c r="G64" i="22"/>
  <c r="L64" i="29"/>
  <c r="G64" i="24"/>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C65" i="1" l="1"/>
  <c r="B65" i="1"/>
  <c r="E65" i="1"/>
  <c r="F65" i="1"/>
  <c r="D65" i="1"/>
  <c r="G65" i="1"/>
  <c r="C66" i="23"/>
  <c r="C66" i="30"/>
  <c r="G66" i="27"/>
  <c r="G65" i="27"/>
  <c r="G66" i="22"/>
  <c r="G65" i="22"/>
  <c r="G66" i="28"/>
  <c r="G65" i="28"/>
  <c r="G66" i="24"/>
  <c r="G65" i="24"/>
  <c r="G66" i="21"/>
  <c r="G65" i="21"/>
  <c r="G66" i="23"/>
  <c r="G65" i="23"/>
  <c r="G66" i="26"/>
  <c r="G65" i="26"/>
  <c r="G66" i="29"/>
  <c r="G65" i="29"/>
  <c r="F66" i="24"/>
  <c r="F65" i="24"/>
  <c r="F66" i="21"/>
  <c r="F65" i="21"/>
  <c r="F66" i="23"/>
  <c r="F65" i="23"/>
  <c r="F66" i="29"/>
  <c r="F65" i="29"/>
  <c r="F66" i="30"/>
  <c r="F65" i="30"/>
  <c r="F66" i="22"/>
  <c r="F65" i="22"/>
  <c r="F66" i="27"/>
  <c r="F65" i="27"/>
  <c r="F66" i="28"/>
  <c r="F65" i="28"/>
  <c r="E66" i="29"/>
  <c r="E65" i="29"/>
  <c r="E66" i="26"/>
  <c r="E65" i="26"/>
  <c r="E66" i="28"/>
  <c r="E65" i="28"/>
  <c r="E66" i="21"/>
  <c r="E65" i="21"/>
  <c r="E66" i="24"/>
  <c r="E65" i="24"/>
  <c r="D66" i="23"/>
  <c r="D66" i="26"/>
  <c r="D66" i="22"/>
  <c r="D66" i="29"/>
  <c r="C66" i="24"/>
  <c r="C65" i="24"/>
  <c r="C66" i="28"/>
  <c r="C65" i="28"/>
  <c r="B66" i="26"/>
  <c r="B65" i="26"/>
  <c r="B66" i="27"/>
  <c r="B65" i="27"/>
  <c r="B66" i="22"/>
  <c r="B65" i="22"/>
  <c r="B66" i="29"/>
  <c r="B65" i="29"/>
  <c r="B66" i="23"/>
  <c r="B65" i="23"/>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<sst xmlns="http://schemas.openxmlformats.org/spreadsheetml/2006/main" count="2267" uniqueCount="180">
  <si>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</si>
  <si>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</si>
  <si>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</si>
  <si>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</si>
  <si>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</si>
  <si>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</si>
  <si>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</si>
  <si>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</si>
  <si>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</si>
  <si>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</si>
  <si>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</si>
  <si>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</si>
  <si>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</si>
  <si>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</si>
  <si>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</si>
  <si>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</si>
  <si>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</si>
  <si>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</si>
  <si>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</si>
  <si>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</si>
  <si>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</si>
  <si>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</si>
  <si>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</si>
  <si>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</si>
  <si>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</si>
  <si>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</si>
  <si>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</si>
  <si>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</si>
  <si>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</si>
  <si>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</si>
  <si>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</si>
  <si>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</si>
  <si>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</si>
  <si>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</si>
  <si>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</si>
  <si>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</si>
  <si>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</si>
  <si>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</si>
  <si>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</si>
  <si>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</si>
  <si>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</si>
  <si>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</si>
  <si>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</si>
  <si>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</si>
  <si>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</si>
  <si>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</si>
  <si>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</si>
  <si>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</si>
  <si>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</si>
  <si>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</si>
  <si>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</si>
  <si>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</si>
  <si>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</si>
  <si>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</si>
  <si>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</si>
  <si>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</si>
  <si>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</si>
  <si>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</si>
  <si>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</si>
  <si>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</si>
  <si>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</si>
  <si>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</si>
  <si>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</si>
  <si>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</si>
  <si>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</si>
  <si>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</si>
  <si>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</si>
  <si>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</si>
  <si>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</si>
  <si>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</si>
  <si>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</si>
  <si>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</si>
  <si>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</si>
  <si>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</si>
  <si>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</si>
  <si>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</si>
  <si>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</si>
  <si>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</si>
  <si>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</si>
  <si>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</si>
  <si>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</si>
  <si>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</si>
  <si>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</si>
  <si>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</si>
  <si>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</si>
  <si>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</si>
  <si>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</si>
  <si>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</si>
  <si>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</si>
  <si>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</si>
  <si>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</si>
  <si>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</si>
  <si>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</si>
  <si>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</si>
  <si>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</si>
  <si>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</si>
  <si>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</si>
  <si>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</si>
  <si>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</si>
  <si>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</si>
  <si>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</si>
  <si>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</si>
  <si>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</si>
  <si>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</si>
  <si>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</si>
  <si>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</si>
  <si>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</si>
  <si>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</si>
  <si>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</si>
  <si>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</si>
  <si>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</si>
  <si>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</si>
  <si>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</si>
  <si>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</si>
  <si>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</si>
  <si>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</si>
  <si>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</si>
  <si>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</si>
  <si>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</si>
  <si>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</si>
  <si>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</si>
  <si>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</si>
  <si>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</si>
  <si>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</si>
  <si>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</si>
  <si>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</si>
  <si>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</si>
  <si>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</si>
  <si>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</si>
  <si>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</si>
  <si>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</si>
  <si>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</si>
  <si>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</si>
  <si>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</si>
  <si>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</si>
  <si>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</si>
  <si>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</si>
  <si>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</si>
  <si>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</si>
  <si>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</si>
  <si>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</si>
  <si>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</si>
  <si>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</si>
  <si>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</si>
  <si>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</si>
  <si>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</si>
  <si>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</si>
  <si>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</si>
  <si>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</si>
  <si>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</si>
  <si>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</si>
  <si>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</si>
  <si>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</si>
  <si>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</si>
  <si>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</si>
  <si>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</si>
  <si>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</si>
  <si>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</si>
  <si>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</si>
  <si>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</si>
  <si>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Secanim </t>
  </si>
  <si>
    <t>PAN-019669</t>
  </si>
  <si>
    <t>TES</t>
  </si>
  <si>
    <t>Ethan Banfield</t>
  </si>
  <si>
    <t xml:space="preserve">Croda Goole </t>
  </si>
  <si>
    <t>Croda Widnes</t>
  </si>
  <si>
    <t>Maelor Foods</t>
  </si>
  <si>
    <t>Encirc</t>
  </si>
  <si>
    <t>Beechdean</t>
  </si>
  <si>
    <t>Kelloggs</t>
  </si>
  <si>
    <t xml:space="preserve">Rowan Foods </t>
  </si>
  <si>
    <t>D.Wise</t>
  </si>
  <si>
    <t>KP3594VE</t>
  </si>
  <si>
    <t>Penderyn</t>
  </si>
  <si>
    <t>Waterloo, Sealand Road, Sealand, CH5 2LQ</t>
  </si>
  <si>
    <t>02 07 05</t>
  </si>
  <si>
    <t>02 02 04</t>
  </si>
  <si>
    <t>02 03 05</t>
  </si>
  <si>
    <t>07 07 12</t>
  </si>
  <si>
    <t>02 05 01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</si>
</sst>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I19" sqref="I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161</v>
      </c>
      <c r="D1" s="122"/>
      <c r="E1" s="93" t="s">
        <v>45</v>
      </c>
      <c r="F1" s="96">
        <v>24.5</v>
      </c>
      <c r="G1" s="123" t="s">
        <v>43</v>
      </c>
      <c r="H1" s="124"/>
      <c r="I1" s="96">
        <v>5.82</v>
      </c>
      <c r="J1" s="127" t="s">
        <v>153</v>
      </c>
      <c r="K1" s="127"/>
      <c r="L1" s="96">
        <v>1490</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172</v>
      </c>
      <c r="D2" s="120"/>
      <c r="E2" s="93" t="s">
        <v>109</v>
      </c>
      <c r="F2" s="96" t="s">
        <v>176</v>
      </c>
      <c r="G2" s="125" t="s">
        <v>110</v>
      </c>
      <c r="H2" s="126"/>
      <c r="I2" s="96">
        <v>2191</v>
      </c>
      <c r="J2" s="127" t="s">
        <v>158</v>
      </c>
      <c r="K2" s="127"/>
      <c r="L2" s="96">
        <v>0.36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21980</v>
      </c>
      <c r="J3" s="123" t="s">
        <v>154</v>
      </c>
      <c r="K3" s="124"/>
      <c r="L3" s="96">
        <f>(L1/(L2*10000))*100</f>
        <v>41.388888888888886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174</v>
      </c>
      <c r="D4" s="122"/>
      <c r="E4" s="94" t="s">
        <v>1</v>
      </c>
      <c r="F4" s="95" t="s">
        <v>160</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v>1</v>
      </c>
      <c r="E9" s="15">
        <v>1</v>
      </c>
      <c r="F9" s="15">
        <v>1</v>
      </c>
      <c r="G9" s="15">
        <v>1</v>
      </c>
      <c r="H9" s="15">
        <v>1</v>
      </c>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6.8</v>
      </c>
      <c r="D10" s="15">
        <v>7.3</v>
      </c>
      <c r="E10" s="15">
        <v>6.4</v>
      </c>
      <c r="F10" s="15">
        <v>6</v>
      </c>
      <c r="G10" s="15">
        <v>6.9</v>
      </c>
      <c r="H10" s="15">
        <v>6.7</v>
      </c>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4</v>
      </c>
      <c r="E11" s="15">
        <v>1</v>
      </c>
      <c r="F11" s="15">
        <v>3</v>
      </c>
      <c r="G11" s="15">
        <v>3</v>
      </c>
      <c r="H11" s="15">
        <v>4</v>
      </c>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0</v>
      </c>
      <c r="D12" s="15">
        <v>2</v>
      </c>
      <c r="E12" s="15">
        <v>1</v>
      </c>
      <c r="F12" s="15">
        <v>1</v>
      </c>
      <c r="G12" s="15">
        <v>0</v>
      </c>
      <c r="H12" s="15">
        <v>3</v>
      </c>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1</v>
      </c>
      <c r="D13" s="15">
        <v>3</v>
      </c>
      <c r="E13" s="15">
        <v>2</v>
      </c>
      <c r="F13" s="15">
        <v>2</v>
      </c>
      <c r="G13" s="15">
        <v>2</v>
      </c>
      <c r="H13" s="15">
        <v>3</v>
      </c>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105</v>
      </c>
      <c r="D14" s="100" t="s">
        <v>105</v>
      </c>
      <c r="E14" s="100" t="s">
        <v>105</v>
      </c>
      <c r="F14" s="100" t="s">
        <v>105</v>
      </c>
      <c r="G14" s="100" t="s">
        <v>105</v>
      </c>
      <c r="H14" s="100" t="s">
        <v>105</v>
      </c>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40</v>
      </c>
      <c r="D15" s="15">
        <v>40</v>
      </c>
      <c r="E15" s="15">
        <v>40</v>
      </c>
      <c r="F15" s="15">
        <v>40</v>
      </c>
      <c r="G15" s="15">
        <v>40</v>
      </c>
      <c r="H15" s="15">
        <v>40</v>
      </c>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53.563580000000002</v>
      </c>
      <c r="D18" s="16">
        <f>$D32</f>
        <v>53.563580000000002</v>
      </c>
      <c r="E18" s="16">
        <f>$D33</f>
        <v>53.563580000000002</v>
      </c>
      <c r="F18" s="16">
        <f>$D34</f>
        <v>53.563580000000002</v>
      </c>
      <c r="G18" s="16">
        <f>$D35</f>
        <v>53.563580000000002</v>
      </c>
      <c r="H18" s="16">
        <f>$D36</f>
        <v>53.563580000000002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-2.4364199999999983</v>
      </c>
      <c r="D19" s="16">
        <f t="shared" ref="D19:V19" si="1">D18-D17</f>
        <v>-2.4364199999999983</v>
      </c>
      <c r="E19" s="16">
        <f t="shared" si="1"/>
        <v>-2.4364199999999983</v>
      </c>
      <c r="F19" s="16">
        <f t="shared" si="1"/>
        <v>-2.4364199999999983</v>
      </c>
      <c r="G19" s="16">
        <f t="shared" si="1"/>
        <v>-2.4364199999999983</v>
      </c>
      <c r="H19" s="16">
        <f t="shared" si="1"/>
        <v>-2.4364199999999983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4.7236000000000002</v>
      </c>
      <c r="D22" s="16">
        <f>$E32</f>
        <v>4.7236000000000002</v>
      </c>
      <c r="E22" s="16">
        <f>$E33</f>
        <v>4.7236000000000002</v>
      </c>
      <c r="F22" s="16">
        <f>$E34</f>
        <v>4.7236000000000002</v>
      </c>
      <c r="G22" s="16">
        <f>$E35</f>
        <v>4.7236000000000002</v>
      </c>
      <c r="H22" s="16">
        <f>$E36</f>
        <v>4.7236000000000002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-171.2764</v>
      </c>
      <c r="D23" s="16">
        <f t="shared" ref="D23:V23" si="3">D22-D21</f>
        <v>-171.2764</v>
      </c>
      <c r="E23" s="16">
        <f t="shared" si="3"/>
        <v>-171.2764</v>
      </c>
      <c r="F23" s="16">
        <f t="shared" si="3"/>
        <v>-171.2764</v>
      </c>
      <c r="G23" s="16">
        <f t="shared" si="3"/>
        <v>-171.2764</v>
      </c>
      <c r="H23" s="16">
        <f t="shared" si="3"/>
        <v>-171.2764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20</v>
      </c>
      <c r="C31" s="77">
        <f>IF(C$27="%w/w SAR",((C$28*10)*$B31),IF(C$27="%w/w DM",(((C$28*10)*($B$28/100))*$B31),IF(C$27="kg/t SAR",(C$28*$B31),IF(C$27="kg/t DM",((C$28*($B$28/100))*$B31),IF(C$27="mg/kg SAR",((C$28*0.001)*$B31),IF(C$27="mg/kg DM",(((C$28*0.001)*($B$28/100))*$B31),0))))))</f>
        <v>72</v>
      </c>
      <c r="D31" s="77">
        <f>(IF(D$27="%w/w SAR",((D$28*10)*$B31),IF(D$27="%w/w DM",(((D$28*10)*($B$28/100))*$B31),IF(D$27="kg/t SAR",(D$28*$B31),IF(D$27="kg/t DM",((D$28*($B$28/100))*$B31),IF(D$27="mg/kg SAR",((D$28*0.001)*$B31),IF(D$27="mg/kg DM",(((D$28*0.001)*($B$28/100))*$B31),"0")))))))*2.291</f>
        <v>53.563580000000002</v>
      </c>
      <c r="E31" s="77">
        <f>(IF(E$27="%w/w SAR",((E$28*10)*$B31),IF(E$27="%w/w DM",(((E$28*10)*($B$28/100))*$B31),IF(E$27="kg/t SAR",(E$28*$B31),IF(E$27="kg/t DM",((E$28*($B$28/100))*$B31),IF(E$27="mg/kg SAR",((E$28*0.001)*$B31),IF(E$27="mg/kg DM",(((E$28*0.001)*($B$28/100))*$B31),"0")))))))*1.205</f>
        <v>4.7236000000000002</v>
      </c>
      <c r="F31" s="77">
        <f>(IF(F$27="%w/w SAR",((F$28*10)*$B31),IF(F$27="%w/w DM",(((F$28*10)*($B$28/100))*$B31),IF(F$27="kg/t SAR",(F$28*$B31),IF(F$27="kg/t DM",((F$28*($B$28/100))*$B31),IF(F$27="mg/kg SAR",((F$28*0.001)*$B31),IF(F$27="mg/kg DM",(((F$28*0.001)*($B$28/100))*$B31),"0")))))))*1.658</f>
        <v>1.4888839999999999</v>
      </c>
      <c r="G31" s="77">
        <f t="shared" ref="G31:P31" si="5">IF(G$27="%w/w SAR",((G$28*10)*$B31),IF(G$27="%w/w DM",(((G$28*10)*($B$28/100))*$B31),IF(G$27="kg/t SAR",(G$28*$B31),IF(G$27="kg/t DM",((G$28*($B$28/100))*$B31),IF(G$27="mg/kg SAR",((G$28*0.001)*$B31),IF(G$27="mg/kg DM",(((G$28*0.001)*($B$28/100))*$B31),0))))))</f>
        <v>6.6400000000000001E-2</v>
      </c>
      <c r="H31" s="77">
        <f t="shared" si="5"/>
        <v>0.43000000000000005</v>
      </c>
      <c r="I31" s="77">
        <f t="shared" si="5"/>
        <v>3.0400000000000003E-2</v>
      </c>
      <c r="J31" s="77">
        <f t="shared" si="5"/>
        <v>1.4000000000000002E-3</v>
      </c>
      <c r="K31" s="77">
        <f t="shared" si="5"/>
        <v>1E-3</v>
      </c>
      <c r="L31" s="77">
        <f t="shared" si="5"/>
        <v>1.4599999999999998E-2</v>
      </c>
      <c r="M31" s="77">
        <f t="shared" si="5"/>
        <v>2.8400000000000002E-2</v>
      </c>
      <c r="N31" s="77">
        <f t="shared" si="5"/>
        <v>0</v>
      </c>
      <c r="O31" s="77">
        <f t="shared" si="5"/>
        <v>0</v>
      </c>
      <c r="P31" s="77">
        <f t="shared" si="5"/>
        <v>15.56</v>
      </c>
      <c r="Q31" s="77">
        <f>(IF(Q$27="%w/w SAR",((Q$28*10)*$B31),IF(Q$27="%w/w DM",(((Q$28*10)*($B$28/100))*$B31),IF(Q$27="kg/t SAR",(Q$28*$B31),IF(Q$27="kg/t DM",((Q$28*($B$28/100))*$B31),IF(Q$27="mg/kg SAR",((Q$28*0.001)*$B31),IF(Q$27="mg/kg DM",(((Q$28*0.001)*($B$28/100))*$B31),0)))))))*2.5</f>
        <v>29.749999999999996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20</v>
      </c>
      <c r="C32" s="77">
        <f t="shared" ref="C32:C50" si="6">IF(C$27="%w/w SAR",((C$28*10)*$B32),IF(C$27="%w/w DM",(((C$28*10)*($B$28/100))*$B32),IF(C$27="kg/t SAR",(C$28*$B32),IF(C$27="kg/t DM",((C$28*($B$28/100))*$B32),IF(C$27="mg/kg SAR",((C$28*0.001)*$B32),IF(C$27="mg/kg DM",(((C$28*0.001)*($B$28/100))*$B32),0))))))</f>
        <v>72</v>
      </c>
      <c r="D32" s="77">
        <f t="shared" ref="D32:D50" si="7">(IF(D$27="%w/w SAR",((D$28*10)*$B32),IF(D$27="%w/w DM",(((D$28*10)*($B$28/100))*$B32),IF(D$27="kg/t SAR",(D$28*$B32),IF(D$27="kg/t DM",((D$28*($B$28/100))*$B32),IF(D$27="mg/kg SAR",((D$28*0.001)*$B32),IF(D$27="mg/kg DM",(((D$28*0.001)*($B$28/100))*$B32),"0")))))))*2.291</f>
        <v>53.563580000000002</v>
      </c>
      <c r="E32" s="77">
        <f t="shared" ref="E32:E50" si="8">(IF(E$27="%w/w SAR",((E$28*10)*$B32),IF(E$27="%w/w DM",(((E$28*10)*($B$28/100))*$B32),IF(E$27="kg/t SAR",(E$28*$B32),IF(E$27="kg/t DM",((E$28*($B$28/100))*$B32),IF(E$27="mg/kg SAR",((E$28*0.001)*$B32),IF(E$27="mg/kg DM",(((E$28*0.001)*($B$28/100))*$B32),"0")))))))*1.205</f>
        <v>4.7236000000000002</v>
      </c>
      <c r="F32" s="77">
        <f t="shared" ref="F32:F50" si="9">(IF(F$27="%w/w SAR",((F$28*10)*$B32),IF(F$27="%w/w DM",(((F$28*10)*($B$28/100))*$B32),IF(F$27="kg/t SAR",(F$28*$B32),IF(F$27="kg/t DM",((F$28*($B$28/100))*$B32),IF(F$27="mg/kg SAR",((F$28*0.001)*$B32),IF(F$27="mg/kg DM",(((F$28*0.001)*($B$28/100))*$B32),"0")))))))*1.658</f>
        <v>1.4888839999999999</v>
      </c>
      <c r="G32" s="77">
        <f t="shared" ref="G32:P50" si="10">IF(G$27="%w/w SAR",((G$28*10)*$B32),IF(G$27="%w/w DM",(((G$28*10)*($B$28/100))*$B32),IF(G$27="kg/t SAR",(G$28*$B32),IF(G$27="kg/t DM",((G$28*($B$28/100))*$B32),IF(G$27="mg/kg SAR",((G$28*0.001)*$B32),IF(G$27="mg/kg DM",(((G$28*0.001)*($B$28/100))*$B32),0))))))</f>
        <v>6.6400000000000001E-2</v>
      </c>
      <c r="H32" s="77">
        <f t="shared" si="10"/>
        <v>0.43000000000000005</v>
      </c>
      <c r="I32" s="77">
        <f t="shared" si="10"/>
        <v>3.0400000000000003E-2</v>
      </c>
      <c r="J32" s="77">
        <f t="shared" si="10"/>
        <v>1.4000000000000002E-3</v>
      </c>
      <c r="K32" s="77">
        <f t="shared" si="10"/>
        <v>1E-3</v>
      </c>
      <c r="L32" s="77">
        <f t="shared" si="10"/>
        <v>1.4599999999999998E-2</v>
      </c>
      <c r="M32" s="77">
        <f t="shared" si="10"/>
        <v>2.8400000000000002E-2</v>
      </c>
      <c r="N32" s="77">
        <f t="shared" si="10"/>
        <v>0</v>
      </c>
      <c r="O32" s="77">
        <f t="shared" si="10"/>
        <v>0</v>
      </c>
      <c r="P32" s="77">
        <f t="shared" si="10"/>
        <v>15.56</v>
      </c>
      <c r="Q32" s="77">
        <f t="shared" ref="Q32:Q50" si="11">(IF(Q$27="%w/w SAR",((Q$28*10)*$B32),IF(Q$27="%w/w DM",(((Q$28*10)*($B$28/100))*$B32),IF(Q$27="kg/t SAR",(Q$28*$B32),IF(Q$27="kg/t DM",((Q$28*($B$28/100))*$B32),IF(Q$27="mg/kg SAR",((Q$28*0.001)*$B32),IF(Q$27="mg/kg DM",(((Q$28*0.001)*($B$28/100))*$B32),0)))))))*2.5</f>
        <v>29.749999999999996</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20</v>
      </c>
      <c r="C33" s="77">
        <f t="shared" si="6"/>
        <v>72</v>
      </c>
      <c r="D33" s="77">
        <f t="shared" si="7"/>
        <v>53.563580000000002</v>
      </c>
      <c r="E33" s="77">
        <f t="shared" si="8"/>
        <v>4.7236000000000002</v>
      </c>
      <c r="F33" s="77">
        <f t="shared" si="9"/>
        <v>1.4888839999999999</v>
      </c>
      <c r="G33" s="77">
        <f t="shared" si="10"/>
        <v>6.6400000000000001E-2</v>
      </c>
      <c r="H33" s="77">
        <f t="shared" si="10"/>
        <v>0.43000000000000005</v>
      </c>
      <c r="I33" s="77">
        <f t="shared" si="10"/>
        <v>3.0400000000000003E-2</v>
      </c>
      <c r="J33" s="77">
        <f t="shared" si="10"/>
        <v>1.4000000000000002E-3</v>
      </c>
      <c r="K33" s="77">
        <f t="shared" si="10"/>
        <v>1E-3</v>
      </c>
      <c r="L33" s="77">
        <f t="shared" si="10"/>
        <v>1.4599999999999998E-2</v>
      </c>
      <c r="M33" s="77">
        <f t="shared" si="10"/>
        <v>2.8400000000000002E-2</v>
      </c>
      <c r="N33" s="77">
        <f t="shared" si="10"/>
        <v>0</v>
      </c>
      <c r="O33" s="77">
        <f t="shared" si="10"/>
        <v>0</v>
      </c>
      <c r="P33" s="77">
        <f t="shared" si="10"/>
        <v>15.56</v>
      </c>
      <c r="Q33" s="77">
        <f t="shared" si="11"/>
        <v>29.749999999999996</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20</v>
      </c>
      <c r="C34" s="77">
        <f t="shared" si="6"/>
        <v>72</v>
      </c>
      <c r="D34" s="77">
        <f t="shared" si="7"/>
        <v>53.563580000000002</v>
      </c>
      <c r="E34" s="77">
        <f t="shared" si="8"/>
        <v>4.7236000000000002</v>
      </c>
      <c r="F34" s="77">
        <f t="shared" si="9"/>
        <v>1.4888839999999999</v>
      </c>
      <c r="G34" s="77">
        <f t="shared" si="10"/>
        <v>6.6400000000000001E-2</v>
      </c>
      <c r="H34" s="77">
        <f t="shared" si="10"/>
        <v>0.43000000000000005</v>
      </c>
      <c r="I34" s="77">
        <f t="shared" si="10"/>
        <v>3.0400000000000003E-2</v>
      </c>
      <c r="J34" s="77">
        <f t="shared" si="10"/>
        <v>1.4000000000000002E-3</v>
      </c>
      <c r="K34" s="77">
        <f t="shared" si="10"/>
        <v>1E-3</v>
      </c>
      <c r="L34" s="77">
        <f t="shared" si="10"/>
        <v>1.4599999999999998E-2</v>
      </c>
      <c r="M34" s="77">
        <f t="shared" si="10"/>
        <v>2.8400000000000002E-2</v>
      </c>
      <c r="N34" s="77">
        <f t="shared" si="10"/>
        <v>0</v>
      </c>
      <c r="O34" s="77">
        <f t="shared" si="10"/>
        <v>0</v>
      </c>
      <c r="P34" s="77">
        <f t="shared" si="10"/>
        <v>15.56</v>
      </c>
      <c r="Q34" s="77">
        <f t="shared" si="11"/>
        <v>29.749999999999996</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20</v>
      </c>
      <c r="C35" s="77">
        <f t="shared" si="6"/>
        <v>72</v>
      </c>
      <c r="D35" s="77">
        <f t="shared" si="7"/>
        <v>53.563580000000002</v>
      </c>
      <c r="E35" s="77">
        <f t="shared" si="8"/>
        <v>4.7236000000000002</v>
      </c>
      <c r="F35" s="77">
        <f t="shared" si="9"/>
        <v>1.4888839999999999</v>
      </c>
      <c r="G35" s="77">
        <f t="shared" si="10"/>
        <v>6.6400000000000001E-2</v>
      </c>
      <c r="H35" s="77">
        <f t="shared" si="10"/>
        <v>0.43000000000000005</v>
      </c>
      <c r="I35" s="77">
        <f t="shared" si="10"/>
        <v>3.0400000000000003E-2</v>
      </c>
      <c r="J35" s="77">
        <f t="shared" si="10"/>
        <v>1.4000000000000002E-3</v>
      </c>
      <c r="K35" s="77">
        <f t="shared" si="10"/>
        <v>1E-3</v>
      </c>
      <c r="L35" s="77">
        <f t="shared" si="10"/>
        <v>1.4599999999999998E-2</v>
      </c>
      <c r="M35" s="77">
        <f t="shared" si="10"/>
        <v>2.8400000000000002E-2</v>
      </c>
      <c r="N35" s="77">
        <f t="shared" si="10"/>
        <v>0</v>
      </c>
      <c r="O35" s="77">
        <f t="shared" si="10"/>
        <v>0</v>
      </c>
      <c r="P35" s="77">
        <f t="shared" si="10"/>
        <v>15.56</v>
      </c>
      <c r="Q35" s="77">
        <f t="shared" si="11"/>
        <v>29.749999999999996</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20</v>
      </c>
      <c r="C36" s="77">
        <f t="shared" si="6"/>
        <v>72</v>
      </c>
      <c r="D36" s="77">
        <f t="shared" si="7"/>
        <v>53.563580000000002</v>
      </c>
      <c r="E36" s="77">
        <f t="shared" si="8"/>
        <v>4.7236000000000002</v>
      </c>
      <c r="F36" s="77">
        <f t="shared" si="9"/>
        <v>1.4888839999999999</v>
      </c>
      <c r="G36" s="77">
        <f t="shared" si="10"/>
        <v>6.6400000000000001E-2</v>
      </c>
      <c r="H36" s="77">
        <f t="shared" si="10"/>
        <v>0.43000000000000005</v>
      </c>
      <c r="I36" s="77">
        <f t="shared" si="10"/>
        <v>3.0400000000000003E-2</v>
      </c>
      <c r="J36" s="77">
        <f t="shared" si="10"/>
        <v>1.4000000000000002E-3</v>
      </c>
      <c r="K36" s="77">
        <f t="shared" si="10"/>
        <v>1E-3</v>
      </c>
      <c r="L36" s="77">
        <f t="shared" si="10"/>
        <v>1.4599999999999998E-2</v>
      </c>
      <c r="M36" s="77">
        <f t="shared" si="10"/>
        <v>2.8400000000000002E-2</v>
      </c>
      <c r="N36" s="77">
        <f t="shared" si="10"/>
        <v>0</v>
      </c>
      <c r="O36" s="77">
        <f t="shared" si="10"/>
        <v>0</v>
      </c>
      <c r="P36" s="77">
        <f t="shared" si="10"/>
        <v>15.56</v>
      </c>
      <c r="Q36" s="77">
        <f t="shared" si="11"/>
        <v>29.749999999999996</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v>
      </c>
      <c r="C62" s="77">
        <f>B32</f>
        <v>20</v>
      </c>
      <c r="D62" s="77">
        <f>B33</f>
        <v>20</v>
      </c>
      <c r="E62" s="77">
        <f>B34</f>
        <v>20</v>
      </c>
      <c r="F62" s="77">
        <f>B35</f>
        <v>20</v>
      </c>
      <c r="G62" s="77">
        <f>B36</f>
        <v>20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7.01</v>
      </c>
      <c r="J1" s="127" t="s">
        <v>153</v>
      </c>
      <c r="K1" s="127"/>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178</v>
      </c>
      <c r="G2" s="125" t="s">
        <v>110</v>
      </c>
      <c r="H2" s="126"/>
      <c r="I2" s="118">
        <v>3261</v>
      </c>
      <c r="J2" s="127" t="s">
        <v>158</v>
      </c>
      <c r="K2" s="127"/>
      <c r="L2" s="97">
        <v>3.24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0.1759259259259259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51.817838000000002</v>
      </c>
      <c r="D18" s="16">
        <f>$D32</f>
        <v>51.817838000000002</v>
      </c>
      <c r="E18" s="16">
        <f>$D33</f>
        <v>51.817838000000002</v>
      </c>
      <c r="F18" s="16">
        <f>$D34</f>
        <v>51.817838000000002</v>
      </c>
      <c r="G18" s="16">
        <f>$D35</f>
        <v>51.817838000000002</v>
      </c>
      <c r="H18" s="16">
        <f>$D36</f>
        <v>51.817838000000002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-4.1821619999999982</v>
      </c>
      <c r="D19" s="16">
        <f t="shared" ref="D19:V19" si="1">D18-D17</f>
        <v>-4.1821619999999982</v>
      </c>
      <c r="E19" s="16">
        <f t="shared" si="1"/>
        <v>-4.1821619999999982</v>
      </c>
      <c r="F19" s="16">
        <f t="shared" si="1"/>
        <v>-4.1821619999999982</v>
      </c>
      <c r="G19" s="16">
        <f t="shared" si="1"/>
        <v>-4.1821619999999982</v>
      </c>
      <c r="H19" s="16">
        <f t="shared" si="1"/>
        <v>-4.1821619999999982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11.088410000000001</v>
      </c>
      <c r="D22" s="16">
        <f>$E32</f>
        <v>11.088410000000001</v>
      </c>
      <c r="E22" s="16">
        <f>$E33</f>
        <v>11.088410000000001</v>
      </c>
      <c r="F22" s="16">
        <f>$E34</f>
        <v>11.088410000000001</v>
      </c>
      <c r="G22" s="16">
        <f>$E35</f>
        <v>11.088410000000001</v>
      </c>
      <c r="H22" s="16">
        <f>$E36</f>
        <v>11.088410000000001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-164.91158999999999</v>
      </c>
      <c r="D23" s="16">
        <f t="shared" ref="D23:V23" si="3">D22-D21</f>
        <v>-164.91158999999999</v>
      </c>
      <c r="E23" s="16">
        <f t="shared" si="3"/>
        <v>-164.91158999999999</v>
      </c>
      <c r="F23" s="16">
        <f t="shared" si="3"/>
        <v>-164.91158999999999</v>
      </c>
      <c r="G23" s="16">
        <f t="shared" si="3"/>
        <v>-164.91158999999999</v>
      </c>
      <c r="H23" s="16">
        <f t="shared" si="3"/>
        <v>-164.91158999999999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43</v>
      </c>
      <c r="C31" s="77">
        <f>IF(C$27="%w/w SAR",((C$28*10)*$B31),IF(C$27="%w/w DM",(((C$28*10)*($B$28/100))*$B31),IF(C$27="kg/t SAR",(C$28*$B31),IF(C$27="kg/t DM",((C$28*($B$28/100))*$B31),IF(C$27="mg/kg SAR",((C$28*0.001)*$B31),IF(C$27="mg/kg DM",(((C$28*0.001)*($B$28/100))*$B31),0))))))</f>
        <v>94.600000000000009</v>
      </c>
      <c r="D31" s="77">
        <f>(IF(D$27="%w/w SAR",((D$28*10)*$B31),IF(D$27="%w/w DM",(((D$28*10)*($B$28/100))*$B31),IF(D$27="kg/t SAR",(D$28*$B31),IF(D$27="kg/t DM",((D$28*($B$28/100))*$B31),IF(D$27="mg/kg SAR",((D$28*0.001)*$B31),IF(D$27="mg/kg DM",(((D$28*0.001)*($B$28/100))*$B31),"0")))))))*2.291</f>
        <v>51.817838000000002</v>
      </c>
      <c r="E31" s="77">
        <f>(IF(E$27="%w/w SAR",((E$28*10)*$B31),IF(E$27="%w/w DM",(((E$28*10)*($B$28/100))*$B31),IF(E$27="kg/t SAR",(E$28*$B31),IF(E$27="kg/t DM",((E$28*($B$28/100))*$B31),IF(E$27="mg/kg SAR",((E$28*0.001)*$B31),IF(E$27="mg/kg DM",(((E$28*0.001)*($B$28/100))*$B31),"0")))))))*1.205</f>
        <v>11.088410000000001</v>
      </c>
      <c r="F31" s="77">
        <f>(IF(F$27="%w/w SAR",((F$28*10)*$B31),IF(F$27="%w/w DM",(((F$28*10)*($B$28/100))*$B31),IF(F$27="kg/t SAR",(F$28*$B31),IF(F$27="kg/t DM",((F$28*($B$28/100))*$B31),IF(F$27="mg/kg SAR",((F$28*0.001)*$B31),IF(F$27="mg/kg DM",(((F$28*0.001)*($B$28/100))*$B31),"0")))))))*1.658</f>
        <v>6.5590479999999998</v>
      </c>
      <c r="G31" s="77">
        <f t="shared" ref="G31:P46" si="5">IF(G$27="%w/w SAR",((G$28*10)*$B31),IF(G$27="%w/w DM",(((G$28*10)*($B$28/100))*$B31),IF(G$27="kg/t SAR",(G$28*$B31),IF(G$27="kg/t DM",((G$28*($B$28/100))*$B31),IF(G$27="mg/kg SAR",((G$28*0.001)*$B31),IF(G$27="mg/kg DM",(((G$28*0.001)*($B$28/100))*$B31),0))))))</f>
        <v>4.2139999999999997E-2</v>
      </c>
      <c r="H31" s="77">
        <f t="shared" si="5"/>
        <v>0.4773</v>
      </c>
      <c r="I31" s="77">
        <f t="shared" si="5"/>
        <v>2.1500000000000002E-2</v>
      </c>
      <c r="J31" s="77">
        <f t="shared" si="5"/>
        <v>4.3000000000000004E-4</v>
      </c>
      <c r="K31" s="77">
        <f t="shared" si="5"/>
        <v>2.15E-3</v>
      </c>
      <c r="L31" s="77">
        <f t="shared" si="5"/>
        <v>2.8079000000000003E-2</v>
      </c>
      <c r="M31" s="77">
        <f t="shared" si="5"/>
        <v>0.21973000000000004</v>
      </c>
      <c r="N31" s="77">
        <f t="shared" si="5"/>
        <v>0</v>
      </c>
      <c r="O31" s="77">
        <f t="shared" si="5"/>
        <v>0</v>
      </c>
      <c r="P31" s="77">
        <f t="shared" si="5"/>
        <v>188.03900000000002</v>
      </c>
      <c r="Q31" s="77">
        <f>(IF(Q$27="%w/w SAR",((Q$28*10)*$B31),IF(Q$27="%w/w DM",(((Q$28*10)*($B$28/100))*$B31),IF(Q$27="kg/t SAR",(Q$28*$B31),IF(Q$27="kg/t DM",((Q$28*($B$28/100))*$B31),IF(Q$27="mg/kg SAR",((Q$28*0.001)*$B31),IF(Q$27="mg/kg DM",(((Q$28*0.001)*($B$28/100))*$B31),0)))))))*2.5</f>
        <v>225.21250000000003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43</v>
      </c>
      <c r="C32" s="77">
        <f t="shared" ref="C32:C50" si="6">IF(C$27="%w/w SAR",((C$28*10)*$B32),IF(C$27="%w/w DM",(((C$28*10)*($B$28/100))*$B32),IF(C$27="kg/t SAR",(C$28*$B32),IF(C$27="kg/t DM",((C$28*($B$28/100))*$B32),IF(C$27="mg/kg SAR",((C$28*0.001)*$B32),IF(C$27="mg/kg DM",(((C$28*0.001)*($B$28/100))*$B32),0))))))</f>
        <v>94.600000000000009</v>
      </c>
      <c r="D32" s="77">
        <f t="shared" ref="D32:D50" si="7">(IF(D$27="%w/w SAR",((D$28*10)*$B32),IF(D$27="%w/w DM",(((D$28*10)*($B$28/100))*$B32),IF(D$27="kg/t SAR",(D$28*$B32),IF(D$27="kg/t DM",((D$28*($B$28/100))*$B32),IF(D$27="mg/kg SAR",((D$28*0.001)*$B32),IF(D$27="mg/kg DM",(((D$28*0.001)*($B$28/100))*$B32),"0")))))))*2.291</f>
        <v>51.817838000000002</v>
      </c>
      <c r="E32" s="77">
        <f t="shared" ref="E32:E50" si="8">(IF(E$27="%w/w SAR",((E$28*10)*$B32),IF(E$27="%w/w DM",(((E$28*10)*($B$28/100))*$B32),IF(E$27="kg/t SAR",(E$28*$B32),IF(E$27="kg/t DM",((E$28*($B$28/100))*$B32),IF(E$27="mg/kg SAR",((E$28*0.001)*$B32),IF(E$27="mg/kg DM",(((E$28*0.001)*($B$28/100))*$B32),"0")))))))*1.205</f>
        <v>11.088410000000001</v>
      </c>
      <c r="F32" s="77">
        <f t="shared" ref="F32:F50" si="9">(IF(F$27="%w/w SAR",((F$28*10)*$B32),IF(F$27="%w/w DM",(((F$28*10)*($B$28/100))*$B32),IF(F$27="kg/t SAR",(F$28*$B32),IF(F$27="kg/t DM",((F$28*($B$28/100))*$B32),IF(F$27="mg/kg SAR",((F$28*0.001)*$B32),IF(F$27="mg/kg DM",(((F$28*0.001)*($B$28/100))*$B32),"0")))))))*1.658</f>
        <v>6.5590479999999998</v>
      </c>
      <c r="G32" s="77">
        <f t="shared" si="5"/>
        <v>4.2139999999999997E-2</v>
      </c>
      <c r="H32" s="77">
        <f t="shared" si="5"/>
        <v>0.4773</v>
      </c>
      <c r="I32" s="77">
        <f t="shared" si="5"/>
        <v>2.1500000000000002E-2</v>
      </c>
      <c r="J32" s="77">
        <f t="shared" si="5"/>
        <v>4.3000000000000004E-4</v>
      </c>
      <c r="K32" s="77">
        <f t="shared" si="5"/>
        <v>2.15E-3</v>
      </c>
      <c r="L32" s="77">
        <f t="shared" si="5"/>
        <v>2.8079000000000003E-2</v>
      </c>
      <c r="M32" s="77">
        <f t="shared" si="5"/>
        <v>0.21973000000000004</v>
      </c>
      <c r="N32" s="77">
        <f t="shared" si="5"/>
        <v>0</v>
      </c>
      <c r="O32" s="77">
        <f t="shared" si="5"/>
        <v>0</v>
      </c>
      <c r="P32" s="77">
        <f t="shared" si="5"/>
        <v>188.03900000000002</v>
      </c>
      <c r="Q32" s="77">
        <f t="shared" ref="Q32:Q50" si="10">(IF(Q$27="%w/w SAR",((Q$28*10)*$B32),IF(Q$27="%w/w DM",(((Q$28*10)*($B$28/100))*$B32),IF(Q$27="kg/t SAR",(Q$28*$B32),IF(Q$27="kg/t DM",((Q$28*($B$28/100))*$B32),IF(Q$27="mg/kg SAR",((Q$28*0.001)*$B32),IF(Q$27="mg/kg DM",(((Q$28*0.001)*($B$28/100))*$B32),0)))))))*2.5</f>
        <v>225.21250000000003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43</v>
      </c>
      <c r="C33" s="77">
        <f t="shared" si="6"/>
        <v>94.600000000000009</v>
      </c>
      <c r="D33" s="77">
        <f t="shared" si="7"/>
        <v>51.817838000000002</v>
      </c>
      <c r="E33" s="77">
        <f t="shared" si="8"/>
        <v>11.088410000000001</v>
      </c>
      <c r="F33" s="77">
        <f t="shared" si="9"/>
        <v>6.5590479999999998</v>
      </c>
      <c r="G33" s="77">
        <f t="shared" si="5"/>
        <v>4.2139999999999997E-2</v>
      </c>
      <c r="H33" s="77">
        <f t="shared" si="5"/>
        <v>0.4773</v>
      </c>
      <c r="I33" s="77">
        <f t="shared" si="5"/>
        <v>2.1500000000000002E-2</v>
      </c>
      <c r="J33" s="77">
        <f t="shared" si="5"/>
        <v>4.3000000000000004E-4</v>
      </c>
      <c r="K33" s="77">
        <f t="shared" si="5"/>
        <v>2.15E-3</v>
      </c>
      <c r="L33" s="77">
        <f t="shared" si="5"/>
        <v>2.8079000000000003E-2</v>
      </c>
      <c r="M33" s="77">
        <f t="shared" si="5"/>
        <v>0.21973000000000004</v>
      </c>
      <c r="N33" s="77">
        <f t="shared" si="5"/>
        <v>0</v>
      </c>
      <c r="O33" s="77">
        <f t="shared" si="5"/>
        <v>0</v>
      </c>
      <c r="P33" s="77">
        <f t="shared" si="5"/>
        <v>188.03900000000002</v>
      </c>
      <c r="Q33" s="77">
        <f t="shared" si="10"/>
        <v>225.21250000000003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43</v>
      </c>
      <c r="C34" s="77">
        <f t="shared" si="6"/>
        <v>94.600000000000009</v>
      </c>
      <c r="D34" s="77">
        <f t="shared" si="7"/>
        <v>51.817838000000002</v>
      </c>
      <c r="E34" s="77">
        <f t="shared" si="8"/>
        <v>11.088410000000001</v>
      </c>
      <c r="F34" s="77">
        <f t="shared" si="9"/>
        <v>6.5590479999999998</v>
      </c>
      <c r="G34" s="77">
        <f t="shared" si="5"/>
        <v>4.2139999999999997E-2</v>
      </c>
      <c r="H34" s="77">
        <f t="shared" si="5"/>
        <v>0.4773</v>
      </c>
      <c r="I34" s="77">
        <f t="shared" si="5"/>
        <v>2.1500000000000002E-2</v>
      </c>
      <c r="J34" s="77">
        <f t="shared" si="5"/>
        <v>4.3000000000000004E-4</v>
      </c>
      <c r="K34" s="77">
        <f t="shared" si="5"/>
        <v>2.15E-3</v>
      </c>
      <c r="L34" s="77">
        <f t="shared" si="5"/>
        <v>2.8079000000000003E-2</v>
      </c>
      <c r="M34" s="77">
        <f t="shared" si="5"/>
        <v>0.21973000000000004</v>
      </c>
      <c r="N34" s="77">
        <f t="shared" si="5"/>
        <v>0</v>
      </c>
      <c r="O34" s="77">
        <f t="shared" si="5"/>
        <v>0</v>
      </c>
      <c r="P34" s="77">
        <f t="shared" si="5"/>
        <v>188.03900000000002</v>
      </c>
      <c r="Q34" s="77">
        <f t="shared" si="10"/>
        <v>225.21250000000003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43</v>
      </c>
      <c r="C35" s="77">
        <f t="shared" si="6"/>
        <v>94.600000000000009</v>
      </c>
      <c r="D35" s="77">
        <f t="shared" si="7"/>
        <v>51.817838000000002</v>
      </c>
      <c r="E35" s="77">
        <f t="shared" si="8"/>
        <v>11.088410000000001</v>
      </c>
      <c r="F35" s="77">
        <f t="shared" si="9"/>
        <v>6.5590479999999998</v>
      </c>
      <c r="G35" s="77">
        <f t="shared" si="5"/>
        <v>4.2139999999999997E-2</v>
      </c>
      <c r="H35" s="77">
        <f t="shared" si="5"/>
        <v>0.4773</v>
      </c>
      <c r="I35" s="77">
        <f t="shared" si="5"/>
        <v>2.1500000000000002E-2</v>
      </c>
      <c r="J35" s="77">
        <f t="shared" si="5"/>
        <v>4.3000000000000004E-4</v>
      </c>
      <c r="K35" s="77">
        <f t="shared" si="5"/>
        <v>2.15E-3</v>
      </c>
      <c r="L35" s="77">
        <f t="shared" si="5"/>
        <v>2.8079000000000003E-2</v>
      </c>
      <c r="M35" s="77">
        <f t="shared" si="5"/>
        <v>0.21973000000000004</v>
      </c>
      <c r="N35" s="77">
        <f t="shared" si="5"/>
        <v>0</v>
      </c>
      <c r="O35" s="77">
        <f t="shared" si="5"/>
        <v>0</v>
      </c>
      <c r="P35" s="77">
        <f t="shared" si="5"/>
        <v>188.03900000000002</v>
      </c>
      <c r="Q35" s="77">
        <f t="shared" si="10"/>
        <v>225.21250000000003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43</v>
      </c>
      <c r="C36" s="77">
        <f t="shared" si="6"/>
        <v>94.600000000000009</v>
      </c>
      <c r="D36" s="77">
        <f t="shared" si="7"/>
        <v>51.817838000000002</v>
      </c>
      <c r="E36" s="77">
        <f t="shared" si="8"/>
        <v>11.088410000000001</v>
      </c>
      <c r="F36" s="77">
        <f t="shared" si="9"/>
        <v>6.5590479999999998</v>
      </c>
      <c r="G36" s="77">
        <f t="shared" si="5"/>
        <v>4.2139999999999997E-2</v>
      </c>
      <c r="H36" s="77">
        <f t="shared" si="5"/>
        <v>0.4773</v>
      </c>
      <c r="I36" s="77">
        <f t="shared" si="5"/>
        <v>2.1500000000000002E-2</v>
      </c>
      <c r="J36" s="77">
        <f t="shared" si="5"/>
        <v>4.3000000000000004E-4</v>
      </c>
      <c r="K36" s="77">
        <f t="shared" si="5"/>
        <v>2.15E-3</v>
      </c>
      <c r="L36" s="77">
        <f t="shared" si="5"/>
        <v>2.8079000000000003E-2</v>
      </c>
      <c r="M36" s="77">
        <f t="shared" si="5"/>
        <v>0.21973000000000004</v>
      </c>
      <c r="N36" s="77">
        <f t="shared" si="5"/>
        <v>0</v>
      </c>
      <c r="O36" s="77">
        <f t="shared" si="5"/>
        <v>0</v>
      </c>
      <c r="P36" s="77">
        <f t="shared" si="5"/>
        <v>188.03900000000002</v>
      </c>
      <c r="Q36" s="77">
        <f t="shared" si="10"/>
        <v>225.21250000000003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43</v>
      </c>
      <c r="C62" s="77">
        <f>B32</f>
        <v>43</v>
      </c>
      <c r="D62" s="77">
        <f>B33</f>
        <v>43</v>
      </c>
      <c r="E62" s="77">
        <f>B34</f>
        <v>43</v>
      </c>
      <c r="F62" s="77">
        <f>B35</f>
        <v>43</v>
      </c>
      <c r="G62" s="77">
        <f>B36</f>
        <v>43</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F1" zoomScale="90" zoomScaleNormal="90" workbookViewId="0">
      <selection activeCell="D20" sqref="D2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7.04</v>
      </c>
      <c r="J1" s="127" t="s">
        <v>153</v>
      </c>
      <c r="K1" s="127"/>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177</v>
      </c>
      <c r="G2" s="125" t="s">
        <v>110</v>
      </c>
      <c r="H2" s="126"/>
      <c r="I2" s="118">
        <v>613</v>
      </c>
      <c r="J2" s="127" t="s">
        <v>158</v>
      </c>
      <c r="K2" s="127"/>
      <c r="L2" s="97">
        <v>0.36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54.605984999999997</v>
      </c>
      <c r="D18" s="16">
        <f>$D32</f>
        <v>54.605984999999997</v>
      </c>
      <c r="E18" s="16">
        <f>$D33</f>
        <v>54.605984999999997</v>
      </c>
      <c r="F18" s="16">
        <f>$D34</f>
        <v>54.605984999999997</v>
      </c>
      <c r="G18" s="16">
        <f>$D35</f>
        <v>54.605984999999997</v>
      </c>
      <c r="H18" s="16">
        <f>$D36</f>
        <v>54.605984999999997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-1.3940150000000031</v>
      </c>
      <c r="D19" s="16">
        <f t="shared" ref="D19:V19" si="1">D18-D17</f>
        <v>-1.3940150000000031</v>
      </c>
      <c r="E19" s="16">
        <f t="shared" si="1"/>
        <v>-1.3940150000000031</v>
      </c>
      <c r="F19" s="16">
        <f t="shared" si="1"/>
        <v>-1.3940150000000031</v>
      </c>
      <c r="G19" s="16">
        <f t="shared" si="1"/>
        <v>-1.3940150000000031</v>
      </c>
      <c r="H19" s="16">
        <f t="shared" si="1"/>
        <v>-1.3940150000000031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(VLOOKUP(D$14,$AI2:$AK24,3,FALSE))*D$15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11.598125000000001</v>
      </c>
      <c r="D22" s="16">
        <f>$E32</f>
        <v>11.598125000000001</v>
      </c>
      <c r="E22" s="16">
        <f>$E33</f>
        <v>11.598125000000001</v>
      </c>
      <c r="F22" s="16">
        <f>$E34</f>
        <v>11.598125000000001</v>
      </c>
      <c r="G22" s="16">
        <f>$E35</f>
        <v>11.598125000000001</v>
      </c>
      <c r="H22" s="16">
        <f>$E36</f>
        <v>11.598125000000001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-164.40187499999999</v>
      </c>
      <c r="D23" s="16">
        <f t="shared" ref="D23:V23" si="3">D22-D21</f>
        <v>-164.40187499999999</v>
      </c>
      <c r="E23" s="16">
        <f t="shared" si="3"/>
        <v>-164.40187499999999</v>
      </c>
      <c r="F23" s="16">
        <f t="shared" si="3"/>
        <v>-164.40187499999999</v>
      </c>
      <c r="G23" s="16">
        <f t="shared" si="3"/>
        <v>-164.40187499999999</v>
      </c>
      <c r="H23" s="16">
        <f t="shared" si="3"/>
        <v>-164.40187499999999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35</v>
      </c>
      <c r="C31" s="77">
        <f>IF(C$27="%w/w SAR",((C$28*10)*$B31),IF(C$27="%w/w DM",(((C$28*10)*($B$28/100))*$B31),IF(C$27="kg/t SAR",(C$28*$B31),IF(C$27="kg/t DM",((C$28*($B$28/100))*$B31),IF(C$27="mg/kg SAR",((C$28*0.001)*$B31),IF(C$27="mg/kg DM",(((C$28*0.001)*($B$28/100))*$B31),0))))))</f>
        <v>125.99999999999999</v>
      </c>
      <c r="D31" s="77">
        <f>(IF(D$27="%w/w SAR",((D$28*10)*$B31),IF(D$27="%w/w DM",(((D$28*10)*($B$28/100))*$B31),IF(D$27="kg/t SAR",(D$28*$B31),IF(D$27="kg/t DM",((D$28*($B$28/100))*$B31),IF(D$27="mg/kg SAR",((D$28*0.001)*$B31),IF(D$27="mg/kg DM",(((D$28*0.001)*($B$28/100))*$B31),"0")))))))*2.291</f>
        <v>54.605984999999997</v>
      </c>
      <c r="E31" s="77">
        <f>(IF(E$27="%w/w SAR",((E$28*10)*$B31),IF(E$27="%w/w DM",(((E$28*10)*($B$28/100))*$B31),IF(E$27="kg/t SAR",(E$28*$B31),IF(E$27="kg/t DM",((E$28*($B$28/100))*$B31),IF(E$27="mg/kg SAR",((E$28*0.001)*$B31),IF(E$27="mg/kg DM",(((E$28*0.001)*($B$28/100))*$B31),"0")))))))*1.205</f>
        <v>11.598125000000001</v>
      </c>
      <c r="F31" s="77">
        <f>(IF(F$27="%w/w SAR",((F$28*10)*$B31),IF(F$27="%w/w DM",(((F$28*10)*($B$28/100))*$B31),IF(F$27="kg/t SAR",(F$28*$B31),IF(F$27="kg/t DM",((F$28*($B$28/100))*$B31),IF(F$27="mg/kg SAR",((F$28*0.001)*$B31),IF(F$27="mg/kg DM",(((F$28*0.001)*($B$28/100))*$B31),"0")))))))*1.658</f>
        <v>12.302359999999998</v>
      </c>
      <c r="G31" s="77">
        <f t="shared" ref="G31:P46" si="5">IF(G$27="%w/w SAR",((G$28*10)*$B31),IF(G$27="%w/w DM",(((G$28*10)*($B$28/100))*$B31),IF(G$27="kg/t SAR",(G$28*$B31),IF(G$27="kg/t DM",((G$28*($B$28/100))*$B31),IF(G$27="mg/kg SAR",((G$28*0.001)*$B31),IF(G$27="mg/kg DM",(((G$28*0.001)*($B$28/100))*$B31),0))))))</f>
        <v>5.1799999999999999E-2</v>
      </c>
      <c r="H31" s="77">
        <f t="shared" si="5"/>
        <v>0.39200000000000002</v>
      </c>
      <c r="I31" s="77">
        <f t="shared" si="5"/>
        <v>1.7500000000000002E-2</v>
      </c>
      <c r="J31" s="77">
        <f t="shared" si="5"/>
        <v>5.5999999999999995E-4</v>
      </c>
      <c r="K31" s="77">
        <f t="shared" si="5"/>
        <v>1.75E-3</v>
      </c>
      <c r="L31" s="77">
        <f t="shared" si="5"/>
        <v>1.1130000000000001E-2</v>
      </c>
      <c r="M31" s="77">
        <f t="shared" si="5"/>
        <v>1.8655000000000001E-2</v>
      </c>
      <c r="N31" s="77">
        <f t="shared" si="5"/>
        <v>0</v>
      </c>
      <c r="O31" s="77">
        <f t="shared" si="5"/>
        <v>0</v>
      </c>
      <c r="P31" s="77">
        <f t="shared" si="5"/>
        <v>14.525000000000002</v>
      </c>
      <c r="Q31" s="77">
        <f>(IF(Q$27="%w/w SAR",((Q$28*10)*$B31),IF(Q$27="%w/w DM",(((Q$28*10)*($B$28/100))*$B31),IF(Q$27="kg/t SAR",(Q$28*$B31),IF(Q$27="kg/t DM",((Q$28*($B$28/100))*$B31),IF(Q$27="mg/kg SAR",((Q$28*0.001)*$B31),IF(Q$27="mg/kg DM",(((Q$28*0.001)*($B$28/100))*$B31),0)))))))*2.5</f>
        <v>62.212499999999991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35</v>
      </c>
      <c r="C32" s="77">
        <f t="shared" ref="C32:C50" si="6">IF(C$27="%w/w SAR",((C$28*10)*$B32),IF(C$27="%w/w DM",(((C$28*10)*($B$28/100))*$B32),IF(C$27="kg/t SAR",(C$28*$B32),IF(C$27="kg/t DM",((C$28*($B$28/100))*$B32),IF(C$27="mg/kg SAR",((C$28*0.001)*$B32),IF(C$27="mg/kg DM",(((C$28*0.001)*($B$28/100))*$B32),0))))))</f>
        <v>125.99999999999999</v>
      </c>
      <c r="D32" s="77">
        <f t="shared" ref="D32:D50" si="7">(IF(D$27="%w/w SAR",((D$28*10)*$B32),IF(D$27="%w/w DM",(((D$28*10)*($B$28/100))*$B32),IF(D$27="kg/t SAR",(D$28*$B32),IF(D$27="kg/t DM",((D$28*($B$28/100))*$B32),IF(D$27="mg/kg SAR",((D$28*0.001)*$B32),IF(D$27="mg/kg DM",(((D$28*0.001)*($B$28/100))*$B32),"0")))))))*2.291</f>
        <v>54.605984999999997</v>
      </c>
      <c r="E32" s="77">
        <f t="shared" ref="E32:E50" si="8">(IF(E$27="%w/w SAR",((E$28*10)*$B32),IF(E$27="%w/w DM",(((E$28*10)*($B$28/100))*$B32),IF(E$27="kg/t SAR",(E$28*$B32),IF(E$27="kg/t DM",((E$28*($B$28/100))*$B32),IF(E$27="mg/kg SAR",((E$28*0.001)*$B32),IF(E$27="mg/kg DM",(((E$28*0.001)*($B$28/100))*$B32),"0")))))))*1.205</f>
        <v>11.598125000000001</v>
      </c>
      <c r="F32" s="77">
        <f t="shared" ref="F32:F50" si="9">(IF(F$27="%w/w SAR",((F$28*10)*$B32),IF(F$27="%w/w DM",(((F$28*10)*($B$28/100))*$B32),IF(F$27="kg/t SAR",(F$28*$B32),IF(F$27="kg/t DM",((F$28*($B$28/100))*$B32),IF(F$27="mg/kg SAR",((F$28*0.001)*$B32),IF(F$27="mg/kg DM",(((F$28*0.001)*($B$28/100))*$B32),"0")))))))*1.658</f>
        <v>12.302359999999998</v>
      </c>
      <c r="G32" s="77">
        <f t="shared" si="5"/>
        <v>5.1799999999999999E-2</v>
      </c>
      <c r="H32" s="77">
        <f t="shared" si="5"/>
        <v>0.39200000000000002</v>
      </c>
      <c r="I32" s="77">
        <f t="shared" si="5"/>
        <v>1.7500000000000002E-2</v>
      </c>
      <c r="J32" s="77">
        <f t="shared" si="5"/>
        <v>5.5999999999999995E-4</v>
      </c>
      <c r="K32" s="77">
        <f t="shared" si="5"/>
        <v>1.75E-3</v>
      </c>
      <c r="L32" s="77">
        <f t="shared" si="5"/>
        <v>1.1130000000000001E-2</v>
      </c>
      <c r="M32" s="77">
        <f t="shared" si="5"/>
        <v>1.8655000000000001E-2</v>
      </c>
      <c r="N32" s="77">
        <f t="shared" si="5"/>
        <v>0</v>
      </c>
      <c r="O32" s="77">
        <f t="shared" si="5"/>
        <v>0</v>
      </c>
      <c r="P32" s="77">
        <f t="shared" si="5"/>
        <v>14.525000000000002</v>
      </c>
      <c r="Q32" s="77">
        <f t="shared" ref="Q32:Q50" si="10">(IF(Q$27="%w/w SAR",((Q$28*10)*$B32),IF(Q$27="%w/w DM",(((Q$28*10)*($B$28/100))*$B32),IF(Q$27="kg/t SAR",(Q$28*$B32),IF(Q$27="kg/t DM",((Q$28*($B$28/100))*$B32),IF(Q$27="mg/kg SAR",((Q$28*0.001)*$B32),IF(Q$27="mg/kg DM",(((Q$28*0.001)*($B$28/100))*$B32),0)))))))*2.5</f>
        <v>62.212499999999991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35</v>
      </c>
      <c r="C33" s="77">
        <f t="shared" si="6"/>
        <v>125.99999999999999</v>
      </c>
      <c r="D33" s="77">
        <f t="shared" si="7"/>
        <v>54.605984999999997</v>
      </c>
      <c r="E33" s="77">
        <f t="shared" si="8"/>
        <v>11.598125000000001</v>
      </c>
      <c r="F33" s="77">
        <f t="shared" si="9"/>
        <v>12.302359999999998</v>
      </c>
      <c r="G33" s="77">
        <f t="shared" si="5"/>
        <v>5.1799999999999999E-2</v>
      </c>
      <c r="H33" s="77">
        <f t="shared" si="5"/>
        <v>0.39200000000000002</v>
      </c>
      <c r="I33" s="77">
        <f t="shared" si="5"/>
        <v>1.7500000000000002E-2</v>
      </c>
      <c r="J33" s="77">
        <f t="shared" si="5"/>
        <v>5.5999999999999995E-4</v>
      </c>
      <c r="K33" s="77">
        <f t="shared" si="5"/>
        <v>1.75E-3</v>
      </c>
      <c r="L33" s="77">
        <f t="shared" si="5"/>
        <v>1.1130000000000001E-2</v>
      </c>
      <c r="M33" s="77">
        <f t="shared" si="5"/>
        <v>1.8655000000000001E-2</v>
      </c>
      <c r="N33" s="77">
        <f t="shared" si="5"/>
        <v>0</v>
      </c>
      <c r="O33" s="77">
        <f t="shared" si="5"/>
        <v>0</v>
      </c>
      <c r="P33" s="77">
        <f t="shared" si="5"/>
        <v>14.525000000000002</v>
      </c>
      <c r="Q33" s="77">
        <f t="shared" si="10"/>
        <v>62.212499999999991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35</v>
      </c>
      <c r="C34" s="77">
        <f t="shared" si="6"/>
        <v>125.99999999999999</v>
      </c>
      <c r="D34" s="77">
        <f t="shared" si="7"/>
        <v>54.605984999999997</v>
      </c>
      <c r="E34" s="77">
        <f t="shared" si="8"/>
        <v>11.598125000000001</v>
      </c>
      <c r="F34" s="77">
        <f t="shared" si="9"/>
        <v>12.302359999999998</v>
      </c>
      <c r="G34" s="77">
        <f t="shared" si="5"/>
        <v>5.1799999999999999E-2</v>
      </c>
      <c r="H34" s="77">
        <f t="shared" si="5"/>
        <v>0.39200000000000002</v>
      </c>
      <c r="I34" s="77">
        <f t="shared" si="5"/>
        <v>1.7500000000000002E-2</v>
      </c>
      <c r="J34" s="77">
        <f t="shared" si="5"/>
        <v>5.5999999999999995E-4</v>
      </c>
      <c r="K34" s="77">
        <f t="shared" si="5"/>
        <v>1.75E-3</v>
      </c>
      <c r="L34" s="77">
        <f t="shared" si="5"/>
        <v>1.1130000000000001E-2</v>
      </c>
      <c r="M34" s="77">
        <f t="shared" si="5"/>
        <v>1.8655000000000001E-2</v>
      </c>
      <c r="N34" s="77">
        <f t="shared" si="5"/>
        <v>0</v>
      </c>
      <c r="O34" s="77">
        <f t="shared" si="5"/>
        <v>0</v>
      </c>
      <c r="P34" s="77">
        <f t="shared" si="5"/>
        <v>14.525000000000002</v>
      </c>
      <c r="Q34" s="77">
        <f t="shared" si="10"/>
        <v>62.212499999999991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35</v>
      </c>
      <c r="C35" s="77">
        <f t="shared" si="6"/>
        <v>125.99999999999999</v>
      </c>
      <c r="D35" s="77">
        <f t="shared" si="7"/>
        <v>54.605984999999997</v>
      </c>
      <c r="E35" s="77">
        <f t="shared" si="8"/>
        <v>11.598125000000001</v>
      </c>
      <c r="F35" s="77">
        <f t="shared" si="9"/>
        <v>12.302359999999998</v>
      </c>
      <c r="G35" s="77">
        <f t="shared" si="5"/>
        <v>5.1799999999999999E-2</v>
      </c>
      <c r="H35" s="77">
        <f t="shared" si="5"/>
        <v>0.39200000000000002</v>
      </c>
      <c r="I35" s="77">
        <f t="shared" si="5"/>
        <v>1.7500000000000002E-2</v>
      </c>
      <c r="J35" s="77">
        <f t="shared" si="5"/>
        <v>5.5999999999999995E-4</v>
      </c>
      <c r="K35" s="77">
        <f t="shared" si="5"/>
        <v>1.75E-3</v>
      </c>
      <c r="L35" s="77">
        <f t="shared" si="5"/>
        <v>1.1130000000000001E-2</v>
      </c>
      <c r="M35" s="77">
        <f t="shared" si="5"/>
        <v>1.8655000000000001E-2</v>
      </c>
      <c r="N35" s="77">
        <f t="shared" si="5"/>
        <v>0</v>
      </c>
      <c r="O35" s="77">
        <f t="shared" si="5"/>
        <v>0</v>
      </c>
      <c r="P35" s="77">
        <f t="shared" si="5"/>
        <v>14.525000000000002</v>
      </c>
      <c r="Q35" s="77">
        <f t="shared" si="10"/>
        <v>62.212499999999991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35</v>
      </c>
      <c r="C36" s="77">
        <f t="shared" si="6"/>
        <v>125.99999999999999</v>
      </c>
      <c r="D36" s="77">
        <f t="shared" si="7"/>
        <v>54.605984999999997</v>
      </c>
      <c r="E36" s="77">
        <f t="shared" si="8"/>
        <v>11.598125000000001</v>
      </c>
      <c r="F36" s="77">
        <f t="shared" si="9"/>
        <v>12.302359999999998</v>
      </c>
      <c r="G36" s="77">
        <f t="shared" si="5"/>
        <v>5.1799999999999999E-2</v>
      </c>
      <c r="H36" s="77">
        <f t="shared" si="5"/>
        <v>0.39200000000000002</v>
      </c>
      <c r="I36" s="77">
        <f t="shared" si="5"/>
        <v>1.7500000000000002E-2</v>
      </c>
      <c r="J36" s="77">
        <f t="shared" si="5"/>
        <v>5.5999999999999995E-4</v>
      </c>
      <c r="K36" s="77">
        <f t="shared" si="5"/>
        <v>1.75E-3</v>
      </c>
      <c r="L36" s="77">
        <f t="shared" si="5"/>
        <v>1.1130000000000001E-2</v>
      </c>
      <c r="M36" s="77">
        <f t="shared" si="5"/>
        <v>1.8655000000000001E-2</v>
      </c>
      <c r="N36" s="77">
        <f t="shared" si="5"/>
        <v>0</v>
      </c>
      <c r="O36" s="77">
        <f t="shared" si="5"/>
        <v>0</v>
      </c>
      <c r="P36" s="77">
        <f t="shared" si="5"/>
        <v>14.525000000000002</v>
      </c>
      <c r="Q36" s="77">
        <f t="shared" si="10"/>
        <v>62.212499999999991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35</v>
      </c>
      <c r="F62" s="77">
        <f>B35</f>
        <v>35</v>
      </c>
      <c r="G62" s="77">
        <f>B36</f>
        <v>35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F1" zoomScale="90" zoomScaleNormal="90" workbookViewId="0">
      <selection activeCell="D31" sqref="D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7.05</v>
      </c>
      <c r="J1" s="127" t="s">
        <v>153</v>
      </c>
      <c r="K1" s="127"/>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176</v>
      </c>
      <c r="G2" s="125" t="s">
        <v>110</v>
      </c>
      <c r="H2" s="126"/>
      <c r="I2" s="118">
        <v>1784</v>
      </c>
      <c r="J2" s="127" t="s">
        <v>158</v>
      </c>
      <c r="K2" s="127"/>
      <c r="L2" s="97">
        <v>0.37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54.177568000000001</v>
      </c>
      <c r="D18" s="16">
        <f>$D32</f>
        <v>54.177568000000001</v>
      </c>
      <c r="E18" s="16">
        <f>$D33</f>
        <v>54.177568000000001</v>
      </c>
      <c r="F18" s="16">
        <f>$D34</f>
        <v>54.177568000000001</v>
      </c>
      <c r="G18" s="16">
        <f>$D35</f>
        <v>54.177568000000001</v>
      </c>
      <c r="H18" s="16">
        <f>$D36</f>
        <v>54.177568000000001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-1.8224319999999992</v>
      </c>
      <c r="D19" s="16">
        <f t="shared" ref="D19:V19" si="1">D18-D17</f>
        <v>-1.8224319999999992</v>
      </c>
      <c r="E19" s="16">
        <f t="shared" si="1"/>
        <v>-1.8224319999999992</v>
      </c>
      <c r="F19" s="16">
        <f t="shared" si="1"/>
        <v>-1.8224319999999992</v>
      </c>
      <c r="G19" s="16">
        <f t="shared" si="1"/>
        <v>-1.8224319999999992</v>
      </c>
      <c r="H19" s="16">
        <f t="shared" si="1"/>
        <v>-1.8224319999999992</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6.6708800000000013</v>
      </c>
      <c r="D22" s="16">
        <f>$E32</f>
        <v>6.6708800000000013</v>
      </c>
      <c r="E22" s="16">
        <f>$E33</f>
        <v>6.6708800000000013</v>
      </c>
      <c r="F22" s="16">
        <f>$E34</f>
        <v>6.6708800000000013</v>
      </c>
      <c r="G22" s="16">
        <f>$E35</f>
        <v>6.6708800000000013</v>
      </c>
      <c r="H22" s="16">
        <f>$E36</f>
        <v>6.6708800000000013</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-169.32911999999999</v>
      </c>
      <c r="D23" s="16">
        <f t="shared" ref="D23:V23" si="3">D22-D21</f>
        <v>-169.32911999999999</v>
      </c>
      <c r="E23" s="16">
        <f t="shared" si="3"/>
        <v>-169.32911999999999</v>
      </c>
      <c r="F23" s="16">
        <f t="shared" si="3"/>
        <v>-169.32911999999999</v>
      </c>
      <c r="G23" s="16">
        <f t="shared" si="3"/>
        <v>-169.32911999999999</v>
      </c>
      <c r="H23" s="16">
        <f t="shared" si="3"/>
        <v>-169.32911999999999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32</v>
      </c>
      <c r="C31" s="77">
        <f>IF(C$27="%w/w SAR",((C$28*10)*$B31),IF(C$27="%w/w DM",(((C$28*10)*($B$28/100))*$B31),IF(C$27="kg/t SAR",(C$28*$B31),IF(C$27="kg/t DM",((C$28*($B$28/100))*$B31),IF(C$27="mg/kg SAR",((C$28*0.001)*$B31),IF(C$27="mg/kg DM",(((C$28*0.001)*($B$28/100))*$B31),0))))))</f>
        <v>118.4</v>
      </c>
      <c r="D31" s="77">
        <f>(IF(D$27="%w/w SAR",((D$28*10)*$B31),IF(D$27="%w/w DM",(((D$28*10)*($B$28/100))*$B31),IF(D$27="kg/t SAR",(D$28*$B31),IF(D$27="kg/t DM",((D$28*($B$28/100))*$B31),IF(D$27="mg/kg SAR",((D$28*0.001)*$B31),IF(D$27="mg/kg DM",(((D$28*0.001)*($B$28/100))*$B31),"0")))))))*2.291</f>
        <v>54.177568000000001</v>
      </c>
      <c r="E31" s="77">
        <f>(IF(E$27="%w/w SAR",((E$28*10)*$B31),IF(E$27="%w/w DM",(((E$28*10)*($B$28/100))*$B31),IF(E$27="kg/t SAR",(E$28*$B31),IF(E$27="kg/t DM",((E$28*($B$28/100))*$B31),IF(E$27="mg/kg SAR",((E$28*0.001)*$B31),IF(E$27="mg/kg DM",(((E$28*0.001)*($B$28/100))*$B31),"0")))))))*1.205</f>
        <v>6.6708800000000013</v>
      </c>
      <c r="F31" s="77">
        <f>(IF(F$27="%w/w SAR",((F$28*10)*$B31),IF(F$27="%w/w DM",(((F$28*10)*($B$28/100))*$B31),IF(F$27="kg/t SAR",(F$28*$B31),IF(F$27="kg/t DM",((F$28*($B$28/100))*$B31),IF(F$27="mg/kg SAR",((F$28*0.001)*$B31),IF(F$27="mg/kg DM",(((F$28*0.001)*($B$28/100))*$B31),"0")))))))*1.658</f>
        <v>12.20288</v>
      </c>
      <c r="G31" s="77">
        <f t="shared" ref="G31:P46" si="5">IF(G$27="%w/w SAR",((G$28*10)*$B31),IF(G$27="%w/w DM",(((G$28*10)*($B$28/100))*$B31),IF(G$27="kg/t SAR",(G$28*$B31),IF(G$27="kg/t DM",((G$28*($B$28/100))*$B31),IF(G$27="mg/kg SAR",((G$28*0.001)*$B31),IF(G$27="mg/kg DM",(((G$28*0.001)*($B$28/100))*$B31),0))))))</f>
        <v>0.10368000000000001</v>
      </c>
      <c r="H31" s="77">
        <f t="shared" si="5"/>
        <v>0.52160000000000006</v>
      </c>
      <c r="I31" s="77">
        <f t="shared" si="5"/>
        <v>1.6E-2</v>
      </c>
      <c r="J31" s="77">
        <f t="shared" si="5"/>
        <v>3.2000000000000003E-4</v>
      </c>
      <c r="K31" s="77">
        <f t="shared" si="5"/>
        <v>1.6000000000000001E-3</v>
      </c>
      <c r="L31" s="77">
        <f t="shared" si="5"/>
        <v>2.8128E-2</v>
      </c>
      <c r="M31" s="77">
        <f t="shared" si="5"/>
        <v>2.9664000000000003E-2</v>
      </c>
      <c r="N31" s="77">
        <f t="shared" si="5"/>
        <v>0</v>
      </c>
      <c r="O31" s="77">
        <f t="shared" si="5"/>
        <v>0</v>
      </c>
      <c r="P31" s="77">
        <f t="shared" si="5"/>
        <v>23.52</v>
      </c>
      <c r="Q31" s="77">
        <f>(IF(Q$27="%w/w SAR",((Q$28*10)*$B31),IF(Q$27="%w/w DM",(((Q$28*10)*($B$28/100))*$B31),IF(Q$27="kg/t SAR",(Q$28*$B31),IF(Q$27="kg/t DM",((Q$28*($B$28/100))*$B31),IF(Q$27="mg/kg SAR",((Q$28*0.001)*$B31),IF(Q$27="mg/kg DM",(((Q$28*0.001)*($B$28/100))*$B31),0)))))))*2.5</f>
        <v>46.559999999999995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32</v>
      </c>
      <c r="C32" s="77">
        <f t="shared" ref="C32:C50" si="6">IF(C$27="%w/w SAR",((C$28*10)*$B32),IF(C$27="%w/w DM",(((C$28*10)*($B$28/100))*$B32),IF(C$27="kg/t SAR",(C$28*$B32),IF(C$27="kg/t DM",((C$28*($B$28/100))*$B32),IF(C$27="mg/kg SAR",((C$28*0.001)*$B32),IF(C$27="mg/kg DM",(((C$28*0.001)*($B$28/100))*$B32),0))))))</f>
        <v>118.4</v>
      </c>
      <c r="D32" s="77">
        <f t="shared" ref="D32:D50" si="7">(IF(D$27="%w/w SAR",((D$28*10)*$B32),IF(D$27="%w/w DM",(((D$28*10)*($B$28/100))*$B32),IF(D$27="kg/t SAR",(D$28*$B32),IF(D$27="kg/t DM",((D$28*($B$28/100))*$B32),IF(D$27="mg/kg SAR",((D$28*0.001)*$B32),IF(D$27="mg/kg DM",(((D$28*0.001)*($B$28/100))*$B32),"0")))))))*2.291</f>
        <v>54.177568000000001</v>
      </c>
      <c r="E32" s="77">
        <f t="shared" ref="E32:E50" si="8">(IF(E$27="%w/w SAR",((E$28*10)*$B32),IF(E$27="%w/w DM",(((E$28*10)*($B$28/100))*$B32),IF(E$27="kg/t SAR",(E$28*$B32),IF(E$27="kg/t DM",((E$28*($B$28/100))*$B32),IF(E$27="mg/kg SAR",((E$28*0.001)*$B32),IF(E$27="mg/kg DM",(((E$28*0.001)*($B$28/100))*$B32),"0")))))))*1.205</f>
        <v>6.6708800000000013</v>
      </c>
      <c r="F32" s="77">
        <f t="shared" ref="F32:F50" si="9">(IF(F$27="%w/w SAR",((F$28*10)*$B32),IF(F$27="%w/w DM",(((F$28*10)*($B$28/100))*$B32),IF(F$27="kg/t SAR",(F$28*$B32),IF(F$27="kg/t DM",((F$28*($B$28/100))*$B32),IF(F$27="mg/kg SAR",((F$28*0.001)*$B32),IF(F$27="mg/kg DM",(((F$28*0.001)*($B$28/100))*$B32),"0")))))))*1.658</f>
        <v>12.20288</v>
      </c>
      <c r="G32" s="77">
        <f t="shared" si="5"/>
        <v>0.10368000000000001</v>
      </c>
      <c r="H32" s="77">
        <f t="shared" si="5"/>
        <v>0.52160000000000006</v>
      </c>
      <c r="I32" s="77">
        <f t="shared" si="5"/>
        <v>1.6E-2</v>
      </c>
      <c r="J32" s="77">
        <f t="shared" si="5"/>
        <v>3.2000000000000003E-4</v>
      </c>
      <c r="K32" s="77">
        <f t="shared" si="5"/>
        <v>1.6000000000000001E-3</v>
      </c>
      <c r="L32" s="77">
        <f t="shared" si="5"/>
        <v>2.8128E-2</v>
      </c>
      <c r="M32" s="77">
        <f t="shared" si="5"/>
        <v>2.9664000000000003E-2</v>
      </c>
      <c r="N32" s="77">
        <f t="shared" si="5"/>
        <v>0</v>
      </c>
      <c r="O32" s="77">
        <f t="shared" si="5"/>
        <v>0</v>
      </c>
      <c r="P32" s="77">
        <f t="shared" si="5"/>
        <v>23.52</v>
      </c>
      <c r="Q32" s="77">
        <f t="shared" ref="Q32:Q50" si="10">(IF(Q$27="%w/w SAR",((Q$28*10)*$B32),IF(Q$27="%w/w DM",(((Q$28*10)*($B$28/100))*$B32),IF(Q$27="kg/t SAR",(Q$28*$B32),IF(Q$27="kg/t DM",((Q$28*($B$28/100))*$B32),IF(Q$27="mg/kg SAR",((Q$28*0.001)*$B32),IF(Q$27="mg/kg DM",(((Q$28*0.001)*($B$28/100))*$B32),0)))))))*2.5</f>
        <v>46.559999999999995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32</v>
      </c>
      <c r="C33" s="77">
        <f t="shared" si="6"/>
        <v>118.4</v>
      </c>
      <c r="D33" s="77">
        <f t="shared" si="7"/>
        <v>54.177568000000001</v>
      </c>
      <c r="E33" s="77">
        <f t="shared" si="8"/>
        <v>6.6708800000000013</v>
      </c>
      <c r="F33" s="77">
        <f t="shared" si="9"/>
        <v>12.20288</v>
      </c>
      <c r="G33" s="77">
        <f t="shared" si="5"/>
        <v>0.10368000000000001</v>
      </c>
      <c r="H33" s="77">
        <f t="shared" si="5"/>
        <v>0.52160000000000006</v>
      </c>
      <c r="I33" s="77">
        <f t="shared" si="5"/>
        <v>1.6E-2</v>
      </c>
      <c r="J33" s="77">
        <f t="shared" si="5"/>
        <v>3.2000000000000003E-4</v>
      </c>
      <c r="K33" s="77">
        <f t="shared" si="5"/>
        <v>1.6000000000000001E-3</v>
      </c>
      <c r="L33" s="77">
        <f t="shared" si="5"/>
        <v>2.8128E-2</v>
      </c>
      <c r="M33" s="77">
        <f t="shared" si="5"/>
        <v>2.9664000000000003E-2</v>
      </c>
      <c r="N33" s="77">
        <f t="shared" si="5"/>
        <v>0</v>
      </c>
      <c r="O33" s="77">
        <f t="shared" si="5"/>
        <v>0</v>
      </c>
      <c r="P33" s="77">
        <f t="shared" si="5"/>
        <v>23.52</v>
      </c>
      <c r="Q33" s="77">
        <f t="shared" si="10"/>
        <v>46.559999999999995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32</v>
      </c>
      <c r="C34" s="77">
        <f t="shared" si="6"/>
        <v>118.4</v>
      </c>
      <c r="D34" s="77">
        <f t="shared" si="7"/>
        <v>54.177568000000001</v>
      </c>
      <c r="E34" s="77">
        <f t="shared" si="8"/>
        <v>6.6708800000000013</v>
      </c>
      <c r="F34" s="77">
        <f t="shared" si="9"/>
        <v>12.20288</v>
      </c>
      <c r="G34" s="77">
        <f t="shared" si="5"/>
        <v>0.10368000000000001</v>
      </c>
      <c r="H34" s="77">
        <f t="shared" si="5"/>
        <v>0.52160000000000006</v>
      </c>
      <c r="I34" s="77">
        <f t="shared" si="5"/>
        <v>1.6E-2</v>
      </c>
      <c r="J34" s="77">
        <f t="shared" si="5"/>
        <v>3.2000000000000003E-4</v>
      </c>
      <c r="K34" s="77">
        <f t="shared" si="5"/>
        <v>1.6000000000000001E-3</v>
      </c>
      <c r="L34" s="77">
        <f t="shared" si="5"/>
        <v>2.8128E-2</v>
      </c>
      <c r="M34" s="77">
        <f t="shared" si="5"/>
        <v>2.9664000000000003E-2</v>
      </c>
      <c r="N34" s="77">
        <f t="shared" si="5"/>
        <v>0</v>
      </c>
      <c r="O34" s="77">
        <f t="shared" si="5"/>
        <v>0</v>
      </c>
      <c r="P34" s="77">
        <f t="shared" si="5"/>
        <v>23.52</v>
      </c>
      <c r="Q34" s="77">
        <f t="shared" si="10"/>
        <v>46.559999999999995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32</v>
      </c>
      <c r="C35" s="77">
        <f t="shared" si="6"/>
        <v>118.4</v>
      </c>
      <c r="D35" s="77">
        <f t="shared" si="7"/>
        <v>54.177568000000001</v>
      </c>
      <c r="E35" s="77">
        <f t="shared" si="8"/>
        <v>6.6708800000000013</v>
      </c>
      <c r="F35" s="77">
        <f t="shared" si="9"/>
        <v>12.20288</v>
      </c>
      <c r="G35" s="77">
        <f t="shared" si="5"/>
        <v>0.10368000000000001</v>
      </c>
      <c r="H35" s="77">
        <f t="shared" si="5"/>
        <v>0.52160000000000006</v>
      </c>
      <c r="I35" s="77">
        <f t="shared" si="5"/>
        <v>1.6E-2</v>
      </c>
      <c r="J35" s="77">
        <f t="shared" si="5"/>
        <v>3.2000000000000003E-4</v>
      </c>
      <c r="K35" s="77">
        <f t="shared" si="5"/>
        <v>1.6000000000000001E-3</v>
      </c>
      <c r="L35" s="77">
        <f t="shared" si="5"/>
        <v>2.8128E-2</v>
      </c>
      <c r="M35" s="77">
        <f t="shared" si="5"/>
        <v>2.9664000000000003E-2</v>
      </c>
      <c r="N35" s="77">
        <f t="shared" si="5"/>
        <v>0</v>
      </c>
      <c r="O35" s="77">
        <f t="shared" si="5"/>
        <v>0</v>
      </c>
      <c r="P35" s="77">
        <f t="shared" si="5"/>
        <v>23.52</v>
      </c>
      <c r="Q35" s="77">
        <f t="shared" si="10"/>
        <v>46.559999999999995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32</v>
      </c>
      <c r="C36" s="77">
        <f t="shared" si="6"/>
        <v>118.4</v>
      </c>
      <c r="D36" s="77">
        <f t="shared" si="7"/>
        <v>54.177568000000001</v>
      </c>
      <c r="E36" s="77">
        <f t="shared" si="8"/>
        <v>6.6708800000000013</v>
      </c>
      <c r="F36" s="77">
        <f t="shared" si="9"/>
        <v>12.20288</v>
      </c>
      <c r="G36" s="77">
        <f t="shared" si="5"/>
        <v>0.10368000000000001</v>
      </c>
      <c r="H36" s="77">
        <f t="shared" si="5"/>
        <v>0.52160000000000006</v>
      </c>
      <c r="I36" s="77">
        <f t="shared" si="5"/>
        <v>1.6E-2</v>
      </c>
      <c r="J36" s="77">
        <f t="shared" si="5"/>
        <v>3.2000000000000003E-4</v>
      </c>
      <c r="K36" s="77">
        <f t="shared" si="5"/>
        <v>1.6000000000000001E-3</v>
      </c>
      <c r="L36" s="77">
        <f t="shared" si="5"/>
        <v>2.8128E-2</v>
      </c>
      <c r="M36" s="77">
        <f t="shared" si="5"/>
        <v>2.9664000000000003E-2</v>
      </c>
      <c r="N36" s="77">
        <f t="shared" si="5"/>
        <v>0</v>
      </c>
      <c r="O36" s="77">
        <f t="shared" si="5"/>
        <v>0</v>
      </c>
      <c r="P36" s="77">
        <f t="shared" si="5"/>
        <v>23.52</v>
      </c>
      <c r="Q36" s="77">
        <f t="shared" si="10"/>
        <v>46.559999999999995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E1"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Secanim!C1:D1</f>
        <v>PAN-019669</v>
      </c>
      <c r="D1" s="141"/>
      <c r="E1" s="93" t="s">
        <v>45</v>
      </c>
      <c r="F1" s="39">
        <f>Secanim!F1</f>
        <v>24.5</v>
      </c>
      <c r="G1" s="123" t="s">
        <v>43</v>
      </c>
      <c r="H1" s="124"/>
      <c r="I1" s="118">
        <v>6.84</v>
      </c>
      <c r="J1" s="127" t="s">
        <v>153</v>
      </c>
      <c r="K1" s="127"/>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175</v>
      </c>
      <c r="G2" s="125" t="s">
        <v>110</v>
      </c>
      <c r="H2" s="126"/>
      <c r="I2" s="118">
        <v>466</v>
      </c>
      <c r="J2" s="127" t="s">
        <v>158</v>
      </c>
      <c r="K2" s="127"/>
      <c r="L2" s="97">
        <v>8.11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52.275808900000001</v>
      </c>
      <c r="D18" s="16">
        <f>$D32</f>
        <v>52.275808900000001</v>
      </c>
      <c r="E18" s="16">
        <f>$D33</f>
        <v>52.275808900000001</v>
      </c>
      <c r="F18" s="16">
        <f>$D34</f>
        <v>52.275808900000001</v>
      </c>
      <c r="G18" s="16">
        <f>$D35</f>
        <v>52.275808900000001</v>
      </c>
      <c r="H18" s="16">
        <f>$D36</f>
        <v>52.275808900000001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-3.7241910999999988</v>
      </c>
      <c r="D19" s="16">
        <f t="shared" ref="D19:V19" si="1">D18-D17</f>
        <v>-3.7241910999999988</v>
      </c>
      <c r="E19" s="16">
        <f t="shared" si="1"/>
        <v>-3.7241910999999988</v>
      </c>
      <c r="F19" s="16">
        <f t="shared" si="1"/>
        <v>-3.7241910999999988</v>
      </c>
      <c r="G19" s="16">
        <f t="shared" si="1"/>
        <v>-3.7241910999999988</v>
      </c>
      <c r="H19" s="16">
        <f t="shared" si="1"/>
        <v>-3.7241910999999988</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10.775290750000002</v>
      </c>
      <c r="D22" s="16">
        <f>$E32</f>
        <v>10.775290750000002</v>
      </c>
      <c r="E22" s="16">
        <f>$E33</f>
        <v>10.775290750000002</v>
      </c>
      <c r="F22" s="16">
        <f>$E34</f>
        <v>10.775290750000002</v>
      </c>
      <c r="G22" s="16">
        <f>$E35</f>
        <v>10.775290750000002</v>
      </c>
      <c r="H22" s="16">
        <f>$E36</f>
        <v>10.775290750000002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-165.22470924999999</v>
      </c>
      <c r="D23" s="16">
        <f t="shared" ref="D23:V23" si="3">D22-D21</f>
        <v>-165.22470924999999</v>
      </c>
      <c r="E23" s="16">
        <f t="shared" si="3"/>
        <v>-165.22470924999999</v>
      </c>
      <c r="F23" s="16">
        <f t="shared" si="3"/>
        <v>-165.22470924999999</v>
      </c>
      <c r="G23" s="16">
        <f t="shared" si="3"/>
        <v>-165.22470924999999</v>
      </c>
      <c r="H23" s="16">
        <f t="shared" si="3"/>
        <v>-165.22470924999999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14</v>
      </c>
      <c r="C31" s="77">
        <f>IF(C$27="%w/w SAR",((C$28*10)*$B31),IF(C$27="%w/w DM",(((C$28*10)*($B$28/100))*$B31),IF(C$27="kg/t SAR",(C$28*$B31),IF(C$27="kg/t DM",((C$28*($B$28/100))*$B31),IF(C$27="mg/kg SAR",((C$28*0.001)*$B31),IF(C$27="mg/kg DM",(((C$28*0.001)*($B$28/100))*$B31),0))))))</f>
        <v>100.02874</v>
      </c>
      <c r="D31" s="77">
        <f>(IF(D$27="%w/w SAR",((D$28*10)*$B31),IF(D$27="%w/w DM",(((D$28*10)*($B$28/100))*$B31),IF(D$27="kg/t SAR",(D$28*$B31),IF(D$27="kg/t DM",((D$28*($B$28/100))*$B31),IF(D$27="mg/kg SAR",((D$28*0.001)*$B31),IF(D$27="mg/kg DM",(((D$28*0.001)*($B$28/100))*$B31),"0")))))))*2.291</f>
        <v>52.275808900000001</v>
      </c>
      <c r="E31" s="77">
        <f>(IF(E$27="%w/w SAR",((E$28*10)*$B31),IF(E$27="%w/w DM",(((E$28*10)*($B$28/100))*$B31),IF(E$27="kg/t SAR",(E$28*$B31),IF(E$27="kg/t DM",((E$28*($B$28/100))*$B31),IF(E$27="mg/kg SAR",((E$28*0.001)*$B31),IF(E$27="mg/kg DM",(((E$28*0.001)*($B$28/100))*$B31),"0")))))))*1.205</f>
        <v>10.775290750000002</v>
      </c>
      <c r="F31" s="77">
        <f>(IF(F$27="%w/w SAR",((F$28*10)*$B31),IF(F$27="%w/w DM",(((F$28*10)*($B$28/100))*$B31),IF(F$27="kg/t SAR",(F$28*$B31),IF(F$27="kg/t DM",((F$28*($B$28/100))*$B31),IF(F$27="mg/kg SAR",((F$28*0.001)*$B31),IF(F$27="mg/kg DM",(((F$28*0.001)*($B$28/100))*$B31),"0")))))))*1.658</f>
        <v>5.2964909480000006</v>
      </c>
      <c r="G31" s="77">
        <f t="shared" ref="G31:P46" si="5">IF(G$27="%w/w SAR",((G$28*10)*$B31),IF(G$27="%w/w DM",(((G$28*10)*($B$28/100))*$B31),IF(G$27="kg/t SAR",(G$28*$B31),IF(G$27="kg/t DM",((G$28*($B$28/100))*$B31),IF(G$27="mg/kg SAR",((G$28*0.001)*$B31),IF(G$27="mg/kg DM",(((G$28*0.001)*($B$28/100))*$B31),0))))))</f>
        <v>3.6631980000000008E-2</v>
      </c>
      <c r="H31" s="77">
        <f t="shared" si="5"/>
        <v>0.41565580000000008</v>
      </c>
      <c r="I31" s="77">
        <f t="shared" si="5"/>
        <v>5.217282000000001E-3</v>
      </c>
      <c r="J31" s="77">
        <f t="shared" si="5"/>
        <v>1.2334000000000002E-4</v>
      </c>
      <c r="K31" s="77">
        <f t="shared" si="5"/>
        <v>1.2334000000000002E-4</v>
      </c>
      <c r="L31" s="77">
        <f t="shared" si="5"/>
        <v>2.6024740000000005E-2</v>
      </c>
      <c r="M31" s="77">
        <f t="shared" si="5"/>
        <v>8.0911040000000004E-2</v>
      </c>
      <c r="N31" s="77">
        <f t="shared" si="5"/>
        <v>0</v>
      </c>
      <c r="O31" s="77">
        <f t="shared" si="5"/>
        <v>0</v>
      </c>
      <c r="P31" s="77">
        <f t="shared" si="5"/>
        <v>12.827360000000002</v>
      </c>
      <c r="Q31" s="77">
        <f>(IF(Q$27="%w/w SAR",((Q$28*10)*$B31),IF(Q$27="%w/w DM",(((Q$28*10)*($B$28/100))*$B31),IF(Q$27="kg/t SAR",(Q$28*$B31),IF(Q$27="kg/t DM",((Q$28*($B$28/100))*$B31),IF(Q$27="mg/kg SAR",((Q$28*0.001)*$B31),IF(Q$27="mg/kg DM",(((Q$28*0.001)*($B$28/100))*$B31),0)))))))*2.5</f>
        <v>52.111150000000002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14</v>
      </c>
      <c r="C32" s="77">
        <f t="shared" ref="C32:C50" si="6">IF(C$27="%w/w SAR",((C$28*10)*$B32),IF(C$27="%w/w DM",(((C$28*10)*($B$28/100))*$B32),IF(C$27="kg/t SAR",(C$28*$B32),IF(C$27="kg/t DM",((C$28*($B$28/100))*$B32),IF(C$27="mg/kg SAR",((C$28*0.001)*$B32),IF(C$27="mg/kg DM",(((C$28*0.001)*($B$28/100))*$B32),0))))))</f>
        <v>100.02874</v>
      </c>
      <c r="D32" s="77">
        <f t="shared" ref="D32:D50" si="7">(IF(D$27="%w/w SAR",((D$28*10)*$B32),IF(D$27="%w/w DM",(((D$28*10)*($B$28/100))*$B32),IF(D$27="kg/t SAR",(D$28*$B32),IF(D$27="kg/t DM",((D$28*($B$28/100))*$B32),IF(D$27="mg/kg SAR",((D$28*0.001)*$B32),IF(D$27="mg/kg DM",(((D$28*0.001)*($B$28/100))*$B32),"0")))))))*2.291</f>
        <v>52.275808900000001</v>
      </c>
      <c r="E32" s="77">
        <f t="shared" ref="E32:E50" si="8">(IF(E$27="%w/w SAR",((E$28*10)*$B32),IF(E$27="%w/w DM",(((E$28*10)*($B$28/100))*$B32),IF(E$27="kg/t SAR",(E$28*$B32),IF(E$27="kg/t DM",((E$28*($B$28/100))*$B32),IF(E$27="mg/kg SAR",((E$28*0.001)*$B32),IF(E$27="mg/kg DM",(((E$28*0.001)*($B$28/100))*$B32),"0")))))))*1.205</f>
        <v>10.775290750000002</v>
      </c>
      <c r="F32" s="77">
        <f t="shared" ref="F32:F50" si="9">(IF(F$27="%w/w SAR",((F$28*10)*$B32),IF(F$27="%w/w DM",(((F$28*10)*($B$28/100))*$B32),IF(F$27="kg/t SAR",(F$28*$B32),IF(F$27="kg/t DM",((F$28*($B$28/100))*$B32),IF(F$27="mg/kg SAR",((F$28*0.001)*$B32),IF(F$27="mg/kg DM",(((F$28*0.001)*($B$28/100))*$B32),"0")))))))*1.658</f>
        <v>5.2964909480000006</v>
      </c>
      <c r="G32" s="77">
        <f t="shared" si="5"/>
        <v>3.6631980000000008E-2</v>
      </c>
      <c r="H32" s="77">
        <f t="shared" si="5"/>
        <v>0.41565580000000008</v>
      </c>
      <c r="I32" s="77">
        <f t="shared" si="5"/>
        <v>5.217282000000001E-3</v>
      </c>
      <c r="J32" s="77">
        <f t="shared" si="5"/>
        <v>1.2334000000000002E-4</v>
      </c>
      <c r="K32" s="77">
        <f t="shared" si="5"/>
        <v>1.2334000000000002E-4</v>
      </c>
      <c r="L32" s="77">
        <f t="shared" si="5"/>
        <v>2.6024740000000005E-2</v>
      </c>
      <c r="M32" s="77">
        <f t="shared" si="5"/>
        <v>8.0911040000000004E-2</v>
      </c>
      <c r="N32" s="77">
        <f t="shared" si="5"/>
        <v>0</v>
      </c>
      <c r="O32" s="77">
        <f t="shared" si="5"/>
        <v>0</v>
      </c>
      <c r="P32" s="77">
        <f t="shared" si="5"/>
        <v>12.827360000000002</v>
      </c>
      <c r="Q32" s="77">
        <f t="shared" ref="Q32:Q50" si="10">(IF(Q$27="%w/w SAR",((Q$28*10)*$B32),IF(Q$27="%w/w DM",(((Q$28*10)*($B$28/100))*$B32),IF(Q$27="kg/t SAR",(Q$28*$B32),IF(Q$27="kg/t DM",((Q$28*($B$28/100))*$B32),IF(Q$27="mg/kg SAR",((Q$28*0.001)*$B32),IF(Q$27="mg/kg DM",(((Q$28*0.001)*($B$28/100))*$B32),0)))))))*2.5</f>
        <v>52.111150000000002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14</v>
      </c>
      <c r="C33" s="77">
        <f t="shared" si="6"/>
        <v>100.02874</v>
      </c>
      <c r="D33" s="77">
        <f t="shared" si="7"/>
        <v>52.275808900000001</v>
      </c>
      <c r="E33" s="77">
        <f t="shared" si="8"/>
        <v>10.775290750000002</v>
      </c>
      <c r="F33" s="77">
        <f t="shared" si="9"/>
        <v>5.2964909480000006</v>
      </c>
      <c r="G33" s="77">
        <f t="shared" si="5"/>
        <v>3.6631980000000008E-2</v>
      </c>
      <c r="H33" s="77">
        <f t="shared" si="5"/>
        <v>0.41565580000000008</v>
      </c>
      <c r="I33" s="77">
        <f t="shared" si="5"/>
        <v>5.217282000000001E-3</v>
      </c>
      <c r="J33" s="77">
        <f t="shared" si="5"/>
        <v>1.2334000000000002E-4</v>
      </c>
      <c r="K33" s="77">
        <f t="shared" si="5"/>
        <v>1.2334000000000002E-4</v>
      </c>
      <c r="L33" s="77">
        <f t="shared" si="5"/>
        <v>2.6024740000000005E-2</v>
      </c>
      <c r="M33" s="77">
        <f t="shared" si="5"/>
        <v>8.0911040000000004E-2</v>
      </c>
      <c r="N33" s="77">
        <f t="shared" si="5"/>
        <v>0</v>
      </c>
      <c r="O33" s="77">
        <f t="shared" si="5"/>
        <v>0</v>
      </c>
      <c r="P33" s="77">
        <f t="shared" si="5"/>
        <v>12.827360000000002</v>
      </c>
      <c r="Q33" s="77">
        <f t="shared" si="10"/>
        <v>52.111150000000002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14</v>
      </c>
      <c r="C34" s="77">
        <f t="shared" si="6"/>
        <v>100.02874</v>
      </c>
      <c r="D34" s="77">
        <f t="shared" si="7"/>
        <v>52.275808900000001</v>
      </c>
      <c r="E34" s="77">
        <f t="shared" si="8"/>
        <v>10.775290750000002</v>
      </c>
      <c r="F34" s="77">
        <f t="shared" si="9"/>
        <v>5.2964909480000006</v>
      </c>
      <c r="G34" s="77">
        <f t="shared" si="5"/>
        <v>3.6631980000000008E-2</v>
      </c>
      <c r="H34" s="77">
        <f t="shared" si="5"/>
        <v>0.41565580000000008</v>
      </c>
      <c r="I34" s="77">
        <f t="shared" si="5"/>
        <v>5.217282000000001E-3</v>
      </c>
      <c r="J34" s="77">
        <f t="shared" si="5"/>
        <v>1.2334000000000002E-4</v>
      </c>
      <c r="K34" s="77">
        <f t="shared" si="5"/>
        <v>1.2334000000000002E-4</v>
      </c>
      <c r="L34" s="77">
        <f t="shared" si="5"/>
        <v>2.6024740000000005E-2</v>
      </c>
      <c r="M34" s="77">
        <f t="shared" si="5"/>
        <v>8.0911040000000004E-2</v>
      </c>
      <c r="N34" s="77">
        <f t="shared" si="5"/>
        <v>0</v>
      </c>
      <c r="O34" s="77">
        <f t="shared" si="5"/>
        <v>0</v>
      </c>
      <c r="P34" s="77">
        <f t="shared" si="5"/>
        <v>12.827360000000002</v>
      </c>
      <c r="Q34" s="77">
        <f t="shared" si="10"/>
        <v>52.111150000000002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14</v>
      </c>
      <c r="C35" s="77">
        <f t="shared" si="6"/>
        <v>100.02874</v>
      </c>
      <c r="D35" s="77">
        <f t="shared" si="7"/>
        <v>52.275808900000001</v>
      </c>
      <c r="E35" s="77">
        <f t="shared" si="8"/>
        <v>10.775290750000002</v>
      </c>
      <c r="F35" s="77">
        <f t="shared" si="9"/>
        <v>5.2964909480000006</v>
      </c>
      <c r="G35" s="77">
        <f t="shared" si="5"/>
        <v>3.6631980000000008E-2</v>
      </c>
      <c r="H35" s="77">
        <f t="shared" si="5"/>
        <v>0.41565580000000008</v>
      </c>
      <c r="I35" s="77">
        <f t="shared" si="5"/>
        <v>5.217282000000001E-3</v>
      </c>
      <c r="J35" s="77">
        <f t="shared" si="5"/>
        <v>1.2334000000000002E-4</v>
      </c>
      <c r="K35" s="77">
        <f t="shared" si="5"/>
        <v>1.2334000000000002E-4</v>
      </c>
      <c r="L35" s="77">
        <f t="shared" si="5"/>
        <v>2.6024740000000005E-2</v>
      </c>
      <c r="M35" s="77">
        <f t="shared" si="5"/>
        <v>8.0911040000000004E-2</v>
      </c>
      <c r="N35" s="77">
        <f t="shared" si="5"/>
        <v>0</v>
      </c>
      <c r="O35" s="77">
        <f t="shared" si="5"/>
        <v>0</v>
      </c>
      <c r="P35" s="77">
        <f t="shared" si="5"/>
        <v>12.827360000000002</v>
      </c>
      <c r="Q35" s="77">
        <f t="shared" si="10"/>
        <v>52.111150000000002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14</v>
      </c>
      <c r="C36" s="77">
        <f t="shared" si="6"/>
        <v>100.02874</v>
      </c>
      <c r="D36" s="77">
        <f t="shared" si="7"/>
        <v>52.275808900000001</v>
      </c>
      <c r="E36" s="77">
        <f t="shared" si="8"/>
        <v>10.775290750000002</v>
      </c>
      <c r="F36" s="77">
        <f t="shared" si="9"/>
        <v>5.2964909480000006</v>
      </c>
      <c r="G36" s="77">
        <f t="shared" si="5"/>
        <v>3.6631980000000008E-2</v>
      </c>
      <c r="H36" s="77">
        <f t="shared" si="5"/>
        <v>0.41565580000000008</v>
      </c>
      <c r="I36" s="77">
        <f t="shared" si="5"/>
        <v>5.217282000000001E-3</v>
      </c>
      <c r="J36" s="77">
        <f t="shared" si="5"/>
        <v>1.2334000000000002E-4</v>
      </c>
      <c r="K36" s="77">
        <f t="shared" si="5"/>
        <v>1.2334000000000002E-4</v>
      </c>
      <c r="L36" s="77">
        <f t="shared" si="5"/>
        <v>2.6024740000000005E-2</v>
      </c>
      <c r="M36" s="77">
        <f t="shared" si="5"/>
        <v>8.0911040000000004E-2</v>
      </c>
      <c r="N36" s="77">
        <f t="shared" si="5"/>
        <v>0</v>
      </c>
      <c r="O36" s="77">
        <f t="shared" si="5"/>
        <v>0</v>
      </c>
      <c r="P36" s="77">
        <f t="shared" si="5"/>
        <v>12.827360000000002</v>
      </c>
      <c r="Q36" s="77">
        <f t="shared" si="10"/>
        <v>52.111150000000002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v>
      </c>
      <c r="C62" s="77">
        <f>B32</f>
        <v>14</v>
      </c>
      <c r="D62" s="77">
        <f>B33</f>
        <v>14</v>
      </c>
      <c r="E62" s="77">
        <f>B34</f>
        <v>14</v>
      </c>
      <c r="F62" s="77">
        <f>B35</f>
        <v>14</v>
      </c>
      <c r="G62" s="77">
        <f>B36</f>
        <v>14</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E1"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3.76</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179</v>
      </c>
      <c r="G2" s="125" t="s">
        <v>110</v>
      </c>
      <c r="H2" s="126"/>
      <c r="I2" s="118">
        <v>516</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56.134998400000001</v>
      </c>
      <c r="D18" s="16">
        <f>$D32</f>
        <v>56.134998400000001</v>
      </c>
      <c r="E18" s="16">
        <f>$D33</f>
        <v>56.134998400000001</v>
      </c>
      <c r="F18" s="16">
        <f>$D34</f>
        <v>56.134998400000001</v>
      </c>
      <c r="G18" s="16">
        <f>$D35</f>
        <v>56.134998400000001</v>
      </c>
      <c r="H18" s="16">
        <f>$D36</f>
        <v>56.134998400000001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0.13499840000000063</v>
      </c>
      <c r="D19" s="16">
        <f t="shared" ref="D19:V19" si="1">D18-D17</f>
        <v>0.13499840000000063</v>
      </c>
      <c r="E19" s="16">
        <f t="shared" si="1"/>
        <v>0.13499840000000063</v>
      </c>
      <c r="F19" s="16">
        <f t="shared" si="1"/>
        <v>0.13499840000000063</v>
      </c>
      <c r="G19" s="16">
        <f t="shared" si="1"/>
        <v>0.13499840000000063</v>
      </c>
      <c r="H19" s="16">
        <f t="shared" si="1"/>
        <v>0.13499840000000063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50.503960000000014</v>
      </c>
      <c r="D22" s="16">
        <f>$E32</f>
        <v>50.503960000000014</v>
      </c>
      <c r="E22" s="16">
        <f>$E33</f>
        <v>50.503960000000014</v>
      </c>
      <c r="F22" s="16">
        <f>$E34</f>
        <v>50.503960000000014</v>
      </c>
      <c r="G22" s="16">
        <f>$E35</f>
        <v>50.503960000000014</v>
      </c>
      <c r="H22" s="16">
        <f>$E36</f>
        <v>50.503960000000014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-125.49603999999999</v>
      </c>
      <c r="D23" s="16">
        <f t="shared" ref="D23:V23" si="3">D22-D21</f>
        <v>-125.49603999999999</v>
      </c>
      <c r="E23" s="16">
        <f t="shared" si="3"/>
        <v>-125.49603999999999</v>
      </c>
      <c r="F23" s="16">
        <f t="shared" si="3"/>
        <v>-125.49603999999999</v>
      </c>
      <c r="G23" s="16">
        <f t="shared" si="3"/>
        <v>-125.49603999999999</v>
      </c>
      <c r="H23" s="16">
        <f t="shared" si="3"/>
        <v>-125.49603999999999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248</v>
      </c>
      <c r="C31" s="77">
        <f>IF(C$27="%w/w SAR",((C$28*10)*$B31),IF(C$27="%w/w DM",(((C$28*10)*($B$28/100))*$B31),IF(C$27="kg/t SAR",(C$28*$B31),IF(C$27="kg/t DM",((C$28*($B$28/100))*$B31),IF(C$27="mg/kg SAR",((C$28*0.001)*$B31),IF(C$27="mg/kg DM",(((C$28*0.001)*($B$28/100))*$B31),0))))))</f>
        <v>148.79999999999998</v>
      </c>
      <c r="D31" s="77">
        <f>(IF(D$27="%w/w SAR",((D$28*10)*$B31),IF(D$27="%w/w DM",(((D$28*10)*($B$28/100))*$B31),IF(D$27="kg/t SAR",(D$28*$B31),IF(D$27="kg/t DM",((D$28*($B$28/100))*$B31),IF(D$27="mg/kg SAR",((D$28*0.001)*$B31),IF(D$27="mg/kg DM",(((D$28*0.001)*($B$28/100))*$B31),"0")))))))*2.291</f>
        <v>56.134998400000001</v>
      </c>
      <c r="E31" s="77">
        <f>(IF(E$27="%w/w SAR",((E$28*10)*$B31),IF(E$27="%w/w DM",(((E$28*10)*($B$28/100))*$B31),IF(E$27="kg/t SAR",(E$28*$B31),IF(E$27="kg/t DM",((E$28*($B$28/100))*$B31),IF(E$27="mg/kg SAR",((E$28*0.001)*$B31),IF(E$27="mg/kg DM",(((E$28*0.001)*($B$28/100))*$B31),"0")))))))*1.205</f>
        <v>50.503960000000014</v>
      </c>
      <c r="F31" s="77">
        <f>(IF(F$27="%w/w SAR",((F$28*10)*$B31),IF(F$27="%w/w DM",(((F$28*10)*($B$28/100))*$B31),IF(F$27="kg/t SAR",(F$28*$B31),IF(F$27="kg/t DM",((F$28*($B$28/100))*$B31),IF(F$27="mg/kg SAR",((F$28*0.001)*$B31),IF(F$27="mg/kg DM",(((F$28*0.001)*($B$28/100))*$B31),"0")))))))*1.658</f>
        <v>10.5263104</v>
      </c>
      <c r="G31" s="77">
        <f t="shared" ref="G31:P46" si="5">IF(G$27="%w/w SAR",((G$28*10)*$B31),IF(G$27="%w/w DM",(((G$28*10)*($B$28/100))*$B31),IF(G$27="kg/t SAR",(G$28*$B31),IF(G$27="kg/t DM",((G$28*($B$28/100))*$B31),IF(G$27="mg/kg SAR",((G$28*0.001)*$B31),IF(G$27="mg/kg DM",(((G$28*0.001)*($B$28/100))*$B31),0))))))</f>
        <v>5.4808000000000003E-2</v>
      </c>
      <c r="H31" s="77">
        <f t="shared" si="5"/>
        <v>0.248</v>
      </c>
      <c r="I31" s="77">
        <f t="shared" si="5"/>
        <v>0.124</v>
      </c>
      <c r="J31" s="77">
        <f t="shared" si="5"/>
        <v>2.48E-3</v>
      </c>
      <c r="K31" s="77">
        <f t="shared" si="5"/>
        <v>1.2400000000000001E-2</v>
      </c>
      <c r="L31" s="77">
        <f t="shared" si="5"/>
        <v>4.9600000000000005E-2</v>
      </c>
      <c r="M31" s="77">
        <f t="shared" si="5"/>
        <v>4.9600000000000005E-2</v>
      </c>
      <c r="N31" s="77">
        <f t="shared" si="5"/>
        <v>0</v>
      </c>
      <c r="O31" s="77">
        <f t="shared" si="5"/>
        <v>0</v>
      </c>
      <c r="P31" s="77">
        <f t="shared" si="5"/>
        <v>83.576000000000008</v>
      </c>
      <c r="Q31" s="77">
        <f>(IF(Q$27="%w/w SAR",((Q$28*10)*$B31),IF(Q$27="%w/w DM",(((Q$28*10)*($B$28/100))*$B31),IF(Q$27="kg/t SAR",(Q$28*$B31),IF(Q$27="kg/t DM",((Q$28*($B$28/100))*$B31),IF(Q$27="mg/kg SAR",((Q$28*0.001)*$B31),IF(Q$27="mg/kg DM",(((Q$28*0.001)*($B$28/100))*$B31),0)))))))*2.5</f>
        <v>48.298000000000002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248</v>
      </c>
      <c r="C32" s="77">
        <f t="shared" ref="C32:C50" si="6">IF(C$27="%w/w SAR",((C$28*10)*$B32),IF(C$27="%w/w DM",(((C$28*10)*($B$28/100))*$B32),IF(C$27="kg/t SAR",(C$28*$B32),IF(C$27="kg/t DM",((C$28*($B$28/100))*$B32),IF(C$27="mg/kg SAR",((C$28*0.001)*$B32),IF(C$27="mg/kg DM",(((C$28*0.001)*($B$28/100))*$B32),0))))))</f>
        <v>148.79999999999998</v>
      </c>
      <c r="D32" s="77">
        <f t="shared" ref="D32:D50" si="7">(IF(D$27="%w/w SAR",((D$28*10)*$B32),IF(D$27="%w/w DM",(((D$28*10)*($B$28/100))*$B32),IF(D$27="kg/t SAR",(D$28*$B32),IF(D$27="kg/t DM",((D$28*($B$28/100))*$B32),IF(D$27="mg/kg SAR",((D$28*0.001)*$B32),IF(D$27="mg/kg DM",(((D$28*0.001)*($B$28/100))*$B32),"0")))))))*2.291</f>
        <v>56.134998400000001</v>
      </c>
      <c r="E32" s="77">
        <f t="shared" ref="E32:E50" si="8">(IF(E$27="%w/w SAR",((E$28*10)*$B32),IF(E$27="%w/w DM",(((E$28*10)*($B$28/100))*$B32),IF(E$27="kg/t SAR",(E$28*$B32),IF(E$27="kg/t DM",((E$28*($B$28/100))*$B32),IF(E$27="mg/kg SAR",((E$28*0.001)*$B32),IF(E$27="mg/kg DM",(((E$28*0.001)*($B$28/100))*$B32),"0")))))))*1.205</f>
        <v>50.503960000000014</v>
      </c>
      <c r="F32" s="77">
        <f t="shared" ref="F32:F50" si="9">(IF(F$27="%w/w SAR",((F$28*10)*$B32),IF(F$27="%w/w DM",(((F$28*10)*($B$28/100))*$B32),IF(F$27="kg/t SAR",(F$28*$B32),IF(F$27="kg/t DM",((F$28*($B$28/100))*$B32),IF(F$27="mg/kg SAR",((F$28*0.001)*$B32),IF(F$27="mg/kg DM",(((F$28*0.001)*($B$28/100))*$B32),"0")))))))*1.658</f>
        <v>10.5263104</v>
      </c>
      <c r="G32" s="77">
        <f t="shared" si="5"/>
        <v>5.4808000000000003E-2</v>
      </c>
      <c r="H32" s="77">
        <f t="shared" si="5"/>
        <v>0.248</v>
      </c>
      <c r="I32" s="77">
        <f t="shared" si="5"/>
        <v>0.124</v>
      </c>
      <c r="J32" s="77">
        <f t="shared" si="5"/>
        <v>2.48E-3</v>
      </c>
      <c r="K32" s="77">
        <f t="shared" si="5"/>
        <v>1.2400000000000001E-2</v>
      </c>
      <c r="L32" s="77">
        <f t="shared" si="5"/>
        <v>4.9600000000000005E-2</v>
      </c>
      <c r="M32" s="77">
        <f t="shared" si="5"/>
        <v>4.9600000000000005E-2</v>
      </c>
      <c r="N32" s="77">
        <f t="shared" si="5"/>
        <v>0</v>
      </c>
      <c r="O32" s="77">
        <f t="shared" si="5"/>
        <v>0</v>
      </c>
      <c r="P32" s="77">
        <f t="shared" si="5"/>
        <v>83.576000000000008</v>
      </c>
      <c r="Q32" s="77">
        <f t="shared" ref="Q32:Q50" si="10">(IF(Q$27="%w/w SAR",((Q$28*10)*$B32),IF(Q$27="%w/w DM",(((Q$28*10)*($B$28/100))*$B32),IF(Q$27="kg/t SAR",(Q$28*$B32),IF(Q$27="kg/t DM",((Q$28*($B$28/100))*$B32),IF(Q$27="mg/kg SAR",((Q$28*0.001)*$B32),IF(Q$27="mg/kg DM",(((Q$28*0.001)*($B$28/100))*$B32),0)))))))*2.5</f>
        <v>48.298000000000002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248</v>
      </c>
      <c r="C33" s="77">
        <f t="shared" si="6"/>
        <v>148.79999999999998</v>
      </c>
      <c r="D33" s="77">
        <f t="shared" si="7"/>
        <v>56.134998400000001</v>
      </c>
      <c r="E33" s="77">
        <f t="shared" si="8"/>
        <v>50.503960000000014</v>
      </c>
      <c r="F33" s="77">
        <f t="shared" si="9"/>
        <v>10.5263104</v>
      </c>
      <c r="G33" s="77">
        <f t="shared" si="5"/>
        <v>5.4808000000000003E-2</v>
      </c>
      <c r="H33" s="77">
        <f t="shared" si="5"/>
        <v>0.248</v>
      </c>
      <c r="I33" s="77">
        <f t="shared" si="5"/>
        <v>0.124</v>
      </c>
      <c r="J33" s="77">
        <f t="shared" si="5"/>
        <v>2.48E-3</v>
      </c>
      <c r="K33" s="77">
        <f t="shared" si="5"/>
        <v>1.2400000000000001E-2</v>
      </c>
      <c r="L33" s="77">
        <f t="shared" si="5"/>
        <v>4.9600000000000005E-2</v>
      </c>
      <c r="M33" s="77">
        <f t="shared" si="5"/>
        <v>4.9600000000000005E-2</v>
      </c>
      <c r="N33" s="77">
        <f t="shared" si="5"/>
        <v>0</v>
      </c>
      <c r="O33" s="77">
        <f t="shared" si="5"/>
        <v>0</v>
      </c>
      <c r="P33" s="77">
        <f t="shared" si="5"/>
        <v>83.576000000000008</v>
      </c>
      <c r="Q33" s="77">
        <f t="shared" si="10"/>
        <v>48.298000000000002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248</v>
      </c>
      <c r="C34" s="77">
        <f t="shared" si="6"/>
        <v>148.79999999999998</v>
      </c>
      <c r="D34" s="77">
        <f t="shared" si="7"/>
        <v>56.134998400000001</v>
      </c>
      <c r="E34" s="77">
        <f t="shared" si="8"/>
        <v>50.503960000000014</v>
      </c>
      <c r="F34" s="77">
        <f t="shared" si="9"/>
        <v>10.5263104</v>
      </c>
      <c r="G34" s="77">
        <f t="shared" si="5"/>
        <v>5.4808000000000003E-2</v>
      </c>
      <c r="H34" s="77">
        <f t="shared" si="5"/>
        <v>0.248</v>
      </c>
      <c r="I34" s="77">
        <f t="shared" si="5"/>
        <v>0.124</v>
      </c>
      <c r="J34" s="77">
        <f t="shared" si="5"/>
        <v>2.48E-3</v>
      </c>
      <c r="K34" s="77">
        <f t="shared" si="5"/>
        <v>1.2400000000000001E-2</v>
      </c>
      <c r="L34" s="77">
        <f t="shared" si="5"/>
        <v>4.9600000000000005E-2</v>
      </c>
      <c r="M34" s="77">
        <f t="shared" si="5"/>
        <v>4.9600000000000005E-2</v>
      </c>
      <c r="N34" s="77">
        <f t="shared" si="5"/>
        <v>0</v>
      </c>
      <c r="O34" s="77">
        <f t="shared" si="5"/>
        <v>0</v>
      </c>
      <c r="P34" s="77">
        <f t="shared" si="5"/>
        <v>83.576000000000008</v>
      </c>
      <c r="Q34" s="77">
        <f t="shared" si="10"/>
        <v>48.298000000000002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248</v>
      </c>
      <c r="C35" s="77">
        <f t="shared" si="6"/>
        <v>148.79999999999998</v>
      </c>
      <c r="D35" s="77">
        <f t="shared" si="7"/>
        <v>56.134998400000001</v>
      </c>
      <c r="E35" s="77">
        <f t="shared" si="8"/>
        <v>50.503960000000014</v>
      </c>
      <c r="F35" s="77">
        <f t="shared" si="9"/>
        <v>10.5263104</v>
      </c>
      <c r="G35" s="77">
        <f t="shared" si="5"/>
        <v>5.4808000000000003E-2</v>
      </c>
      <c r="H35" s="77">
        <f t="shared" si="5"/>
        <v>0.248</v>
      </c>
      <c r="I35" s="77">
        <f t="shared" si="5"/>
        <v>0.124</v>
      </c>
      <c r="J35" s="77">
        <f t="shared" si="5"/>
        <v>2.48E-3</v>
      </c>
      <c r="K35" s="77">
        <f t="shared" si="5"/>
        <v>1.2400000000000001E-2</v>
      </c>
      <c r="L35" s="77">
        <f t="shared" si="5"/>
        <v>4.9600000000000005E-2</v>
      </c>
      <c r="M35" s="77">
        <f t="shared" si="5"/>
        <v>4.9600000000000005E-2</v>
      </c>
      <c r="N35" s="77">
        <f t="shared" si="5"/>
        <v>0</v>
      </c>
      <c r="O35" s="77">
        <f t="shared" si="5"/>
        <v>0</v>
      </c>
      <c r="P35" s="77">
        <f t="shared" si="5"/>
        <v>83.576000000000008</v>
      </c>
      <c r="Q35" s="77">
        <f t="shared" si="10"/>
        <v>48.298000000000002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248</v>
      </c>
      <c r="C36" s="77">
        <f t="shared" si="6"/>
        <v>148.79999999999998</v>
      </c>
      <c r="D36" s="77">
        <f t="shared" si="7"/>
        <v>56.134998400000001</v>
      </c>
      <c r="E36" s="77">
        <f t="shared" si="8"/>
        <v>50.503960000000014</v>
      </c>
      <c r="F36" s="77">
        <f t="shared" si="9"/>
        <v>10.5263104</v>
      </c>
      <c r="G36" s="77">
        <f t="shared" si="5"/>
        <v>5.4808000000000003E-2</v>
      </c>
      <c r="H36" s="77">
        <f t="shared" si="5"/>
        <v>0.248</v>
      </c>
      <c r="I36" s="77">
        <f t="shared" si="5"/>
        <v>0.124</v>
      </c>
      <c r="J36" s="77">
        <f t="shared" si="5"/>
        <v>2.48E-3</v>
      </c>
      <c r="K36" s="77">
        <f t="shared" si="5"/>
        <v>1.2400000000000001E-2</v>
      </c>
      <c r="L36" s="77">
        <f t="shared" si="5"/>
        <v>4.9600000000000005E-2</v>
      </c>
      <c r="M36" s="77">
        <f t="shared" si="5"/>
        <v>4.9600000000000005E-2</v>
      </c>
      <c r="N36" s="77">
        <f t="shared" si="5"/>
        <v>0</v>
      </c>
      <c r="O36" s="77">
        <f t="shared" si="5"/>
        <v>0</v>
      </c>
      <c r="P36" s="77">
        <f t="shared" si="5"/>
        <v>83.576000000000008</v>
      </c>
      <c r="Q36" s="77">
        <f t="shared" si="10"/>
        <v>48.298000000000002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248</v>
      </c>
      <c r="C62" s="77">
        <f>B32</f>
        <v>248</v>
      </c>
      <c r="D62" s="77">
        <f>B33</f>
        <v>248</v>
      </c>
      <c r="E62" s="77">
        <f>B34</f>
        <v>248</v>
      </c>
      <c r="F62" s="77">
        <f>B35</f>
        <v>248</v>
      </c>
      <c r="G62" s="77">
        <f>B36</f>
        <v>248</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E1"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5.33</v>
      </c>
      <c r="J1" s="127" t="s">
        <v>153</v>
      </c>
      <c r="K1" s="127"/>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175</v>
      </c>
      <c r="G2" s="125" t="s">
        <v>110</v>
      </c>
      <c r="H2" s="126"/>
      <c r="I2" s="118">
        <v>890</v>
      </c>
      <c r="J2" s="127" t="s">
        <v>158</v>
      </c>
      <c r="K2" s="127"/>
      <c r="L2" s="97">
        <v>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60.5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56.450240000000001</v>
      </c>
      <c r="D18" s="16">
        <f>$D32</f>
        <v>56.450240000000001</v>
      </c>
      <c r="E18" s="16">
        <f>$D33</f>
        <v>56.450240000000001</v>
      </c>
      <c r="F18" s="16">
        <f>$D34</f>
        <v>56.450240000000001</v>
      </c>
      <c r="G18" s="16">
        <f>$D35</f>
        <v>56.450240000000001</v>
      </c>
      <c r="H18" s="16">
        <f>$D36</f>
        <v>56.450240000000001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0.45024000000000086</v>
      </c>
      <c r="D19" s="16">
        <f t="shared" ref="D19:V19" si="1">D18-D17</f>
        <v>0.45024000000000086</v>
      </c>
      <c r="E19" s="16">
        <f t="shared" si="1"/>
        <v>0.45024000000000086</v>
      </c>
      <c r="F19" s="16">
        <f t="shared" si="1"/>
        <v>0.45024000000000086</v>
      </c>
      <c r="G19" s="16">
        <f t="shared" si="1"/>
        <v>0.45024000000000086</v>
      </c>
      <c r="H19" s="16">
        <f t="shared" si="1"/>
        <v>0.45024000000000086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59.806560000000012</v>
      </c>
      <c r="D22" s="16">
        <f>$E32</f>
        <v>59.806560000000012</v>
      </c>
      <c r="E22" s="16">
        <f>$E33</f>
        <v>59.806560000000012</v>
      </c>
      <c r="F22" s="16">
        <f>$E34</f>
        <v>59.806560000000012</v>
      </c>
      <c r="G22" s="16">
        <f>$E35</f>
        <v>59.806560000000012</v>
      </c>
      <c r="H22" s="16">
        <f>$E36</f>
        <v>59.806560000000012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-116.19343999999998</v>
      </c>
      <c r="D23" s="16">
        <f t="shared" ref="D23:V23" si="3">D22-D21</f>
        <v>-116.19343999999998</v>
      </c>
      <c r="E23" s="16">
        <f t="shared" si="3"/>
        <v>-116.19343999999998</v>
      </c>
      <c r="F23" s="16">
        <f t="shared" si="3"/>
        <v>-116.19343999999998</v>
      </c>
      <c r="G23" s="16">
        <f t="shared" si="3"/>
        <v>-116.19343999999998</v>
      </c>
      <c r="H23" s="16">
        <f t="shared" si="3"/>
        <v>-116.19343999999998</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176</v>
      </c>
      <c r="C31" s="77">
        <f>IF(C$27="%w/w SAR",((C$28*10)*$B31),IF(C$27="%w/w DM",(((C$28*10)*($B$28/100))*$B31),IF(C$27="kg/t SAR",(C$28*$B31),IF(C$27="kg/t DM",((C$28*($B$28/100))*$B31),IF(C$27="mg/kg SAR",((C$28*0.001)*$B31),IF(C$27="mg/kg DM",(((C$28*0.001)*($B$28/100))*$B31),0))))))</f>
        <v>70.400000000000006</v>
      </c>
      <c r="D31" s="77">
        <f>(IF(D$27="%w/w SAR",((D$28*10)*$B31),IF(D$27="%w/w DM",(((D$28*10)*($B$28/100))*$B31),IF(D$27="kg/t SAR",(D$28*$B31),IF(D$27="kg/t DM",((D$28*($B$28/100))*$B31),IF(D$27="mg/kg SAR",((D$28*0.001)*$B31),IF(D$27="mg/kg DM",(((D$28*0.001)*($B$28/100))*$B31),"0")))))))*2.291</f>
        <v>56.450240000000001</v>
      </c>
      <c r="E31" s="77">
        <f>(IF(E$27="%w/w SAR",((E$28*10)*$B31),IF(E$27="%w/w DM",(((E$28*10)*($B$28/100))*$B31),IF(E$27="kg/t SAR",(E$28*$B31),IF(E$27="kg/t DM",((E$28*($B$28/100))*$B31),IF(E$27="mg/kg SAR",((E$28*0.001)*$B31),IF(E$27="mg/kg DM",(((E$28*0.001)*($B$28/100))*$B31),"0")))))))*1.205</f>
        <v>59.806560000000012</v>
      </c>
      <c r="F31" s="77">
        <f>(IF(F$27="%w/w SAR",((F$28*10)*$B31),IF(F$27="%w/w DM",(((F$28*10)*($B$28/100))*$B31),IF(F$27="kg/t SAR",(F$28*$B31),IF(F$27="kg/t DM",((F$28*($B$28/100))*$B31),IF(F$27="mg/kg SAR",((F$28*0.001)*$B31),IF(F$27="mg/kg DM",(((F$28*0.001)*($B$28/100))*$B31),"0")))))))*1.658</f>
        <v>10.038195200000001</v>
      </c>
      <c r="G31" s="77">
        <f t="shared" ref="G31:P46" si="5">IF(G$27="%w/w SAR",((G$28*10)*$B31),IF(G$27="%w/w DM",(((G$28*10)*($B$28/100))*$B31),IF(G$27="kg/t SAR",(G$28*$B31),IF(G$27="kg/t DM",((G$28*($B$28/100))*$B31),IF(G$27="mg/kg SAR",((G$28*0.001)*$B31),IF(G$27="mg/kg DM",(((G$28*0.001)*($B$28/100))*$B31),0))))))</f>
        <v>0.28687999999999997</v>
      </c>
      <c r="H31" s="77">
        <f t="shared" si="5"/>
        <v>8.7999999999999995E-2</v>
      </c>
      <c r="I31" s="77">
        <f t="shared" si="5"/>
        <v>8.7999999999999995E-2</v>
      </c>
      <c r="J31" s="77">
        <f t="shared" si="5"/>
        <v>1.7600000000000001E-3</v>
      </c>
      <c r="K31" s="77">
        <f t="shared" si="5"/>
        <v>8.8000000000000005E-3</v>
      </c>
      <c r="L31" s="77">
        <f t="shared" si="5"/>
        <v>3.5200000000000002E-2</v>
      </c>
      <c r="M31" s="77">
        <f t="shared" si="5"/>
        <v>3.5200000000000002E-2</v>
      </c>
      <c r="N31" s="77">
        <f t="shared" si="5"/>
        <v>0</v>
      </c>
      <c r="O31" s="77">
        <f t="shared" si="5"/>
        <v>0</v>
      </c>
      <c r="P31" s="77">
        <f t="shared" si="5"/>
        <v>156.28800000000001</v>
      </c>
      <c r="Q31" s="77">
        <f>(IF(Q$27="%w/w SAR",((Q$28*10)*$B31),IF(Q$27="%w/w DM",(((Q$28*10)*($B$28/100))*$B31),IF(Q$27="kg/t SAR",(Q$28*$B31),IF(Q$27="kg/t DM",((Q$28*($B$28/100))*$B31),IF(Q$27="mg/kg SAR",((Q$28*0.001)*$B31),IF(Q$27="mg/kg DM",(((Q$28*0.001)*($B$28/100))*$B31),0)))))))*2.5</f>
        <v>19.579999999999998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176</v>
      </c>
      <c r="C32" s="77">
        <f t="shared" ref="C32:C50" si="6">IF(C$27="%w/w SAR",((C$28*10)*$B32),IF(C$27="%w/w DM",(((C$28*10)*($B$28/100))*$B32),IF(C$27="kg/t SAR",(C$28*$B32),IF(C$27="kg/t DM",((C$28*($B$28/100))*$B32),IF(C$27="mg/kg SAR",((C$28*0.001)*$B32),IF(C$27="mg/kg DM",(((C$28*0.001)*($B$28/100))*$B32),0))))))</f>
        <v>70.400000000000006</v>
      </c>
      <c r="D32" s="77">
        <f t="shared" ref="D32:D50" si="7">(IF(D$27="%w/w SAR",((D$28*10)*$B32),IF(D$27="%w/w DM",(((D$28*10)*($B$28/100))*$B32),IF(D$27="kg/t SAR",(D$28*$B32),IF(D$27="kg/t DM",((D$28*($B$28/100))*$B32),IF(D$27="mg/kg SAR",((D$28*0.001)*$B32),IF(D$27="mg/kg DM",(((D$28*0.001)*($B$28/100))*$B32),"0")))))))*2.291</f>
        <v>56.450240000000001</v>
      </c>
      <c r="E32" s="77">
        <f t="shared" ref="E32:E50" si="8">(IF(E$27="%w/w SAR",((E$28*10)*$B32),IF(E$27="%w/w DM",(((E$28*10)*($B$28/100))*$B32),IF(E$27="kg/t SAR",(E$28*$B32),IF(E$27="kg/t DM",((E$28*($B$28/100))*$B32),IF(E$27="mg/kg SAR",((E$28*0.001)*$B32),IF(E$27="mg/kg DM",(((E$28*0.001)*($B$28/100))*$B32),"0")))))))*1.205</f>
        <v>59.806560000000012</v>
      </c>
      <c r="F32" s="77">
        <f t="shared" ref="F32:F50" si="9">(IF(F$27="%w/w SAR",((F$28*10)*$B32),IF(F$27="%w/w DM",(((F$28*10)*($B$28/100))*$B32),IF(F$27="kg/t SAR",(F$28*$B32),IF(F$27="kg/t DM",((F$28*($B$28/100))*$B32),IF(F$27="mg/kg SAR",((F$28*0.001)*$B32),IF(F$27="mg/kg DM",(((F$28*0.001)*($B$28/100))*$B32),"0")))))))*1.658</f>
        <v>10.038195200000001</v>
      </c>
      <c r="G32" s="77">
        <f t="shared" si="5"/>
        <v>0.28687999999999997</v>
      </c>
      <c r="H32" s="77">
        <f t="shared" si="5"/>
        <v>8.7999999999999995E-2</v>
      </c>
      <c r="I32" s="77">
        <f t="shared" si="5"/>
        <v>8.7999999999999995E-2</v>
      </c>
      <c r="J32" s="77">
        <f t="shared" si="5"/>
        <v>1.7600000000000001E-3</v>
      </c>
      <c r="K32" s="77">
        <f t="shared" si="5"/>
        <v>8.8000000000000005E-3</v>
      </c>
      <c r="L32" s="77">
        <f t="shared" si="5"/>
        <v>3.5200000000000002E-2</v>
      </c>
      <c r="M32" s="77">
        <f t="shared" si="5"/>
        <v>3.5200000000000002E-2</v>
      </c>
      <c r="N32" s="77">
        <f t="shared" si="5"/>
        <v>0</v>
      </c>
      <c r="O32" s="77">
        <f t="shared" si="5"/>
        <v>0</v>
      </c>
      <c r="P32" s="77">
        <f t="shared" si="5"/>
        <v>156.28800000000001</v>
      </c>
      <c r="Q32" s="77">
        <f t="shared" ref="Q32:Q50" si="10">(IF(Q$27="%w/w SAR",((Q$28*10)*$B32),IF(Q$27="%w/w DM",(((Q$28*10)*($B$28/100))*$B32),IF(Q$27="kg/t SAR",(Q$28*$B32),IF(Q$27="kg/t DM",((Q$28*($B$28/100))*$B32),IF(Q$27="mg/kg SAR",((Q$28*0.001)*$B32),IF(Q$27="mg/kg DM",(((Q$28*0.001)*($B$28/100))*$B32),0)))))))*2.5</f>
        <v>19.579999999999998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176</v>
      </c>
      <c r="C33" s="77">
        <f t="shared" si="6"/>
        <v>70.400000000000006</v>
      </c>
      <c r="D33" s="77">
        <f t="shared" si="7"/>
        <v>56.450240000000001</v>
      </c>
      <c r="E33" s="77">
        <f t="shared" si="8"/>
        <v>59.806560000000012</v>
      </c>
      <c r="F33" s="77">
        <f t="shared" si="9"/>
        <v>10.038195200000001</v>
      </c>
      <c r="G33" s="77">
        <f t="shared" si="5"/>
        <v>0.28687999999999997</v>
      </c>
      <c r="H33" s="77">
        <f t="shared" si="5"/>
        <v>8.7999999999999995E-2</v>
      </c>
      <c r="I33" s="77">
        <f t="shared" si="5"/>
        <v>8.7999999999999995E-2</v>
      </c>
      <c r="J33" s="77">
        <f t="shared" si="5"/>
        <v>1.7600000000000001E-3</v>
      </c>
      <c r="K33" s="77">
        <f t="shared" si="5"/>
        <v>8.8000000000000005E-3</v>
      </c>
      <c r="L33" s="77">
        <f t="shared" si="5"/>
        <v>3.5200000000000002E-2</v>
      </c>
      <c r="M33" s="77">
        <f t="shared" si="5"/>
        <v>3.5200000000000002E-2</v>
      </c>
      <c r="N33" s="77">
        <f t="shared" si="5"/>
        <v>0</v>
      </c>
      <c r="O33" s="77">
        <f t="shared" si="5"/>
        <v>0</v>
      </c>
      <c r="P33" s="77">
        <f t="shared" si="5"/>
        <v>156.28800000000001</v>
      </c>
      <c r="Q33" s="77">
        <f t="shared" si="10"/>
        <v>19.579999999999998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176</v>
      </c>
      <c r="C34" s="77">
        <f t="shared" si="6"/>
        <v>70.400000000000006</v>
      </c>
      <c r="D34" s="77">
        <f t="shared" si="7"/>
        <v>56.450240000000001</v>
      </c>
      <c r="E34" s="77">
        <f t="shared" si="8"/>
        <v>59.806560000000012</v>
      </c>
      <c r="F34" s="77">
        <f t="shared" si="9"/>
        <v>10.038195200000001</v>
      </c>
      <c r="G34" s="77">
        <f t="shared" si="5"/>
        <v>0.28687999999999997</v>
      </c>
      <c r="H34" s="77">
        <f t="shared" si="5"/>
        <v>8.7999999999999995E-2</v>
      </c>
      <c r="I34" s="77">
        <f t="shared" si="5"/>
        <v>8.7999999999999995E-2</v>
      </c>
      <c r="J34" s="77">
        <f t="shared" si="5"/>
        <v>1.7600000000000001E-3</v>
      </c>
      <c r="K34" s="77">
        <f t="shared" si="5"/>
        <v>8.8000000000000005E-3</v>
      </c>
      <c r="L34" s="77">
        <f t="shared" si="5"/>
        <v>3.5200000000000002E-2</v>
      </c>
      <c r="M34" s="77">
        <f t="shared" si="5"/>
        <v>3.5200000000000002E-2</v>
      </c>
      <c r="N34" s="77">
        <f t="shared" si="5"/>
        <v>0</v>
      </c>
      <c r="O34" s="77">
        <f t="shared" si="5"/>
        <v>0</v>
      </c>
      <c r="P34" s="77">
        <f t="shared" si="5"/>
        <v>156.28800000000001</v>
      </c>
      <c r="Q34" s="77">
        <f t="shared" si="10"/>
        <v>19.579999999999998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176</v>
      </c>
      <c r="C35" s="77">
        <f t="shared" si="6"/>
        <v>70.400000000000006</v>
      </c>
      <c r="D35" s="77">
        <f t="shared" si="7"/>
        <v>56.450240000000001</v>
      </c>
      <c r="E35" s="77">
        <f t="shared" si="8"/>
        <v>59.806560000000012</v>
      </c>
      <c r="F35" s="77">
        <f t="shared" si="9"/>
        <v>10.038195200000001</v>
      </c>
      <c r="G35" s="77">
        <f t="shared" si="5"/>
        <v>0.28687999999999997</v>
      </c>
      <c r="H35" s="77">
        <f t="shared" si="5"/>
        <v>8.7999999999999995E-2</v>
      </c>
      <c r="I35" s="77">
        <f t="shared" si="5"/>
        <v>8.7999999999999995E-2</v>
      </c>
      <c r="J35" s="77">
        <f t="shared" si="5"/>
        <v>1.7600000000000001E-3</v>
      </c>
      <c r="K35" s="77">
        <f t="shared" si="5"/>
        <v>8.8000000000000005E-3</v>
      </c>
      <c r="L35" s="77">
        <f t="shared" si="5"/>
        <v>3.5200000000000002E-2</v>
      </c>
      <c r="M35" s="77">
        <f t="shared" si="5"/>
        <v>3.5200000000000002E-2</v>
      </c>
      <c r="N35" s="77">
        <f t="shared" si="5"/>
        <v>0</v>
      </c>
      <c r="O35" s="77">
        <f t="shared" si="5"/>
        <v>0</v>
      </c>
      <c r="P35" s="77">
        <f t="shared" si="5"/>
        <v>156.28800000000001</v>
      </c>
      <c r="Q35" s="77">
        <f t="shared" si="10"/>
        <v>19.579999999999998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176</v>
      </c>
      <c r="C36" s="77">
        <f t="shared" si="6"/>
        <v>70.400000000000006</v>
      </c>
      <c r="D36" s="77">
        <f t="shared" si="7"/>
        <v>56.450240000000001</v>
      </c>
      <c r="E36" s="77">
        <f t="shared" si="8"/>
        <v>59.806560000000012</v>
      </c>
      <c r="F36" s="77">
        <f t="shared" si="9"/>
        <v>10.038195200000001</v>
      </c>
      <c r="G36" s="77">
        <f t="shared" si="5"/>
        <v>0.28687999999999997</v>
      </c>
      <c r="H36" s="77">
        <f t="shared" si="5"/>
        <v>8.7999999999999995E-2</v>
      </c>
      <c r="I36" s="77">
        <f t="shared" si="5"/>
        <v>8.7999999999999995E-2</v>
      </c>
      <c r="J36" s="77">
        <f t="shared" si="5"/>
        <v>1.7600000000000001E-3</v>
      </c>
      <c r="K36" s="77">
        <f t="shared" si="5"/>
        <v>8.8000000000000005E-3</v>
      </c>
      <c r="L36" s="77">
        <f t="shared" si="5"/>
        <v>3.5200000000000002E-2</v>
      </c>
      <c r="M36" s="77">
        <f t="shared" si="5"/>
        <v>3.5200000000000002E-2</v>
      </c>
      <c r="N36" s="77">
        <f t="shared" si="5"/>
        <v>0</v>
      </c>
      <c r="O36" s="77">
        <f t="shared" si="5"/>
        <v>0</v>
      </c>
      <c r="P36" s="77">
        <f t="shared" si="5"/>
        <v>156.28800000000001</v>
      </c>
      <c r="Q36" s="77">
        <f t="shared" si="10"/>
        <v>19.579999999999998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176</v>
      </c>
      <c r="C62" s="77">
        <f>B32</f>
        <v>176</v>
      </c>
      <c r="D62" s="77">
        <f>B33</f>
        <v>176</v>
      </c>
      <c r="E62" s="77">
        <f>B34</f>
        <v>176</v>
      </c>
      <c r="F62" s="77">
        <f>B35</f>
        <v>176</v>
      </c>
      <c r="G62" s="77">
        <f>B36</f>
        <v>176</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E1"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4.0199999999999996</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177</v>
      </c>
      <c r="G2" s="125" t="s">
        <v>110</v>
      </c>
      <c r="H2" s="126"/>
      <c r="I2" s="118">
        <v>299</v>
      </c>
      <c r="J2" s="127" t="s">
        <v>158</v>
      </c>
      <c r="K2" s="127"/>
      <c r="L2" s="97">
        <v>0.32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v>200</v>
      </c>
      <c r="J3" s="123" t="s">
        <v>154</v>
      </c>
      <c r="K3" s="124"/>
      <c r="L3" s="97">
        <f>(L1/(L2*10000))*100</f>
        <v>1.5625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54.537254999999995</v>
      </c>
      <c r="D18" s="16">
        <f>$D32</f>
        <v>54.537254999999995</v>
      </c>
      <c r="E18" s="16">
        <f>$D33</f>
        <v>54.537254999999995</v>
      </c>
      <c r="F18" s="16">
        <f>$D34</f>
        <v>54.537254999999995</v>
      </c>
      <c r="G18" s="16">
        <f>$D35</f>
        <v>54.537254999999995</v>
      </c>
      <c r="H18" s="16">
        <f>$D36</f>
        <v>54.537254999999995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-1.4627450000000053</v>
      </c>
      <c r="D19" s="16">
        <f t="shared" ref="D19:V19" si="1">D18-D17</f>
        <v>-1.4627450000000053</v>
      </c>
      <c r="E19" s="16">
        <f t="shared" si="1"/>
        <v>-1.4627450000000053</v>
      </c>
      <c r="F19" s="16">
        <f t="shared" si="1"/>
        <v>-1.4627450000000053</v>
      </c>
      <c r="G19" s="16">
        <f t="shared" si="1"/>
        <v>-1.4627450000000053</v>
      </c>
      <c r="H19" s="16">
        <f t="shared" si="1"/>
        <v>-1.4627450000000053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13.6647</v>
      </c>
      <c r="D22" s="16">
        <f>$E32</f>
        <v>13.6647</v>
      </c>
      <c r="E22" s="16">
        <f>$E33</f>
        <v>13.6647</v>
      </c>
      <c r="F22" s="16">
        <f>$E34</f>
        <v>13.6647</v>
      </c>
      <c r="G22" s="16">
        <f>$E35</f>
        <v>13.6647</v>
      </c>
      <c r="H22" s="16">
        <f>$E36</f>
        <v>13.6647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-162.33529999999999</v>
      </c>
      <c r="D23" s="16">
        <f t="shared" ref="D23:V23" si="3">D22-D21</f>
        <v>-162.33529999999999</v>
      </c>
      <c r="E23" s="16">
        <f t="shared" si="3"/>
        <v>-162.33529999999999</v>
      </c>
      <c r="F23" s="16">
        <f t="shared" si="3"/>
        <v>-162.33529999999999</v>
      </c>
      <c r="G23" s="16">
        <f t="shared" si="3"/>
        <v>-162.33529999999999</v>
      </c>
      <c r="H23" s="16">
        <f t="shared" si="3"/>
        <v>-162.33529999999999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5.99</v>
      </c>
      <c r="C28" s="15">
        <v>0.32</v>
      </c>
      <c r="D28" s="15">
        <v>529</v>
      </c>
      <c r="E28" s="15">
        <v>252</v>
      </c>
      <c r="F28" s="15">
        <v>64.5</v>
      </c>
      <c r="G28" s="15">
        <v>1.21</v>
      </c>
      <c r="H28" s="15">
        <v>2.33</v>
      </c>
      <c r="I28" s="15">
        <v>0.5</v>
      </c>
      <c r="J28" s="15">
        <v>0.01</v>
      </c>
      <c r="K28" s="23">
        <v>0.05</v>
      </c>
      <c r="L28" s="15">
        <v>0.2</v>
      </c>
      <c r="M28" s="15">
        <v>0.47299999999999998</v>
      </c>
      <c r="N28" s="15"/>
      <c r="O28" s="15"/>
      <c r="P28" s="15">
        <v>61.7</v>
      </c>
      <c r="Q28" s="15">
        <v>177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45</v>
      </c>
      <c r="C31" s="77">
        <f>IF(C$27="%w/w SAR",((C$28*10)*$B31),IF(C$27="%w/w DM",(((C$28*10)*($B$28/100))*$B31),IF(C$27="kg/t SAR",(C$28*$B31),IF(C$27="kg/t DM",((C$28*($B$28/100))*$B31),IF(C$27="mg/kg SAR",((C$28*0.001)*$B31),IF(C$27="mg/kg DM",(((C$28*0.001)*($B$28/100))*$B31),0))))))</f>
        <v>144</v>
      </c>
      <c r="D31" s="77">
        <f>(IF(D$27="%w/w SAR",((D$28*10)*$B31),IF(D$27="%w/w DM",(((D$28*10)*($B$28/100))*$B31),IF(D$27="kg/t SAR",(D$28*$B31),IF(D$27="kg/t DM",((D$28*($B$28/100))*$B31),IF(D$27="mg/kg SAR",((D$28*0.001)*$B31),IF(D$27="mg/kg DM",(((D$28*0.001)*($B$28/100))*$B31),"0")))))))*2.291</f>
        <v>54.537254999999995</v>
      </c>
      <c r="E31" s="77">
        <f>(IF(E$27="%w/w SAR",((E$28*10)*$B31),IF(E$27="%w/w DM",(((E$28*10)*($B$28/100))*$B31),IF(E$27="kg/t SAR",(E$28*$B31),IF(E$27="kg/t DM",((E$28*($B$28/100))*$B31),IF(E$27="mg/kg SAR",((E$28*0.001)*$B31),IF(E$27="mg/kg DM",(((E$28*0.001)*($B$28/100))*$B31),"0")))))))*1.205</f>
        <v>13.6647</v>
      </c>
      <c r="F31" s="77">
        <f>(IF(F$27="%w/w SAR",((F$28*10)*$B31),IF(F$27="%w/w DM",(((F$28*10)*($B$28/100))*$B31),IF(F$27="kg/t SAR",(F$28*$B31),IF(F$27="kg/t DM",((F$28*($B$28/100))*$B31),IF(F$27="mg/kg SAR",((F$28*0.001)*$B31),IF(F$27="mg/kg DM",(((F$28*0.001)*($B$28/100))*$B31),"0")))))))*1.658</f>
        <v>4.8123449999999997</v>
      </c>
      <c r="G31" s="77">
        <f t="shared" ref="G31:P46" si="5">IF(G$27="%w/w SAR",((G$28*10)*$B31),IF(G$27="%w/w DM",(((G$28*10)*($B$28/100))*$B31),IF(G$27="kg/t SAR",(G$28*$B31),IF(G$27="kg/t DM",((G$28*($B$28/100))*$B31),IF(G$27="mg/kg SAR",((G$28*0.001)*$B31),IF(G$27="mg/kg DM",(((G$28*0.001)*($B$28/100))*$B31),0))))))</f>
        <v>5.4449999999999998E-2</v>
      </c>
      <c r="H31" s="77">
        <f t="shared" si="5"/>
        <v>0.10485</v>
      </c>
      <c r="I31" s="77">
        <f t="shared" si="5"/>
        <v>2.2499999999999999E-2</v>
      </c>
      <c r="J31" s="77">
        <f t="shared" si="5"/>
        <v>4.5000000000000004E-4</v>
      </c>
      <c r="K31" s="77">
        <f t="shared" si="5"/>
        <v>2.2500000000000003E-3</v>
      </c>
      <c r="L31" s="77">
        <f t="shared" si="5"/>
        <v>9.0000000000000011E-3</v>
      </c>
      <c r="M31" s="77">
        <f t="shared" si="5"/>
        <v>2.1285000000000002E-2</v>
      </c>
      <c r="N31" s="77">
        <f t="shared" si="5"/>
        <v>0</v>
      </c>
      <c r="O31" s="77">
        <f t="shared" si="5"/>
        <v>0</v>
      </c>
      <c r="P31" s="77">
        <f t="shared" si="5"/>
        <v>2.7765000000000004</v>
      </c>
      <c r="Q31" s="77">
        <f>(IF(Q$27="%w/w SAR",((Q$28*10)*$B31),IF(Q$27="%w/w DM",(((Q$28*10)*($B$28/100))*$B31),IF(Q$27="kg/t SAR",(Q$28*$B31),IF(Q$27="kg/t DM",((Q$28*($B$28/100))*$B31),IF(Q$27="mg/kg SAR",((Q$28*0.001)*$B31),IF(Q$27="mg/kg DM",(((Q$28*0.001)*($B$28/100))*$B31),0)))))))*2.5</f>
        <v>19.912500000000001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45</v>
      </c>
      <c r="C32" s="77">
        <f t="shared" ref="C32:C50" si="6">IF(C$27="%w/w SAR",((C$28*10)*$B32),IF(C$27="%w/w DM",(((C$28*10)*($B$28/100))*$B32),IF(C$27="kg/t SAR",(C$28*$B32),IF(C$27="kg/t DM",((C$28*($B$28/100))*$B32),IF(C$27="mg/kg SAR",((C$28*0.001)*$B32),IF(C$27="mg/kg DM",(((C$28*0.001)*($B$28/100))*$B32),0))))))</f>
        <v>144</v>
      </c>
      <c r="D32" s="77">
        <f t="shared" ref="D32:D50" si="7">(IF(D$27="%w/w SAR",((D$28*10)*$B32),IF(D$27="%w/w DM",(((D$28*10)*($B$28/100))*$B32),IF(D$27="kg/t SAR",(D$28*$B32),IF(D$27="kg/t DM",((D$28*($B$28/100))*$B32),IF(D$27="mg/kg SAR",((D$28*0.001)*$B32),IF(D$27="mg/kg DM",(((D$28*0.001)*($B$28/100))*$B32),"0")))))))*2.291</f>
        <v>54.537254999999995</v>
      </c>
      <c r="E32" s="77">
        <f t="shared" ref="E32:E50" si="8">(IF(E$27="%w/w SAR",((E$28*10)*$B32),IF(E$27="%w/w DM",(((E$28*10)*($B$28/100))*$B32),IF(E$27="kg/t SAR",(E$28*$B32),IF(E$27="kg/t DM",((E$28*($B$28/100))*$B32),IF(E$27="mg/kg SAR",((E$28*0.001)*$B32),IF(E$27="mg/kg DM",(((E$28*0.001)*($B$28/100))*$B32),"0")))))))*1.205</f>
        <v>13.6647</v>
      </c>
      <c r="F32" s="77">
        <f t="shared" ref="F32:F50" si="9">(IF(F$27="%w/w SAR",((F$28*10)*$B32),IF(F$27="%w/w DM",(((F$28*10)*($B$28/100))*$B32),IF(F$27="kg/t SAR",(F$28*$B32),IF(F$27="kg/t DM",((F$28*($B$28/100))*$B32),IF(F$27="mg/kg SAR",((F$28*0.001)*$B32),IF(F$27="mg/kg DM",(((F$28*0.001)*($B$28/100))*$B32),"0")))))))*1.658</f>
        <v>4.8123449999999997</v>
      </c>
      <c r="G32" s="77">
        <f t="shared" si="5"/>
        <v>5.4449999999999998E-2</v>
      </c>
      <c r="H32" s="77">
        <f t="shared" si="5"/>
        <v>0.10485</v>
      </c>
      <c r="I32" s="77">
        <f t="shared" si="5"/>
        <v>2.2499999999999999E-2</v>
      </c>
      <c r="J32" s="77">
        <f t="shared" si="5"/>
        <v>4.5000000000000004E-4</v>
      </c>
      <c r="K32" s="77">
        <f t="shared" si="5"/>
        <v>2.2500000000000003E-3</v>
      </c>
      <c r="L32" s="77">
        <f t="shared" si="5"/>
        <v>9.0000000000000011E-3</v>
      </c>
      <c r="M32" s="77">
        <f t="shared" si="5"/>
        <v>2.1285000000000002E-2</v>
      </c>
      <c r="N32" s="77">
        <f t="shared" si="5"/>
        <v>0</v>
      </c>
      <c r="O32" s="77">
        <f t="shared" si="5"/>
        <v>0</v>
      </c>
      <c r="P32" s="77">
        <f t="shared" si="5"/>
        <v>2.7765000000000004</v>
      </c>
      <c r="Q32" s="77">
        <f t="shared" ref="Q32:Q50" si="10">(IF(Q$27="%w/w SAR",((Q$28*10)*$B32),IF(Q$27="%w/w DM",(((Q$28*10)*($B$28/100))*$B32),IF(Q$27="kg/t SAR",(Q$28*$B32),IF(Q$27="kg/t DM",((Q$28*($B$28/100))*$B32),IF(Q$27="mg/kg SAR",((Q$28*0.001)*$B32),IF(Q$27="mg/kg DM",(((Q$28*0.001)*($B$28/100))*$B32),0)))))))*2.5</f>
        <v>19.912500000000001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45</v>
      </c>
      <c r="C33" s="77">
        <f t="shared" si="6"/>
        <v>144</v>
      </c>
      <c r="D33" s="77">
        <f t="shared" si="7"/>
        <v>54.537254999999995</v>
      </c>
      <c r="E33" s="77">
        <f t="shared" si="8"/>
        <v>13.6647</v>
      </c>
      <c r="F33" s="77">
        <f t="shared" si="9"/>
        <v>4.8123449999999997</v>
      </c>
      <c r="G33" s="77">
        <f t="shared" si="5"/>
        <v>5.4449999999999998E-2</v>
      </c>
      <c r="H33" s="77">
        <f t="shared" si="5"/>
        <v>0.10485</v>
      </c>
      <c r="I33" s="77">
        <f t="shared" si="5"/>
        <v>2.2499999999999999E-2</v>
      </c>
      <c r="J33" s="77">
        <f t="shared" si="5"/>
        <v>4.5000000000000004E-4</v>
      </c>
      <c r="K33" s="77">
        <f t="shared" si="5"/>
        <v>2.2500000000000003E-3</v>
      </c>
      <c r="L33" s="77">
        <f t="shared" si="5"/>
        <v>9.0000000000000011E-3</v>
      </c>
      <c r="M33" s="77">
        <f t="shared" si="5"/>
        <v>2.1285000000000002E-2</v>
      </c>
      <c r="N33" s="77">
        <f t="shared" si="5"/>
        <v>0</v>
      </c>
      <c r="O33" s="77">
        <f t="shared" si="5"/>
        <v>0</v>
      </c>
      <c r="P33" s="77">
        <f t="shared" si="5"/>
        <v>2.7765000000000004</v>
      </c>
      <c r="Q33" s="77">
        <f t="shared" si="10"/>
        <v>19.912500000000001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45</v>
      </c>
      <c r="C34" s="77">
        <f t="shared" si="6"/>
        <v>144</v>
      </c>
      <c r="D34" s="77">
        <f t="shared" si="7"/>
        <v>54.537254999999995</v>
      </c>
      <c r="E34" s="77">
        <f t="shared" si="8"/>
        <v>13.6647</v>
      </c>
      <c r="F34" s="77">
        <f t="shared" si="9"/>
        <v>4.8123449999999997</v>
      </c>
      <c r="G34" s="77">
        <f t="shared" si="5"/>
        <v>5.4449999999999998E-2</v>
      </c>
      <c r="H34" s="77">
        <f t="shared" si="5"/>
        <v>0.10485</v>
      </c>
      <c r="I34" s="77">
        <f t="shared" si="5"/>
        <v>2.2499999999999999E-2</v>
      </c>
      <c r="J34" s="77">
        <f t="shared" si="5"/>
        <v>4.5000000000000004E-4</v>
      </c>
      <c r="K34" s="77">
        <f t="shared" si="5"/>
        <v>2.2500000000000003E-3</v>
      </c>
      <c r="L34" s="77">
        <f t="shared" si="5"/>
        <v>9.0000000000000011E-3</v>
      </c>
      <c r="M34" s="77">
        <f t="shared" si="5"/>
        <v>2.1285000000000002E-2</v>
      </c>
      <c r="N34" s="77">
        <f t="shared" si="5"/>
        <v>0</v>
      </c>
      <c r="O34" s="77">
        <f t="shared" si="5"/>
        <v>0</v>
      </c>
      <c r="P34" s="77">
        <f t="shared" si="5"/>
        <v>2.7765000000000004</v>
      </c>
      <c r="Q34" s="77">
        <f t="shared" si="10"/>
        <v>19.912500000000001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45</v>
      </c>
      <c r="C35" s="77">
        <f t="shared" si="6"/>
        <v>144</v>
      </c>
      <c r="D35" s="77">
        <f t="shared" si="7"/>
        <v>54.537254999999995</v>
      </c>
      <c r="E35" s="77">
        <f t="shared" si="8"/>
        <v>13.6647</v>
      </c>
      <c r="F35" s="77">
        <f t="shared" si="9"/>
        <v>4.8123449999999997</v>
      </c>
      <c r="G35" s="77">
        <f t="shared" si="5"/>
        <v>5.4449999999999998E-2</v>
      </c>
      <c r="H35" s="77">
        <f t="shared" si="5"/>
        <v>0.10485</v>
      </c>
      <c r="I35" s="77">
        <f t="shared" si="5"/>
        <v>2.2499999999999999E-2</v>
      </c>
      <c r="J35" s="77">
        <f t="shared" si="5"/>
        <v>4.5000000000000004E-4</v>
      </c>
      <c r="K35" s="77">
        <f t="shared" si="5"/>
        <v>2.2500000000000003E-3</v>
      </c>
      <c r="L35" s="77">
        <f t="shared" si="5"/>
        <v>9.0000000000000011E-3</v>
      </c>
      <c r="M35" s="77">
        <f t="shared" si="5"/>
        <v>2.1285000000000002E-2</v>
      </c>
      <c r="N35" s="77">
        <f t="shared" si="5"/>
        <v>0</v>
      </c>
      <c r="O35" s="77">
        <f t="shared" si="5"/>
        <v>0</v>
      </c>
      <c r="P35" s="77">
        <f t="shared" si="5"/>
        <v>2.7765000000000004</v>
      </c>
      <c r="Q35" s="77">
        <f t="shared" si="10"/>
        <v>19.912500000000001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45</v>
      </c>
      <c r="C36" s="77">
        <f t="shared" si="6"/>
        <v>144</v>
      </c>
      <c r="D36" s="77">
        <f t="shared" si="7"/>
        <v>54.537254999999995</v>
      </c>
      <c r="E36" s="77">
        <f t="shared" si="8"/>
        <v>13.6647</v>
      </c>
      <c r="F36" s="77">
        <f t="shared" si="9"/>
        <v>4.8123449999999997</v>
      </c>
      <c r="G36" s="77">
        <f t="shared" si="5"/>
        <v>5.4449999999999998E-2</v>
      </c>
      <c r="H36" s="77">
        <f t="shared" si="5"/>
        <v>0.10485</v>
      </c>
      <c r="I36" s="77">
        <f t="shared" si="5"/>
        <v>2.2499999999999999E-2</v>
      </c>
      <c r="J36" s="77">
        <f t="shared" si="5"/>
        <v>4.5000000000000004E-4</v>
      </c>
      <c r="K36" s="77">
        <f t="shared" si="5"/>
        <v>2.2500000000000003E-3</v>
      </c>
      <c r="L36" s="77">
        <f t="shared" si="5"/>
        <v>9.0000000000000011E-3</v>
      </c>
      <c r="M36" s="77">
        <f t="shared" si="5"/>
        <v>2.1285000000000002E-2</v>
      </c>
      <c r="N36" s="77">
        <f t="shared" si="5"/>
        <v>0</v>
      </c>
      <c r="O36" s="77">
        <f t="shared" si="5"/>
        <v>0</v>
      </c>
      <c r="P36" s="77">
        <f t="shared" si="5"/>
        <v>2.7765000000000004</v>
      </c>
      <c r="Q36" s="77">
        <f t="shared" si="10"/>
        <v>19.912500000000001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45</v>
      </c>
      <c r="C62" s="77">
        <f>B32</f>
        <v>45</v>
      </c>
      <c r="D62" s="77">
        <f>B33</f>
        <v>45</v>
      </c>
      <c r="E62" s="77">
        <f>B34</f>
        <v>45</v>
      </c>
      <c r="F62" s="77">
        <f>B35</f>
        <v>45</v>
      </c>
      <c r="G62" s="77">
        <f>B36</f>
        <v>45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7" zoomScale="90" zoomScaleNormal="90" workbookViewId="0">
      <selection activeCell="B42" sqref="B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3.82</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177</v>
      </c>
      <c r="G2" s="125" t="s">
        <v>110</v>
      </c>
      <c r="H2" s="126"/>
      <c r="I2" s="118">
        <v>598</v>
      </c>
      <c r="J2" s="127" t="s">
        <v>158</v>
      </c>
      <c r="K2" s="127"/>
      <c r="L2" s="97">
        <v>0.17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c r="J3" s="123" t="s">
        <v>154</v>
      </c>
      <c r="K3" s="124"/>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55.719411000000001</v>
      </c>
      <c r="D18" s="16">
        <f>$D32</f>
        <v>55.719411000000001</v>
      </c>
      <c r="E18" s="16">
        <f>$D33</f>
        <v>55.719411000000001</v>
      </c>
      <c r="F18" s="16">
        <f>$D34</f>
        <v>55.719411000000001</v>
      </c>
      <c r="G18" s="16">
        <f>$D35</f>
        <v>55.719411000000001</v>
      </c>
      <c r="H18" s="16">
        <f>$D36</f>
        <v>55.719411000000001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-0.28058899999999909</v>
      </c>
      <c r="D19" s="16">
        <f t="shared" ref="D19:V19" si="1">D18-D17</f>
        <v>-0.28058899999999909</v>
      </c>
      <c r="E19" s="16">
        <f t="shared" si="1"/>
        <v>-0.28058899999999909</v>
      </c>
      <c r="F19" s="16">
        <f t="shared" si="1"/>
        <v>-0.28058899999999909</v>
      </c>
      <c r="G19" s="16">
        <f t="shared" si="1"/>
        <v>-0.28058899999999909</v>
      </c>
      <c r="H19" s="16">
        <f t="shared" si="1"/>
        <v>-0.28058899999999909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30.035830000000004</v>
      </c>
      <c r="D22" s="16">
        <f>$E32</f>
        <v>30.035830000000004</v>
      </c>
      <c r="E22" s="16">
        <f>$E33</f>
        <v>30.035830000000004</v>
      </c>
      <c r="F22" s="16">
        <f>$E34</f>
        <v>30.035830000000004</v>
      </c>
      <c r="G22" s="16">
        <f>$E35</f>
        <v>30.035830000000004</v>
      </c>
      <c r="H22" s="16">
        <f>$E36</f>
        <v>30.035830000000004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-145.96417</v>
      </c>
      <c r="D23" s="16">
        <f t="shared" ref="D23:V23" si="3">D22-D21</f>
        <v>-145.96417</v>
      </c>
      <c r="E23" s="16">
        <f t="shared" si="3"/>
        <v>-145.96417</v>
      </c>
      <c r="F23" s="16">
        <f t="shared" si="3"/>
        <v>-145.96417</v>
      </c>
      <c r="G23" s="16">
        <f t="shared" si="3"/>
        <v>-145.96417</v>
      </c>
      <c r="H23" s="16">
        <f t="shared" si="3"/>
        <v>-145.96417</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121</v>
      </c>
      <c r="C31" s="77">
        <f>IF(C$27="%w/w SAR",((C$28*10)*$B31),IF(C$27="%w/w DM",(((C$28*10)*($B$28/100))*$B31),IF(C$27="kg/t SAR",(C$28*$B31),IF(C$27="kg/t DM",((C$28*($B$28/100))*$B31),IF(C$27="mg/kg SAR",((C$28*0.001)*$B31),IF(C$27="mg/kg DM",(((C$28*0.001)*($B$28/100))*$B31),0))))))</f>
        <v>205.70000000000002</v>
      </c>
      <c r="D31" s="77">
        <f>(IF(D$27="%w/w SAR",((D$28*10)*$B31),IF(D$27="%w/w DM",(((D$28*10)*($B$28/100))*$B31),IF(D$27="kg/t SAR",(D$28*$B31),IF(D$27="kg/t DM",((D$28*($B$28/100))*$B31),IF(D$27="mg/kg SAR",((D$28*0.001)*$B31),IF(D$27="mg/kg DM",(((D$28*0.001)*($B$28/100))*$B31),"0")))))))*2.291</f>
        <v>55.719411000000001</v>
      </c>
      <c r="E31" s="77">
        <f>(IF(E$27="%w/w SAR",((E$28*10)*$B31),IF(E$27="%w/w DM",(((E$28*10)*($B$28/100))*$B31),IF(E$27="kg/t SAR",(E$28*$B31),IF(E$27="kg/t DM",((E$28*($B$28/100))*$B31),IF(E$27="mg/kg SAR",((E$28*0.001)*$B31),IF(E$27="mg/kg DM",(((E$28*0.001)*($B$28/100))*$B31),"0")))))))*1.205</f>
        <v>30.035830000000004</v>
      </c>
      <c r="F31" s="77">
        <f>(IF(F$27="%w/w SAR",((F$28*10)*$B31),IF(F$27="%w/w DM",(((F$28*10)*($B$28/100))*$B31),IF(F$27="kg/t SAR",(F$28*$B31),IF(F$27="kg/t DM",((F$28*($B$28/100))*$B31),IF(F$27="mg/kg SAR",((F$28*0.001)*$B31),IF(F$27="mg/kg DM",(((F$28*0.001)*($B$28/100))*$B31),"0")))))))*1.658</f>
        <v>10.532444999999999</v>
      </c>
      <c r="G31" s="77">
        <f t="shared" ref="G31:P46" si="5">IF(G$27="%w/w SAR",((G$28*10)*$B31),IF(G$27="%w/w DM",(((G$28*10)*($B$28/100))*$B31),IF(G$27="kg/t SAR",(G$28*$B31),IF(G$27="kg/t DM",((G$28*($B$28/100))*$B31),IF(G$27="mg/kg SAR",((G$28*0.001)*$B31),IF(G$27="mg/kg DM",(((G$28*0.001)*($B$28/100))*$B31),0))))))</f>
        <v>4.2955E-2</v>
      </c>
      <c r="H31" s="77">
        <f t="shared" si="5"/>
        <v>0.28193000000000001</v>
      </c>
      <c r="I31" s="77">
        <f t="shared" si="5"/>
        <v>6.0499999999999998E-2</v>
      </c>
      <c r="J31" s="77">
        <f t="shared" si="5"/>
        <v>1.2100000000000001E-3</v>
      </c>
      <c r="K31" s="77">
        <f t="shared" si="5"/>
        <v>6.0500000000000007E-3</v>
      </c>
      <c r="L31" s="77">
        <f t="shared" si="5"/>
        <v>2.5894E-2</v>
      </c>
      <c r="M31" s="77">
        <f t="shared" si="5"/>
        <v>6.2194000000000006E-2</v>
      </c>
      <c r="N31" s="77">
        <f t="shared" si="5"/>
        <v>0</v>
      </c>
      <c r="O31" s="77">
        <f t="shared" si="5"/>
        <v>0</v>
      </c>
      <c r="P31" s="77">
        <f t="shared" si="5"/>
        <v>50.094000000000001</v>
      </c>
      <c r="Q31" s="77">
        <f>(IF(Q$27="%w/w SAR",((Q$28*10)*$B31),IF(Q$27="%w/w DM",(((Q$28*10)*($B$28/100))*$B31),IF(Q$27="kg/t SAR",(Q$28*$B31),IF(Q$27="kg/t DM",((Q$28*($B$28/100))*$B31),IF(Q$27="mg/kg SAR",((Q$28*0.001)*$B31),IF(Q$27="mg/kg DM",(((Q$28*0.001)*($B$28/100))*$B31),0)))))))*2.5</f>
        <v>69.272499999999994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121</v>
      </c>
      <c r="C32" s="77">
        <f t="shared" ref="C32:C50" si="6">IF(C$27="%w/w SAR",((C$28*10)*$B32),IF(C$27="%w/w DM",(((C$28*10)*($B$28/100))*$B32),IF(C$27="kg/t SAR",(C$28*$B32),IF(C$27="kg/t DM",((C$28*($B$28/100))*$B32),IF(C$27="mg/kg SAR",((C$28*0.001)*$B32),IF(C$27="mg/kg DM",(((C$28*0.001)*($B$28/100))*$B32),0))))))</f>
        <v>205.70000000000002</v>
      </c>
      <c r="D32" s="77">
        <f t="shared" ref="D32:D50" si="7">(IF(D$27="%w/w SAR",((D$28*10)*$B32),IF(D$27="%w/w DM",(((D$28*10)*($B$28/100))*$B32),IF(D$27="kg/t SAR",(D$28*$B32),IF(D$27="kg/t DM",((D$28*($B$28/100))*$B32),IF(D$27="mg/kg SAR",((D$28*0.001)*$B32),IF(D$27="mg/kg DM",(((D$28*0.001)*($B$28/100))*$B32),"0")))))))*2.291</f>
        <v>55.719411000000001</v>
      </c>
      <c r="E32" s="77">
        <f t="shared" ref="E32:E50" si="8">(IF(E$27="%w/w SAR",((E$28*10)*$B32),IF(E$27="%w/w DM",(((E$28*10)*($B$28/100))*$B32),IF(E$27="kg/t SAR",(E$28*$B32),IF(E$27="kg/t DM",((E$28*($B$28/100))*$B32),IF(E$27="mg/kg SAR",((E$28*0.001)*$B32),IF(E$27="mg/kg DM",(((E$28*0.001)*($B$28/100))*$B32),"0")))))))*1.205</f>
        <v>30.035830000000004</v>
      </c>
      <c r="F32" s="77">
        <f t="shared" ref="F32:F50" si="9">(IF(F$27="%w/w SAR",((F$28*10)*$B32),IF(F$27="%w/w DM",(((F$28*10)*($B$28/100))*$B32),IF(F$27="kg/t SAR",(F$28*$B32),IF(F$27="kg/t DM",((F$28*($B$28/100))*$B32),IF(F$27="mg/kg SAR",((F$28*0.001)*$B32),IF(F$27="mg/kg DM",(((F$28*0.001)*($B$28/100))*$B32),"0")))))))*1.658</f>
        <v>10.532444999999999</v>
      </c>
      <c r="G32" s="77">
        <f t="shared" si="5"/>
        <v>4.2955E-2</v>
      </c>
      <c r="H32" s="77">
        <f t="shared" si="5"/>
        <v>0.28193000000000001</v>
      </c>
      <c r="I32" s="77">
        <f t="shared" si="5"/>
        <v>6.0499999999999998E-2</v>
      </c>
      <c r="J32" s="77">
        <f t="shared" si="5"/>
        <v>1.2100000000000001E-3</v>
      </c>
      <c r="K32" s="77">
        <f t="shared" si="5"/>
        <v>6.0500000000000007E-3</v>
      </c>
      <c r="L32" s="77">
        <f t="shared" si="5"/>
        <v>2.5894E-2</v>
      </c>
      <c r="M32" s="77">
        <f t="shared" si="5"/>
        <v>6.2194000000000006E-2</v>
      </c>
      <c r="N32" s="77">
        <f t="shared" si="5"/>
        <v>0</v>
      </c>
      <c r="O32" s="77">
        <f t="shared" si="5"/>
        <v>0</v>
      </c>
      <c r="P32" s="77">
        <f t="shared" si="5"/>
        <v>50.094000000000001</v>
      </c>
      <c r="Q32" s="77">
        <f t="shared" ref="Q32:Q50" si="10">(IF(Q$27="%w/w SAR",((Q$28*10)*$B32),IF(Q$27="%w/w DM",(((Q$28*10)*($B$28/100))*$B32),IF(Q$27="kg/t SAR",(Q$28*$B32),IF(Q$27="kg/t DM",((Q$28*($B$28/100))*$B32),IF(Q$27="mg/kg SAR",((Q$28*0.001)*$B32),IF(Q$27="mg/kg DM",(((Q$28*0.001)*($B$28/100))*$B32),0)))))))*2.5</f>
        <v>69.272499999999994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121</v>
      </c>
      <c r="C33" s="77">
        <f t="shared" si="6"/>
        <v>205.70000000000002</v>
      </c>
      <c r="D33" s="77">
        <f t="shared" si="7"/>
        <v>55.719411000000001</v>
      </c>
      <c r="E33" s="77">
        <f t="shared" si="8"/>
        <v>30.035830000000004</v>
      </c>
      <c r="F33" s="77">
        <f t="shared" si="9"/>
        <v>10.532444999999999</v>
      </c>
      <c r="G33" s="77">
        <f t="shared" si="5"/>
        <v>4.2955E-2</v>
      </c>
      <c r="H33" s="77">
        <f t="shared" si="5"/>
        <v>0.28193000000000001</v>
      </c>
      <c r="I33" s="77">
        <f t="shared" si="5"/>
        <v>6.0499999999999998E-2</v>
      </c>
      <c r="J33" s="77">
        <f t="shared" si="5"/>
        <v>1.2100000000000001E-3</v>
      </c>
      <c r="K33" s="77">
        <f t="shared" si="5"/>
        <v>6.0500000000000007E-3</v>
      </c>
      <c r="L33" s="77">
        <f t="shared" si="5"/>
        <v>2.5894E-2</v>
      </c>
      <c r="M33" s="77">
        <f t="shared" si="5"/>
        <v>6.2194000000000006E-2</v>
      </c>
      <c r="N33" s="77">
        <f t="shared" si="5"/>
        <v>0</v>
      </c>
      <c r="O33" s="77">
        <f t="shared" si="5"/>
        <v>0</v>
      </c>
      <c r="P33" s="77">
        <f t="shared" si="5"/>
        <v>50.094000000000001</v>
      </c>
      <c r="Q33" s="77">
        <f t="shared" si="10"/>
        <v>69.272499999999994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121</v>
      </c>
      <c r="C34" s="77">
        <f t="shared" si="6"/>
        <v>205.70000000000002</v>
      </c>
      <c r="D34" s="77">
        <f t="shared" si="7"/>
        <v>55.719411000000001</v>
      </c>
      <c r="E34" s="77">
        <f t="shared" si="8"/>
        <v>30.035830000000004</v>
      </c>
      <c r="F34" s="77">
        <f t="shared" si="9"/>
        <v>10.532444999999999</v>
      </c>
      <c r="G34" s="77">
        <f t="shared" si="5"/>
        <v>4.2955E-2</v>
      </c>
      <c r="H34" s="77">
        <f t="shared" si="5"/>
        <v>0.28193000000000001</v>
      </c>
      <c r="I34" s="77">
        <f t="shared" si="5"/>
        <v>6.0499999999999998E-2</v>
      </c>
      <c r="J34" s="77">
        <f t="shared" si="5"/>
        <v>1.2100000000000001E-3</v>
      </c>
      <c r="K34" s="77">
        <f t="shared" si="5"/>
        <v>6.0500000000000007E-3</v>
      </c>
      <c r="L34" s="77">
        <f t="shared" si="5"/>
        <v>2.5894E-2</v>
      </c>
      <c r="M34" s="77">
        <f t="shared" si="5"/>
        <v>6.2194000000000006E-2</v>
      </c>
      <c r="N34" s="77">
        <f t="shared" si="5"/>
        <v>0</v>
      </c>
      <c r="O34" s="77">
        <f t="shared" si="5"/>
        <v>0</v>
      </c>
      <c r="P34" s="77">
        <f t="shared" si="5"/>
        <v>50.094000000000001</v>
      </c>
      <c r="Q34" s="77">
        <f t="shared" si="10"/>
        <v>69.272499999999994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121</v>
      </c>
      <c r="C35" s="77">
        <f t="shared" si="6"/>
        <v>205.70000000000002</v>
      </c>
      <c r="D35" s="77">
        <f t="shared" si="7"/>
        <v>55.719411000000001</v>
      </c>
      <c r="E35" s="77">
        <f t="shared" si="8"/>
        <v>30.035830000000004</v>
      </c>
      <c r="F35" s="77">
        <f t="shared" si="9"/>
        <v>10.532444999999999</v>
      </c>
      <c r="G35" s="77">
        <f t="shared" si="5"/>
        <v>4.2955E-2</v>
      </c>
      <c r="H35" s="77">
        <f t="shared" si="5"/>
        <v>0.28193000000000001</v>
      </c>
      <c r="I35" s="77">
        <f t="shared" si="5"/>
        <v>6.0499999999999998E-2</v>
      </c>
      <c r="J35" s="77">
        <f t="shared" si="5"/>
        <v>1.2100000000000001E-3</v>
      </c>
      <c r="K35" s="77">
        <f t="shared" si="5"/>
        <v>6.0500000000000007E-3</v>
      </c>
      <c r="L35" s="77">
        <f t="shared" si="5"/>
        <v>2.5894E-2</v>
      </c>
      <c r="M35" s="77">
        <f t="shared" si="5"/>
        <v>6.2194000000000006E-2</v>
      </c>
      <c r="N35" s="77">
        <f t="shared" si="5"/>
        <v>0</v>
      </c>
      <c r="O35" s="77">
        <f t="shared" si="5"/>
        <v>0</v>
      </c>
      <c r="P35" s="77">
        <f t="shared" si="5"/>
        <v>50.094000000000001</v>
      </c>
      <c r="Q35" s="77">
        <f t="shared" si="10"/>
        <v>69.272499999999994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121</v>
      </c>
      <c r="C36" s="77">
        <f t="shared" si="6"/>
        <v>205.70000000000002</v>
      </c>
      <c r="D36" s="77">
        <f t="shared" si="7"/>
        <v>55.719411000000001</v>
      </c>
      <c r="E36" s="77">
        <f t="shared" si="8"/>
        <v>30.035830000000004</v>
      </c>
      <c r="F36" s="77">
        <f t="shared" si="9"/>
        <v>10.532444999999999</v>
      </c>
      <c r="G36" s="77">
        <f t="shared" si="5"/>
        <v>4.2955E-2</v>
      </c>
      <c r="H36" s="77">
        <f t="shared" si="5"/>
        <v>0.28193000000000001</v>
      </c>
      <c r="I36" s="77">
        <f t="shared" si="5"/>
        <v>6.0499999999999998E-2</v>
      </c>
      <c r="J36" s="77">
        <f t="shared" si="5"/>
        <v>1.2100000000000001E-3</v>
      </c>
      <c r="K36" s="77">
        <f t="shared" si="5"/>
        <v>6.0500000000000007E-3</v>
      </c>
      <c r="L36" s="77">
        <f t="shared" si="5"/>
        <v>2.5894E-2</v>
      </c>
      <c r="M36" s="77">
        <f t="shared" si="5"/>
        <v>6.2194000000000006E-2</v>
      </c>
      <c r="N36" s="77">
        <f t="shared" si="5"/>
        <v>0</v>
      </c>
      <c r="O36" s="77">
        <f t="shared" si="5"/>
        <v>0</v>
      </c>
      <c r="P36" s="77">
        <f t="shared" si="5"/>
        <v>50.094000000000001</v>
      </c>
      <c r="Q36" s="77">
        <f t="shared" si="10"/>
        <v>69.272499999999994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121</v>
      </c>
      <c r="C62" s="77">
        <f>B32</f>
        <v>121</v>
      </c>
      <c r="D62" s="77">
        <f>B33</f>
        <v>121</v>
      </c>
      <c r="E62" s="77">
        <f>B34</f>
        <v>121</v>
      </c>
      <c r="F62" s="77">
        <f>B35</f>
        <v>121</v>
      </c>
      <c r="G62" s="77">
        <f>B36</f>
        <v>121</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B31" sqref="B31: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Secanim!C1:D1</f>
        <v>PAN-019669</v>
      </c>
      <c r="D1" s="141"/>
      <c r="E1" s="93" t="s">
        <v>45</v>
      </c>
      <c r="F1" s="39">
        <f>Secanim!F1</f>
        <v>24.5</v>
      </c>
      <c r="G1" s="123" t="s">
        <v>43</v>
      </c>
      <c r="H1" s="124"/>
      <c r="I1" s="118">
        <v>7.66</v>
      </c>
      <c r="J1" s="127" t="s">
        <v>153</v>
      </c>
      <c r="K1" s="127"/>
      <c r="L1" s="97">
        <v>397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Secanim!C2:D2</f>
        <v>KP3594VE</v>
      </c>
      <c r="D2" s="143"/>
      <c r="E2" s="93" t="s">
        <v>109</v>
      </c>
      <c r="F2" s="96" t="s">
        <v>176</v>
      </c>
      <c r="G2" s="125" t="s">
        <v>110</v>
      </c>
      <c r="H2" s="126"/>
      <c r="I2" s="118"/>
      <c r="J2" s="127" t="s">
        <v>158</v>
      </c>
      <c r="K2" s="127"/>
      <c r="L2" s="97">
        <v>1.32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Secanim!C3:D3</f>
        <v>TES</v>
      </c>
      <c r="D3" s="143"/>
      <c r="E3" s="93" t="s">
        <v>108</v>
      </c>
      <c r="F3" s="31" t="s">
        <v>78</v>
      </c>
      <c r="G3" s="127" t="s">
        <v>159</v>
      </c>
      <c r="H3" s="127"/>
      <c r="I3" s="118">
        <v>7562</v>
      </c>
      <c r="J3" s="123" t="s">
        <v>154</v>
      </c>
      <c r="K3" s="124"/>
      <c r="L3" s="97">
        <f>(L1/(L2*10000))*100</f>
        <v>3.0075757575757573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Secanim!C4:D4</f>
        <v>Waterloo, Sealand Road, Sealand, CH5 2LQ</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Secanim!C5:D5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Secanim!C8</f>
        <v>1</v>
      </c>
      <c r="D8" s="60">
        <f>Secanim!D8</f>
        <v>2</v>
      </c>
      <c r="E8" s="60">
        <f>Secanim!E8</f>
        <v>3</v>
      </c>
      <c r="F8" s="60">
        <f>Secanim!F8</f>
        <v>4</v>
      </c>
      <c r="G8" s="60">
        <f>Secanim!G8</f>
        <v>5</v>
      </c>
      <c r="H8" s="60">
        <f>Secanim!H8</f>
        <v>6</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Secanim!C9</f>
        <v>1</v>
      </c>
      <c r="D9" s="60">
        <f>Secanim!D9</f>
        <v>1</v>
      </c>
      <c r="E9" s="60">
        <f>Secanim!E9</f>
        <v>1</v>
      </c>
      <c r="F9" s="60">
        <f>Secanim!F9</f>
        <v>1</v>
      </c>
      <c r="G9" s="60">
        <f>Secanim!G9</f>
        <v>1</v>
      </c>
      <c r="H9" s="60">
        <f>Secanim!H9</f>
        <v>1</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Secanim!C10</f>
        <v>6.8</v>
      </c>
      <c r="D10" s="60">
        <f>Secanim!D10</f>
        <v>7.3</v>
      </c>
      <c r="E10" s="60">
        <f>Secanim!E10</f>
        <v>6.4</v>
      </c>
      <c r="F10" s="60">
        <f>Secanim!F10</f>
        <v>6</v>
      </c>
      <c r="G10" s="60">
        <f>Secanim!G10</f>
        <v>6.9</v>
      </c>
      <c r="H10" s="60">
        <f>Secanim!H10</f>
        <v>6.7</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Secanim!C11</f>
        <v>1</v>
      </c>
      <c r="D11" s="60">
        <f>Secanim!D11</f>
        <v>4</v>
      </c>
      <c r="E11" s="60">
        <f>Secanim!E11</f>
        <v>1</v>
      </c>
      <c r="F11" s="60">
        <f>Secanim!F11</f>
        <v>3</v>
      </c>
      <c r="G11" s="60">
        <f>Secanim!G11</f>
        <v>3</v>
      </c>
      <c r="H11" s="60">
        <f>Secanim!H11</f>
        <v>4</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Secanim!C12</f>
        <v>0</v>
      </c>
      <c r="D12" s="60">
        <f>Secanim!D12</f>
        <v>2</v>
      </c>
      <c r="E12" s="60">
        <f>Secanim!E12</f>
        <v>1</v>
      </c>
      <c r="F12" s="60">
        <f>Secanim!F12</f>
        <v>1</v>
      </c>
      <c r="G12" s="60">
        <f>Secanim!G12</f>
        <v>0</v>
      </c>
      <c r="H12" s="60">
        <f>Secanim!H12</f>
        <v>3</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Secanim!C13</f>
        <v>1</v>
      </c>
      <c r="D13" s="60">
        <f>Secanim!D13</f>
        <v>3</v>
      </c>
      <c r="E13" s="60">
        <f>Secanim!E13</f>
        <v>2</v>
      </c>
      <c r="F13" s="60">
        <f>Secanim!F13</f>
        <v>2</v>
      </c>
      <c r="G13" s="60">
        <f>Secanim!G13</f>
        <v>2</v>
      </c>
      <c r="H13" s="60">
        <f>Secanim!H13</f>
        <v>3</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Secanim!C14</f>
        <v>Maize- Silage (30% DM)</v>
      </c>
      <c r="D14" s="102" t="str">
        <f>Secanim!D14</f>
        <v>Maize- Silage (30% DM)</v>
      </c>
      <c r="E14" s="102" t="str">
        <f>Secanim!E14</f>
        <v>Maize- Silage (30% DM)</v>
      </c>
      <c r="F14" s="102" t="str">
        <f>Secanim!F14</f>
        <v>Maize- Silage (30% DM)</v>
      </c>
      <c r="G14" s="102" t="str">
        <f>Secanim!G14</f>
        <v>Maize- Silage (30% DM)</v>
      </c>
      <c r="H14" s="102" t="str">
        <f>Secanim!H14</f>
        <v>Maize- Silage (30% DM)</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5" t="s">
        <v>9</v>
      </c>
      <c r="B15" s="135"/>
      <c r="C15" s="60">
        <f>Secanim!C15</f>
        <v>40</v>
      </c>
      <c r="D15" s="60">
        <f>Secanim!D15</f>
        <v>40</v>
      </c>
      <c r="E15" s="60">
        <f>Secanim!E15</f>
        <v>40</v>
      </c>
      <c r="F15" s="60">
        <f>Secanim!F15</f>
        <v>40</v>
      </c>
      <c r="G15" s="60">
        <f>Secanim!G15</f>
        <v>40</v>
      </c>
      <c r="H15" s="60">
        <f>Secanim!H15</f>
        <v>40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-56</v>
      </c>
      <c r="E19" s="16">
        <f t="shared" si="1"/>
        <v>-56</v>
      </c>
      <c r="F19" s="16">
        <f t="shared" si="1"/>
        <v>-56</v>
      </c>
      <c r="G19" s="16">
        <f t="shared" si="1"/>
        <v>-56</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-176</v>
      </c>
      <c r="E23" s="16">
        <f t="shared" si="3"/>
        <v>-176</v>
      </c>
      <c r="F23" s="16">
        <f t="shared" si="3"/>
        <v>-176</v>
      </c>
      <c r="G23" s="16">
        <f t="shared" si="3"/>
        <v>-176</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82</v>
      </c>
      <c r="C28" s="15">
        <v>1.32</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 x14ac:dyDescent="0.25">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5">
      <c r="A3" s="36">
        <v>1</v>
      </c>
      <c r="B3" s="33">
        <f>Secanim!B31</f>
        <v>20</v>
      </c>
      <c r="C3" s="33">
        <f>Secanim!C31</f>
        <v>72</v>
      </c>
      <c r="D3" s="33">
        <f>Secanim!D31</f>
        <v>53.563580000000002</v>
      </c>
      <c r="E3" s="33">
        <f>Secanim!E31</f>
        <v>4.7236000000000002</v>
      </c>
      <c r="F3" s="33">
        <f>Secanim!F31</f>
        <v>1.4888839999999999</v>
      </c>
      <c r="G3" s="33">
        <f>Secanim!G31</f>
        <v>6.6400000000000001E-2</v>
      </c>
      <c r="H3" s="33">
        <f>Secanim!H31</f>
        <v>0.43000000000000005</v>
      </c>
      <c r="I3" s="33">
        <f>Secanim!I31</f>
        <v>3.0400000000000003E-2</v>
      </c>
      <c r="J3" s="33">
        <f>Secanim!J31</f>
        <v>1.4000000000000002E-3</v>
      </c>
      <c r="K3" s="33">
        <f>Secanim!K31</f>
        <v>1E-3</v>
      </c>
      <c r="L3" s="33">
        <f>Secanim!L31</f>
        <v>1.4599999999999998E-2</v>
      </c>
      <c r="M3" s="33">
        <f>Secanim!M31</f>
        <v>2.8400000000000002E-2</v>
      </c>
      <c r="N3" s="33">
        <f>Secanim!N31</f>
        <v>0</v>
      </c>
      <c r="O3" s="33">
        <f>Secanim!O31</f>
        <v>0</v>
      </c>
      <c r="P3" s="33">
        <f>Secanim!P31</f>
        <v>15.56</v>
      </c>
      <c r="Q3" s="33">
        <f>Secanim!Q31</f>
        <v>29.749999999999996</v>
      </c>
      <c r="R3" s="33">
        <f>Secanim!R31</f>
        <v>0</v>
      </c>
      <c r="S3" s="33">
        <f>Secanim!S31</f>
        <v>0</v>
      </c>
      <c r="T3" s="33">
        <f>Secanim!T31</f>
        <v>0</v>
      </c>
      <c r="U3" s="33">
        <f>Secanim!U31</f>
        <v>0</v>
      </c>
    </row>
    <row r="4" spans="1:21" x14ac:dyDescent="0.25">
      <c r="A4" s="36">
        <v>2</v>
      </c>
      <c r="B4" s="33">
        <f>'Croda Goole'!B31</f>
        <v>43</v>
      </c>
      <c r="C4" s="33">
        <f>'Croda Goole'!C31</f>
        <v>94.600000000000009</v>
      </c>
      <c r="D4" s="33">
        <f>'Croda Goole'!D31</f>
        <v>51.817838000000002</v>
      </c>
      <c r="E4" s="33">
        <f>'Croda Goole'!E31</f>
        <v>11.088410000000001</v>
      </c>
      <c r="F4" s="33">
        <f>'Croda Goole'!F31</f>
        <v>6.5590479999999998</v>
      </c>
      <c r="G4" s="33">
        <f>'Croda Goole'!G31</f>
        <v>4.2139999999999997E-2</v>
      </c>
      <c r="H4" s="33">
        <f>'Croda Goole'!H31</f>
        <v>0.4773</v>
      </c>
      <c r="I4" s="33">
        <f>'Croda Goole'!I31</f>
        <v>2.1500000000000002E-2</v>
      </c>
      <c r="J4" s="33">
        <f>'Croda Goole'!J31</f>
        <v>4.3000000000000004E-4</v>
      </c>
      <c r="K4" s="33">
        <f>'Croda Goole'!K31</f>
        <v>2.15E-3</v>
      </c>
      <c r="L4" s="33">
        <f>'Croda Goole'!L31</f>
        <v>2.8079000000000003E-2</v>
      </c>
      <c r="M4" s="33">
        <f>'Croda Goole'!M31</f>
        <v>0.21973000000000004</v>
      </c>
      <c r="N4" s="33">
        <f>'Croda Goole'!N31</f>
        <v>0</v>
      </c>
      <c r="O4" s="33">
        <f>'Croda Goole'!O31</f>
        <v>0</v>
      </c>
      <c r="P4" s="33">
        <f>'Croda Goole'!P31</f>
        <v>188.03900000000002</v>
      </c>
      <c r="Q4" s="33">
        <f>'Croda Goole'!Q31</f>
        <v>225.21250000000003</v>
      </c>
      <c r="R4" s="33">
        <f>'Croda Goole'!R31</f>
        <v>0</v>
      </c>
      <c r="S4" s="33">
        <f>'Croda Goole'!S31</f>
        <v>0</v>
      </c>
      <c r="T4" s="33">
        <f>'Croda Goole'!T31</f>
        <v>0</v>
      </c>
      <c r="U4" s="33">
        <f>'Croda Goole'!U31</f>
        <v>0</v>
      </c>
    </row>
    <row r="5" spans="1:21" x14ac:dyDescent="0.25">
      <c r="A5" s="36">
        <v>3</v>
      </c>
      <c r="B5" s="33">
        <f>'Croda Widnes'!B31</f>
        <v>35</v>
      </c>
      <c r="C5" s="33">
        <f>'Croda Widnes'!C31</f>
        <v>125.99999999999999</v>
      </c>
      <c r="D5" s="33">
        <f>'Croda Widnes'!D31</f>
        <v>54.605984999999997</v>
      </c>
      <c r="E5" s="33">
        <f>'Croda Widnes'!E31</f>
        <v>11.598125000000001</v>
      </c>
      <c r="F5" s="33">
        <f>'Croda Widnes'!F31</f>
        <v>12.302359999999998</v>
      </c>
      <c r="G5" s="33">
        <f>'Croda Widnes'!G31</f>
        <v>5.1799999999999999E-2</v>
      </c>
      <c r="H5" s="33">
        <f>'Croda Widnes'!H31</f>
        <v>0.39200000000000002</v>
      </c>
      <c r="I5" s="33">
        <f>'Croda Widnes'!I31</f>
        <v>1.7500000000000002E-2</v>
      </c>
      <c r="J5" s="33">
        <f>'Croda Widnes'!J31</f>
        <v>5.5999999999999995E-4</v>
      </c>
      <c r="K5" s="33">
        <f>'Croda Widnes'!K31</f>
        <v>1.75E-3</v>
      </c>
      <c r="L5" s="33">
        <f>'Croda Widnes'!L31</f>
        <v>1.1130000000000001E-2</v>
      </c>
      <c r="M5" s="33">
        <f>'Croda Widnes'!M31</f>
        <v>1.8655000000000001E-2</v>
      </c>
      <c r="N5" s="33">
        <f>'Croda Widnes'!N31</f>
        <v>0</v>
      </c>
      <c r="O5" s="33">
        <f>'Croda Widnes'!O31</f>
        <v>0</v>
      </c>
      <c r="P5" s="33">
        <f>'Croda Widnes'!P31</f>
        <v>14.525000000000002</v>
      </c>
      <c r="Q5" s="33">
        <f>'Croda Widnes'!Q31</f>
        <v>62.212499999999991</v>
      </c>
      <c r="R5" s="33">
        <f>'Croda Widnes'!R31</f>
        <v>0</v>
      </c>
      <c r="S5" s="33">
        <f>'Croda Widnes'!S31</f>
        <v>0</v>
      </c>
      <c r="T5" s="33">
        <f>'Croda Widnes'!T31</f>
        <v>0</v>
      </c>
      <c r="U5" s="33">
        <f>'Croda Widnes'!U31</f>
        <v>0</v>
      </c>
    </row>
    <row r="6" spans="1:21" x14ac:dyDescent="0.25">
      <c r="A6" s="36">
        <v>4</v>
      </c>
      <c r="B6" s="33">
        <f>Maelor!B31</f>
        <v>32</v>
      </c>
      <c r="C6" s="33">
        <f>Maelor!C31</f>
        <v>118.4</v>
      </c>
      <c r="D6" s="33">
        <f>Maelor!D31</f>
        <v>54.177568000000001</v>
      </c>
      <c r="E6" s="33">
        <f>Maelor!E31</f>
        <v>6.6708800000000013</v>
      </c>
      <c r="F6" s="33">
        <f>Maelor!F31</f>
        <v>12.20288</v>
      </c>
      <c r="G6" s="33">
        <f>Maelor!G31</f>
        <v>0.10368000000000001</v>
      </c>
      <c r="H6" s="33">
        <f>Maelor!H31</f>
        <v>0.52160000000000006</v>
      </c>
      <c r="I6" s="33">
        <f>Maelor!I31</f>
        <v>1.6E-2</v>
      </c>
      <c r="J6" s="33">
        <f>Maelor!J31</f>
        <v>3.2000000000000003E-4</v>
      </c>
      <c r="K6" s="33">
        <f>Maelor!K31</f>
        <v>1.6000000000000001E-3</v>
      </c>
      <c r="L6" s="33">
        <f>Maelor!L31</f>
        <v>2.8128E-2</v>
      </c>
      <c r="M6" s="33">
        <f>Maelor!M31</f>
        <v>2.9664000000000003E-2</v>
      </c>
      <c r="N6" s="33">
        <f>Maelor!N31</f>
        <v>0</v>
      </c>
      <c r="O6" s="33">
        <f>Maelor!O31</f>
        <v>0</v>
      </c>
      <c r="P6" s="33">
        <f>Maelor!P31</f>
        <v>23.52</v>
      </c>
      <c r="Q6" s="33">
        <f>Maelor!Q31</f>
        <v>46.559999999999995</v>
      </c>
      <c r="R6" s="33">
        <f>Maelor!R31</f>
        <v>0</v>
      </c>
      <c r="S6" s="33">
        <f>Maelor!S31</f>
        <v>0</v>
      </c>
      <c r="T6" s="33">
        <f>Maelor!T31</f>
        <v>0</v>
      </c>
      <c r="U6" s="33">
        <f>Maelor!U31</f>
        <v>0</v>
      </c>
    </row>
    <row r="7" spans="1:21" x14ac:dyDescent="0.25">
      <c r="A7" s="36">
        <v>5</v>
      </c>
      <c r="B7" s="33">
        <f>Encirc!B31</f>
        <v>14</v>
      </c>
      <c r="C7" s="33">
        <f>Encirc!C31</f>
        <v>100.02874</v>
      </c>
      <c r="D7" s="33">
        <f>Encirc!D31</f>
        <v>52.275808900000001</v>
      </c>
      <c r="E7" s="33">
        <f>Encirc!E31</f>
        <v>10.775290750000002</v>
      </c>
      <c r="F7" s="33">
        <f>Encirc!F31</f>
        <v>5.2964909480000006</v>
      </c>
      <c r="G7" s="33">
        <f>Encirc!G31</f>
        <v>3.6631980000000008E-2</v>
      </c>
      <c r="H7" s="33">
        <f>Encirc!H31</f>
        <v>0.41565580000000008</v>
      </c>
      <c r="I7" s="33">
        <f>Encirc!I31</f>
        <v>5.217282000000001E-3</v>
      </c>
      <c r="J7" s="33">
        <f>Encirc!J31</f>
        <v>1.2334000000000002E-4</v>
      </c>
      <c r="K7" s="33">
        <f>Encirc!K31</f>
        <v>1.2334000000000002E-4</v>
      </c>
      <c r="L7" s="33">
        <f>Encirc!L31</f>
        <v>2.6024740000000005E-2</v>
      </c>
      <c r="M7" s="33">
        <f>Encirc!M31</f>
        <v>8.0911040000000004E-2</v>
      </c>
      <c r="N7" s="33">
        <f>Encirc!N31</f>
        <v>0</v>
      </c>
      <c r="O7" s="33">
        <f>Encirc!O31</f>
        <v>0</v>
      </c>
      <c r="P7" s="33">
        <f>Encirc!P31</f>
        <v>12.827360000000002</v>
      </c>
      <c r="Q7" s="33">
        <f>Encirc!Q31</f>
        <v>52.111150000000002</v>
      </c>
      <c r="R7" s="33">
        <f>Encirc!R31</f>
        <v>0</v>
      </c>
      <c r="S7" s="33">
        <f>Encirc!S31</f>
        <v>0</v>
      </c>
      <c r="T7" s="33">
        <f>Encirc!T31</f>
        <v>0</v>
      </c>
      <c r="U7" s="33">
        <f>Encirc!U31</f>
        <v>0</v>
      </c>
    </row>
    <row r="8" spans="1:21" x14ac:dyDescent="0.25">
      <c r="A8" s="36">
        <v>6</v>
      </c>
      <c r="B8" s="33">
        <f>Beechdean!B31</f>
        <v>248</v>
      </c>
      <c r="C8" s="33">
        <f>Beechdean!C31</f>
        <v>148.79999999999998</v>
      </c>
      <c r="D8" s="33">
        <f>Beechdean!D31</f>
        <v>56.134998400000001</v>
      </c>
      <c r="E8" s="33">
        <f>Beechdean!E31</f>
        <v>50.503960000000014</v>
      </c>
      <c r="F8" s="33">
        <f>Beechdean!F31</f>
        <v>10.5263104</v>
      </c>
      <c r="G8" s="33">
        <f>Beechdean!G31</f>
        <v>5.4808000000000003E-2</v>
      </c>
      <c r="H8" s="33">
        <f>Beechdean!H31</f>
        <v>0.248</v>
      </c>
      <c r="I8" s="33">
        <f>Beechdean!I31</f>
        <v>0.124</v>
      </c>
      <c r="J8" s="33">
        <f>Beechdean!J31</f>
        <v>2.48E-3</v>
      </c>
      <c r="K8" s="33">
        <f>Beechdean!K31</f>
        <v>1.2400000000000001E-2</v>
      </c>
      <c r="L8" s="33">
        <f>Beechdean!L31</f>
        <v>4.9600000000000005E-2</v>
      </c>
      <c r="M8" s="33">
        <f>Beechdean!M31</f>
        <v>4.9600000000000005E-2</v>
      </c>
      <c r="N8" s="33">
        <f>Beechdean!N31</f>
        <v>0</v>
      </c>
      <c r="O8" s="33">
        <f>Beechdean!O31</f>
        <v>0</v>
      </c>
      <c r="P8" s="33">
        <f>Beechdean!P31</f>
        <v>83.576000000000008</v>
      </c>
      <c r="Q8" s="33">
        <f>Beechdean!Q31</f>
        <v>48.298000000000002</v>
      </c>
      <c r="R8" s="33">
        <f>Beechdean!R31</f>
        <v>0</v>
      </c>
      <c r="S8" s="33">
        <f>Beechdean!S31</f>
        <v>0</v>
      </c>
      <c r="T8" s="33">
        <f>Beechdean!T31</f>
        <v>0</v>
      </c>
      <c r="U8" s="33">
        <f>Beechdean!U31</f>
        <v>0</v>
      </c>
    </row>
    <row r="9" spans="1:21" x14ac:dyDescent="0.25">
      <c r="A9" s="36">
        <v>7</v>
      </c>
      <c r="B9" s="33">
        <f>Penderyn!B31</f>
        <v>176</v>
      </c>
      <c r="C9" s="33">
        <f>Penderyn!C31</f>
        <v>70.400000000000006</v>
      </c>
      <c r="D9" s="33">
        <f>Penderyn!D31</f>
        <v>56.450240000000001</v>
      </c>
      <c r="E9" s="33">
        <f>Penderyn!E31</f>
        <v>59.806560000000012</v>
      </c>
      <c r="F9" s="33">
        <f>Penderyn!F31</f>
        <v>10.038195200000001</v>
      </c>
      <c r="G9" s="33">
        <f>Penderyn!G31</f>
        <v>0.28687999999999997</v>
      </c>
      <c r="H9" s="33">
        <f>Penderyn!H31</f>
        <v>8.7999999999999995E-2</v>
      </c>
      <c r="I9" s="33">
        <f>Penderyn!I31</f>
        <v>8.7999999999999995E-2</v>
      </c>
      <c r="J9" s="33">
        <f>Penderyn!J31</f>
        <v>1.7600000000000001E-3</v>
      </c>
      <c r="K9" s="33">
        <f>Penderyn!K31</f>
        <v>8.8000000000000005E-3</v>
      </c>
      <c r="L9" s="33">
        <f>Penderyn!L31</f>
        <v>3.5200000000000002E-2</v>
      </c>
      <c r="M9" s="33">
        <f>Penderyn!M31</f>
        <v>3.5200000000000002E-2</v>
      </c>
      <c r="N9" s="33">
        <f>Penderyn!N31</f>
        <v>0</v>
      </c>
      <c r="O9" s="33">
        <f>Penderyn!O31</f>
        <v>0</v>
      </c>
      <c r="P9" s="33">
        <f>Penderyn!P31</f>
        <v>156.28800000000001</v>
      </c>
      <c r="Q9" s="33">
        <f>Penderyn!Q31</f>
        <v>19.579999999999998</v>
      </c>
      <c r="R9" s="33">
        <f>Penderyn!R31</f>
        <v>0</v>
      </c>
      <c r="S9" s="33">
        <f>Penderyn!S31</f>
        <v>0</v>
      </c>
      <c r="T9" s="33">
        <f>Penderyn!T31</f>
        <v>0</v>
      </c>
      <c r="U9" s="33">
        <f>Penderyn!U31</f>
        <v>0</v>
      </c>
    </row>
    <row r="10" spans="1:21" x14ac:dyDescent="0.25">
      <c r="A10" s="36">
        <v>8</v>
      </c>
      <c r="B10" s="33">
        <f>Kelloggs!B31</f>
        <v>45</v>
      </c>
      <c r="C10" s="33">
        <f>Kelloggs!C31</f>
        <v>144</v>
      </c>
      <c r="D10" s="33">
        <f>Kelloggs!D31</f>
        <v>54.537254999999995</v>
      </c>
      <c r="E10" s="33">
        <f>Kelloggs!E31</f>
        <v>13.6647</v>
      </c>
      <c r="F10" s="33">
        <f>Kelloggs!F31</f>
        <v>4.8123449999999997</v>
      </c>
      <c r="G10" s="33">
        <f>Kelloggs!G31</f>
        <v>5.4449999999999998E-2</v>
      </c>
      <c r="H10" s="33">
        <f>Kelloggs!H31</f>
        <v>0.10485</v>
      </c>
      <c r="I10" s="33">
        <f>Kelloggs!I31</f>
        <v>2.2499999999999999E-2</v>
      </c>
      <c r="J10" s="33">
        <f>Kelloggs!J31</f>
        <v>4.5000000000000004E-4</v>
      </c>
      <c r="K10" s="33">
        <f>Kelloggs!K31</f>
        <v>2.2500000000000003E-3</v>
      </c>
      <c r="L10" s="33">
        <f>Kelloggs!L31</f>
        <v>9.0000000000000011E-3</v>
      </c>
      <c r="M10" s="33">
        <f>Kelloggs!M31</f>
        <v>2.1285000000000002E-2</v>
      </c>
      <c r="N10" s="33">
        <f>Kelloggs!N31</f>
        <v>0</v>
      </c>
      <c r="O10" s="33">
        <f>Kelloggs!O31</f>
        <v>0</v>
      </c>
      <c r="P10" s="33">
        <f>Kelloggs!P31</f>
        <v>2.7765000000000004</v>
      </c>
      <c r="Q10" s="33">
        <f>Kelloggs!Q31</f>
        <v>19.912500000000001</v>
      </c>
      <c r="R10" s="33">
        <f>Kelloggs!R31</f>
        <v>0</v>
      </c>
      <c r="S10" s="33">
        <f>Kelloggs!S31</f>
        <v>0</v>
      </c>
      <c r="T10" s="33">
        <f>Kelloggs!T31</f>
        <v>0</v>
      </c>
      <c r="U10" s="33">
        <f>Kelloggs!U31</f>
        <v>0</v>
      </c>
    </row>
    <row r="11" spans="1:21" x14ac:dyDescent="0.25">
      <c r="A11" s="36">
        <v>9</v>
      </c>
      <c r="B11" s="33">
        <f>'Rowan Foods'!B31</f>
        <v>121</v>
      </c>
      <c r="C11" s="33">
        <f>'Rowan Foods'!C31</f>
        <v>205.70000000000002</v>
      </c>
      <c r="D11" s="33">
        <f>'Rowan Foods'!D31</f>
        <v>55.719411000000001</v>
      </c>
      <c r="E11" s="33">
        <f>'Rowan Foods'!E31</f>
        <v>30.035830000000004</v>
      </c>
      <c r="F11" s="33">
        <f>'Rowan Foods'!F31</f>
        <v>10.532444999999999</v>
      </c>
      <c r="G11" s="33">
        <f>'Rowan Foods'!G31</f>
        <v>4.2955E-2</v>
      </c>
      <c r="H11" s="33">
        <f>'Rowan Foods'!H31</f>
        <v>0.28193000000000001</v>
      </c>
      <c r="I11" s="33">
        <f>'Rowan Foods'!I31</f>
        <v>6.0499999999999998E-2</v>
      </c>
      <c r="J11" s="33">
        <f>'Rowan Foods'!J31</f>
        <v>1.2100000000000001E-3</v>
      </c>
      <c r="K11" s="33">
        <f>'Rowan Foods'!K31</f>
        <v>6.0500000000000007E-3</v>
      </c>
      <c r="L11" s="33">
        <f>'Rowan Foods'!L31</f>
        <v>2.5894E-2</v>
      </c>
      <c r="M11" s="33">
        <f>'Rowan Foods'!M31</f>
        <v>6.2194000000000006E-2</v>
      </c>
      <c r="N11" s="33">
        <f>'Rowan Foods'!N31</f>
        <v>0</v>
      </c>
      <c r="O11" s="33">
        <f>'Rowan Foods'!O31</f>
        <v>0</v>
      </c>
      <c r="P11" s="33">
        <f>'Rowan Foods'!P31</f>
        <v>50.094000000000001</v>
      </c>
      <c r="Q11" s="33">
        <f>'Rowan Foods'!Q31</f>
        <v>69.272499999999994</v>
      </c>
      <c r="R11" s="33">
        <f>'Rowan Foods'!R31</f>
        <v>0</v>
      </c>
      <c r="S11" s="33">
        <f>'Rowan Foods'!S31</f>
        <v>0</v>
      </c>
      <c r="T11" s="33">
        <f>'Rowan Foods'!T31</f>
        <v>0</v>
      </c>
      <c r="U11" s="33">
        <f>'Rowan Foods'!U31</f>
        <v>0</v>
      </c>
    </row>
    <row r="12" spans="1:21" x14ac:dyDescent="0.25">
      <c r="A12" s="36">
        <v>10</v>
      </c>
      <c r="B12" s="33">
        <f>D.wise!B31</f>
        <v>0</v>
      </c>
      <c r="C12" s="33">
        <f>D.wise!C31</f>
        <v>0</v>
      </c>
      <c r="D12" s="33">
        <f>D.wise!D31</f>
        <v>0</v>
      </c>
      <c r="E12" s="33">
        <f>D.wise!E31</f>
        <v>0</v>
      </c>
      <c r="F12" s="33">
        <f>D.wise!F31</f>
        <v>0</v>
      </c>
      <c r="G12" s="33">
        <f>D.wise!G31</f>
        <v>0</v>
      </c>
      <c r="H12" s="33">
        <f>D.wise!H31</f>
        <v>0</v>
      </c>
      <c r="I12" s="33">
        <f>D.wise!I31</f>
        <v>0</v>
      </c>
      <c r="J12" s="33">
        <f>D.wise!J31</f>
        <v>0</v>
      </c>
      <c r="K12" s="33">
        <f>D.wise!K31</f>
        <v>0</v>
      </c>
      <c r="L12" s="33">
        <f>D.wise!L31</f>
        <v>0</v>
      </c>
      <c r="M12" s="33">
        <f>D.wise!M31</f>
        <v>0</v>
      </c>
      <c r="N12" s="33">
        <f>D.wise!N31</f>
        <v>0</v>
      </c>
      <c r="O12" s="33">
        <f>D.wise!O31</f>
        <v>0</v>
      </c>
      <c r="P12" s="33">
        <f>D.wise!P31</f>
        <v>0</v>
      </c>
      <c r="Q12" s="33">
        <f>D.wise!Q31</f>
        <v>0</v>
      </c>
      <c r="R12" s="33">
        <f>D.wise!R31</f>
        <v>0</v>
      </c>
      <c r="S12" s="33">
        <f>D.wise!S31</f>
        <v>0</v>
      </c>
      <c r="T12" s="33">
        <f>D.wise!T31</f>
        <v>0</v>
      </c>
      <c r="U12" s="33">
        <f>D.wise!U31</f>
        <v>0</v>
      </c>
    </row>
    <row r="13" spans="1:21" s="82" customFormat="1" ht="15.5" x14ac:dyDescent="0.35">
      <c r="A13" s="80" t="s">
        <v>85</v>
      </c>
      <c r="B13" s="81">
        <f>SUM(B3:B12)</f>
        <v>734</v>
      </c>
      <c r="C13" s="81">
        <f t="shared" ref="C13:U13" si="0">SUM(C3:C12)</f>
        <v>1079.9287399999998</v>
      </c>
      <c r="D13" s="81">
        <f t="shared" si="0"/>
        <v>489.28268430000003</v>
      </c>
      <c r="E13" s="81">
        <f t="shared" si="0"/>
        <v>198.86735575000006</v>
      </c>
      <c r="F13" s="81">
        <f t="shared" si="0"/>
        <v>73.758958547999995</v>
      </c>
      <c r="G13" s="81">
        <f t="shared" si="0"/>
        <v>0.73974498</v>
      </c>
      <c r="H13" s="81">
        <f t="shared" si="0"/>
        <v>2.9593357999999998</v>
      </c>
      <c r="I13" s="81">
        <f t="shared" si="0"/>
        <v>0.38561728200000006</v>
      </c>
      <c r="J13" s="81">
        <f t="shared" si="0"/>
        <v>8.7333399999999992E-3</v>
      </c>
      <c r="K13" s="81">
        <f t="shared" si="0"/>
        <v>3.6123340000000004E-2</v>
      </c>
      <c r="L13" s="81">
        <f t="shared" si="0"/>
        <v>0.22765574000000002</v>
      </c>
      <c r="M13" s="81">
        <f t="shared" si="0"/>
        <v>0.54563904000000008</v>
      </c>
      <c r="N13" s="81">
        <f t="shared" si="0"/>
        <v>0</v>
      </c>
      <c r="O13" s="81">
        <f t="shared" si="0"/>
        <v>0</v>
      </c>
      <c r="P13" s="81">
        <f t="shared" si="0"/>
        <v>547.20586000000003</v>
      </c>
      <c r="Q13" s="81">
        <f t="shared" si="0"/>
        <v>572.90915000000007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 x14ac:dyDescent="0.3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5">
      <c r="A3" s="36">
        <v>1</v>
      </c>
      <c r="B3" s="91"/>
      <c r="C3" s="33">
        <f>Secanim!B31</f>
        <v>20</v>
      </c>
      <c r="D3" s="33">
        <f>Secanim!C31</f>
        <v>72</v>
      </c>
      <c r="E3" s="33">
        <f>Secanim!D31</f>
        <v>53.563580000000002</v>
      </c>
      <c r="F3" s="33">
        <f>Secanim!E31</f>
        <v>4.7236000000000002</v>
      </c>
      <c r="G3" s="33">
        <f>Secanim!F31</f>
        <v>1.4888839999999999</v>
      </c>
      <c r="H3" s="33">
        <f>Secanim!G31</f>
        <v>6.6400000000000001E-2</v>
      </c>
      <c r="I3" s="33">
        <f>Secanim!H31</f>
        <v>0.43000000000000005</v>
      </c>
      <c r="J3" s="33">
        <f>Secanim!I31</f>
        <v>3.0400000000000003E-2</v>
      </c>
      <c r="K3" s="33">
        <f>Secanim!J31</f>
        <v>1.4000000000000002E-3</v>
      </c>
      <c r="L3" s="33">
        <f>Secanim!K31</f>
        <v>1E-3</v>
      </c>
      <c r="M3" s="33">
        <f>Secanim!L31</f>
        <v>1.4599999999999998E-2</v>
      </c>
      <c r="N3" s="33">
        <f>Secanim!M31</f>
        <v>2.8400000000000002E-2</v>
      </c>
      <c r="O3" s="33">
        <f>Secanim!N31</f>
        <v>0</v>
      </c>
      <c r="P3" s="33">
        <f>Secanim!O31</f>
        <v>0</v>
      </c>
      <c r="Q3" s="33">
        <f>Secanim!P31</f>
        <v>15.56</v>
      </c>
      <c r="R3" s="33">
        <f>Secanim!Q31</f>
        <v>29.749999999999996</v>
      </c>
      <c r="S3" s="33">
        <f>Secanim!R31</f>
        <v>0</v>
      </c>
      <c r="T3" s="33">
        <f>Secanim!S31</f>
        <v>0</v>
      </c>
      <c r="U3" s="33">
        <f>Secanim!T31</f>
        <v>0</v>
      </c>
      <c r="V3" s="33">
        <f>Secanim!U31</f>
        <v>0</v>
      </c>
    </row>
    <row r="4" spans="1:22" x14ac:dyDescent="0.25">
      <c r="A4" s="36">
        <v>2</v>
      </c>
      <c r="B4" s="91"/>
      <c r="C4" s="33">
        <f>'Croda Goole'!B31</f>
        <v>43</v>
      </c>
      <c r="D4" s="33">
        <f>'Croda Goole'!C31</f>
        <v>94.600000000000009</v>
      </c>
      <c r="E4" s="33">
        <f>'Croda Goole'!D31</f>
        <v>51.817838000000002</v>
      </c>
      <c r="F4" s="33">
        <f>'Croda Goole'!E31</f>
        <v>11.088410000000001</v>
      </c>
      <c r="G4" s="33">
        <f>'Croda Goole'!F31</f>
        <v>6.5590479999999998</v>
      </c>
      <c r="H4" s="33">
        <f>'Croda Goole'!G31</f>
        <v>4.2139999999999997E-2</v>
      </c>
      <c r="I4" s="33">
        <f>'Croda Goole'!H31</f>
        <v>0.4773</v>
      </c>
      <c r="J4" s="33">
        <f>'Croda Goole'!I31</f>
        <v>2.1500000000000002E-2</v>
      </c>
      <c r="K4" s="33">
        <f>'Croda Goole'!J31</f>
        <v>4.3000000000000004E-4</v>
      </c>
      <c r="L4" s="33">
        <f>'Croda Goole'!K31</f>
        <v>2.15E-3</v>
      </c>
      <c r="M4" s="33">
        <f>'Croda Goole'!L31</f>
        <v>2.8079000000000003E-2</v>
      </c>
      <c r="N4" s="33">
        <f>'Croda Goole'!M31</f>
        <v>0.21973000000000004</v>
      </c>
      <c r="O4" s="33">
        <f>'Croda Goole'!N31</f>
        <v>0</v>
      </c>
      <c r="P4" s="33">
        <f>'Croda Goole'!O31</f>
        <v>0</v>
      </c>
      <c r="Q4" s="33">
        <f>'Croda Goole'!P31</f>
        <v>188.03900000000002</v>
      </c>
      <c r="R4" s="33">
        <f>'Croda Goole'!Q31</f>
        <v>225.21250000000003</v>
      </c>
      <c r="S4" s="33">
        <f>'Croda Goole'!R31</f>
        <v>0</v>
      </c>
      <c r="T4" s="33">
        <f>'Croda Goole'!S31</f>
        <v>0</v>
      </c>
      <c r="U4" s="33">
        <f>'Croda Goole'!T31</f>
        <v>0</v>
      </c>
      <c r="V4" s="33">
        <f>'Croda Goole'!U31</f>
        <v>0</v>
      </c>
    </row>
    <row r="5" spans="1:22" x14ac:dyDescent="0.25">
      <c r="A5" s="36">
        <v>3</v>
      </c>
      <c r="B5" s="91"/>
      <c r="C5" s="33">
        <f>'Croda Widnes'!B31</f>
        <v>35</v>
      </c>
      <c r="D5" s="33">
        <f>'Croda Widnes'!C31</f>
        <v>125.99999999999999</v>
      </c>
      <c r="E5" s="33">
        <f>'Croda Widnes'!D31</f>
        <v>54.605984999999997</v>
      </c>
      <c r="F5" s="33">
        <f>'Croda Widnes'!E31</f>
        <v>11.598125000000001</v>
      </c>
      <c r="G5" s="33">
        <f>'Croda Widnes'!F31</f>
        <v>12.302359999999998</v>
      </c>
      <c r="H5" s="33">
        <f>'Croda Widnes'!G31</f>
        <v>5.1799999999999999E-2</v>
      </c>
      <c r="I5" s="33">
        <f>'Croda Widnes'!H31</f>
        <v>0.39200000000000002</v>
      </c>
      <c r="J5" s="33">
        <f>'Croda Widnes'!I31</f>
        <v>1.7500000000000002E-2</v>
      </c>
      <c r="K5" s="33">
        <f>'Croda Widnes'!J31</f>
        <v>5.5999999999999995E-4</v>
      </c>
      <c r="L5" s="33">
        <f>'Croda Widnes'!K31</f>
        <v>1.75E-3</v>
      </c>
      <c r="M5" s="33">
        <f>'Croda Widnes'!L31</f>
        <v>1.1130000000000001E-2</v>
      </c>
      <c r="N5" s="33">
        <f>'Croda Widnes'!M31</f>
        <v>1.8655000000000001E-2</v>
      </c>
      <c r="O5" s="33">
        <f>'Croda Widnes'!N31</f>
        <v>0</v>
      </c>
      <c r="P5" s="33">
        <f>'Croda Widnes'!O31</f>
        <v>0</v>
      </c>
      <c r="Q5" s="33">
        <f>'Croda Widnes'!P31</f>
        <v>14.525000000000002</v>
      </c>
      <c r="R5" s="33">
        <f>'Croda Widnes'!Q31</f>
        <v>62.212499999999991</v>
      </c>
      <c r="S5" s="33">
        <f>'Croda Widnes'!R31</f>
        <v>0</v>
      </c>
      <c r="T5" s="33">
        <f>'Croda Widnes'!S31</f>
        <v>0</v>
      </c>
      <c r="U5" s="33">
        <f>'Croda Widnes'!T31</f>
        <v>0</v>
      </c>
      <c r="V5" s="33">
        <f>'Croda Widnes'!U31</f>
        <v>0</v>
      </c>
    </row>
    <row r="6" spans="1:22" x14ac:dyDescent="0.25">
      <c r="A6" s="36">
        <v>4</v>
      </c>
      <c r="B6" s="91"/>
      <c r="C6" s="33">
        <f>Maelor!B31</f>
        <v>32</v>
      </c>
      <c r="D6" s="33">
        <f>Maelor!C31</f>
        <v>118.4</v>
      </c>
      <c r="E6" s="33">
        <f>Maelor!D31</f>
        <v>54.177568000000001</v>
      </c>
      <c r="F6" s="33">
        <f>Maelor!E31</f>
        <v>6.6708800000000013</v>
      </c>
      <c r="G6" s="33">
        <f>Maelor!F31</f>
        <v>12.20288</v>
      </c>
      <c r="H6" s="33">
        <f>Maelor!G31</f>
        <v>0.10368000000000001</v>
      </c>
      <c r="I6" s="33">
        <f>Maelor!H31</f>
        <v>0.52160000000000006</v>
      </c>
      <c r="J6" s="33">
        <f>Maelor!I31</f>
        <v>1.6E-2</v>
      </c>
      <c r="K6" s="33">
        <f>Maelor!J31</f>
        <v>3.2000000000000003E-4</v>
      </c>
      <c r="L6" s="33">
        <f>Maelor!K31</f>
        <v>1.6000000000000001E-3</v>
      </c>
      <c r="M6" s="33">
        <f>Maelor!L31</f>
        <v>2.8128E-2</v>
      </c>
      <c r="N6" s="33">
        <f>Maelor!M31</f>
        <v>2.9664000000000003E-2</v>
      </c>
      <c r="O6" s="33">
        <f>Maelor!N31</f>
        <v>0</v>
      </c>
      <c r="P6" s="33">
        <f>Maelor!O31</f>
        <v>0</v>
      </c>
      <c r="Q6" s="33">
        <f>Maelor!P31</f>
        <v>23.52</v>
      </c>
      <c r="R6" s="33">
        <f>Maelor!Q31</f>
        <v>46.559999999999995</v>
      </c>
      <c r="S6" s="33">
        <f>Maelor!R31</f>
        <v>0</v>
      </c>
      <c r="T6" s="33">
        <f>Maelor!S31</f>
        <v>0</v>
      </c>
      <c r="U6" s="33">
        <f>Maelor!T31</f>
        <v>0</v>
      </c>
      <c r="V6" s="33">
        <f>Maelor!U31</f>
        <v>0</v>
      </c>
    </row>
    <row r="7" spans="1:22" x14ac:dyDescent="0.25">
      <c r="A7" s="36">
        <v>5</v>
      </c>
      <c r="B7" s="91"/>
      <c r="C7" s="33">
        <f>Encirc!B31</f>
        <v>14</v>
      </c>
      <c r="D7" s="33">
        <f>Encirc!C31</f>
        <v>100.02874</v>
      </c>
      <c r="E7" s="33">
        <f>Encirc!D31</f>
        <v>52.275808900000001</v>
      </c>
      <c r="F7" s="33">
        <f>Encirc!E31</f>
        <v>10.775290750000002</v>
      </c>
      <c r="G7" s="33">
        <f>Encirc!F31</f>
        <v>5.2964909480000006</v>
      </c>
      <c r="H7" s="33">
        <f>Encirc!G31</f>
        <v>3.6631980000000008E-2</v>
      </c>
      <c r="I7" s="33">
        <f>Encirc!H31</f>
        <v>0.41565580000000008</v>
      </c>
      <c r="J7" s="33">
        <f>Encirc!I31</f>
        <v>5.217282000000001E-3</v>
      </c>
      <c r="K7" s="33">
        <f>Encirc!J31</f>
        <v>1.2334000000000002E-4</v>
      </c>
      <c r="L7" s="33">
        <f>Encirc!K31</f>
        <v>1.2334000000000002E-4</v>
      </c>
      <c r="M7" s="33">
        <f>Encirc!L31</f>
        <v>2.6024740000000005E-2</v>
      </c>
      <c r="N7" s="33">
        <f>Encirc!M31</f>
        <v>8.0911040000000004E-2</v>
      </c>
      <c r="O7" s="33">
        <f>Encirc!N31</f>
        <v>0</v>
      </c>
      <c r="P7" s="33">
        <f>Encirc!O31</f>
        <v>0</v>
      </c>
      <c r="Q7" s="33">
        <f>Encirc!P31</f>
        <v>12.827360000000002</v>
      </c>
      <c r="R7" s="33">
        <f>Encirc!Q31</f>
        <v>52.111150000000002</v>
      </c>
      <c r="S7" s="33">
        <f>Encirc!R31</f>
        <v>0</v>
      </c>
      <c r="T7" s="33">
        <f>Encirc!S31</f>
        <v>0</v>
      </c>
      <c r="U7" s="33">
        <f>Encirc!T31</f>
        <v>0</v>
      </c>
      <c r="V7" s="33">
        <f>Encirc!U31</f>
        <v>0</v>
      </c>
    </row>
    <row r="8" spans="1:22" x14ac:dyDescent="0.25">
      <c r="A8" s="36">
        <v>6</v>
      </c>
      <c r="B8" s="91"/>
      <c r="C8" s="33">
        <f>Beechdean!B31</f>
        <v>248</v>
      </c>
      <c r="D8" s="33">
        <f>Beechdean!C31</f>
        <v>148.79999999999998</v>
      </c>
      <c r="E8" s="33">
        <f>Beechdean!D31</f>
        <v>56.134998400000001</v>
      </c>
      <c r="F8" s="33">
        <f>Beechdean!E31</f>
        <v>50.503960000000014</v>
      </c>
      <c r="G8" s="33">
        <f>Beechdean!F31</f>
        <v>10.5263104</v>
      </c>
      <c r="H8" s="33">
        <f>Beechdean!G31</f>
        <v>5.4808000000000003E-2</v>
      </c>
      <c r="I8" s="33">
        <f>Beechdean!H31</f>
        <v>0.248</v>
      </c>
      <c r="J8" s="33">
        <f>Beechdean!I31</f>
        <v>0.124</v>
      </c>
      <c r="K8" s="33">
        <f>Beechdean!J31</f>
        <v>2.48E-3</v>
      </c>
      <c r="L8" s="33">
        <f>Beechdean!K31</f>
        <v>1.2400000000000001E-2</v>
      </c>
      <c r="M8" s="33">
        <f>Beechdean!L31</f>
        <v>4.9600000000000005E-2</v>
      </c>
      <c r="N8" s="33">
        <f>Beechdean!M31</f>
        <v>4.9600000000000005E-2</v>
      </c>
      <c r="O8" s="33">
        <f>Beechdean!N31</f>
        <v>0</v>
      </c>
      <c r="P8" s="33">
        <f>Beechdean!O31</f>
        <v>0</v>
      </c>
      <c r="Q8" s="33">
        <f>Beechdean!P31</f>
        <v>83.576000000000008</v>
      </c>
      <c r="R8" s="33">
        <f>Beechdean!Q31</f>
        <v>48.298000000000002</v>
      </c>
      <c r="S8" s="33">
        <f>Beechdean!R31</f>
        <v>0</v>
      </c>
      <c r="T8" s="33">
        <f>Beechdean!S31</f>
        <v>0</v>
      </c>
      <c r="U8" s="33">
        <f>Beechdean!T31</f>
        <v>0</v>
      </c>
      <c r="V8" s="33">
        <f>Beechdean!U31</f>
        <v>0</v>
      </c>
    </row>
    <row r="9" spans="1:22" x14ac:dyDescent="0.25">
      <c r="A9" s="36">
        <v>7</v>
      </c>
      <c r="B9" s="91"/>
      <c r="C9" s="33">
        <f>Penderyn!B31</f>
        <v>176</v>
      </c>
      <c r="D9" s="33">
        <f>Penderyn!C31</f>
        <v>70.400000000000006</v>
      </c>
      <c r="E9" s="33">
        <f>Penderyn!D31</f>
        <v>56.450240000000001</v>
      </c>
      <c r="F9" s="33">
        <f>Penderyn!E31</f>
        <v>59.806560000000012</v>
      </c>
      <c r="G9" s="33">
        <f>Penderyn!F31</f>
        <v>10.038195200000001</v>
      </c>
      <c r="H9" s="33">
        <f>Penderyn!G31</f>
        <v>0.28687999999999997</v>
      </c>
      <c r="I9" s="33">
        <f>Penderyn!H31</f>
        <v>8.7999999999999995E-2</v>
      </c>
      <c r="J9" s="33">
        <f>Penderyn!I31</f>
        <v>8.7999999999999995E-2</v>
      </c>
      <c r="K9" s="33">
        <f>Penderyn!J31</f>
        <v>1.7600000000000001E-3</v>
      </c>
      <c r="L9" s="33">
        <f>Penderyn!K31</f>
        <v>8.8000000000000005E-3</v>
      </c>
      <c r="M9" s="33">
        <f>Penderyn!L31</f>
        <v>3.5200000000000002E-2</v>
      </c>
      <c r="N9" s="33">
        <f>Penderyn!M31</f>
        <v>3.5200000000000002E-2</v>
      </c>
      <c r="O9" s="33">
        <f>Penderyn!N31</f>
        <v>0</v>
      </c>
      <c r="P9" s="33">
        <f>Penderyn!O31</f>
        <v>0</v>
      </c>
      <c r="Q9" s="33">
        <f>Penderyn!P31</f>
        <v>156.28800000000001</v>
      </c>
      <c r="R9" s="33">
        <f>Penderyn!Q31</f>
        <v>19.579999999999998</v>
      </c>
      <c r="S9" s="33">
        <f>Penderyn!R31</f>
        <v>0</v>
      </c>
      <c r="T9" s="33">
        <f>Penderyn!S31</f>
        <v>0</v>
      </c>
      <c r="U9" s="33">
        <f>Penderyn!T31</f>
        <v>0</v>
      </c>
      <c r="V9" s="33">
        <f>Penderyn!U31</f>
        <v>0</v>
      </c>
    </row>
    <row r="10" spans="1:22" x14ac:dyDescent="0.25">
      <c r="A10" s="36">
        <v>8</v>
      </c>
      <c r="B10" s="91"/>
      <c r="C10" s="33">
        <f>Kelloggs!B31</f>
        <v>45</v>
      </c>
      <c r="D10" s="33">
        <f>Kelloggs!C31</f>
        <v>144</v>
      </c>
      <c r="E10" s="33">
        <f>Kelloggs!D31</f>
        <v>54.537254999999995</v>
      </c>
      <c r="F10" s="33">
        <f>Kelloggs!E31</f>
        <v>13.6647</v>
      </c>
      <c r="G10" s="33">
        <f>Kelloggs!F31</f>
        <v>4.8123449999999997</v>
      </c>
      <c r="H10" s="33">
        <f>Kelloggs!G31</f>
        <v>5.4449999999999998E-2</v>
      </c>
      <c r="I10" s="33">
        <f>Kelloggs!H31</f>
        <v>0.10485</v>
      </c>
      <c r="J10" s="33">
        <f>Kelloggs!I31</f>
        <v>2.2499999999999999E-2</v>
      </c>
      <c r="K10" s="33">
        <f>Kelloggs!J31</f>
        <v>4.5000000000000004E-4</v>
      </c>
      <c r="L10" s="33">
        <f>Kelloggs!K31</f>
        <v>2.2500000000000003E-3</v>
      </c>
      <c r="M10" s="33">
        <f>Kelloggs!L31</f>
        <v>9.0000000000000011E-3</v>
      </c>
      <c r="N10" s="33">
        <f>Kelloggs!M31</f>
        <v>2.1285000000000002E-2</v>
      </c>
      <c r="O10" s="33">
        <f>Kelloggs!N31</f>
        <v>0</v>
      </c>
      <c r="P10" s="33">
        <f>Kelloggs!O31</f>
        <v>0</v>
      </c>
      <c r="Q10" s="33">
        <f>Kelloggs!P31</f>
        <v>2.7765000000000004</v>
      </c>
      <c r="R10" s="33">
        <f>Kelloggs!Q31</f>
        <v>19.912500000000001</v>
      </c>
      <c r="S10" s="33">
        <f>Kelloggs!R31</f>
        <v>0</v>
      </c>
      <c r="T10" s="33">
        <f>Kelloggs!S31</f>
        <v>0</v>
      </c>
      <c r="U10" s="33">
        <f>Kelloggs!T31</f>
        <v>0</v>
      </c>
      <c r="V10" s="33">
        <f>Kelloggs!U31</f>
        <v>0</v>
      </c>
    </row>
    <row r="11" spans="1:22" x14ac:dyDescent="0.25">
      <c r="A11" s="36">
        <v>9</v>
      </c>
      <c r="B11" s="91"/>
      <c r="C11" s="33">
        <f>'Rowan Foods'!B31</f>
        <v>121</v>
      </c>
      <c r="D11" s="33">
        <f>'Rowan Foods'!C31</f>
        <v>205.70000000000002</v>
      </c>
      <c r="E11" s="33">
        <f>'Rowan Foods'!D31</f>
        <v>55.719411000000001</v>
      </c>
      <c r="F11" s="33">
        <f>'Rowan Foods'!E31</f>
        <v>30.035830000000004</v>
      </c>
      <c r="G11" s="33">
        <f>'Rowan Foods'!F31</f>
        <v>10.532444999999999</v>
      </c>
      <c r="H11" s="33">
        <f>'Rowan Foods'!G31</f>
        <v>4.2955E-2</v>
      </c>
      <c r="I11" s="33">
        <f>'Rowan Foods'!H31</f>
        <v>0.28193000000000001</v>
      </c>
      <c r="J11" s="33">
        <f>'Rowan Foods'!I31</f>
        <v>6.0499999999999998E-2</v>
      </c>
      <c r="K11" s="33">
        <f>'Rowan Foods'!J31</f>
        <v>1.2100000000000001E-3</v>
      </c>
      <c r="L11" s="33">
        <f>'Rowan Foods'!K31</f>
        <v>6.0500000000000007E-3</v>
      </c>
      <c r="M11" s="33">
        <f>'Rowan Foods'!L31</f>
        <v>2.5894E-2</v>
      </c>
      <c r="N11" s="33">
        <f>'Rowan Foods'!M31</f>
        <v>6.2194000000000006E-2</v>
      </c>
      <c r="O11" s="33">
        <f>'Rowan Foods'!N31</f>
        <v>0</v>
      </c>
      <c r="P11" s="33">
        <f>'Rowan Foods'!O31</f>
        <v>0</v>
      </c>
      <c r="Q11" s="33">
        <f>'Rowan Foods'!P31</f>
        <v>50.094000000000001</v>
      </c>
      <c r="R11" s="33">
        <f>'Rowan Foods'!Q31</f>
        <v>69.272499999999994</v>
      </c>
      <c r="S11" s="33">
        <f>'Rowan Foods'!R31</f>
        <v>0</v>
      </c>
      <c r="T11" s="33">
        <f>'Rowan Foods'!S31</f>
        <v>0</v>
      </c>
      <c r="U11" s="33">
        <f>'Rowan Foods'!T31</f>
        <v>0</v>
      </c>
      <c r="V11" s="33">
        <f>'Rowan Foods'!U31</f>
        <v>0</v>
      </c>
    </row>
    <row r="12" spans="1:22" x14ac:dyDescent="0.25">
      <c r="A12" s="36">
        <v>10</v>
      </c>
      <c r="B12" s="91"/>
      <c r="C12" s="33">
        <f>D.wise!B31</f>
        <v>0</v>
      </c>
      <c r="D12" s="33">
        <f>D.wise!C31</f>
        <v>0</v>
      </c>
      <c r="E12" s="33">
        <f>D.wise!D31</f>
        <v>0</v>
      </c>
      <c r="F12" s="33">
        <f>D.wise!E31</f>
        <v>0</v>
      </c>
      <c r="G12" s="33">
        <f>D.wise!F31</f>
        <v>0</v>
      </c>
      <c r="H12" s="33">
        <f>D.wise!G31</f>
        <v>0</v>
      </c>
      <c r="I12" s="33">
        <f>D.wise!H31</f>
        <v>0</v>
      </c>
      <c r="J12" s="33">
        <f>D.wise!I31</f>
        <v>0</v>
      </c>
      <c r="K12" s="33">
        <f>D.wise!J31</f>
        <v>0</v>
      </c>
      <c r="L12" s="33">
        <f>D.wise!K31</f>
        <v>0</v>
      </c>
      <c r="M12" s="33">
        <f>D.wise!L31</f>
        <v>0</v>
      </c>
      <c r="N12" s="33">
        <f>D.wise!M31</f>
        <v>0</v>
      </c>
      <c r="O12" s="33">
        <f>D.wise!N31</f>
        <v>0</v>
      </c>
      <c r="P12" s="33">
        <f>D.wise!O31</f>
        <v>0</v>
      </c>
      <c r="Q12" s="33">
        <f>D.wise!P31</f>
        <v>0</v>
      </c>
      <c r="R12" s="33">
        <f>D.wise!Q31</f>
        <v>0</v>
      </c>
      <c r="S12" s="33">
        <f>D.wise!R31</f>
        <v>0</v>
      </c>
      <c r="T12" s="33">
        <f>D.wise!S31</f>
        <v>0</v>
      </c>
      <c r="U12" s="33">
        <f>D.wise!T31</f>
        <v>0</v>
      </c>
      <c r="V12" s="33">
        <f>D.wise!U31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43</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32</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14</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248</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176</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45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121</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REGU-204-2746573</_dlc_DocId>
    <_dlc_DocIdUrl xmlns="9be56660-2c31-41ef-bc00-23e72f632f2a">
      <Url>https://cyfoethnaturiolcymru.sharepoint.com/teams/Regulatory/Permitting/_layouts/15/DocIdRedir.aspx?ID=REGU-204-2746573</Url>
      <Description>REGU-204-2746573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EDB0DA-4BC5-4204-BDE0-BEF23A916D11}"/>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AE66A95C-D93B-47B3-883C-30D05DD672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vt:lpstr>
      <vt:lpstr>Penderyn</vt:lpstr>
      <vt:lpstr>Kelloggs</vt:lpstr>
      <vt:lpstr>Rowan Foods</vt:lpstr>
      <vt:lpstr>D.wise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Copy of PAN-019669 NRW Nutrient Calculator</dc:title>
  <dc:creator>Louise Bailey</dc:creator>
  <cp:keywords>NRW Nutrient Calculator</cp:keywords>
  <cp:lastModifiedBy>Banfield, Ethan</cp:lastModifiedBy>
  <dcterms:created xsi:type="dcterms:W3CDTF">2016-09-26T10:07:59Z</dcterms:created>
  <dcterms:modified xsi:type="dcterms:W3CDTF">2022-12-16T14:01:49Z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b59d88df-4ba9-43f6-b63b-9bd079a7cece</vt:lpwstr>
  </property>
  <property fmtid="{D5CDD505-2E9C-101B-9397-08002B2CF9AE}" pid="4" name="Order">
    <vt:r8>274657300</vt:r8>
  </property>
  <property fmtid="{D5CDD505-2E9C-101B-9397-08002B2CF9AE}" pid="5" name="MediaServiceImageTags">
    <vt:lpwstr/>
  </property>
</Properties>
</file>