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Rhiannon Smith/PAN-019621 Hook Farm/"/>
    </mc:Choice>
  </mc:AlternateContent>
  <xr:revisionPtr revIDLastSave="0" documentId="13_ncr:1_{ED0F0D4F-DB13-4E85-B532-AB38B2BD99C5}" xr6:coauthVersionLast="47" xr6:coauthVersionMax="47" xr10:uidLastSave="{00000000-0000-0000-0000-000000000000}"/>
  <bookViews>
    <workbookView xWindow="-34530" yWindow="4950" windowWidth="14400" windowHeight="7365" tabRatio="870" activeTab="6" xr2:uid="{00000000-000D-0000-FFFF-FFFF00000000}"/>
  </bookViews>
  <sheets>
    <sheet name="Bolton Hill Cake" sheetId="1" r:id="rId1"/>
    <sheet name="Bontgoch Cake" sheetId="21" r:id="rId2"/>
    <sheet name="Bontgoch Liquid" sheetId="27" r:id="rId3"/>
    <sheet name="Llechryd Cake" sheetId="28" r:id="rId4"/>
    <sheet name="Preseli Liquid" sheetId="30" r:id="rId5"/>
    <sheet name="Strata Florida Cake" sheetId="26" r:id="rId6"/>
    <sheet name="Andigestion digestate" sheetId="24" r:id="rId7"/>
    <sheet name="Additions" sheetId="20" r:id="rId8"/>
    <sheet name="Ratios" sheetId="19"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4" l="1"/>
  <c r="L3" i="26"/>
  <c r="L3" i="30"/>
  <c r="L3" i="28"/>
  <c r="L3" i="27"/>
  <c r="L3" i="21"/>
  <c r="L3" i="1"/>
  <c r="G65" i="1" l="1"/>
  <c r="H65" i="1"/>
  <c r="I65" i="1"/>
  <c r="J65" i="1"/>
  <c r="K65" i="1"/>
  <c r="L65" i="1"/>
  <c r="M65" i="1"/>
  <c r="N65" i="1"/>
  <c r="O65" i="1"/>
  <c r="P65" i="1"/>
  <c r="Q65" i="1"/>
  <c r="R65" i="1"/>
  <c r="S65" i="1"/>
  <c r="T65" i="1"/>
  <c r="U65" i="1"/>
  <c r="G65" i="21"/>
  <c r="H65" i="21"/>
  <c r="I65" i="21"/>
  <c r="J65" i="21"/>
  <c r="K65" i="21"/>
  <c r="L65" i="21"/>
  <c r="M65" i="21"/>
  <c r="N65" i="21"/>
  <c r="O65" i="21"/>
  <c r="P65" i="21"/>
  <c r="Q65" i="21"/>
  <c r="R65" i="21"/>
  <c r="S65" i="21"/>
  <c r="T65" i="21"/>
  <c r="U65" i="21"/>
  <c r="G65" i="27"/>
  <c r="H65" i="27"/>
  <c r="I65" i="27"/>
  <c r="J65" i="27"/>
  <c r="K65" i="27"/>
  <c r="L65" i="27"/>
  <c r="M65" i="27"/>
  <c r="N65" i="27"/>
  <c r="O65" i="27"/>
  <c r="P65" i="27"/>
  <c r="Q65" i="27"/>
  <c r="R65" i="27"/>
  <c r="S65" i="27"/>
  <c r="T65" i="27"/>
  <c r="U65" i="27"/>
  <c r="G65" i="28"/>
  <c r="H65" i="28"/>
  <c r="I65" i="28"/>
  <c r="J65" i="28"/>
  <c r="K65" i="28"/>
  <c r="L65" i="28"/>
  <c r="M65" i="28"/>
  <c r="N65" i="28"/>
  <c r="O65" i="28"/>
  <c r="P65" i="28"/>
  <c r="Q65" i="28"/>
  <c r="R65" i="28"/>
  <c r="S65" i="28"/>
  <c r="T65" i="28"/>
  <c r="U65" i="28"/>
  <c r="G65" i="30"/>
  <c r="H65" i="30"/>
  <c r="I65" i="30"/>
  <c r="J65" i="30"/>
  <c r="K65" i="30"/>
  <c r="L65" i="30"/>
  <c r="M65" i="30"/>
  <c r="N65" i="30"/>
  <c r="O65" i="30"/>
  <c r="P65" i="30"/>
  <c r="Q65" i="30"/>
  <c r="R65" i="30"/>
  <c r="S65" i="30"/>
  <c r="T65" i="30"/>
  <c r="U65" i="30"/>
  <c r="G65" i="26"/>
  <c r="H65" i="26"/>
  <c r="I65" i="26"/>
  <c r="J65" i="26"/>
  <c r="K65" i="26"/>
  <c r="L65" i="26"/>
  <c r="M65" i="26"/>
  <c r="N65" i="26"/>
  <c r="O65" i="26"/>
  <c r="P65" i="26"/>
  <c r="Q65" i="26"/>
  <c r="R65" i="26"/>
  <c r="S65" i="26"/>
  <c r="T65" i="26"/>
  <c r="U65" i="26"/>
  <c r="G65" i="24"/>
  <c r="H65" i="24"/>
  <c r="I65" i="24"/>
  <c r="J65" i="24"/>
  <c r="K65" i="24"/>
  <c r="L65" i="24"/>
  <c r="M65" i="24"/>
  <c r="N65" i="24"/>
  <c r="O65" i="24"/>
  <c r="P65" i="24"/>
  <c r="Q65" i="24"/>
  <c r="R65" i="24"/>
  <c r="S65" i="24"/>
  <c r="T65" i="24"/>
  <c r="U65" i="24"/>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0" i="30"/>
  <c r="U20" i="30"/>
  <c r="T20" i="30"/>
  <c r="S20" i="30"/>
  <c r="R20" i="30"/>
  <c r="Q20" i="30"/>
  <c r="P20" i="30"/>
  <c r="O20" i="30"/>
  <c r="N20" i="30"/>
  <c r="M20" i="30"/>
  <c r="L20" i="30"/>
  <c r="K20" i="30"/>
  <c r="J20" i="30"/>
  <c r="I20" i="30"/>
  <c r="H20" i="30"/>
  <c r="J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10" i="20"/>
  <c r="T10" i="19"/>
  <c r="T24" i="19" s="1"/>
  <c r="R10" i="20"/>
  <c r="Q10" i="20"/>
  <c r="P10" i="20"/>
  <c r="O10" i="20"/>
  <c r="N10" i="20"/>
  <c r="M10" i="20"/>
  <c r="K10" i="20"/>
  <c r="J10" i="20"/>
  <c r="I10" i="20"/>
  <c r="H10" i="20"/>
  <c r="G10" i="20"/>
  <c r="F10" i="20"/>
  <c r="C10" i="20"/>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O22" i="28"/>
  <c r="V20" i="28"/>
  <c r="U20" i="28"/>
  <c r="T20" i="28"/>
  <c r="S20" i="28"/>
  <c r="R20" i="28"/>
  <c r="Q20" i="28"/>
  <c r="P20" i="28"/>
  <c r="O20" i="28"/>
  <c r="N20" i="28"/>
  <c r="M20" i="28"/>
  <c r="L20" i="28"/>
  <c r="K20" i="28"/>
  <c r="J20" i="28"/>
  <c r="I20" i="28"/>
  <c r="H20" i="28"/>
  <c r="V18" i="28"/>
  <c r="R18" i="28"/>
  <c r="N18" i="28"/>
  <c r="I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O20" i="27"/>
  <c r="N20" i="27"/>
  <c r="M20" i="27"/>
  <c r="L20" i="27"/>
  <c r="K20" i="27"/>
  <c r="J20" i="27"/>
  <c r="I20" i="27"/>
  <c r="H20" i="27"/>
  <c r="S18" i="27"/>
  <c r="R18" i="27"/>
  <c r="K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O22" i="26"/>
  <c r="I22" i="26"/>
  <c r="V20" i="26"/>
  <c r="U20" i="26"/>
  <c r="T20" i="26"/>
  <c r="S20" i="26"/>
  <c r="R20" i="26"/>
  <c r="Q20" i="26"/>
  <c r="P20" i="26"/>
  <c r="O20" i="26"/>
  <c r="N20" i="26"/>
  <c r="M20" i="26"/>
  <c r="L20" i="26"/>
  <c r="K20" i="26"/>
  <c r="J20" i="26"/>
  <c r="I20" i="26"/>
  <c r="H20" i="26"/>
  <c r="T18" i="26"/>
  <c r="S18" i="26"/>
  <c r="L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U22" i="24"/>
  <c r="Q22" i="24"/>
  <c r="V20" i="24"/>
  <c r="U20" i="24"/>
  <c r="T20" i="24"/>
  <c r="S20" i="24"/>
  <c r="R20" i="24"/>
  <c r="Q20" i="24"/>
  <c r="P20" i="24"/>
  <c r="O20" i="24"/>
  <c r="N20" i="24"/>
  <c r="M20" i="24"/>
  <c r="L20" i="24"/>
  <c r="K20" i="24"/>
  <c r="J20" i="24"/>
  <c r="I20" i="24"/>
  <c r="H20" i="24"/>
  <c r="P18" i="24"/>
  <c r="H18" i="24"/>
  <c r="G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T6" i="19" l="1"/>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D64"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L64" i="28" s="1"/>
  <c r="M17" i="28"/>
  <c r="M21" i="28"/>
  <c r="T59" i="28"/>
  <c r="U17" i="28"/>
  <c r="U21" i="28"/>
  <c r="U23" i="28" s="1"/>
  <c r="U24" i="28" s="1"/>
  <c r="I4" i="20"/>
  <c r="J4" i="19"/>
  <c r="J18" i="19" s="1"/>
  <c r="I59" i="21"/>
  <c r="J17" i="21"/>
  <c r="J19" i="21" s="1"/>
  <c r="J21" i="2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I17" i="21"/>
  <c r="I21" i="21"/>
  <c r="D59" i="27"/>
  <c r="E17" i="27"/>
  <c r="E19" i="27" s="1"/>
  <c r="E20" i="27" s="1"/>
  <c r="L59" i="27"/>
  <c r="M17" i="27"/>
  <c r="M19" i="27" s="1"/>
  <c r="T59" i="27"/>
  <c r="U17" i="27"/>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E10" i="19"/>
  <c r="E24" i="19" s="1"/>
  <c r="C22" i="21"/>
  <c r="F4" i="19"/>
  <c r="F18" i="19" s="1"/>
  <c r="M4" i="20"/>
  <c r="N4" i="19"/>
  <c r="N18" i="19" s="1"/>
  <c r="U4" i="20"/>
  <c r="V4" i="19"/>
  <c r="V18" i="19" s="1"/>
  <c r="K59" i="21"/>
  <c r="L17" i="21"/>
  <c r="L21" i="21"/>
  <c r="M57" i="21"/>
  <c r="R59" i="21"/>
  <c r="S21" i="21"/>
  <c r="S23" i="21" s="1"/>
  <c r="S24" i="21" s="1"/>
  <c r="S17" i="21"/>
  <c r="J59" i="21"/>
  <c r="K21" i="21"/>
  <c r="K23" i="21" s="1"/>
  <c r="K24" i="21" s="1"/>
  <c r="K17" i="21"/>
  <c r="H21" i="24"/>
  <c r="H17" i="24"/>
  <c r="H19" i="24" s="1"/>
  <c r="P17" i="24"/>
  <c r="P21" i="24"/>
  <c r="C59" i="26"/>
  <c r="D21" i="26"/>
  <c r="D23" i="26" s="1"/>
  <c r="D24" i="26" s="1"/>
  <c r="D17" i="26"/>
  <c r="D19" i="26" s="1"/>
  <c r="D20" i="26" s="1"/>
  <c r="K59" i="26"/>
  <c r="L21" i="26"/>
  <c r="L17" i="26"/>
  <c r="S59" i="26"/>
  <c r="T21" i="26"/>
  <c r="T17" i="26"/>
  <c r="N63" i="26"/>
  <c r="J59" i="27"/>
  <c r="K17" i="27"/>
  <c r="K19" i="27" s="1"/>
  <c r="R59" i="27"/>
  <c r="S17" i="27"/>
  <c r="S19" i="27" s="1"/>
  <c r="J59" i="28"/>
  <c r="K17" i="28"/>
  <c r="K21" i="28"/>
  <c r="R59" i="28"/>
  <c r="S17" i="28"/>
  <c r="S21" i="28"/>
  <c r="S23" i="28" s="1"/>
  <c r="S24" i="28" s="1"/>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I17" i="24"/>
  <c r="I19" i="24" s="1"/>
  <c r="I21" i="24"/>
  <c r="Q17" i="24"/>
  <c r="Q19" i="24" s="1"/>
  <c r="Q21" i="24"/>
  <c r="Q23" i="24" s="1"/>
  <c r="Q24" i="24" s="1"/>
  <c r="D59" i="26"/>
  <c r="E21" i="26"/>
  <c r="E17" i="26"/>
  <c r="E19" i="26" s="1"/>
  <c r="E20" i="26" s="1"/>
  <c r="L59" i="26"/>
  <c r="M21" i="26"/>
  <c r="M17" i="26"/>
  <c r="T59" i="26"/>
  <c r="U21" i="26"/>
  <c r="U23" i="26" s="1"/>
  <c r="U24" i="26" s="1"/>
  <c r="U17" i="26"/>
  <c r="U19" i="26" s="1"/>
  <c r="C59" i="27"/>
  <c r="D17" i="27"/>
  <c r="D19" i="27" s="1"/>
  <c r="D20" i="27" s="1"/>
  <c r="K59" i="27"/>
  <c r="L17" i="27"/>
  <c r="S59" i="27"/>
  <c r="T17" i="27"/>
  <c r="T19" i="27" s="1"/>
  <c r="C59" i="28"/>
  <c r="D21" i="28"/>
  <c r="D23" i="28" s="1"/>
  <c r="D24" i="28" s="1"/>
  <c r="D17" i="28"/>
  <c r="D19" i="28" s="1"/>
  <c r="D20" i="28" s="1"/>
  <c r="K59" i="28"/>
  <c r="L21" i="28"/>
  <c r="L17" i="28"/>
  <c r="S59" i="28"/>
  <c r="T21" i="28"/>
  <c r="T17" i="28"/>
  <c r="T19" i="28" s="1"/>
  <c r="I59" i="30"/>
  <c r="J21" i="30"/>
  <c r="J23" i="30" s="1"/>
  <c r="J24" i="30" s="1"/>
  <c r="J17" i="30"/>
  <c r="J19"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17" i="21"/>
  <c r="H19" i="21" s="1"/>
  <c r="J59" i="24"/>
  <c r="K21" i="24"/>
  <c r="K17" i="24"/>
  <c r="R59" i="24"/>
  <c r="S21" i="24"/>
  <c r="S23" i="24" s="1"/>
  <c r="S24" i="24" s="1"/>
  <c r="S17" i="24"/>
  <c r="G21" i="26"/>
  <c r="G23" i="26" s="1"/>
  <c r="G24" i="26" s="1"/>
  <c r="G17" i="26"/>
  <c r="G19" i="26" s="1"/>
  <c r="G20" i="26" s="1"/>
  <c r="O17" i="26"/>
  <c r="O21" i="26"/>
  <c r="E59" i="27"/>
  <c r="F17" i="27"/>
  <c r="F19" i="27" s="1"/>
  <c r="F20" i="27" s="1"/>
  <c r="M59" i="27"/>
  <c r="N17" i="27"/>
  <c r="U59" i="27"/>
  <c r="V17" i="27"/>
  <c r="E59" i="28"/>
  <c r="F17" i="28"/>
  <c r="F21" i="28"/>
  <c r="F23" i="28" s="1"/>
  <c r="F24" i="28" s="1"/>
  <c r="M59" i="28"/>
  <c r="N17" i="28"/>
  <c r="N19" i="28" s="1"/>
  <c r="N21" i="28"/>
  <c r="U59" i="28"/>
  <c r="V17" i="28"/>
  <c r="V21" i="28"/>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23" i="21" s="1"/>
  <c r="G24" i="21" s="1"/>
  <c r="G17" i="21"/>
  <c r="C59" i="24"/>
  <c r="D17" i="24"/>
  <c r="D19" i="24" s="1"/>
  <c r="D20" i="24" s="1"/>
  <c r="D21" i="24"/>
  <c r="D23" i="24" s="1"/>
  <c r="D24" i="24" s="1"/>
  <c r="K59" i="24"/>
  <c r="L21" i="24"/>
  <c r="L17" i="24"/>
  <c r="L19" i="24" s="1"/>
  <c r="S59" i="24"/>
  <c r="T21" i="24"/>
  <c r="T17" i="24"/>
  <c r="T19" i="24" s="1"/>
  <c r="H21" i="26"/>
  <c r="H23" i="26" s="1"/>
  <c r="H24" i="26" s="1"/>
  <c r="H17" i="26"/>
  <c r="P21" i="26"/>
  <c r="P17" i="26"/>
  <c r="F59" i="28"/>
  <c r="G17" i="28"/>
  <c r="G19" i="28" s="1"/>
  <c r="G20" i="28" s="1"/>
  <c r="G21" i="28"/>
  <c r="G23" i="28" s="1"/>
  <c r="G24" i="28" s="1"/>
  <c r="N59" i="28"/>
  <c r="O17" i="28"/>
  <c r="O19" i="28" s="1"/>
  <c r="O21" i="28"/>
  <c r="D59" i="30"/>
  <c r="E17" i="30"/>
  <c r="E21" i="30"/>
  <c r="E23" i="30" s="1"/>
  <c r="E24" i="30" s="1"/>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D59" i="24"/>
  <c r="E17" i="24"/>
  <c r="E21" i="24"/>
  <c r="L59" i="24"/>
  <c r="M17" i="24"/>
  <c r="M19" i="24" s="1"/>
  <c r="M21" i="24"/>
  <c r="M23" i="24" s="1"/>
  <c r="M24" i="24" s="1"/>
  <c r="T59" i="24"/>
  <c r="U21" i="24"/>
  <c r="U17" i="24"/>
  <c r="H59" i="26"/>
  <c r="I17" i="26"/>
  <c r="I21" i="26"/>
  <c r="I23" i="26" s="1"/>
  <c r="I24" i="26" s="1"/>
  <c r="P59" i="26"/>
  <c r="Q17" i="26"/>
  <c r="Q19" i="26" s="1"/>
  <c r="Q21" i="26"/>
  <c r="E63" i="26"/>
  <c r="H17" i="27"/>
  <c r="P17" i="27"/>
  <c r="P19" i="27" s="1"/>
  <c r="H21" i="28"/>
  <c r="H23" i="28" s="1"/>
  <c r="H24" i="28" s="1"/>
  <c r="H17" i="28"/>
  <c r="P21" i="28"/>
  <c r="P17" i="28"/>
  <c r="P19" i="28" s="1"/>
  <c r="E59" i="30"/>
  <c r="F21" i="30"/>
  <c r="F23" i="30" s="1"/>
  <c r="F24" i="30" s="1"/>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T59" i="21"/>
  <c r="T64" i="21" s="1"/>
  <c r="U17" i="21"/>
  <c r="U19" i="21" s="1"/>
  <c r="U21" i="21"/>
  <c r="U23" i="21" s="1"/>
  <c r="U24" i="21" s="1"/>
  <c r="M17" i="21"/>
  <c r="M21" i="21"/>
  <c r="E17" i="21"/>
  <c r="E19" i="21" s="1"/>
  <c r="E20" i="21" s="1"/>
  <c r="E21" i="21"/>
  <c r="E23" i="21" s="1"/>
  <c r="E24" i="21" s="1"/>
  <c r="E59" i="24"/>
  <c r="F21" i="24"/>
  <c r="F23" i="24" s="1"/>
  <c r="F24" i="24" s="1"/>
  <c r="F17" i="24"/>
  <c r="F19" i="24" s="1"/>
  <c r="F20" i="24" s="1"/>
  <c r="M59" i="24"/>
  <c r="N21" i="24"/>
  <c r="N23" i="24" s="1"/>
  <c r="N24" i="24" s="1"/>
  <c r="N17" i="24"/>
  <c r="N19" i="24" s="1"/>
  <c r="U59" i="24"/>
  <c r="V21" i="24"/>
  <c r="V17" i="24"/>
  <c r="V19" i="24" s="1"/>
  <c r="I58" i="26"/>
  <c r="I61" i="26" s="1"/>
  <c r="J17" i="26"/>
  <c r="J19" i="26" s="1"/>
  <c r="J21" i="26"/>
  <c r="Q58" i="26"/>
  <c r="Q61" i="26" s="1"/>
  <c r="R21" i="26"/>
  <c r="R23" i="26" s="1"/>
  <c r="R24" i="26" s="1"/>
  <c r="R17" i="26"/>
  <c r="R19" i="26" s="1"/>
  <c r="F63" i="26"/>
  <c r="I17" i="27"/>
  <c r="I19" i="27" s="1"/>
  <c r="Q17" i="27"/>
  <c r="I21" i="28"/>
  <c r="I23" i="28" s="1"/>
  <c r="I24" i="28" s="1"/>
  <c r="I17" i="28"/>
  <c r="Q21" i="28"/>
  <c r="Q23" i="28" s="1"/>
  <c r="Q24" i="28" s="1"/>
  <c r="Q17" i="28"/>
  <c r="Q19" i="28" s="1"/>
  <c r="G21" i="30"/>
  <c r="G23" i="30" s="1"/>
  <c r="G24" i="30" s="1"/>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G17" i="24"/>
  <c r="G19" i="24" s="1"/>
  <c r="G20" i="24" s="1"/>
  <c r="G21" i="24"/>
  <c r="G23" i="24" s="1"/>
  <c r="G24" i="24" s="1"/>
  <c r="O17" i="24"/>
  <c r="O21" i="24"/>
  <c r="J59" i="26"/>
  <c r="K17" i="26"/>
  <c r="K19" i="26" s="1"/>
  <c r="K21" i="26"/>
  <c r="R59" i="26"/>
  <c r="S17" i="26"/>
  <c r="S19" i="26" s="1"/>
  <c r="S21" i="26"/>
  <c r="S23" i="26" s="1"/>
  <c r="S24" i="26" s="1"/>
  <c r="M63" i="26"/>
  <c r="I59" i="27"/>
  <c r="J17" i="27"/>
  <c r="Q59" i="27"/>
  <c r="R17" i="27"/>
  <c r="I59" i="28"/>
  <c r="J17" i="28"/>
  <c r="J19" i="28" s="1"/>
  <c r="J21" i="28"/>
  <c r="J23" i="28" s="1"/>
  <c r="J24" i="28" s="1"/>
  <c r="Q59" i="28"/>
  <c r="R21" i="28"/>
  <c r="R23" i="28" s="1"/>
  <c r="R24" i="28" s="1"/>
  <c r="R17" i="28"/>
  <c r="H17" i="30"/>
  <c r="H19"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B59" i="28"/>
  <c r="C21" i="28"/>
  <c r="C23" i="28" s="1"/>
  <c r="C24" i="28" s="1"/>
  <c r="C17" i="28"/>
  <c r="C19" i="28" s="1"/>
  <c r="C20" i="28" s="1"/>
  <c r="B59" i="30"/>
  <c r="C21" i="30"/>
  <c r="C23" i="30" s="1"/>
  <c r="C24" i="30" s="1"/>
  <c r="C17" i="30"/>
  <c r="C19" i="30" s="1"/>
  <c r="C20" i="30" s="1"/>
  <c r="B59" i="24"/>
  <c r="C17" i="24"/>
  <c r="C19" i="24" s="1"/>
  <c r="C20" i="24" s="1"/>
  <c r="C21" i="24"/>
  <c r="C23" i="24" s="1"/>
  <c r="C24" i="24" s="1"/>
  <c r="B59" i="26"/>
  <c r="C21" i="26"/>
  <c r="C23" i="26" s="1"/>
  <c r="C24" i="26" s="1"/>
  <c r="C17" i="26"/>
  <c r="B59" i="21"/>
  <c r="C21" i="21"/>
  <c r="C17" i="21"/>
  <c r="C19" i="21" s="1"/>
  <c r="C20" i="21" s="1"/>
  <c r="D23" i="21"/>
  <c r="D24" i="21" s="1"/>
  <c r="S58" i="21"/>
  <c r="S61" i="21" s="1"/>
  <c r="C58" i="21"/>
  <c r="C61" i="21" s="1"/>
  <c r="K58" i="21"/>
  <c r="K61" i="21" s="1"/>
  <c r="K64" i="21" s="1"/>
  <c r="R19" i="24"/>
  <c r="I21" i="27"/>
  <c r="I23" i="27" s="1"/>
  <c r="I24" i="27" s="1"/>
  <c r="Q21" i="27"/>
  <c r="R58" i="21"/>
  <c r="R61" i="21" s="1"/>
  <c r="R64" i="21" s="1"/>
  <c r="O57" i="21"/>
  <c r="A43" i="21"/>
  <c r="J58" i="21"/>
  <c r="J61" i="21" s="1"/>
  <c r="P23" i="26"/>
  <c r="P24" i="26" s="1"/>
  <c r="G21" i="27"/>
  <c r="G23" i="27" s="1"/>
  <c r="G24" i="27" s="1"/>
  <c r="O21" i="27"/>
  <c r="O23" i="27" s="1"/>
  <c r="O24" i="27" s="1"/>
  <c r="D58" i="30"/>
  <c r="D61" i="30" s="1"/>
  <c r="D64" i="30" s="1"/>
  <c r="L58" i="30"/>
  <c r="L61" i="30" s="1"/>
  <c r="L64" i="30" s="1"/>
  <c r="H21" i="27"/>
  <c r="H23" i="27" s="1"/>
  <c r="H24" i="27" s="1"/>
  <c r="P21" i="27"/>
  <c r="J58" i="26"/>
  <c r="J61" i="26" s="1"/>
  <c r="J58" i="27"/>
  <c r="J61" i="27" s="1"/>
  <c r="J64" i="27" s="1"/>
  <c r="R58" i="27"/>
  <c r="R61" i="27" s="1"/>
  <c r="R64" i="27" s="1"/>
  <c r="R58" i="28"/>
  <c r="R61" i="28" s="1"/>
  <c r="R64" i="28" s="1"/>
  <c r="L21" i="27"/>
  <c r="L23" i="27" s="1"/>
  <c r="L24" i="27" s="1"/>
  <c r="T21" i="27"/>
  <c r="P58" i="21"/>
  <c r="P61" i="21" s="1"/>
  <c r="H58" i="21"/>
  <c r="H61" i="21" s="1"/>
  <c r="R58" i="26"/>
  <c r="R61" i="26" s="1"/>
  <c r="R57" i="21"/>
  <c r="I23" i="30"/>
  <c r="I24" i="30" s="1"/>
  <c r="Q23" i="30"/>
  <c r="Q24" i="30" s="1"/>
  <c r="U23" i="30"/>
  <c r="U24" i="30" s="1"/>
  <c r="J58" i="28"/>
  <c r="J61" i="28" s="1"/>
  <c r="J64" i="28" s="1"/>
  <c r="J58" i="24"/>
  <c r="J61" i="24" s="1"/>
  <c r="J64" i="24" s="1"/>
  <c r="R58" i="24"/>
  <c r="R61" i="24" s="1"/>
  <c r="F57" i="24"/>
  <c r="T58" i="30"/>
  <c r="T61" i="30" s="1"/>
  <c r="T64" i="30" s="1"/>
  <c r="F58" i="26"/>
  <c r="F61" i="26" s="1"/>
  <c r="D58" i="27"/>
  <c r="D61" i="27" s="1"/>
  <c r="D64" i="27" s="1"/>
  <c r="L58" i="27"/>
  <c r="L61" i="27" s="1"/>
  <c r="T58" i="27"/>
  <c r="T61" i="27" s="1"/>
  <c r="T64" i="27" s="1"/>
  <c r="J58" i="30"/>
  <c r="J61" i="30" s="1"/>
  <c r="J64" i="30" s="1"/>
  <c r="R58" i="30"/>
  <c r="R61" i="30" s="1"/>
  <c r="R64" i="30" s="1"/>
  <c r="P57" i="30"/>
  <c r="J57" i="21"/>
  <c r="H59" i="21"/>
  <c r="J19" i="27"/>
  <c r="R21" i="27"/>
  <c r="R23" i="27" s="1"/>
  <c r="R24" i="27" s="1"/>
  <c r="E58" i="27"/>
  <c r="E61" i="27" s="1"/>
  <c r="M58" i="27"/>
  <c r="M61" i="27" s="1"/>
  <c r="U58" i="27"/>
  <c r="U61" i="27" s="1"/>
  <c r="F58" i="30"/>
  <c r="F61" i="30" s="1"/>
  <c r="N58" i="30"/>
  <c r="N61" i="30" s="1"/>
  <c r="G59" i="21"/>
  <c r="C58" i="24"/>
  <c r="C61" i="24" s="1"/>
  <c r="K58" i="24"/>
  <c r="K61" i="24" s="1"/>
  <c r="S58" i="24"/>
  <c r="S61" i="24" s="1"/>
  <c r="N57" i="24"/>
  <c r="G58" i="26"/>
  <c r="G61" i="26" s="1"/>
  <c r="O58" i="26"/>
  <c r="O61" i="26" s="1"/>
  <c r="F58" i="27"/>
  <c r="F61" i="27" s="1"/>
  <c r="N58" i="27"/>
  <c r="N61" i="27" s="1"/>
  <c r="C58" i="28"/>
  <c r="C61" i="28" s="1"/>
  <c r="K58" i="28"/>
  <c r="K61" i="28" s="1"/>
  <c r="K64" i="28" s="1"/>
  <c r="S58" i="28"/>
  <c r="S61" i="28" s="1"/>
  <c r="L23" i="30"/>
  <c r="L24" i="30" s="1"/>
  <c r="T23" i="30"/>
  <c r="T24" i="30" s="1"/>
  <c r="G58" i="30"/>
  <c r="G61" i="30" s="1"/>
  <c r="O58" i="30"/>
  <c r="O61" i="30" s="1"/>
  <c r="Q57" i="30"/>
  <c r="G58" i="27"/>
  <c r="G61" i="27" s="1"/>
  <c r="T58" i="28"/>
  <c r="T61" i="28" s="1"/>
  <c r="T64" i="28" s="1"/>
  <c r="H58" i="30"/>
  <c r="H61" i="30" s="1"/>
  <c r="N59" i="30"/>
  <c r="K19" i="21"/>
  <c r="Q57" i="21"/>
  <c r="B58" i="21"/>
  <c r="B61" i="21"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O23" i="24"/>
  <c r="O24" i="24" s="1"/>
  <c r="F58" i="24"/>
  <c r="F61" i="24" s="1"/>
  <c r="N58" i="24"/>
  <c r="N61" i="24" s="1"/>
  <c r="F59" i="24"/>
  <c r="I58" i="27"/>
  <c r="I61" i="27" s="1"/>
  <c r="I64" i="27" s="1"/>
  <c r="Q58" i="27"/>
  <c r="Q61" i="27" s="1"/>
  <c r="Q64" i="27" s="1"/>
  <c r="H57" i="27"/>
  <c r="F59" i="27"/>
  <c r="O23" i="28"/>
  <c r="O24" i="28" s="1"/>
  <c r="F58" i="28"/>
  <c r="F61" i="28" s="1"/>
  <c r="N58" i="28"/>
  <c r="N61" i="28" s="1"/>
  <c r="F57" i="30"/>
  <c r="N58" i="26"/>
  <c r="N61" i="26" s="1"/>
  <c r="T58" i="24"/>
  <c r="T61" i="24" s="1"/>
  <c r="T64" i="24" s="1"/>
  <c r="H58" i="26"/>
  <c r="H61" i="26" s="1"/>
  <c r="L58" i="28"/>
  <c r="L61" i="28" s="1"/>
  <c r="P19" i="21"/>
  <c r="L23" i="24"/>
  <c r="L24" i="24" s="1"/>
  <c r="T23" i="24"/>
  <c r="T24" i="24" s="1"/>
  <c r="G58" i="24"/>
  <c r="G61" i="24" s="1"/>
  <c r="O58" i="24"/>
  <c r="O61" i="24" s="1"/>
  <c r="N59" i="24"/>
  <c r="C58" i="26"/>
  <c r="C61" i="26" s="1"/>
  <c r="C64" i="26" s="1"/>
  <c r="C65" i="26" s="1"/>
  <c r="K58" i="26"/>
  <c r="K61" i="26" s="1"/>
  <c r="S58" i="26"/>
  <c r="S61" i="26" s="1"/>
  <c r="S64" i="26" s="1"/>
  <c r="P23" i="27"/>
  <c r="P24" i="27" s="1"/>
  <c r="N57" i="27"/>
  <c r="H59" i="27"/>
  <c r="G58" i="28"/>
  <c r="G61" i="28" s="1"/>
  <c r="O58" i="28"/>
  <c r="O61" i="28" s="1"/>
  <c r="F57" i="28"/>
  <c r="C58" i="30"/>
  <c r="C61" i="30" s="1"/>
  <c r="C64" i="30" s="1"/>
  <c r="K58" i="30"/>
  <c r="K61" i="30" s="1"/>
  <c r="K64" i="30" s="1"/>
  <c r="S58" i="30"/>
  <c r="S61" i="30" s="1"/>
  <c r="H57" i="30"/>
  <c r="D58" i="24"/>
  <c r="D61" i="24" s="1"/>
  <c r="D64" i="24" s="1"/>
  <c r="D58" i="28"/>
  <c r="D61" i="28" s="1"/>
  <c r="D64" i="28" s="1"/>
  <c r="D65" i="28" s="1"/>
  <c r="P58" i="30"/>
  <c r="P61" i="30" s="1"/>
  <c r="Q58" i="21"/>
  <c r="Q61" i="21" s="1"/>
  <c r="Q64" i="21" s="1"/>
  <c r="I58" i="21"/>
  <c r="I61" i="21" s="1"/>
  <c r="I23" i="24"/>
  <c r="I24" i="24" s="1"/>
  <c r="H58" i="24"/>
  <c r="H61" i="24" s="1"/>
  <c r="P58" i="24"/>
  <c r="P61" i="24" s="1"/>
  <c r="Q23" i="26"/>
  <c r="Q24" i="26" s="1"/>
  <c r="D58" i="26"/>
  <c r="D61" i="26" s="1"/>
  <c r="L58" i="26"/>
  <c r="L61" i="26" s="1"/>
  <c r="L64" i="26" s="1"/>
  <c r="T58" i="26"/>
  <c r="T61" i="26" s="1"/>
  <c r="F57" i="26"/>
  <c r="C58" i="27"/>
  <c r="C61" i="27" s="1"/>
  <c r="K58" i="27"/>
  <c r="K61" i="27" s="1"/>
  <c r="K64" i="27" s="1"/>
  <c r="S58" i="27"/>
  <c r="S61" i="27" s="1"/>
  <c r="S64" i="27" s="1"/>
  <c r="P57" i="27"/>
  <c r="N59" i="27"/>
  <c r="H58" i="28"/>
  <c r="H61" i="28" s="1"/>
  <c r="P58" i="28"/>
  <c r="P61" i="28" s="1"/>
  <c r="N57" i="28"/>
  <c r="I57" i="30"/>
  <c r="M19" i="21"/>
  <c r="G57" i="2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P24" i="28" s="1"/>
  <c r="E58" i="30"/>
  <c r="E61" i="30" s="1"/>
  <c r="E64" i="30" s="1"/>
  <c r="M58" i="30"/>
  <c r="M61" i="30" s="1"/>
  <c r="U58" i="30"/>
  <c r="U61" i="30" s="1"/>
  <c r="U64" i="30" s="1"/>
  <c r="U66" i="30" s="1"/>
  <c r="N57" i="30"/>
  <c r="F59" i="30"/>
  <c r="B58" i="30"/>
  <c r="B61" i="30" s="1"/>
  <c r="B64" i="30" s="1"/>
  <c r="B65" i="30" s="1"/>
  <c r="B58" i="24"/>
  <c r="B61" i="24" s="1"/>
  <c r="B64" i="24" s="1"/>
  <c r="B65" i="24" s="1"/>
  <c r="B58" i="26"/>
  <c r="B61" i="26" s="1"/>
  <c r="B58" i="27"/>
  <c r="B61" i="27" s="1"/>
  <c r="B58" i="28"/>
  <c r="B61" i="28" s="1"/>
  <c r="D5" i="20"/>
  <c r="D6" i="20"/>
  <c r="D4" i="20"/>
  <c r="E9" i="20"/>
  <c r="D9" i="20"/>
  <c r="E11" i="20"/>
  <c r="D11" i="20"/>
  <c r="E8" i="20"/>
  <c r="D8" i="20"/>
  <c r="E10" i="20"/>
  <c r="D10" i="20"/>
  <c r="E7" i="20"/>
  <c r="D7" i="20"/>
  <c r="E6" i="20"/>
  <c r="E5" i="20"/>
  <c r="E4" i="20"/>
  <c r="H64" i="30"/>
  <c r="O23" i="30"/>
  <c r="O24" i="30" s="1"/>
  <c r="H23" i="30"/>
  <c r="H24" i="30" s="1"/>
  <c r="R19" i="30"/>
  <c r="F63" i="30"/>
  <c r="N63" i="30"/>
  <c r="K19" i="30"/>
  <c r="S19" i="30"/>
  <c r="S23" i="30"/>
  <c r="S24" i="30" s="1"/>
  <c r="A31" i="30"/>
  <c r="A33" i="30"/>
  <c r="A39" i="30"/>
  <c r="A41" i="30"/>
  <c r="A47" i="30"/>
  <c r="A49" i="30"/>
  <c r="G57" i="30"/>
  <c r="O57" i="30"/>
  <c r="G59" i="30"/>
  <c r="G64" i="30" s="1"/>
  <c r="O59" i="30"/>
  <c r="G63" i="30"/>
  <c r="O63" i="30"/>
  <c r="P63" i="30"/>
  <c r="I63" i="30"/>
  <c r="Q63" i="30"/>
  <c r="T19" i="30"/>
  <c r="E19" i="30"/>
  <c r="E20" i="30" s="1"/>
  <c r="N19" i="30"/>
  <c r="V19" i="30"/>
  <c r="N23" i="30"/>
  <c r="N24" i="30" s="1"/>
  <c r="B63" i="30"/>
  <c r="J63" i="30"/>
  <c r="R63" i="30"/>
  <c r="M19" i="30"/>
  <c r="G19" i="30"/>
  <c r="G20" i="30" s="1"/>
  <c r="A32" i="30"/>
  <c r="A34" i="30"/>
  <c r="A40" i="30"/>
  <c r="A42" i="30"/>
  <c r="A48" i="30"/>
  <c r="A50" i="30"/>
  <c r="C63" i="30"/>
  <c r="K63" i="30"/>
  <c r="S63" i="30"/>
  <c r="P19" i="30"/>
  <c r="D63" i="30"/>
  <c r="L63" i="30"/>
  <c r="T63" i="30"/>
  <c r="H63" i="30"/>
  <c r="Q19" i="30"/>
  <c r="E63" i="30"/>
  <c r="M63" i="30"/>
  <c r="K19" i="28"/>
  <c r="S19" i="28"/>
  <c r="K23" i="28"/>
  <c r="K24" i="28" s="1"/>
  <c r="A31" i="28"/>
  <c r="A33" i="28"/>
  <c r="A37" i="28"/>
  <c r="A39" i="28"/>
  <c r="A41" i="28"/>
  <c r="A45" i="28"/>
  <c r="A47" i="28"/>
  <c r="A49" i="28"/>
  <c r="G57" i="28"/>
  <c r="O57" i="28"/>
  <c r="G59" i="28"/>
  <c r="O59" i="28"/>
  <c r="G63" i="28"/>
  <c r="O63" i="28"/>
  <c r="L19" i="28"/>
  <c r="L23" i="28"/>
  <c r="L24" i="28" s="1"/>
  <c r="T23" i="28"/>
  <c r="T24" i="28" s="1"/>
  <c r="H59" i="28"/>
  <c r="P59" i="28"/>
  <c r="H63" i="28"/>
  <c r="P63" i="28"/>
  <c r="M19" i="28"/>
  <c r="U19" i="28"/>
  <c r="M23" i="28"/>
  <c r="M24" i="28" s="1"/>
  <c r="I57" i="28"/>
  <c r="Q57" i="28"/>
  <c r="I63" i="28"/>
  <c r="Q63" i="28"/>
  <c r="R19" i="28"/>
  <c r="F19" i="28"/>
  <c r="F20" i="28" s="1"/>
  <c r="V19" i="28"/>
  <c r="N23" i="28"/>
  <c r="N24" i="28" s="1"/>
  <c r="V23" i="28"/>
  <c r="V24" i="28" s="1"/>
  <c r="B63" i="28"/>
  <c r="J63" i="28"/>
  <c r="R63" i="28"/>
  <c r="A32" i="28"/>
  <c r="A34" i="28"/>
  <c r="A40" i="28"/>
  <c r="A42" i="28"/>
  <c r="A48" i="28"/>
  <c r="A50" i="28"/>
  <c r="C63" i="28"/>
  <c r="K63" i="28"/>
  <c r="S63" i="28"/>
  <c r="H19" i="28"/>
  <c r="D63" i="28"/>
  <c r="L63" i="28"/>
  <c r="T63" i="28"/>
  <c r="I19" i="28"/>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H19" i="27"/>
  <c r="D63" i="27"/>
  <c r="L63" i="27"/>
  <c r="T63" i="27"/>
  <c r="H63" i="27"/>
  <c r="Q19" i="27"/>
  <c r="E63" i="27"/>
  <c r="M63" i="27"/>
  <c r="U64" i="26"/>
  <c r="U66" i="26" s="1"/>
  <c r="O23" i="26"/>
  <c r="O24" i="26" s="1"/>
  <c r="J23" i="26"/>
  <c r="J24" i="26" s="1"/>
  <c r="H64" i="26"/>
  <c r="C19" i="26"/>
  <c r="C20" i="26" s="1"/>
  <c r="K23" i="26"/>
  <c r="K24" i="26" s="1"/>
  <c r="A31" i="26"/>
  <c r="A33" i="26"/>
  <c r="A37" i="26"/>
  <c r="A39" i="26"/>
  <c r="A41" i="26"/>
  <c r="A45" i="26"/>
  <c r="A47" i="26"/>
  <c r="A49" i="26"/>
  <c r="G57" i="26"/>
  <c r="O57" i="26"/>
  <c r="G59" i="26"/>
  <c r="O59" i="26"/>
  <c r="G63" i="26"/>
  <c r="O63" i="26"/>
  <c r="L19" i="26"/>
  <c r="T19" i="26"/>
  <c r="L23" i="26"/>
  <c r="L24" i="26" s="1"/>
  <c r="T23" i="26"/>
  <c r="T24" i="26" s="1"/>
  <c r="H63" i="26"/>
  <c r="P63" i="26"/>
  <c r="M19" i="26"/>
  <c r="E23" i="26"/>
  <c r="E24" i="26" s="1"/>
  <c r="M23" i="26"/>
  <c r="M24" i="26" s="1"/>
  <c r="I57" i="26"/>
  <c r="Q57" i="26"/>
  <c r="I59" i="26"/>
  <c r="I64" i="26" s="1"/>
  <c r="Q59" i="26"/>
  <c r="Q64" i="26" s="1"/>
  <c r="I63" i="26"/>
  <c r="Q63" i="26"/>
  <c r="N19" i="26"/>
  <c r="N23" i="26"/>
  <c r="N24" i="26" s="1"/>
  <c r="V23" i="26"/>
  <c r="V24" i="26" s="1"/>
  <c r="B63" i="26"/>
  <c r="J63" i="26"/>
  <c r="R63" i="26"/>
  <c r="O19" i="26"/>
  <c r="A32" i="26"/>
  <c r="A34" i="26"/>
  <c r="A40" i="26"/>
  <c r="A42" i="26"/>
  <c r="A48" i="26"/>
  <c r="A50" i="26"/>
  <c r="C63" i="26"/>
  <c r="K63" i="26"/>
  <c r="S63" i="26"/>
  <c r="H19" i="26"/>
  <c r="P19" i="26"/>
  <c r="D63" i="26"/>
  <c r="L63" i="26"/>
  <c r="I19" i="26"/>
  <c r="J23" i="24"/>
  <c r="J24" i="24" s="1"/>
  <c r="H23" i="24"/>
  <c r="H24" i="24" s="1"/>
  <c r="P23" i="24"/>
  <c r="P24" i="24" s="1"/>
  <c r="K19" i="24"/>
  <c r="S19" i="24"/>
  <c r="K23" i="24"/>
  <c r="K24" i="24" s="1"/>
  <c r="A31" i="24"/>
  <c r="A33" i="24"/>
  <c r="A37" i="24"/>
  <c r="A39" i="24"/>
  <c r="A41" i="24"/>
  <c r="A45" i="24"/>
  <c r="A47" i="24"/>
  <c r="A49" i="24"/>
  <c r="G57" i="24"/>
  <c r="O57" i="24"/>
  <c r="G59" i="24"/>
  <c r="O59" i="24"/>
  <c r="G63" i="24"/>
  <c r="O63" i="24"/>
  <c r="H59" i="24"/>
  <c r="P59" i="24"/>
  <c r="H63" i="24"/>
  <c r="P63" i="24"/>
  <c r="E19" i="24"/>
  <c r="E20" i="24" s="1"/>
  <c r="U19" i="24"/>
  <c r="E23" i="24"/>
  <c r="E24" i="24" s="1"/>
  <c r="U23" i="24"/>
  <c r="U24" i="24" s="1"/>
  <c r="I57" i="24"/>
  <c r="Q57" i="24"/>
  <c r="I63" i="24"/>
  <c r="Q63" i="24"/>
  <c r="V23" i="24"/>
  <c r="V24" i="24" s="1"/>
  <c r="B63" i="24"/>
  <c r="J63" i="24"/>
  <c r="R63" i="24"/>
  <c r="O19" i="24"/>
  <c r="A32" i="24"/>
  <c r="A34" i="24"/>
  <c r="A40" i="24"/>
  <c r="A42" i="24"/>
  <c r="A48" i="24"/>
  <c r="A50" i="24"/>
  <c r="C63" i="24"/>
  <c r="K63" i="24"/>
  <c r="S63" i="24"/>
  <c r="R23" i="24"/>
  <c r="R24" i="24" s="1"/>
  <c r="P19" i="24"/>
  <c r="D63" i="24"/>
  <c r="L63" i="24"/>
  <c r="T63" i="24"/>
  <c r="E63" i="24"/>
  <c r="M63" i="24"/>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M23" i="21"/>
  <c r="M24" i="21" s="1"/>
  <c r="C57" i="21"/>
  <c r="K57" i="21"/>
  <c r="S57" i="21"/>
  <c r="G19" i="21"/>
  <c r="G20" i="21" s="1"/>
  <c r="Q19" i="21"/>
  <c r="J23" i="21"/>
  <c r="J24" i="21" s="1"/>
  <c r="R23" i="21"/>
  <c r="R24" i="21" s="1"/>
  <c r="I19" i="21"/>
  <c r="L19" i="2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1" l="1"/>
  <c r="C24" i="21" s="1"/>
  <c r="D65" i="24"/>
  <c r="E65" i="30"/>
  <c r="D65" i="30"/>
  <c r="C65" i="30"/>
  <c r="D65" i="27"/>
  <c r="D65" i="21"/>
  <c r="F64" i="26"/>
  <c r="F66" i="26" s="1"/>
  <c r="E64" i="27"/>
  <c r="E65" i="27" s="1"/>
  <c r="C64" i="21"/>
  <c r="C65" i="21" s="1"/>
  <c r="C64" i="27"/>
  <c r="C65" i="27" s="1"/>
  <c r="O64" i="24"/>
  <c r="O66" i="24" s="1"/>
  <c r="I64" i="24"/>
  <c r="M64" i="24"/>
  <c r="S64" i="24"/>
  <c r="T64" i="26"/>
  <c r="T66" i="26" s="1"/>
  <c r="E64" i="26"/>
  <c r="M64" i="28"/>
  <c r="S64" i="28"/>
  <c r="P64" i="27"/>
  <c r="G64" i="21"/>
  <c r="G66" i="21" s="1"/>
  <c r="S64" i="21"/>
  <c r="S66" i="21" s="1"/>
  <c r="E64" i="21"/>
  <c r="F64" i="21"/>
  <c r="N64" i="28"/>
  <c r="N66" i="28" s="1"/>
  <c r="J64" i="21"/>
  <c r="J66" i="21" s="1"/>
  <c r="F64" i="24"/>
  <c r="F64" i="28"/>
  <c r="D64" i="26"/>
  <c r="D65" i="26" s="1"/>
  <c r="S64" i="30"/>
  <c r="S66" i="30" s="1"/>
  <c r="F64" i="30"/>
  <c r="R64" i="26"/>
  <c r="E64" i="24"/>
  <c r="H64" i="21"/>
  <c r="H64" i="28"/>
  <c r="H66" i="28" s="1"/>
  <c r="G64" i="28"/>
  <c r="G66" i="28" s="1"/>
  <c r="P64" i="26"/>
  <c r="E64" i="28"/>
  <c r="J64" i="26"/>
  <c r="M64" i="27"/>
  <c r="M66" i="27" s="1"/>
  <c r="H64" i="27"/>
  <c r="H66" i="27" s="1"/>
  <c r="G64" i="24"/>
  <c r="G66" i="24" s="1"/>
  <c r="H64" i="24"/>
  <c r="H66" i="24" s="1"/>
  <c r="K64" i="24"/>
  <c r="P64" i="24"/>
  <c r="O66" i="21"/>
  <c r="M64" i="30"/>
  <c r="M66" i="30" s="1"/>
  <c r="K64" i="26"/>
  <c r="K66" i="26" s="1"/>
  <c r="C64" i="28"/>
  <c r="C64" i="24"/>
  <c r="L64" i="27"/>
  <c r="L66" i="27" s="1"/>
  <c r="R64" i="24"/>
  <c r="R66" i="24" s="1"/>
  <c r="M64" i="21"/>
  <c r="P64" i="28"/>
  <c r="P66" i="28" s="1"/>
  <c r="I64" i="21"/>
  <c r="I66" i="21" s="1"/>
  <c r="U64" i="28"/>
  <c r="U66" i="28" s="1"/>
  <c r="U64" i="24"/>
  <c r="U66" i="24" s="1"/>
  <c r="U64" i="27"/>
  <c r="U66" i="27" s="1"/>
  <c r="S66" i="27"/>
  <c r="D66" i="30"/>
  <c r="Q66" i="30"/>
  <c r="B64" i="28"/>
  <c r="B64" i="27"/>
  <c r="B64" i="26"/>
  <c r="B64" i="21"/>
  <c r="O64" i="27"/>
  <c r="O66" i="27" s="1"/>
  <c r="O64" i="28"/>
  <c r="O66" i="28" s="1"/>
  <c r="N64" i="27"/>
  <c r="N66" i="27" s="1"/>
  <c r="N64" i="30"/>
  <c r="N66" i="30" s="1"/>
  <c r="L66" i="30"/>
  <c r="J66" i="28"/>
  <c r="G64" i="26"/>
  <c r="G66" i="26" s="1"/>
  <c r="O64" i="26"/>
  <c r="O66" i="26" s="1"/>
  <c r="T66" i="24"/>
  <c r="P64" i="30"/>
  <c r="P66" i="30" s="1"/>
  <c r="Q66" i="21"/>
  <c r="P66" i="21"/>
  <c r="K66" i="27"/>
  <c r="Q66" i="24"/>
  <c r="R66" i="27"/>
  <c r="C66" i="27"/>
  <c r="J66" i="27"/>
  <c r="G64" i="27"/>
  <c r="G66" i="27" s="1"/>
  <c r="G66" i="30"/>
  <c r="J66" i="30"/>
  <c r="F64" i="27"/>
  <c r="T66" i="27"/>
  <c r="J66" i="26"/>
  <c r="T66" i="21"/>
  <c r="H66" i="30"/>
  <c r="E66" i="30"/>
  <c r="S66" i="24"/>
  <c r="L66" i="21"/>
  <c r="S66" i="26"/>
  <c r="L66" i="28"/>
  <c r="L66" i="26"/>
  <c r="T66" i="30"/>
  <c r="R66" i="28"/>
  <c r="N64" i="26"/>
  <c r="N66" i="26" s="1"/>
  <c r="S64" i="1"/>
  <c r="R66" i="26"/>
  <c r="D66" i="27"/>
  <c r="R66" i="30"/>
  <c r="R64" i="1"/>
  <c r="Q64" i="1"/>
  <c r="U64" i="1"/>
  <c r="P64" i="1"/>
  <c r="J66" i="24"/>
  <c r="O64" i="30"/>
  <c r="O66" i="30" s="1"/>
  <c r="N64" i="24"/>
  <c r="N66" i="24" s="1"/>
  <c r="B66" i="30"/>
  <c r="B66" i="24"/>
  <c r="K66" i="30"/>
  <c r="C66" i="30"/>
  <c r="I66" i="30"/>
  <c r="T66" i="28"/>
  <c r="D66" i="28"/>
  <c r="M66" i="28"/>
  <c r="Q66" i="28"/>
  <c r="I66" i="28"/>
  <c r="S66" i="28"/>
  <c r="K66" i="28"/>
  <c r="Q66" i="27"/>
  <c r="I66" i="27"/>
  <c r="P66" i="27"/>
  <c r="Q66" i="26"/>
  <c r="P66" i="26"/>
  <c r="C66" i="26"/>
  <c r="I66" i="26"/>
  <c r="H66" i="26"/>
  <c r="L66" i="24"/>
  <c r="I66" i="24"/>
  <c r="P66" i="24"/>
  <c r="D66" i="24"/>
  <c r="K66" i="24"/>
  <c r="M66" i="24"/>
  <c r="H66" i="21"/>
  <c r="M66" i="21"/>
  <c r="K66" i="21"/>
  <c r="D66" i="21"/>
  <c r="R66" i="21"/>
  <c r="N64" i="1"/>
  <c r="M64" i="1"/>
  <c r="T64" i="1"/>
  <c r="L64" i="1"/>
  <c r="J64" i="1"/>
  <c r="K64" i="1"/>
  <c r="O64" i="1"/>
  <c r="C64" i="1"/>
  <c r="I64" i="1"/>
  <c r="H64" i="1"/>
  <c r="G64" i="1"/>
  <c r="F64" i="1"/>
  <c r="F65" i="1" s="1"/>
  <c r="E64" i="1"/>
  <c r="D64" i="1"/>
  <c r="B64" i="1"/>
  <c r="D63" i="1"/>
  <c r="L63" i="1"/>
  <c r="F63" i="1"/>
  <c r="R63" i="1"/>
  <c r="J63" i="1"/>
  <c r="Q63" i="1"/>
  <c r="Q66" i="1" s="1"/>
  <c r="I63" i="1"/>
  <c r="C63" i="1"/>
  <c r="K63" i="1"/>
  <c r="P63" i="1"/>
  <c r="H63" i="1"/>
  <c r="T63" i="1"/>
  <c r="T66" i="1" s="1"/>
  <c r="S63" i="1"/>
  <c r="O63" i="1"/>
  <c r="G63" i="1"/>
  <c r="N63" i="1"/>
  <c r="E63" i="1"/>
  <c r="B63" i="1"/>
  <c r="U63" i="1"/>
  <c r="M63" i="1"/>
  <c r="E65" i="1" l="1"/>
  <c r="D65" i="1"/>
  <c r="C65" i="1"/>
  <c r="B65" i="1"/>
  <c r="E66" i="27"/>
  <c r="C66" i="21"/>
  <c r="F65" i="26"/>
  <c r="F66" i="24"/>
  <c r="F65" i="24"/>
  <c r="F66" i="30"/>
  <c r="F65" i="30"/>
  <c r="F66" i="21"/>
  <c r="F65" i="21"/>
  <c r="F66" i="27"/>
  <c r="F65" i="27"/>
  <c r="F66" i="28"/>
  <c r="F65" i="28"/>
  <c r="E66" i="24"/>
  <c r="E65" i="24"/>
  <c r="E66" i="28"/>
  <c r="E65" i="28"/>
  <c r="E66" i="26"/>
  <c r="E65" i="26"/>
  <c r="E66" i="21"/>
  <c r="E65" i="21"/>
  <c r="D66" i="26"/>
  <c r="C66" i="24"/>
  <c r="C65" i="24"/>
  <c r="C66" i="28"/>
  <c r="C65" i="28"/>
  <c r="B66" i="27"/>
  <c r="B65" i="27"/>
  <c r="B66" i="28"/>
  <c r="B65" i="28"/>
  <c r="B66" i="21"/>
  <c r="B65" i="21"/>
  <c r="B66" i="26"/>
  <c r="B65" i="26"/>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<sst xmlns="http://schemas.openxmlformats.org/spreadsheetml/2006/main" count="1568" uniqueCount="176">
  <si>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</si>
  <si>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</si>
  <si>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</si>
  <si>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</si>
  <si>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</si>
  <si>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</si>
  <si>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</si>
  <si>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</si>
  <si>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</si>
  <si>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</si>
  <si>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</si>
  <si>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</si>
  <si>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</si>
  <si>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</si>
  <si>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</si>
  <si>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</si>
  <si>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</si>
  <si>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</si>
  <si>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</si>
  <si>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</si>
  <si>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</si>
  <si>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</si>
  <si>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</si>
  <si>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</si>
  <si>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</si>
  <si>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</si>
  <si>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</si>
  <si>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</si>
  <si>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</si>
  <si>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</si>
  <si>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</si>
  <si>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</si>
  <si>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</si>
  <si>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</si>
  <si>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</si>
  <si>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</si>
  <si>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</si>
  <si>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</si>
  <si>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</si>
  <si>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</si>
  <si>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</si>
  <si>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</si>
  <si>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</si>
  <si>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</si>
  <si>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</si>
  <si>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</si>
  <si>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</si>
  <si>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</si>
  <si>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</si>
  <si>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</si>
  <si>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</si>
  <si>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</si>
  <si>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</si>
  <si>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</si>
  <si>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</si>
  <si>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</si>
  <si>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</si>
  <si>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</si>
  <si>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</si>
  <si>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</si>
  <si>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</si>
  <si>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</si>
  <si>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</si>
  <si>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</si>
  <si>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</si>
  <si>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</si>
  <si>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</si>
  <si>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</si>
  <si>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</si>
  <si>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</si>
  <si>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</si>
  <si>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</si>
  <si>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</si>
  <si>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</si>
  <si>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</si>
  <si>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</si>
  <si>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</si>
  <si>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</si>
  <si>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</si>
  <si>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</si>
  <si>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</si>
  <si>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</si>
  <si>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</si>
  <si>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</si>
  <si>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</si>
  <si>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</si>
  <si>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</si>
  <si>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</si>
  <si>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</si>
  <si>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</si>
  <si>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</si>
  <si>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</si>
  <si>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</si>
  <si>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</si>
  <si>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</si>
  <si>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</si>
  <si>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</si>
  <si>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</si>
  <si>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</si>
  <si>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</si>
  <si>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</si>
  <si>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</si>
  <si>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</si>
  <si>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</si>
  <si>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</si>
  <si>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</si>
  <si>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</si>
  <si>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</si>
  <si>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</si>
  <si>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</si>
  <si>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</si>
  <si>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</si>
  <si>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</si>
  <si>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</si>
  <si>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</si>
  <si>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</si>
  <si>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</si>
  <si>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</si>
  <si>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</si>
  <si>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</si>
  <si>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</si>
  <si>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</si>
  <si>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</si>
  <si>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</si>
  <si>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</si>
  <si>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</si>
  <si>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</si>
  <si>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</si>
  <si>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</si>
  <si>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</si>
  <si>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</si>
  <si>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</si>
  <si>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</si>
  <si>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</si>
  <si>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</si>
  <si>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</si>
  <si>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</si>
  <si>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</si>
  <si>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</si>
  <si>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</si>
  <si>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</si>
  <si>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</si>
  <si>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</si>
  <si>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</si>
  <si>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</si>
  <si>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</si>
  <si>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</si>
  <si>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</si>
  <si>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</si>
  <si>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</si>
  <si>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</si>
  <si>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</si>
  <si>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</si>
  <si>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</si>
  <si>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</si>
  <si>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</si>
  <si>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</si>
  <si>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</si>
  <si>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</si>
  <si>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</si>
  <si>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M</t>
  </si>
  <si>
    <t>PAN-019621</t>
  </si>
  <si>
    <t>EPR/GP3792SK</t>
  </si>
  <si>
    <t>ByProduct Recovery Ltd</t>
  </si>
  <si>
    <t>Hook Farm, Ambleston, Haverfordwest, Pembrokeshire, SA62 5QX</t>
  </si>
  <si>
    <t>Rhiannon Smith</t>
  </si>
  <si>
    <t>20.33ha</t>
  </si>
  <si>
    <t>19 09 02</t>
  </si>
  <si>
    <t>19 06 06</t>
  </si>
  <si>
    <t>DCWW Bolton Hill Cake</t>
  </si>
  <si>
    <t>DCWW Bontgoch Liquid</t>
  </si>
  <si>
    <t>DCWW Bontgoch Cake</t>
  </si>
  <si>
    <t>DCWW Llechryd Cake</t>
  </si>
  <si>
    <t>DCWW Preseli Liquid</t>
  </si>
  <si>
    <t>DCWW Strata Florida Cake</t>
  </si>
  <si>
    <t>Andigestion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</si>
</sst>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294">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18"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360F44E4-7249-415F-8D5E-41D249F9A162}" name="Crop" dataDxfId="257"/>
    <tableColumn id="2" xr3:uid="{55E07717-B4EC-4E8A-B9A9-34F3CF85E32D}" name="P Offtake" dataDxfId="256"/>
    <tableColumn id="3" xr3:uid="{7B25FA52-8104-4FE3-AED4-B53CBFDF89B2}" name="K Offtake" dataDxfId="255"/>
    <tableColumn id="4" xr3:uid="{0DBAE461-2D09-43C8-9342-3980D552AE4D}" name="Order" dataDxfId="254"/>
    <tableColumn id="5" xr3:uid="{52CACE7B-0CBA-46FC-9F24-02CBD6100239}" name="Lime pH requirement" dataDxfId="253"/>
    <tableColumn id="6" xr3:uid="{F1432630-9B16-4266-8147-CE754A715307}" name="Column1" dataDxfId="25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7E96A84B-948F-445F-BD6E-30CC8E6E6DD1}" name="Crop" dataDxfId="215"/>
    <tableColumn id="2" xr3:uid="{12657DDB-F680-47DE-ABB1-8675D5F91E41}" name="P Offtake" dataDxfId="214"/>
    <tableColumn id="3" xr3:uid="{DEB99109-D325-4F98-8A71-E70C03433437}" name="K Offtake" dataDxfId="213"/>
    <tableColumn id="4" xr3:uid="{E96A561F-7E7F-4FB3-97AA-0B35D8C8E93A}" name="Order" dataDxfId="212"/>
    <tableColumn id="5" xr3:uid="{181DD475-0A71-4C52-AF1A-8BFF46F5A827}" name="Lime pH requirement" dataDxfId="211"/>
    <tableColumn id="6" xr3:uid="{AC3FA7E8-D76B-43A3-B715-04446DFF63C6}" name="Column1" dataDxfId="21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06008BA1-A1E9-4286-B67A-352533C06A26}" name="Crop" dataDxfId="173"/>
    <tableColumn id="2" xr3:uid="{2AEB5EEB-C9D1-41DC-913E-953A33D1A4AF}" name="P Offtake" dataDxfId="172"/>
    <tableColumn id="3" xr3:uid="{8FA16A0B-1017-4CEE-862E-0A8CBD8EB3D3}" name="K Offtake" dataDxfId="171"/>
    <tableColumn id="4" xr3:uid="{E7A3B8CD-4036-47F4-B818-C3F22E80C749}" name="Order" dataDxfId="170"/>
    <tableColumn id="5" xr3:uid="{8F3EBD84-7904-4559-9B5C-63088B792C98}" name="Lime pH requirement" dataDxfId="169"/>
    <tableColumn id="6" xr3:uid="{A21DD95A-C955-4510-9114-E3F1CB645370}" name="Column1" dataDxfId="1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1579FCC-3D9F-49AD-888D-5D79B801F6AE}" name="Crop" dataDxfId="131"/>
    <tableColumn id="2" xr3:uid="{05C08116-56D5-4CC6-A649-B06AF891B931}" name="P Offtake" dataDxfId="130"/>
    <tableColumn id="3" xr3:uid="{59CDE959-192B-4757-9203-A0F691CF0F96}" name="K Offtake" dataDxfId="129"/>
    <tableColumn id="4" xr3:uid="{9FB8E4F7-B91F-4CE0-AF39-D4895D0ECF2F}" name="Order" dataDxfId="128"/>
    <tableColumn id="5" xr3:uid="{688FF2A4-D7C6-4425-A915-A9ADD700A9EE}" name="Lime pH requirement" dataDxfId="127"/>
    <tableColumn id="6" xr3:uid="{05FC5CFF-3D81-4B5F-87C7-2364076F2714}" name="Column1" dataDxfId="12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973D7FFB-D248-4199-9B2E-B3C6CC09D382}" name="Crop" dataDxfId="89"/>
    <tableColumn id="2" xr3:uid="{7F2A3986-EC86-4CF9-BD10-791170BA6682}" name="P Offtake" dataDxfId="88"/>
    <tableColumn id="3" xr3:uid="{D6129C35-9DC6-42E5-AE3F-EA3A083168E6}" name="K Offtake" dataDxfId="87"/>
    <tableColumn id="4" xr3:uid="{C1CC42B5-564A-4DE7-B817-B7D686FE9A11}" name="Order" dataDxfId="86"/>
    <tableColumn id="5" xr3:uid="{620F3ABD-564C-411A-8DEA-CE1A34F9FC36}" name="Lime pH requirement" dataDxfId="85"/>
    <tableColumn id="6" xr3:uid="{76C9BC4F-4FF3-4AFB-8E7B-16DC0CC3E97C}" name="Column1" dataDxfId="84"/>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D13A12FC-EAE6-4280-A219-C2622262E5F4}" name="Crop" dataDxfId="47"/>
    <tableColumn id="2" xr3:uid="{FD06C4A3-4B75-490D-88CF-232C7DC3EFC6}" name="P Offtake" dataDxfId="46"/>
    <tableColumn id="3" xr3:uid="{B043BEFF-10D4-4840-989B-BB13A502ECDF}" name="K Offtake" dataDxfId="45"/>
    <tableColumn id="4" xr3:uid="{48481FDC-5D20-466C-B554-D45886EA366A}" name="Order" dataDxfId="44"/>
    <tableColumn id="5" xr3:uid="{9E0852D2-9D0D-44AB-98B7-FBA51F331ACF}" name="Lime pH requirement" dataDxfId="43"/>
    <tableColumn id="6" xr3:uid="{29F9C4A5-6854-4F37-8BD1-0DD9B6024A55}" name="Column1" dataDxfId="42"/>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1B554ED3-7AAF-4192-827C-B071945474B8}" name="Crop" dataDxfId="5"/>
    <tableColumn id="2" xr3:uid="{35F435E0-8D8E-44D1-84BD-C2FF51C3F944}" name="P Offtake" dataDxfId="4"/>
    <tableColumn id="3" xr3:uid="{38465C9D-AA8F-443A-80F5-96D1F6258317}" name="K Offtake" dataDxfId="3"/>
    <tableColumn id="4" xr3:uid="{E0C0E6AF-5628-4BC3-9625-81A87B93D279}" name="Order" dataDxfId="2"/>
    <tableColumn id="5" xr3:uid="{ACDE1D9A-7F94-4404-BDDC-1235C32C758F}" name="Lime pH requirement" dataDxfId="1"/>
    <tableColumn id="6" xr3:uid="{B093C9DF-C4CF-4906-9658-89F446EB9C12}"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F5" sqref="F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19" t="s">
        <v>41</v>
      </c>
      <c r="B1" s="119"/>
      <c r="C1" s="135" t="s">
        <v>161</v>
      </c>
      <c r="D1" s="136"/>
      <c r="E1" s="93" t="s">
        <v>45</v>
      </c>
      <c r="F1" s="96" t="s">
        <v>166</v>
      </c>
      <c r="G1" s="120" t="s">
        <v>43</v>
      </c>
      <c r="H1" s="121"/>
      <c r="I1" s="96">
        <v>6.6</v>
      </c>
      <c r="J1" s="119" t="s">
        <v>153</v>
      </c>
      <c r="K1" s="119"/>
      <c r="L1" s="96">
        <v>39.1</v>
      </c>
      <c r="AB1" s="18"/>
      <c r="AC1" s="18"/>
      <c r="AD1" s="30" t="s">
        <v>126</v>
      </c>
      <c r="AE1" s="17"/>
      <c r="AF1" s="17"/>
      <c r="AG1" s="18"/>
      <c r="AH1" s="18"/>
      <c r="AI1" s="40" t="s">
        <v>79</v>
      </c>
      <c r="AJ1" s="41" t="s">
        <v>94</v>
      </c>
      <c r="AK1" s="42" t="s">
        <v>95</v>
      </c>
      <c r="AL1" s="43" t="s">
        <v>125</v>
      </c>
      <c r="AM1" s="43" t="s">
        <v>131</v>
      </c>
      <c r="AN1" s="43" t="s">
        <v>111</v>
      </c>
    </row>
    <row r="2" spans="1:40" ht="13" x14ac:dyDescent="0.3">
      <c r="A2" s="119" t="s">
        <v>87</v>
      </c>
      <c r="B2" s="119"/>
      <c r="C2" s="133" t="s">
        <v>162</v>
      </c>
      <c r="D2" s="134"/>
      <c r="E2" s="93" t="s">
        <v>109</v>
      </c>
      <c r="F2" s="96" t="s">
        <v>167</v>
      </c>
      <c r="G2" s="138" t="s">
        <v>110</v>
      </c>
      <c r="H2" s="139"/>
      <c r="I2" s="96"/>
      <c r="J2" s="119" t="s">
        <v>158</v>
      </c>
      <c r="K2" s="119"/>
      <c r="L2" s="96">
        <v>1.18</v>
      </c>
      <c r="AB2" s="30" t="s">
        <v>56</v>
      </c>
      <c r="AC2" s="17"/>
      <c r="AD2" s="30" t="s">
        <v>70</v>
      </c>
      <c r="AE2" s="17"/>
      <c r="AF2" s="17"/>
      <c r="AG2" s="44" t="s">
        <v>76</v>
      </c>
      <c r="AH2" s="18"/>
      <c r="AI2" s="45" t="s">
        <v>126</v>
      </c>
      <c r="AJ2" s="46">
        <v>0</v>
      </c>
      <c r="AK2" s="47">
        <v>0</v>
      </c>
      <c r="AL2" s="10">
        <v>0</v>
      </c>
      <c r="AM2" s="11">
        <v>0</v>
      </c>
      <c r="AN2" s="11">
        <v>0</v>
      </c>
    </row>
    <row r="3" spans="1:40" ht="13" x14ac:dyDescent="0.25">
      <c r="A3" s="120" t="s">
        <v>42</v>
      </c>
      <c r="B3" s="121"/>
      <c r="C3" s="133" t="s">
        <v>163</v>
      </c>
      <c r="D3" s="134"/>
      <c r="E3" s="93" t="s">
        <v>108</v>
      </c>
      <c r="F3" s="31" t="s">
        <v>104</v>
      </c>
      <c r="G3" s="119" t="s">
        <v>159</v>
      </c>
      <c r="H3" s="119"/>
      <c r="I3" s="96"/>
      <c r="J3" s="120" t="s">
        <v>154</v>
      </c>
      <c r="K3" s="121"/>
      <c r="L3" s="96">
        <f>(L1/(L2*10000))*100</f>
        <v>0.33135593220338982</v>
      </c>
      <c r="AB3" s="30" t="s">
        <v>57</v>
      </c>
      <c r="AC3" s="17"/>
      <c r="AD3" s="30" t="s">
        <v>71</v>
      </c>
      <c r="AE3" s="17"/>
      <c r="AF3" s="17"/>
      <c r="AG3" s="44" t="s">
        <v>77</v>
      </c>
      <c r="AH3" s="18"/>
      <c r="AI3" s="48" t="s">
        <v>113</v>
      </c>
      <c r="AJ3" s="49">
        <v>1.7</v>
      </c>
      <c r="AK3" s="50">
        <v>6</v>
      </c>
      <c r="AL3" s="51">
        <v>1</v>
      </c>
      <c r="AM3" s="11">
        <v>6.2</v>
      </c>
      <c r="AN3" s="11" t="s">
        <v>112</v>
      </c>
    </row>
    <row r="4" spans="1:40" ht="13" x14ac:dyDescent="0.25">
      <c r="A4" s="119" t="s">
        <v>0</v>
      </c>
      <c r="B4" s="119"/>
      <c r="C4" s="135" t="s">
        <v>164</v>
      </c>
      <c r="D4" s="136"/>
      <c r="E4" s="94" t="s">
        <v>1</v>
      </c>
      <c r="F4" s="95" t="s">
        <v>169</v>
      </c>
      <c r="G4" s="119"/>
      <c r="H4" s="119"/>
      <c r="I4" s="96"/>
      <c r="J4" s="120"/>
      <c r="K4" s="121"/>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19" t="s">
        <v>47</v>
      </c>
      <c r="B5" s="119"/>
      <c r="C5" s="137" t="s">
        <v>165</v>
      </c>
      <c r="D5" s="137"/>
      <c r="E5" s="94"/>
      <c r="F5" s="95"/>
      <c r="G5" s="119"/>
      <c r="H5" s="119"/>
      <c r="I5" s="96"/>
      <c r="J5" s="120"/>
      <c r="K5" s="121"/>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19" t="s">
        <v>2</v>
      </c>
      <c r="B8" s="119"/>
      <c r="C8" s="15">
        <v>1</v>
      </c>
      <c r="D8" s="15">
        <v>2</v>
      </c>
      <c r="E8" s="15">
        <v>3</v>
      </c>
      <c r="F8" s="15">
        <v>4</v>
      </c>
      <c r="G8" s="15">
        <v>6</v>
      </c>
      <c r="H8" s="15"/>
      <c r="I8" s="15"/>
      <c r="J8" s="15"/>
      <c r="K8" s="15"/>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19" t="s">
        <v>3</v>
      </c>
      <c r="B9" s="119"/>
      <c r="C9" s="15" t="s">
        <v>160</v>
      </c>
      <c r="D9" s="15" t="s">
        <v>160</v>
      </c>
      <c r="E9" s="15" t="s">
        <v>160</v>
      </c>
      <c r="F9" s="15" t="s">
        <v>160</v>
      </c>
      <c r="G9" s="15" t="s">
        <v>160</v>
      </c>
      <c r="H9" s="15"/>
      <c r="I9" s="15"/>
      <c r="J9" s="15"/>
      <c r="K9" s="15"/>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19" t="s">
        <v>4</v>
      </c>
      <c r="B10" s="119"/>
      <c r="C10" s="15">
        <v>7.1</v>
      </c>
      <c r="D10" s="15">
        <v>7</v>
      </c>
      <c r="E10" s="15">
        <v>7.3</v>
      </c>
      <c r="F10" s="15">
        <v>7.3</v>
      </c>
      <c r="G10" s="15">
        <v>7.4</v>
      </c>
      <c r="H10" s="15"/>
      <c r="I10" s="15"/>
      <c r="J10" s="15"/>
      <c r="K10" s="15"/>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19" t="s">
        <v>5</v>
      </c>
      <c r="B11" s="119"/>
      <c r="C11" s="15">
        <v>3</v>
      </c>
      <c r="D11" s="15">
        <v>3</v>
      </c>
      <c r="E11" s="15">
        <v>3</v>
      </c>
      <c r="F11" s="15">
        <v>3</v>
      </c>
      <c r="G11" s="15">
        <v>3</v>
      </c>
      <c r="H11" s="15"/>
      <c r="I11" s="15"/>
      <c r="J11" s="15"/>
      <c r="K11" s="15"/>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19" t="s">
        <v>6</v>
      </c>
      <c r="B12" s="119"/>
      <c r="C12" s="15">
        <v>3</v>
      </c>
      <c r="D12" s="15">
        <v>3</v>
      </c>
      <c r="E12" s="15">
        <v>4</v>
      </c>
      <c r="F12" s="15">
        <v>4</v>
      </c>
      <c r="G12" s="15">
        <v>3</v>
      </c>
      <c r="H12" s="15"/>
      <c r="I12" s="15"/>
      <c r="J12" s="15"/>
      <c r="K12" s="15"/>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19" t="s">
        <v>7</v>
      </c>
      <c r="B13" s="119"/>
      <c r="C13" s="15">
        <v>2</v>
      </c>
      <c r="D13" s="15">
        <v>2</v>
      </c>
      <c r="E13" s="15">
        <v>2</v>
      </c>
      <c r="F13" s="15">
        <v>2</v>
      </c>
      <c r="G13" s="15">
        <v>2</v>
      </c>
      <c r="H13" s="15"/>
      <c r="I13" s="15"/>
      <c r="J13" s="15"/>
      <c r="K13" s="15"/>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1" t="s">
        <v>8</v>
      </c>
      <c r="B14" s="131"/>
      <c r="C14" s="100" t="s">
        <v>113</v>
      </c>
      <c r="D14" s="100" t="s">
        <v>113</v>
      </c>
      <c r="E14" s="100" t="s">
        <v>113</v>
      </c>
      <c r="F14" s="100" t="s">
        <v>113</v>
      </c>
      <c r="G14" s="100" t="s">
        <v>113</v>
      </c>
      <c r="H14" s="100"/>
      <c r="I14" s="100"/>
      <c r="J14" s="100"/>
      <c r="K14" s="100"/>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0" t="s">
        <v>9</v>
      </c>
      <c r="B15" s="130"/>
      <c r="C15" s="15">
        <v>38</v>
      </c>
      <c r="D15" s="15">
        <v>38</v>
      </c>
      <c r="E15" s="15">
        <v>38</v>
      </c>
      <c r="F15" s="15">
        <v>38</v>
      </c>
      <c r="G15" s="15">
        <v>38</v>
      </c>
      <c r="H15" s="15"/>
      <c r="I15" s="15"/>
      <c r="J15" s="15"/>
      <c r="K15" s="15"/>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2" t="s">
        <v>44</v>
      </c>
      <c r="B16" s="132"/>
      <c r="C16" s="101" t="s">
        <v>72</v>
      </c>
      <c r="D16" s="101" t="s">
        <v>72</v>
      </c>
      <c r="E16" s="101" t="s">
        <v>72</v>
      </c>
      <c r="F16" s="101" t="s">
        <v>72</v>
      </c>
      <c r="G16" s="101" t="s">
        <v>72</v>
      </c>
      <c r="H16" s="101"/>
      <c r="I16" s="101"/>
      <c r="J16" s="101"/>
      <c r="K16" s="101"/>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65.6179056</v>
      </c>
      <c r="D18" s="16">
        <f>$D32</f>
        <v>65.6179056</v>
      </c>
      <c r="E18" s="16">
        <f>$D33</f>
        <v>65.6179056</v>
      </c>
      <c r="F18" s="16">
        <f>$D34</f>
        <v>65.6179056</v>
      </c>
      <c r="G18" s="16">
        <f>$D35</f>
        <v>65.6179056</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1.017905600000006</v>
      </c>
      <c r="D19" s="16">
        <f t="shared" ref="D19:V19" si="1">D18-D17</f>
        <v>1.017905600000006</v>
      </c>
      <c r="E19" s="16">
        <f t="shared" si="1"/>
        <v>1.017905600000006</v>
      </c>
      <c r="F19" s="16">
        <f t="shared" si="1"/>
        <v>1.017905600000006</v>
      </c>
      <c r="G19" s="16">
        <f t="shared" si="1"/>
        <v>1.017905600000006</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3.6693696</v>
      </c>
      <c r="D22" s="16">
        <f>$E32</f>
        <v>3.6693696</v>
      </c>
      <c r="E22" s="16">
        <f>$E33</f>
        <v>3.6693696</v>
      </c>
      <c r="F22" s="16">
        <f>$E34</f>
        <v>3.6693696</v>
      </c>
      <c r="G22" s="16">
        <f>$E35</f>
        <v>3.6693696</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-224.33063039999999</v>
      </c>
      <c r="D23" s="16">
        <f t="shared" ref="D23:V23" si="3">D22-D21</f>
        <v>-224.33063039999999</v>
      </c>
      <c r="E23" s="16">
        <f t="shared" si="3"/>
        <v>-224.33063039999999</v>
      </c>
      <c r="F23" s="16">
        <f t="shared" si="3"/>
        <v>-224.33063039999999</v>
      </c>
      <c r="G23" s="16">
        <f t="shared" si="3"/>
        <v>-224.33063039999999</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15.6</v>
      </c>
      <c r="C28" s="15">
        <v>1.18</v>
      </c>
      <c r="D28" s="15">
        <v>0.45900000000000002</v>
      </c>
      <c r="E28" s="15">
        <v>4.8800000000000003E-2</v>
      </c>
      <c r="F28" s="15">
        <v>1070</v>
      </c>
      <c r="G28" s="15">
        <v>69.400000000000006</v>
      </c>
      <c r="H28" s="15">
        <v>117</v>
      </c>
      <c r="I28" s="15">
        <v>2.08</v>
      </c>
      <c r="J28" s="15">
        <v>0.37</v>
      </c>
      <c r="K28" s="23">
        <v>0.32</v>
      </c>
      <c r="L28" s="15">
        <v>28.9</v>
      </c>
      <c r="M28" s="15">
        <v>17.3</v>
      </c>
      <c r="N28" s="15">
        <v>177000</v>
      </c>
      <c r="O28" s="15">
        <v>22100</v>
      </c>
      <c r="P28" s="15"/>
      <c r="Q28" s="15">
        <v>5970</v>
      </c>
      <c r="R28" s="15"/>
      <c r="S28" s="15">
        <v>19.899999999999999</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40</v>
      </c>
      <c r="C31" s="77">
        <f>IF(C$27="%w/w SAR",((C$28*10)*$B31),IF(C$27="%w/w DM",(((C$28*10)*($B$28/100))*$B31),IF(C$27="kg/t SAR",(C$28*$B31),IF(C$27="kg/t DM",((C$28*($B$28/100))*$B31),IF(C$27="mg/kg SAR",((C$28*0.001)*$B31),IF(C$27="mg/kg DM",(((C$28*0.001)*($B$28/100))*$B31),0))))))</f>
        <v>73.631999999999991</v>
      </c>
      <c r="D31" s="77">
        <f>(IF(D$27="%w/w SAR",((D$28*10)*$B31),IF(D$27="%w/w DM",(((D$28*10)*($B$28/100))*$B31),IF(D$27="kg/t SAR",(D$28*$B31),IF(D$27="kg/t DM",((D$28*($B$28/100))*$B31),IF(D$27="mg/kg SAR",((D$28*0.001)*$B31),IF(D$27="mg/kg DM",(((D$28*0.001)*($B$28/100))*$B31),"0")))))))*2.291</f>
        <v>65.6179056</v>
      </c>
      <c r="E31" s="77">
        <f>(IF(E$27="%w/w SAR",((E$28*10)*$B31),IF(E$27="%w/w DM",(((E$28*10)*($B$28/100))*$B31),IF(E$27="kg/t SAR",(E$28*$B31),IF(E$27="kg/t DM",((E$28*($B$28/100))*$B31),IF(E$27="mg/kg SAR",((E$28*0.001)*$B31),IF(E$27="mg/kg DM",(((E$28*0.001)*($B$28/100))*$B31),"0")))))))*1.205</f>
        <v>3.6693696</v>
      </c>
      <c r="F31" s="77">
        <f>(IF(F$27="%w/w SAR",((F$28*10)*$B31),IF(F$27="%w/w DM",(((F$28*10)*($B$28/100))*$B31),IF(F$27="kg/t SAR",(F$28*$B31),IF(F$27="kg/t DM",((F$28*($B$28/100))*$B31),IF(F$27="mg/kg SAR",((F$28*0.001)*$B31),IF(F$27="mg/kg DM",(((F$28*0.001)*($B$28/100))*$B31),"0")))))))*1.658</f>
        <v>11.070134399999999</v>
      </c>
      <c r="G31" s="77">
        <f t="shared" ref="G31:P31" si="5">IF(G$27="%w/w SAR",((G$28*10)*$B31),IF(G$27="%w/w DM",(((G$28*10)*($B$28/100))*$B31),IF(G$27="kg/t SAR",(G$28*$B31),IF(G$27="kg/t DM",((G$28*($B$28/100))*$B31),IF(G$27="mg/kg SAR",((G$28*0.001)*$B31),IF(G$27="mg/kg DM",(((G$28*0.001)*($B$28/100))*$B31),0))))))</f>
        <v>0.433056</v>
      </c>
      <c r="H31" s="77">
        <f t="shared" si="5"/>
        <v>0.73008000000000006</v>
      </c>
      <c r="I31" s="77">
        <f t="shared" si="5"/>
        <v>1.2979200000000001E-2</v>
      </c>
      <c r="J31" s="77">
        <f t="shared" si="5"/>
        <v>2.3087999999999997E-3</v>
      </c>
      <c r="K31" s="77">
        <f t="shared" si="5"/>
        <v>1.9968E-3</v>
      </c>
      <c r="L31" s="77">
        <f t="shared" si="5"/>
        <v>0.180336</v>
      </c>
      <c r="M31" s="77">
        <f t="shared" si="5"/>
        <v>0.10795199999999999</v>
      </c>
      <c r="N31" s="77">
        <f t="shared" si="5"/>
        <v>1104.48</v>
      </c>
      <c r="O31" s="77">
        <f t="shared" si="5"/>
        <v>137.904</v>
      </c>
      <c r="P31" s="77">
        <f t="shared" si="5"/>
        <v>0</v>
      </c>
      <c r="Q31" s="77">
        <f>(IF(Q$27="%w/w SAR",((Q$28*10)*$B31),IF(Q$27="%w/w DM",(((Q$28*10)*($B$28/100))*$B31),IF(Q$27="kg/t SAR",(Q$28*$B31),IF(Q$27="kg/t DM",((Q$28*($B$28/100))*$B31),IF(Q$27="mg/kg SAR",((Q$28*0.001)*$B31),IF(Q$27="mg/kg DM",(((Q$28*0.001)*($B$28/100))*$B31),0)))))))*2.5</f>
        <v>93.131999999999977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0.12417599999999999</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40</v>
      </c>
      <c r="C32" s="77">
        <f t="shared" ref="C32:C50" si="6">IF(C$27="%w/w SAR",((C$28*10)*$B32),IF(C$27="%w/w DM",(((C$28*10)*($B$28/100))*$B32),IF(C$27="kg/t SAR",(C$28*$B32),IF(C$27="kg/t DM",((C$28*($B$28/100))*$B32),IF(C$27="mg/kg SAR",((C$28*0.001)*$B32),IF(C$27="mg/kg DM",(((C$28*0.001)*($B$28/100))*$B32),0))))))</f>
        <v>73.631999999999991</v>
      </c>
      <c r="D32" s="77">
        <f t="shared" ref="D32:D50" si="7">(IF(D$27="%w/w SAR",((D$28*10)*$B32),IF(D$27="%w/w DM",(((D$28*10)*($B$28/100))*$B32),IF(D$27="kg/t SAR",(D$28*$B32),IF(D$27="kg/t DM",((D$28*($B$28/100))*$B32),IF(D$27="mg/kg SAR",((D$28*0.001)*$B32),IF(D$27="mg/kg DM",(((D$28*0.001)*($B$28/100))*$B32),"0")))))))*2.291</f>
        <v>65.6179056</v>
      </c>
      <c r="E32" s="77">
        <f t="shared" ref="E32:E50" si="8">(IF(E$27="%w/w SAR",((E$28*10)*$B32),IF(E$27="%w/w DM",(((E$28*10)*($B$28/100))*$B32),IF(E$27="kg/t SAR",(E$28*$B32),IF(E$27="kg/t DM",((E$28*($B$28/100))*$B32),IF(E$27="mg/kg SAR",((E$28*0.001)*$B32),IF(E$27="mg/kg DM",(((E$28*0.001)*($B$28/100))*$B32),"0")))))))*1.205</f>
        <v>3.6693696</v>
      </c>
      <c r="F32" s="77">
        <f t="shared" ref="F32:F50" si="9">(IF(F$27="%w/w SAR",((F$28*10)*$B32),IF(F$27="%w/w DM",(((F$28*10)*($B$28/100))*$B32),IF(F$27="kg/t SAR",(F$28*$B32),IF(F$27="kg/t DM",((F$28*($B$28/100))*$B32),IF(F$27="mg/kg SAR",((F$28*0.001)*$B32),IF(F$27="mg/kg DM",(((F$28*0.001)*($B$28/100))*$B32),"0")))))))*1.658</f>
        <v>11.070134399999999</v>
      </c>
      <c r="G32" s="77">
        <f t="shared" ref="G32:P50" si="10">IF(G$27="%w/w SAR",((G$28*10)*$B32),IF(G$27="%w/w DM",(((G$28*10)*($B$28/100))*$B32),IF(G$27="kg/t SAR",(G$28*$B32),IF(G$27="kg/t DM",((G$28*($B$28/100))*$B32),IF(G$27="mg/kg SAR",((G$28*0.001)*$B32),IF(G$27="mg/kg DM",(((G$28*0.001)*($B$28/100))*$B32),0))))))</f>
        <v>0.433056</v>
      </c>
      <c r="H32" s="77">
        <f t="shared" si="10"/>
        <v>0.73008000000000006</v>
      </c>
      <c r="I32" s="77">
        <f t="shared" si="10"/>
        <v>1.2979200000000001E-2</v>
      </c>
      <c r="J32" s="77">
        <f t="shared" si="10"/>
        <v>2.3087999999999997E-3</v>
      </c>
      <c r="K32" s="77">
        <f t="shared" si="10"/>
        <v>1.9968E-3</v>
      </c>
      <c r="L32" s="77">
        <f t="shared" si="10"/>
        <v>0.180336</v>
      </c>
      <c r="M32" s="77">
        <f t="shared" si="10"/>
        <v>0.10795199999999999</v>
      </c>
      <c r="N32" s="77">
        <f t="shared" si="10"/>
        <v>1104.48</v>
      </c>
      <c r="O32" s="77">
        <f t="shared" si="10"/>
        <v>137.904</v>
      </c>
      <c r="P32" s="77">
        <f t="shared" si="10"/>
        <v>0</v>
      </c>
      <c r="Q32" s="77">
        <f t="shared" ref="Q32:Q50" si="11">(IF(Q$27="%w/w SAR",((Q$28*10)*$B32),IF(Q$27="%w/w DM",(((Q$28*10)*($B$28/100))*$B32),IF(Q$27="kg/t SAR",(Q$28*$B32),IF(Q$27="kg/t DM",((Q$28*($B$28/100))*$B32),IF(Q$27="mg/kg SAR",((Q$28*0.001)*$B32),IF(Q$27="mg/kg DM",(((Q$28*0.001)*($B$28/100))*$B32),0)))))))*2.5</f>
        <v>93.131999999999977</v>
      </c>
      <c r="R32" s="77">
        <f t="shared" ref="R32:U50" si="12">IF(R$27="%w/w SAR",((R$28*10)*$B32),IF(R$27="%w/w DM",(((R$28*10)*($B$28/100))*$B32),IF(R$27="kg/t SAR",(R$28*$B32),IF(R$27="kg/t DM",((R$28*($B$28/100))*$B32),IF(R$27="mg/kg SAR",((R$28*0.001)*$B32),IF(R$27="mg/kg DM",(((R$28*0.001)*($B$28/100))*$B32),0))))))</f>
        <v>0</v>
      </c>
      <c r="S32" s="77">
        <f t="shared" si="12"/>
        <v>0.12417599999999999</v>
      </c>
      <c r="T32" s="77">
        <f t="shared" si="12"/>
        <v>0</v>
      </c>
      <c r="U32" s="77">
        <f t="shared" si="12"/>
        <v>0</v>
      </c>
      <c r="AB32" s="59"/>
      <c r="AC32" s="59"/>
      <c r="AD32" s="59"/>
      <c r="AE32" s="59"/>
      <c r="AF32" s="59"/>
      <c r="AG32" s="59"/>
      <c r="AH32" s="59"/>
      <c r="AI32" s="59"/>
    </row>
    <row r="33" spans="1:35" s="72" customFormat="1" ht="13" x14ac:dyDescent="0.35">
      <c r="A33" s="13">
        <f>E8</f>
        <v>3</v>
      </c>
      <c r="B33" s="15">
        <v>40</v>
      </c>
      <c r="C33" s="77">
        <f t="shared" si="6"/>
        <v>73.631999999999991</v>
      </c>
      <c r="D33" s="77">
        <f t="shared" si="7"/>
        <v>65.6179056</v>
      </c>
      <c r="E33" s="77">
        <f t="shared" si="8"/>
        <v>3.6693696</v>
      </c>
      <c r="F33" s="77">
        <f t="shared" si="9"/>
        <v>11.070134399999999</v>
      </c>
      <c r="G33" s="77">
        <f t="shared" si="10"/>
        <v>0.433056</v>
      </c>
      <c r="H33" s="77">
        <f t="shared" si="10"/>
        <v>0.73008000000000006</v>
      </c>
      <c r="I33" s="77">
        <f t="shared" si="10"/>
        <v>1.2979200000000001E-2</v>
      </c>
      <c r="J33" s="77">
        <f t="shared" si="10"/>
        <v>2.3087999999999997E-3</v>
      </c>
      <c r="K33" s="77">
        <f t="shared" si="10"/>
        <v>1.9968E-3</v>
      </c>
      <c r="L33" s="77">
        <f t="shared" si="10"/>
        <v>0.180336</v>
      </c>
      <c r="M33" s="77">
        <f t="shared" si="10"/>
        <v>0.10795199999999999</v>
      </c>
      <c r="N33" s="77">
        <f t="shared" si="10"/>
        <v>1104.48</v>
      </c>
      <c r="O33" s="77">
        <f t="shared" si="10"/>
        <v>137.904</v>
      </c>
      <c r="P33" s="77">
        <f t="shared" si="10"/>
        <v>0</v>
      </c>
      <c r="Q33" s="77">
        <f t="shared" si="11"/>
        <v>93.131999999999977</v>
      </c>
      <c r="R33" s="77">
        <f t="shared" si="12"/>
        <v>0</v>
      </c>
      <c r="S33" s="77">
        <f t="shared" si="12"/>
        <v>0.12417599999999999</v>
      </c>
      <c r="T33" s="77">
        <f t="shared" si="12"/>
        <v>0</v>
      </c>
      <c r="U33" s="77">
        <f t="shared" si="12"/>
        <v>0</v>
      </c>
      <c r="AB33" s="59"/>
      <c r="AC33" s="59"/>
      <c r="AD33" s="59"/>
      <c r="AE33" s="59"/>
      <c r="AF33" s="59"/>
      <c r="AG33" s="59"/>
      <c r="AH33" s="59"/>
      <c r="AI33" s="59"/>
    </row>
    <row r="34" spans="1:35" s="72" customFormat="1" ht="13" x14ac:dyDescent="0.35">
      <c r="A34" s="13">
        <f>F8</f>
        <v>4</v>
      </c>
      <c r="B34" s="15">
        <v>40</v>
      </c>
      <c r="C34" s="77">
        <f t="shared" si="6"/>
        <v>73.631999999999991</v>
      </c>
      <c r="D34" s="77">
        <f t="shared" si="7"/>
        <v>65.6179056</v>
      </c>
      <c r="E34" s="77">
        <f t="shared" si="8"/>
        <v>3.6693696</v>
      </c>
      <c r="F34" s="77">
        <f t="shared" si="9"/>
        <v>11.070134399999999</v>
      </c>
      <c r="G34" s="77">
        <f t="shared" si="10"/>
        <v>0.433056</v>
      </c>
      <c r="H34" s="77">
        <f t="shared" si="10"/>
        <v>0.73008000000000006</v>
      </c>
      <c r="I34" s="77">
        <f t="shared" si="10"/>
        <v>1.2979200000000001E-2</v>
      </c>
      <c r="J34" s="77">
        <f t="shared" si="10"/>
        <v>2.3087999999999997E-3</v>
      </c>
      <c r="K34" s="77">
        <f t="shared" si="10"/>
        <v>1.9968E-3</v>
      </c>
      <c r="L34" s="77">
        <f t="shared" si="10"/>
        <v>0.180336</v>
      </c>
      <c r="M34" s="77">
        <f t="shared" si="10"/>
        <v>0.10795199999999999</v>
      </c>
      <c r="N34" s="77">
        <f t="shared" si="10"/>
        <v>1104.48</v>
      </c>
      <c r="O34" s="77">
        <f t="shared" si="10"/>
        <v>137.904</v>
      </c>
      <c r="P34" s="77">
        <f t="shared" si="10"/>
        <v>0</v>
      </c>
      <c r="Q34" s="77">
        <f t="shared" si="11"/>
        <v>93.131999999999977</v>
      </c>
      <c r="R34" s="77">
        <f t="shared" si="12"/>
        <v>0</v>
      </c>
      <c r="S34" s="77">
        <f t="shared" si="12"/>
        <v>0.12417599999999999</v>
      </c>
      <c r="T34" s="77">
        <f t="shared" si="12"/>
        <v>0</v>
      </c>
      <c r="U34" s="77">
        <f t="shared" si="12"/>
        <v>0</v>
      </c>
      <c r="AB34" s="59"/>
      <c r="AC34" s="59"/>
      <c r="AD34" s="59"/>
      <c r="AE34" s="59"/>
      <c r="AF34" s="59"/>
      <c r="AG34" s="59"/>
      <c r="AH34" s="59"/>
      <c r="AI34" s="59"/>
    </row>
    <row r="35" spans="1:35" s="72" customFormat="1" ht="13" x14ac:dyDescent="0.35">
      <c r="A35" s="13">
        <f>G8</f>
        <v>6</v>
      </c>
      <c r="B35" s="15">
        <v>40</v>
      </c>
      <c r="C35" s="77">
        <f t="shared" si="6"/>
        <v>73.631999999999991</v>
      </c>
      <c r="D35" s="77">
        <f t="shared" si="7"/>
        <v>65.6179056</v>
      </c>
      <c r="E35" s="77">
        <f t="shared" si="8"/>
        <v>3.6693696</v>
      </c>
      <c r="F35" s="77">
        <f t="shared" si="9"/>
        <v>11.070134399999999</v>
      </c>
      <c r="G35" s="77">
        <f t="shared" si="10"/>
        <v>0.433056</v>
      </c>
      <c r="H35" s="77">
        <f t="shared" si="10"/>
        <v>0.73008000000000006</v>
      </c>
      <c r="I35" s="77">
        <f t="shared" si="10"/>
        <v>1.2979200000000001E-2</v>
      </c>
      <c r="J35" s="77">
        <f t="shared" si="10"/>
        <v>2.3087999999999997E-3</v>
      </c>
      <c r="K35" s="77">
        <f t="shared" si="10"/>
        <v>1.9968E-3</v>
      </c>
      <c r="L35" s="77">
        <f t="shared" si="10"/>
        <v>0.180336</v>
      </c>
      <c r="M35" s="77">
        <f t="shared" si="10"/>
        <v>0.10795199999999999</v>
      </c>
      <c r="N35" s="77">
        <f t="shared" si="10"/>
        <v>1104.48</v>
      </c>
      <c r="O35" s="77">
        <f t="shared" si="10"/>
        <v>137.904</v>
      </c>
      <c r="P35" s="77">
        <f t="shared" si="10"/>
        <v>0</v>
      </c>
      <c r="Q35" s="77">
        <f t="shared" si="11"/>
        <v>93.131999999999977</v>
      </c>
      <c r="R35" s="77">
        <f t="shared" si="12"/>
        <v>0</v>
      </c>
      <c r="S35" s="77">
        <f t="shared" si="12"/>
        <v>0.12417599999999999</v>
      </c>
      <c r="T35" s="77">
        <f t="shared" si="12"/>
        <v>0</v>
      </c>
      <c r="U35" s="77">
        <f t="shared" si="12"/>
        <v>0</v>
      </c>
      <c r="AB35" s="59"/>
      <c r="AC35" s="59"/>
      <c r="AD35" s="59"/>
      <c r="AE35" s="59"/>
      <c r="AF35" s="59"/>
      <c r="AG35" s="59"/>
      <c r="AH35" s="59"/>
      <c r="AI35" s="59"/>
    </row>
    <row r="36" spans="1:35" s="72" customFormat="1" ht="13" x14ac:dyDescent="0.35">
      <c r="A36" s="13">
        <f>H8</f>
        <v>0</v>
      </c>
      <c r="B36" s="15"/>
      <c r="C36" s="77">
        <f t="shared" si="6"/>
        <v>0</v>
      </c>
      <c r="D36" s="77">
        <f t="shared" si="7"/>
        <v>0</v>
      </c>
      <c r="E36" s="77">
        <f t="shared" si="8"/>
        <v>0</v>
      </c>
      <c r="F36" s="77">
        <f t="shared" si="9"/>
        <v>0</v>
      </c>
      <c r="G36" s="77">
        <f t="shared" si="10"/>
        <v>0</v>
      </c>
      <c r="H36" s="77">
        <f t="shared" si="10"/>
        <v>0</v>
      </c>
      <c r="I36" s="77">
        <f t="shared" si="10"/>
        <v>0</v>
      </c>
      <c r="J36" s="77">
        <f t="shared" si="10"/>
        <v>0</v>
      </c>
      <c r="K36" s="77">
        <f t="shared" si="10"/>
        <v>0</v>
      </c>
      <c r="L36" s="77">
        <f t="shared" si="10"/>
        <v>0</v>
      </c>
      <c r="M36" s="77">
        <f t="shared" si="10"/>
        <v>0</v>
      </c>
      <c r="N36" s="77">
        <f t="shared" si="10"/>
        <v>0</v>
      </c>
      <c r="O36" s="77">
        <f t="shared" si="10"/>
        <v>0</v>
      </c>
      <c r="P36" s="77">
        <f t="shared" si="10"/>
        <v>0</v>
      </c>
      <c r="Q36" s="77">
        <f t="shared" si="11"/>
        <v>0</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10"/>
        <v>0</v>
      </c>
      <c r="H37" s="77">
        <f t="shared" si="10"/>
        <v>0</v>
      </c>
      <c r="I37" s="77">
        <f t="shared" si="10"/>
        <v>0</v>
      </c>
      <c r="J37" s="77">
        <f t="shared" si="10"/>
        <v>0</v>
      </c>
      <c r="K37" s="77">
        <f t="shared" si="10"/>
        <v>0</v>
      </c>
      <c r="L37" s="77">
        <f t="shared" si="10"/>
        <v>0</v>
      </c>
      <c r="M37" s="77">
        <f t="shared" si="10"/>
        <v>0</v>
      </c>
      <c r="N37" s="77">
        <f t="shared" si="10"/>
        <v>0</v>
      </c>
      <c r="O37" s="77">
        <f t="shared" si="10"/>
        <v>0</v>
      </c>
      <c r="P37" s="77">
        <f t="shared" si="10"/>
        <v>0</v>
      </c>
      <c r="Q37" s="77">
        <f t="shared" si="11"/>
        <v>0</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6</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e">
        <f>H16&amp;" I "&amp;(VLOOKUP(H14,Table24[],6,FALSE))</f>
        <v>#N/A</v>
      </c>
      <c r="H58" s="13" t="e">
        <f>I16&amp;" I "&amp;(VLOOKUP(I14,Table24[],6,FALSE))</f>
        <v>#N/A</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t="e">
        <f>VLOOKUP(H$14,Table24[],5,FALSE)</f>
        <v>#N/A</v>
      </c>
      <c r="H59" s="76" t="e">
        <f>VLOOKUP(I$14,Table24[],5,FALSE)</f>
        <v>#N/A</v>
      </c>
      <c r="I59" s="76" t="e">
        <f>VLOOKUP(J$14,Table24[],5,FALSE)</f>
        <v>#N/A</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7.1</v>
      </c>
      <c r="C60" s="76">
        <f t="shared" ref="C60:U60" si="14">D10</f>
        <v>7</v>
      </c>
      <c r="D60" s="76">
        <f t="shared" si="14"/>
        <v>7.3</v>
      </c>
      <c r="E60" s="76">
        <f t="shared" si="14"/>
        <v>7.3</v>
      </c>
      <c r="F60" s="76">
        <f t="shared" si="14"/>
        <v>7.4</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40</v>
      </c>
      <c r="C62" s="77">
        <f>B32</f>
        <v>40</v>
      </c>
      <c r="D62" s="77">
        <f>B33</f>
        <v>40</v>
      </c>
      <c r="E62" s="77">
        <f>B34</f>
        <v>40</v>
      </c>
      <c r="F62" s="77">
        <f>B35</f>
        <v>40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-4.7999999999999989</v>
      </c>
      <c r="D64" s="77">
        <f t="shared" si="17"/>
        <v>-6.5999999999999979</v>
      </c>
      <c r="E64" s="77">
        <f t="shared" si="17"/>
        <v>-6.5999999999999979</v>
      </c>
      <c r="F64" s="77">
        <f t="shared" si="17"/>
        <v>-7.2000000000000011</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4.7999999999999989</v>
      </c>
      <c r="D65" s="77">
        <f t="shared" si="18"/>
        <v>6.5999999999999979</v>
      </c>
      <c r="E65" s="77">
        <f t="shared" si="18"/>
        <v>6.5999999999999979</v>
      </c>
      <c r="F65" s="77">
        <f t="shared" si="18"/>
        <v>7.2000000000000011</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293" priority="43" operator="equal">
      <formula>"DECREASE"</formula>
    </cfRule>
    <cfRule type="cellIs" dxfId="292" priority="44" operator="equal">
      <formula>"INCREASE"</formula>
    </cfRule>
  </conditionalFormatting>
  <conditionalFormatting sqref="B31:B50 B62:U66">
    <cfRule type="cellIs" dxfId="291" priority="42" operator="greaterThan">
      <formula>$B$51</formula>
    </cfRule>
  </conditionalFormatting>
  <conditionalFormatting sqref="C31:C50">
    <cfRule type="cellIs" dxfId="290" priority="41" operator="greaterThan">
      <formula>$C$51</formula>
    </cfRule>
  </conditionalFormatting>
  <conditionalFormatting sqref="C18:V18">
    <cfRule type="cellIs" dxfId="289" priority="37" operator="equal">
      <formula>0</formula>
    </cfRule>
  </conditionalFormatting>
  <conditionalFormatting sqref="C17:V17">
    <cfRule type="cellIs" dxfId="288" priority="35" operator="equal">
      <formula>0</formula>
    </cfRule>
  </conditionalFormatting>
  <conditionalFormatting sqref="C19:V19">
    <cfRule type="cellIs" dxfId="287" priority="34"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7" operator="greaterThan">
      <formula>$K$51</formula>
    </cfRule>
  </conditionalFormatting>
  <conditionalFormatting sqref="L31:L50">
    <cfRule type="cellIs" dxfId="282" priority="26" operator="greaterThan">
      <formula>$L$51</formula>
    </cfRule>
  </conditionalFormatting>
  <conditionalFormatting sqref="M31:M50">
    <cfRule type="cellIs" dxfId="281" priority="25" operator="greaterThan">
      <formula>$M$51</formula>
    </cfRule>
  </conditionalFormatting>
  <conditionalFormatting sqref="P31:P50">
    <cfRule type="cellIs" dxfId="280" priority="24" operator="greaterThan">
      <formula>$P$51</formula>
    </cfRule>
  </conditionalFormatting>
  <conditionalFormatting sqref="R31:R50">
    <cfRule type="cellIs" dxfId="279" priority="23" operator="greaterThan">
      <formula>$R$51</formula>
    </cfRule>
  </conditionalFormatting>
  <conditionalFormatting sqref="S31:S50">
    <cfRule type="cellIs" dxfId="278" priority="22" operator="greaterThan">
      <formula>$S$51</formula>
    </cfRule>
  </conditionalFormatting>
  <conditionalFormatting sqref="T31:T50">
    <cfRule type="cellIs" dxfId="277" priority="21" operator="greaterThan">
      <formula>$T$51</formula>
    </cfRule>
  </conditionalFormatting>
  <conditionalFormatting sqref="U31:U50">
    <cfRule type="cellIs" dxfId="276" priority="20" operator="greaterThan">
      <formula>$U$51</formula>
    </cfRule>
  </conditionalFormatting>
  <conditionalFormatting sqref="C22:V22">
    <cfRule type="cellIs" dxfId="275" priority="18" operator="equal">
      <formula>0</formula>
    </cfRule>
  </conditionalFormatting>
  <conditionalFormatting sqref="C24:V24">
    <cfRule type="cellIs" dxfId="274" priority="16" operator="equal">
      <formula>"DECREASE"</formula>
    </cfRule>
    <cfRule type="cellIs" dxfId="273" priority="17" operator="equal">
      <formula>"INCREASE"</formula>
    </cfRule>
  </conditionalFormatting>
  <conditionalFormatting sqref="C23:V23">
    <cfRule type="cellIs" dxfId="272" priority="15" operator="equal">
      <formula>0</formula>
    </cfRule>
  </conditionalFormatting>
  <conditionalFormatting sqref="I1">
    <cfRule type="cellIs" dxfId="271" priority="11" operator="between">
      <formula>0.1</formula>
      <formula>5</formula>
    </cfRule>
  </conditionalFormatting>
  <conditionalFormatting sqref="I2">
    <cfRule type="cellIs" dxfId="270" priority="10" operator="greaterThan">
      <formula>5000.1</formula>
    </cfRule>
  </conditionalFormatting>
  <conditionalFormatting sqref="I3">
    <cfRule type="cellIs" dxfId="269" priority="9" operator="greaterThan">
      <formula>40000.01</formula>
    </cfRule>
  </conditionalFormatting>
  <conditionalFormatting sqref="C21:V21">
    <cfRule type="cellIs" dxfId="268" priority="8" operator="equal">
      <formula>0</formula>
    </cfRule>
  </conditionalFormatting>
  <conditionalFormatting sqref="B66:U66">
    <cfRule type="cellIs" dxfId="267" priority="4" operator="equal">
      <formula>"UNDER"</formula>
    </cfRule>
    <cfRule type="cellIs" dxfId="266" priority="5" operator="equal">
      <formula>"OVER"</formula>
    </cfRule>
  </conditionalFormatting>
  <conditionalFormatting sqref="J31:J50">
    <cfRule type="cellIs" dxfId="265" priority="3" operator="greaterThan">
      <formula>$J$51</formula>
    </cfRule>
  </conditionalFormatting>
  <conditionalFormatting sqref="L3">
    <cfRule type="cellIs" dxfId="264" priority="1" operator="lessThan">
      <formula>30</formula>
    </cfRule>
    <cfRule type="cellIs" dxfId="263"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F4" sqref="F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'Bolton Hill Cake'!C1:D1</f>
        <v>PAN-019621</v>
      </c>
      <c r="D1" s="141"/>
      <c r="E1" s="93" t="s">
        <v>45</v>
      </c>
      <c r="F1" s="39" t="str">
        <f>'Bolton Hill Cake'!F1</f>
        <v>20.33ha</v>
      </c>
      <c r="G1" s="120" t="s">
        <v>43</v>
      </c>
      <c r="H1" s="121"/>
      <c r="I1" s="118">
        <v>6.6</v>
      </c>
      <c r="J1" s="119" t="s">
        <v>153</v>
      </c>
      <c r="K1" s="119"/>
      <c r="L1" s="97">
        <v>32</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'Bolton Hill Cake'!C2:D2</f>
        <v>EPR/GP3792SK</v>
      </c>
      <c r="D2" s="143"/>
      <c r="E2" s="93" t="s">
        <v>109</v>
      </c>
      <c r="F2" s="96" t="s">
        <v>167</v>
      </c>
      <c r="G2" s="138" t="s">
        <v>110</v>
      </c>
      <c r="H2" s="139"/>
      <c r="I2" s="118"/>
      <c r="J2" s="119" t="s">
        <v>158</v>
      </c>
      <c r="K2" s="119"/>
      <c r="L2" s="97">
        <v>1.23</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'Bolton Hill Cake'!C3:D3</f>
        <v>ByProduct Recovery Ltd</v>
      </c>
      <c r="D3" s="143"/>
      <c r="E3" s="93" t="s">
        <v>108</v>
      </c>
      <c r="F3" s="31" t="s">
        <v>104</v>
      </c>
      <c r="G3" s="119" t="s">
        <v>159</v>
      </c>
      <c r="H3" s="119"/>
      <c r="I3" s="118"/>
      <c r="J3" s="120" t="s">
        <v>154</v>
      </c>
      <c r="K3" s="121"/>
      <c r="L3" s="97">
        <f>(L1/(L2*10000))*100</f>
        <v>0.26016260162601623</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'Bolton Hill Cake'!C4:D4</f>
        <v>Hook Farm, Ambleston, Haverfordwest, Pembrokeshire, SA62 5QX</v>
      </c>
      <c r="D4" s="141"/>
      <c r="E4" s="94" t="s">
        <v>1</v>
      </c>
      <c r="F4" s="96" t="s">
        <v>171</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'Bolton Hill Cake'!C5:D5</f>
        <v>Rhiannon Smith</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'Bolton Hill Cake'!C8</f>
        <v>1</v>
      </c>
      <c r="D8" s="60">
        <f>'Bolton Hill Cake'!D8</f>
        <v>2</v>
      </c>
      <c r="E8" s="60">
        <f>'Bolton Hill Cake'!E8</f>
        <v>3</v>
      </c>
      <c r="F8" s="60">
        <f>'Bolton Hill Cake'!F8</f>
        <v>4</v>
      </c>
      <c r="G8" s="60">
        <f>'Bolton Hill Cake'!G8</f>
        <v>6</v>
      </c>
      <c r="H8" s="60">
        <f>'Bolton Hill Cake'!H8</f>
        <v>0</v>
      </c>
      <c r="I8" s="60">
        <f>'Bolton Hill Cake'!I8</f>
        <v>0</v>
      </c>
      <c r="J8" s="60">
        <f>'Bolton Hill Cake'!J8</f>
        <v>0</v>
      </c>
      <c r="K8" s="60">
        <f>'Bolton Hill Cake'!K8</f>
        <v>0</v>
      </c>
      <c r="L8" s="60">
        <f>'Bolton Hill Cake'!L8</f>
        <v>0</v>
      </c>
      <c r="M8" s="60">
        <f>'Bolton Hill Cake'!M8</f>
        <v>0</v>
      </c>
      <c r="N8" s="60">
        <f>'Bolton Hill Cake'!N8</f>
        <v>0</v>
      </c>
      <c r="O8" s="60">
        <f>'Bolton Hill Cake'!O8</f>
        <v>0</v>
      </c>
      <c r="P8" s="60">
        <f>'Bolton Hill Cake'!P8</f>
        <v>0</v>
      </c>
      <c r="Q8" s="60">
        <f>'Bolton Hill Cake'!Q8</f>
        <v>0</v>
      </c>
      <c r="R8" s="60">
        <f>'Bolton Hill Cake'!R8</f>
        <v>0</v>
      </c>
      <c r="S8" s="60">
        <f>'Bolton Hill Cake'!S8</f>
        <v>0</v>
      </c>
      <c r="T8" s="60">
        <f>'Bolton Hill Cake'!T8</f>
        <v>0</v>
      </c>
      <c r="U8" s="60">
        <f>'Bolton Hill Cake'!U8</f>
        <v>0</v>
      </c>
      <c r="V8" s="60">
        <f>'Bolton Hill Cake'!V8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'Bolton Hill Cake'!C9</f>
        <v>M</v>
      </c>
      <c r="D9" s="60" t="str">
        <f>'Bolton Hill Cake'!D9</f>
        <v>M</v>
      </c>
      <c r="E9" s="60" t="str">
        <f>'Bolton Hill Cake'!E9</f>
        <v>M</v>
      </c>
      <c r="F9" s="60" t="str">
        <f>'Bolton Hill Cake'!F9</f>
        <v>M</v>
      </c>
      <c r="G9" s="60" t="str">
        <f>'Bolton Hill Cake'!G9</f>
        <v>M</v>
      </c>
      <c r="H9" s="60">
        <f>'Bolton Hill Cake'!H9</f>
        <v>0</v>
      </c>
      <c r="I9" s="60">
        <f>'Bolton Hill Cake'!I9</f>
        <v>0</v>
      </c>
      <c r="J9" s="60">
        <f>'Bolton Hill Cake'!J9</f>
        <v>0</v>
      </c>
      <c r="K9" s="60">
        <f>'Bolton Hill Cake'!K9</f>
        <v>0</v>
      </c>
      <c r="L9" s="60">
        <f>'Bolton Hill Cake'!L9</f>
        <v>0</v>
      </c>
      <c r="M9" s="60">
        <f>'Bolton Hill Cake'!M9</f>
        <v>0</v>
      </c>
      <c r="N9" s="60">
        <f>'Bolton Hill Cake'!N9</f>
        <v>0</v>
      </c>
      <c r="O9" s="60">
        <f>'Bolton Hill Cake'!O9</f>
        <v>0</v>
      </c>
      <c r="P9" s="60">
        <f>'Bolton Hill Cake'!P9</f>
        <v>0</v>
      </c>
      <c r="Q9" s="60">
        <f>'Bolton Hill Cake'!Q9</f>
        <v>0</v>
      </c>
      <c r="R9" s="60">
        <f>'Bolton Hill Cake'!R9</f>
        <v>0</v>
      </c>
      <c r="S9" s="60">
        <f>'Bolton Hill Cake'!S9</f>
        <v>0</v>
      </c>
      <c r="T9" s="60">
        <f>'Bolton Hill Cake'!T9</f>
        <v>0</v>
      </c>
      <c r="U9" s="60">
        <f>'Bolton Hill Cake'!U9</f>
        <v>0</v>
      </c>
      <c r="V9" s="60">
        <f>'Bolton Hill Cake'!V9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'Bolton Hill Cake'!C10</f>
        <v>7.1</v>
      </c>
      <c r="D10" s="60">
        <f>'Bolton Hill Cake'!D10</f>
        <v>7</v>
      </c>
      <c r="E10" s="60">
        <f>'Bolton Hill Cake'!E10</f>
        <v>7.3</v>
      </c>
      <c r="F10" s="60">
        <f>'Bolton Hill Cake'!F10</f>
        <v>7.3</v>
      </c>
      <c r="G10" s="60">
        <f>'Bolton Hill Cake'!G10</f>
        <v>7.4</v>
      </c>
      <c r="H10" s="60">
        <f>'Bolton Hill Cake'!H10</f>
        <v>0</v>
      </c>
      <c r="I10" s="60">
        <f>'Bolton Hill Cake'!I10</f>
        <v>0</v>
      </c>
      <c r="J10" s="60">
        <f>'Bolton Hill Cake'!J10</f>
        <v>0</v>
      </c>
      <c r="K10" s="60">
        <f>'Bolton Hill Cake'!K10</f>
        <v>0</v>
      </c>
      <c r="L10" s="60">
        <f>'Bolton Hill Cake'!L10</f>
        <v>0</v>
      </c>
      <c r="M10" s="60">
        <f>'Bolton Hill Cake'!M10</f>
        <v>0</v>
      </c>
      <c r="N10" s="60">
        <f>'Bolton Hill Cake'!N10</f>
        <v>0</v>
      </c>
      <c r="O10" s="60">
        <f>'Bolton Hill Cake'!O10</f>
        <v>0</v>
      </c>
      <c r="P10" s="60">
        <f>'Bolton Hill Cake'!P10</f>
        <v>0</v>
      </c>
      <c r="Q10" s="60">
        <f>'Bolton Hill Cake'!Q10</f>
        <v>0</v>
      </c>
      <c r="R10" s="60">
        <f>'Bolton Hill Cake'!R10</f>
        <v>0</v>
      </c>
      <c r="S10" s="60">
        <f>'Bolton Hill Cake'!S10</f>
        <v>0</v>
      </c>
      <c r="T10" s="60">
        <f>'Bolton Hill Cake'!T10</f>
        <v>0</v>
      </c>
      <c r="U10" s="60">
        <f>'Bolton Hill Cake'!U10</f>
        <v>0</v>
      </c>
      <c r="V10" s="60">
        <f>'Bolton Hill Cake'!V10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'Bolton Hill Cake'!C11</f>
        <v>3</v>
      </c>
      <c r="D11" s="60">
        <f>'Bolton Hill Cake'!D11</f>
        <v>3</v>
      </c>
      <c r="E11" s="60">
        <f>'Bolton Hill Cake'!E11</f>
        <v>3</v>
      </c>
      <c r="F11" s="60">
        <f>'Bolton Hill Cake'!F11</f>
        <v>3</v>
      </c>
      <c r="G11" s="60">
        <f>'Bolton Hill Cake'!G11</f>
        <v>3</v>
      </c>
      <c r="H11" s="60">
        <f>'Bolton Hill Cake'!H11</f>
        <v>0</v>
      </c>
      <c r="I11" s="60">
        <f>'Bolton Hill Cake'!I11</f>
        <v>0</v>
      </c>
      <c r="J11" s="60">
        <f>'Bolton Hill Cake'!J11</f>
        <v>0</v>
      </c>
      <c r="K11" s="60">
        <f>'Bolton Hill Cake'!K11</f>
        <v>0</v>
      </c>
      <c r="L11" s="60">
        <f>'Bolton Hill Cake'!L11</f>
        <v>0</v>
      </c>
      <c r="M11" s="60">
        <f>'Bolton Hill Cake'!M11</f>
        <v>0</v>
      </c>
      <c r="N11" s="60">
        <f>'Bolton Hill Cake'!N11</f>
        <v>0</v>
      </c>
      <c r="O11" s="60">
        <f>'Bolton Hill Cake'!O11</f>
        <v>0</v>
      </c>
      <c r="P11" s="60">
        <f>'Bolton Hill Cake'!P11</f>
        <v>0</v>
      </c>
      <c r="Q11" s="60">
        <f>'Bolton Hill Cake'!Q11</f>
        <v>0</v>
      </c>
      <c r="R11" s="60">
        <f>'Bolton Hill Cake'!R11</f>
        <v>0</v>
      </c>
      <c r="S11" s="60">
        <f>'Bolton Hill Cake'!S11</f>
        <v>0</v>
      </c>
      <c r="T11" s="60">
        <f>'Bolton Hill Cake'!T11</f>
        <v>0</v>
      </c>
      <c r="U11" s="60">
        <f>'Bolton Hill Cake'!U11</f>
        <v>0</v>
      </c>
      <c r="V11" s="60">
        <f>'Bolton Hill Cake'!V11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'Bolton Hill Cake'!C12</f>
        <v>3</v>
      </c>
      <c r="D12" s="60">
        <f>'Bolton Hill Cake'!D12</f>
        <v>3</v>
      </c>
      <c r="E12" s="60">
        <f>'Bolton Hill Cake'!E12</f>
        <v>4</v>
      </c>
      <c r="F12" s="60">
        <f>'Bolton Hill Cake'!F12</f>
        <v>4</v>
      </c>
      <c r="G12" s="60">
        <f>'Bolton Hill Cake'!G12</f>
        <v>3</v>
      </c>
      <c r="H12" s="60">
        <f>'Bolton Hill Cake'!H12</f>
        <v>0</v>
      </c>
      <c r="I12" s="60">
        <f>'Bolton Hill Cake'!I12</f>
        <v>0</v>
      </c>
      <c r="J12" s="60">
        <f>'Bolton Hill Cake'!J12</f>
        <v>0</v>
      </c>
      <c r="K12" s="60">
        <f>'Bolton Hill Cake'!K12</f>
        <v>0</v>
      </c>
      <c r="L12" s="60">
        <f>'Bolton Hill Cake'!L12</f>
        <v>0</v>
      </c>
      <c r="M12" s="60">
        <f>'Bolton Hill Cake'!M12</f>
        <v>0</v>
      </c>
      <c r="N12" s="60">
        <f>'Bolton Hill Cake'!N12</f>
        <v>0</v>
      </c>
      <c r="O12" s="60">
        <f>'Bolton Hill Cake'!O12</f>
        <v>0</v>
      </c>
      <c r="P12" s="60">
        <f>'Bolton Hill Cake'!P12</f>
        <v>0</v>
      </c>
      <c r="Q12" s="60">
        <f>'Bolton Hill Cake'!Q12</f>
        <v>0</v>
      </c>
      <c r="R12" s="60">
        <f>'Bolton Hill Cake'!R12</f>
        <v>0</v>
      </c>
      <c r="S12" s="60">
        <f>'Bolton Hill Cake'!S12</f>
        <v>0</v>
      </c>
      <c r="T12" s="60">
        <f>'Bolton Hill Cake'!T12</f>
        <v>0</v>
      </c>
      <c r="U12" s="60">
        <f>'Bolton Hill Cake'!U12</f>
        <v>0</v>
      </c>
      <c r="V12" s="60">
        <f>'Bolton Hill Cake'!V12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'Bolton Hill Cake'!C13</f>
        <v>2</v>
      </c>
      <c r="D13" s="60">
        <f>'Bolton Hill Cake'!D13</f>
        <v>2</v>
      </c>
      <c r="E13" s="60">
        <f>'Bolton Hill Cake'!E13</f>
        <v>2</v>
      </c>
      <c r="F13" s="60">
        <f>'Bolton Hill Cake'!F13</f>
        <v>2</v>
      </c>
      <c r="G13" s="60">
        <f>'Bolton Hill Cake'!G13</f>
        <v>2</v>
      </c>
      <c r="H13" s="60">
        <f>'Bolton Hill Cake'!H13</f>
        <v>0</v>
      </c>
      <c r="I13" s="60">
        <f>'Bolton Hill Cake'!I13</f>
        <v>0</v>
      </c>
      <c r="J13" s="60">
        <f>'Bolton Hill Cake'!J13</f>
        <v>0</v>
      </c>
      <c r="K13" s="60">
        <f>'Bolton Hill Cake'!K13</f>
        <v>0</v>
      </c>
      <c r="L13" s="60">
        <f>'Bolton Hill Cake'!L13</f>
        <v>0</v>
      </c>
      <c r="M13" s="60">
        <f>'Bolton Hill Cake'!M13</f>
        <v>0</v>
      </c>
      <c r="N13" s="60">
        <f>'Bolton Hill Cake'!N13</f>
        <v>0</v>
      </c>
      <c r="O13" s="60">
        <f>'Bolton Hill Cake'!O13</f>
        <v>0</v>
      </c>
      <c r="P13" s="60">
        <f>'Bolton Hill Cake'!P13</f>
        <v>0</v>
      </c>
      <c r="Q13" s="60">
        <f>'Bolton Hill Cake'!Q13</f>
        <v>0</v>
      </c>
      <c r="R13" s="60">
        <f>'Bolton Hill Cake'!R13</f>
        <v>0</v>
      </c>
      <c r="S13" s="60">
        <f>'Bolton Hill Cake'!S13</f>
        <v>0</v>
      </c>
      <c r="T13" s="60">
        <f>'Bolton Hill Cake'!T13</f>
        <v>0</v>
      </c>
      <c r="U13" s="60">
        <f>'Bolton Hill Cake'!U13</f>
        <v>0</v>
      </c>
      <c r="V13" s="60">
        <f>'Bolton Hill Cake'!V13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'Bolton Hill Cake'!C14</f>
        <v xml:space="preserve">Grass Silage (25% DM) </v>
      </c>
      <c r="D14" s="102" t="str">
        <f>'Bolton Hill Cake'!D14</f>
        <v xml:space="preserve">Grass Silage (25% DM) </v>
      </c>
      <c r="E14" s="102" t="str">
        <f>'Bolton Hill Cake'!E14</f>
        <v xml:space="preserve">Grass Silage (25% DM) </v>
      </c>
      <c r="F14" s="102" t="str">
        <f>'Bolton Hill Cake'!F14</f>
        <v xml:space="preserve">Grass Silage (25% DM) </v>
      </c>
      <c r="G14" s="102" t="str">
        <f>'Bolton Hill Cake'!G14</f>
        <v xml:space="preserve">Grass Silage (25% DM) </v>
      </c>
      <c r="H14" s="102">
        <f>'Bolton Hill Cake'!H14</f>
        <v>0</v>
      </c>
      <c r="I14" s="102">
        <f>'Bolton Hill Cake'!I14</f>
        <v>0</v>
      </c>
      <c r="J14" s="102">
        <f>'Bolton Hill Cake'!J14</f>
        <v>0</v>
      </c>
      <c r="K14" s="102">
        <f>'Bolton Hill Cake'!K14</f>
        <v>0</v>
      </c>
      <c r="L14" s="102">
        <f>'Bolton Hill Cake'!L14</f>
        <v>0</v>
      </c>
      <c r="M14" s="102">
        <f>'Bolton Hill Cake'!M14</f>
        <v>0</v>
      </c>
      <c r="N14" s="102">
        <f>'Bolton Hill Cake'!N14</f>
        <v>0</v>
      </c>
      <c r="O14" s="102">
        <f>'Bolton Hill Cake'!O14</f>
        <v>0</v>
      </c>
      <c r="P14" s="102">
        <f>'Bolton Hill Cake'!P14</f>
        <v>0</v>
      </c>
      <c r="Q14" s="102">
        <f>'Bolton Hill Cake'!Q14</f>
        <v>0</v>
      </c>
      <c r="R14" s="102">
        <f>'Bolton Hill Cake'!R14</f>
        <v>0</v>
      </c>
      <c r="S14" s="102">
        <f>'Bolton Hill Cake'!S14</f>
        <v>0</v>
      </c>
      <c r="T14" s="102">
        <f>'Bolton Hill Cake'!T14</f>
        <v>0</v>
      </c>
      <c r="U14" s="102">
        <f>'Bolton Hill Cake'!U14</f>
        <v>0</v>
      </c>
      <c r="V14" s="102">
        <f>'Bolton Hill Cake'!V14</f>
        <v>0</v>
      </c>
      <c r="AD14" s="30" t="s">
        <v>138</v>
      </c>
      <c r="AE14" s="30">
        <v>6</v>
      </c>
      <c r="AI14" s="53" t="s">
        <v>119</v>
      </c>
      <c r="AJ14" s="54">
        <v>0.8</v>
      </c>
      <c r="AK14" s="55">
        <v>1.7</v>
      </c>
      <c r="AL14" s="11">
        <v>12</v>
      </c>
      <c r="AM14" s="11">
        <v>6.7</v>
      </c>
      <c r="AN14" s="11" t="s">
        <v>135</v>
      </c>
    </row>
    <row r="15" spans="1:41" ht="13" x14ac:dyDescent="0.25">
      <c r="A15" s="130" t="s">
        <v>9</v>
      </c>
      <c r="B15" s="130"/>
      <c r="C15" s="60">
        <f>'Bolton Hill Cake'!C15</f>
        <v>38</v>
      </c>
      <c r="D15" s="60">
        <f>'Bolton Hill Cake'!D15</f>
        <v>38</v>
      </c>
      <c r="E15" s="60">
        <f>'Bolton Hill Cake'!E15</f>
        <v>38</v>
      </c>
      <c r="F15" s="60">
        <f>'Bolton Hill Cake'!F15</f>
        <v>38</v>
      </c>
      <c r="G15" s="60">
        <f>'Bolton Hill Cake'!G15</f>
        <v>38</v>
      </c>
      <c r="H15" s="60">
        <f>'Bolton Hill Cake'!H15</f>
        <v>0</v>
      </c>
      <c r="I15" s="60">
        <f>'Bolton Hill Cake'!I15</f>
        <v>0</v>
      </c>
      <c r="J15" s="60">
        <f>'Bolton Hill Cake'!J15</f>
        <v>0</v>
      </c>
      <c r="K15" s="60">
        <f>'Bolton Hill Cake'!K15</f>
        <v>0</v>
      </c>
      <c r="L15" s="60">
        <f>'Bolton Hill Cake'!L15</f>
        <v>0</v>
      </c>
      <c r="M15" s="60">
        <f>'Bolton Hill Cake'!M15</f>
        <v>0</v>
      </c>
      <c r="N15" s="60">
        <f>'Bolton Hill Cake'!N15</f>
        <v>0</v>
      </c>
      <c r="O15" s="60">
        <f>'Bolton Hill Cake'!O15</f>
        <v>0</v>
      </c>
      <c r="P15" s="60">
        <f>'Bolton Hill Cake'!P15</f>
        <v>0</v>
      </c>
      <c r="Q15" s="60">
        <f>'Bolton Hill Cake'!Q15</f>
        <v>0</v>
      </c>
      <c r="R15" s="60">
        <f>'Bolton Hill Cake'!R15</f>
        <v>0</v>
      </c>
      <c r="S15" s="60">
        <f>'Bolton Hill Cake'!S15</f>
        <v>0</v>
      </c>
      <c r="T15" s="60">
        <f>'Bolton Hill Cake'!T15</f>
        <v>0</v>
      </c>
      <c r="U15" s="60">
        <f>'Bolton Hill Cake'!U15</f>
        <v>0</v>
      </c>
      <c r="V15" s="60">
        <f>'Bolton Hill Cake'!V15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'Bolton Hill Cake'!C16</f>
        <v>Medium/Clay</v>
      </c>
      <c r="D16" s="103" t="str">
        <f>'Bolton Hill Cake'!D16</f>
        <v>Medium/Clay</v>
      </c>
      <c r="E16" s="103" t="str">
        <f>'Bolton Hill Cake'!E16</f>
        <v>Medium/Clay</v>
      </c>
      <c r="F16" s="103" t="str">
        <f>'Bolton Hill Cake'!F16</f>
        <v>Medium/Clay</v>
      </c>
      <c r="G16" s="103" t="str">
        <f>'Bolton Hill Cake'!G16</f>
        <v>Medium/Clay</v>
      </c>
      <c r="H16" s="103">
        <f>'Bolton Hill Cake'!H16</f>
        <v>0</v>
      </c>
      <c r="I16" s="103">
        <f>'Bolton Hill Cake'!I16</f>
        <v>0</v>
      </c>
      <c r="J16" s="103">
        <f>'Bolton Hill Cake'!J16</f>
        <v>0</v>
      </c>
      <c r="K16" s="103">
        <f>'Bolton Hill Cake'!K16</f>
        <v>0</v>
      </c>
      <c r="L16" s="103">
        <f>'Bolton Hill Cake'!L16</f>
        <v>0</v>
      </c>
      <c r="M16" s="103">
        <f>'Bolton Hill Cake'!M16</f>
        <v>0</v>
      </c>
      <c r="N16" s="103">
        <f>'Bolton Hill Cake'!N16</f>
        <v>0</v>
      </c>
      <c r="O16" s="103">
        <f>'Bolton Hill Cake'!O16</f>
        <v>0</v>
      </c>
      <c r="P16" s="103">
        <f>'Bolton Hill Cake'!P16</f>
        <v>0</v>
      </c>
      <c r="Q16" s="103">
        <f>'Bolton Hill Cake'!Q16</f>
        <v>0</v>
      </c>
      <c r="R16" s="103">
        <f>'Bolton Hill Cake'!R16</f>
        <v>0</v>
      </c>
      <c r="S16" s="103">
        <f>'Bolton Hill Cake'!S16</f>
        <v>0</v>
      </c>
      <c r="T16" s="103">
        <f>'Bolton Hill Cake'!T16</f>
        <v>0</v>
      </c>
      <c r="U16" s="103">
        <f>'Bolton Hill Cake'!U16</f>
        <v>0</v>
      </c>
      <c r="V16" s="103">
        <f>'Bolton Hill Cake'!V16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64.849504200000013</v>
      </c>
      <c r="D18" s="16">
        <f>$D32</f>
        <v>64.849504200000013</v>
      </c>
      <c r="E18" s="16">
        <f>$D33</f>
        <v>64.849504200000013</v>
      </c>
      <c r="F18" s="16">
        <f>$D34</f>
        <v>64.849504200000013</v>
      </c>
      <c r="G18" s="16">
        <f>$D35</f>
        <v>64.849504200000013</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0.24950420000001827</v>
      </c>
      <c r="D19" s="16">
        <f t="shared" ref="D19:V19" si="1">D18-D17</f>
        <v>0.24950420000001827</v>
      </c>
      <c r="E19" s="16">
        <f t="shared" si="1"/>
        <v>0.24950420000001827</v>
      </c>
      <c r="F19" s="16">
        <f t="shared" si="1"/>
        <v>0.24950420000001827</v>
      </c>
      <c r="G19" s="16">
        <f t="shared" si="1"/>
        <v>0.24950420000001827</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0.38044621499999998</v>
      </c>
      <c r="D22" s="16">
        <f>$E32</f>
        <v>0.38044621499999998</v>
      </c>
      <c r="E22" s="16">
        <f>$E33</f>
        <v>0.38044621499999998</v>
      </c>
      <c r="F22" s="16">
        <f>$E34</f>
        <v>0.38044621499999998</v>
      </c>
      <c r="G22" s="16">
        <f>$E35</f>
        <v>0.38044621499999998</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-227.61955378499999</v>
      </c>
      <c r="D23" s="16">
        <f t="shared" ref="D23:V23" si="3">D22-D21</f>
        <v>-227.61955378499999</v>
      </c>
      <c r="E23" s="16">
        <f t="shared" si="3"/>
        <v>-227.61955378499999</v>
      </c>
      <c r="F23" s="16">
        <f t="shared" si="3"/>
        <v>-227.61955378499999</v>
      </c>
      <c r="G23" s="16">
        <f t="shared" si="3"/>
        <v>-227.61955378499999</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19.100000000000001</v>
      </c>
      <c r="C28" s="15">
        <v>1.23</v>
      </c>
      <c r="D28" s="15">
        <v>0.78</v>
      </c>
      <c r="E28" s="15">
        <v>8.6999999999999994E-3</v>
      </c>
      <c r="F28" s="15">
        <v>1060</v>
      </c>
      <c r="G28" s="15">
        <v>10</v>
      </c>
      <c r="H28" s="15">
        <v>623</v>
      </c>
      <c r="I28" s="15">
        <v>42.7</v>
      </c>
      <c r="J28" s="15">
        <v>2.44</v>
      </c>
      <c r="K28" s="23">
        <v>0.26</v>
      </c>
      <c r="L28" s="15">
        <v>44.4</v>
      </c>
      <c r="M28" s="15">
        <v>18.899999999999999</v>
      </c>
      <c r="N28" s="15">
        <v>6440</v>
      </c>
      <c r="O28" s="15">
        <v>370000</v>
      </c>
      <c r="P28" s="15"/>
      <c r="Q28" s="15">
        <v>2160</v>
      </c>
      <c r="R28" s="15"/>
      <c r="S28" s="15">
        <v>19.5</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19</v>
      </c>
      <c r="C31" s="77">
        <f>IF(C$27="%w/w SAR",((C$28*10)*$B31),IF(C$27="%w/w DM",(((C$28*10)*($B$28/100))*$B31),IF(C$27="kg/t SAR",(C$28*$B31),IF(C$27="kg/t DM",((C$28*($B$28/100))*$B31),IF(C$27="mg/kg SAR",((C$28*0.001)*$B31),IF(C$27="mg/kg DM",(((C$28*0.001)*($B$28/100))*$B31),0))))))</f>
        <v>44.636700000000005</v>
      </c>
      <c r="D31" s="77">
        <f>(IF(D$27="%w/w SAR",((D$28*10)*$B31),IF(D$27="%w/w DM",(((D$28*10)*($B$28/100))*$B31),IF(D$27="kg/t SAR",(D$28*$B31),IF(D$27="kg/t DM",((D$28*($B$28/100))*$B31),IF(D$27="mg/kg SAR",((D$28*0.001)*$B31),IF(D$27="mg/kg DM",(((D$28*0.001)*($B$28/100))*$B31),"0")))))))*2.291</f>
        <v>64.849504200000013</v>
      </c>
      <c r="E31" s="77">
        <f>(IF(E$27="%w/w SAR",((E$28*10)*$B31),IF(E$27="%w/w DM",(((E$28*10)*($B$28/100))*$B31),IF(E$27="kg/t SAR",(E$28*$B31),IF(E$27="kg/t DM",((E$28*($B$28/100))*$B31),IF(E$27="mg/kg SAR",((E$28*0.001)*$B31),IF(E$27="mg/kg DM",(((E$28*0.001)*($B$28/100))*$B31),"0")))))))*1.205</f>
        <v>0.38044621499999998</v>
      </c>
      <c r="F31" s="77">
        <f>(IF(F$27="%w/w SAR",((F$28*10)*$B31),IF(F$27="%w/w DM",(((F$28*10)*($B$28/100))*$B31),IF(F$27="kg/t SAR",(F$28*$B31),IF(F$27="kg/t DM",((F$28*($B$28/100))*$B31),IF(F$27="mg/kg SAR",((F$28*0.001)*$B31),IF(F$27="mg/kg DM",(((F$28*0.001)*($B$28/100))*$B31),"0")))))))*1.658</f>
        <v>6.3778949200000001</v>
      </c>
      <c r="G31" s="77">
        <f t="shared" ref="G31:P46" si="5">IF(G$27="%w/w SAR",((G$28*10)*$B31),IF(G$27="%w/w DM",(((G$28*10)*($B$28/100))*$B31),IF(G$27="kg/t SAR",(G$28*$B31),IF(G$27="kg/t DM",((G$28*($B$28/100))*$B31),IF(G$27="mg/kg SAR",((G$28*0.001)*$B31),IF(G$27="mg/kg DM",(((G$28*0.001)*($B$28/100))*$B31),0))))))</f>
        <v>3.6290000000000003E-2</v>
      </c>
      <c r="H31" s="77">
        <f t="shared" si="5"/>
        <v>2.2608670000000002</v>
      </c>
      <c r="I31" s="77">
        <f t="shared" si="5"/>
        <v>0.15495829999999999</v>
      </c>
      <c r="J31" s="77">
        <f t="shared" si="5"/>
        <v>8.8547599999999997E-3</v>
      </c>
      <c r="K31" s="77">
        <f t="shared" si="5"/>
        <v>9.435400000000002E-4</v>
      </c>
      <c r="L31" s="77">
        <f t="shared" si="5"/>
        <v>0.16112760000000001</v>
      </c>
      <c r="M31" s="77">
        <f t="shared" si="5"/>
        <v>6.8588099999999999E-2</v>
      </c>
      <c r="N31" s="77">
        <f t="shared" si="5"/>
        <v>23.370760000000001</v>
      </c>
      <c r="O31" s="77">
        <f t="shared" si="5"/>
        <v>1342.73</v>
      </c>
      <c r="P31" s="77">
        <f t="shared" si="5"/>
        <v>0</v>
      </c>
      <c r="Q31" s="77">
        <f>(IF(Q$27="%w/w SAR",((Q$28*10)*$B31),IF(Q$27="%w/w DM",(((Q$28*10)*($B$28/100))*$B31),IF(Q$27="kg/t SAR",(Q$28*$B31),IF(Q$27="kg/t DM",((Q$28*($B$28/100))*$B31),IF(Q$27="mg/kg SAR",((Q$28*0.001)*$B31),IF(Q$27="mg/kg DM",(((Q$28*0.001)*($B$28/100))*$B31),0)))))))*2.5</f>
        <v>19.596600000000002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7.0765499999999995E-2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19</v>
      </c>
      <c r="C32" s="77">
        <f t="shared" ref="C32:C50" si="6">IF(C$27="%w/w SAR",((C$28*10)*$B32),IF(C$27="%w/w DM",(((C$28*10)*($B$28/100))*$B32),IF(C$27="kg/t SAR",(C$28*$B32),IF(C$27="kg/t DM",((C$28*($B$28/100))*$B32),IF(C$27="mg/kg SAR",((C$28*0.001)*$B32),IF(C$27="mg/kg DM",(((C$28*0.001)*($B$28/100))*$B32),0))))))</f>
        <v>44.636700000000005</v>
      </c>
      <c r="D32" s="77">
        <f t="shared" ref="D32:D50" si="7">(IF(D$27="%w/w SAR",((D$28*10)*$B32),IF(D$27="%w/w DM",(((D$28*10)*($B$28/100))*$B32),IF(D$27="kg/t SAR",(D$28*$B32),IF(D$27="kg/t DM",((D$28*($B$28/100))*$B32),IF(D$27="mg/kg SAR",((D$28*0.001)*$B32),IF(D$27="mg/kg DM",(((D$28*0.001)*($B$28/100))*$B32),"0")))))))*2.291</f>
        <v>64.849504200000013</v>
      </c>
      <c r="E32" s="77">
        <f t="shared" ref="E32:E50" si="8">(IF(E$27="%w/w SAR",((E$28*10)*$B32),IF(E$27="%w/w DM",(((E$28*10)*($B$28/100))*$B32),IF(E$27="kg/t SAR",(E$28*$B32),IF(E$27="kg/t DM",((E$28*($B$28/100))*$B32),IF(E$27="mg/kg SAR",((E$28*0.001)*$B32),IF(E$27="mg/kg DM",(((E$28*0.001)*($B$28/100))*$B32),"0")))))))*1.205</f>
        <v>0.38044621499999998</v>
      </c>
      <c r="F32" s="77">
        <f t="shared" ref="F32:F50" si="9">(IF(F$27="%w/w SAR",((F$28*10)*$B32),IF(F$27="%w/w DM",(((F$28*10)*($B$28/100))*$B32),IF(F$27="kg/t SAR",(F$28*$B32),IF(F$27="kg/t DM",((F$28*($B$28/100))*$B32),IF(F$27="mg/kg SAR",((F$28*0.001)*$B32),IF(F$27="mg/kg DM",(((F$28*0.001)*($B$28/100))*$B32),"0")))))))*1.658</f>
        <v>6.3778949200000001</v>
      </c>
      <c r="G32" s="77">
        <f t="shared" si="5"/>
        <v>3.6290000000000003E-2</v>
      </c>
      <c r="H32" s="77">
        <f t="shared" si="5"/>
        <v>2.2608670000000002</v>
      </c>
      <c r="I32" s="77">
        <f t="shared" si="5"/>
        <v>0.15495829999999999</v>
      </c>
      <c r="J32" s="77">
        <f t="shared" si="5"/>
        <v>8.8547599999999997E-3</v>
      </c>
      <c r="K32" s="77">
        <f t="shared" si="5"/>
        <v>9.435400000000002E-4</v>
      </c>
      <c r="L32" s="77">
        <f t="shared" si="5"/>
        <v>0.16112760000000001</v>
      </c>
      <c r="M32" s="77">
        <f t="shared" si="5"/>
        <v>6.8588099999999999E-2</v>
      </c>
      <c r="N32" s="77">
        <f t="shared" si="5"/>
        <v>23.370760000000001</v>
      </c>
      <c r="O32" s="77">
        <f t="shared" si="5"/>
        <v>1342.73</v>
      </c>
      <c r="P32" s="77">
        <f t="shared" si="5"/>
        <v>0</v>
      </c>
      <c r="Q32" s="77">
        <f t="shared" ref="Q32:Q50" si="10">(IF(Q$27="%w/w SAR",((Q$28*10)*$B32),IF(Q$27="%w/w DM",(((Q$28*10)*($B$28/100))*$B32),IF(Q$27="kg/t SAR",(Q$28*$B32),IF(Q$27="kg/t DM",((Q$28*($B$28/100))*$B32),IF(Q$27="mg/kg SAR",((Q$28*0.001)*$B32),IF(Q$27="mg/kg DM",(((Q$28*0.001)*($B$28/100))*$B32),0)))))))*2.5</f>
        <v>19.596600000000002</v>
      </c>
      <c r="R32" s="77">
        <f t="shared" ref="R32:U50" si="11">IF(R$27="%w/w SAR",((R$28*10)*$B32),IF(R$27="%w/w DM",(((R$28*10)*($B$28/100))*$B32),IF(R$27="kg/t SAR",(R$28*$B32),IF(R$27="kg/t DM",((R$28*($B$28/100))*$B32),IF(R$27="mg/kg SAR",((R$28*0.001)*$B32),IF(R$27="mg/kg DM",(((R$28*0.001)*($B$28/100))*$B32),0))))))</f>
        <v>0</v>
      </c>
      <c r="S32" s="77">
        <f t="shared" si="11"/>
        <v>7.0765499999999995E-2</v>
      </c>
      <c r="T32" s="77">
        <f t="shared" si="11"/>
        <v>0</v>
      </c>
      <c r="U32" s="77">
        <f t="shared" si="11"/>
        <v>0</v>
      </c>
      <c r="AB32" s="59"/>
      <c r="AC32" s="59"/>
      <c r="AD32" s="59"/>
      <c r="AE32" s="59"/>
      <c r="AF32" s="59"/>
      <c r="AG32" s="59"/>
      <c r="AH32" s="59"/>
      <c r="AI32" s="59"/>
    </row>
    <row r="33" spans="1:35" s="72" customFormat="1" ht="13" x14ac:dyDescent="0.35">
      <c r="A33" s="13">
        <f>E8</f>
        <v>3</v>
      </c>
      <c r="B33" s="15">
        <v>19</v>
      </c>
      <c r="C33" s="77">
        <f t="shared" si="6"/>
        <v>44.636700000000005</v>
      </c>
      <c r="D33" s="77">
        <f t="shared" si="7"/>
        <v>64.849504200000013</v>
      </c>
      <c r="E33" s="77">
        <f t="shared" si="8"/>
        <v>0.38044621499999998</v>
      </c>
      <c r="F33" s="77">
        <f t="shared" si="9"/>
        <v>6.3778949200000001</v>
      </c>
      <c r="G33" s="77">
        <f t="shared" si="5"/>
        <v>3.6290000000000003E-2</v>
      </c>
      <c r="H33" s="77">
        <f t="shared" si="5"/>
        <v>2.2608670000000002</v>
      </c>
      <c r="I33" s="77">
        <f t="shared" si="5"/>
        <v>0.15495829999999999</v>
      </c>
      <c r="J33" s="77">
        <f t="shared" si="5"/>
        <v>8.8547599999999997E-3</v>
      </c>
      <c r="K33" s="77">
        <f t="shared" si="5"/>
        <v>9.435400000000002E-4</v>
      </c>
      <c r="L33" s="77">
        <f t="shared" si="5"/>
        <v>0.16112760000000001</v>
      </c>
      <c r="M33" s="77">
        <f t="shared" si="5"/>
        <v>6.8588099999999999E-2</v>
      </c>
      <c r="N33" s="77">
        <f t="shared" si="5"/>
        <v>23.370760000000001</v>
      </c>
      <c r="O33" s="77">
        <f t="shared" si="5"/>
        <v>1342.73</v>
      </c>
      <c r="P33" s="77">
        <f t="shared" si="5"/>
        <v>0</v>
      </c>
      <c r="Q33" s="77">
        <f t="shared" si="10"/>
        <v>19.596600000000002</v>
      </c>
      <c r="R33" s="77">
        <f t="shared" si="11"/>
        <v>0</v>
      </c>
      <c r="S33" s="77">
        <f t="shared" si="11"/>
        <v>7.0765499999999995E-2</v>
      </c>
      <c r="T33" s="77">
        <f t="shared" si="11"/>
        <v>0</v>
      </c>
      <c r="U33" s="77">
        <f t="shared" si="11"/>
        <v>0</v>
      </c>
      <c r="AB33" s="59"/>
      <c r="AC33" s="59"/>
      <c r="AD33" s="59"/>
      <c r="AE33" s="59"/>
      <c r="AF33" s="59"/>
      <c r="AG33" s="59"/>
      <c r="AH33" s="59"/>
      <c r="AI33" s="59"/>
    </row>
    <row r="34" spans="1:35" s="72" customFormat="1" ht="13" x14ac:dyDescent="0.35">
      <c r="A34" s="13">
        <f>F8</f>
        <v>4</v>
      </c>
      <c r="B34" s="15">
        <v>19</v>
      </c>
      <c r="C34" s="77">
        <f t="shared" si="6"/>
        <v>44.636700000000005</v>
      </c>
      <c r="D34" s="77">
        <f t="shared" si="7"/>
        <v>64.849504200000013</v>
      </c>
      <c r="E34" s="77">
        <f t="shared" si="8"/>
        <v>0.38044621499999998</v>
      </c>
      <c r="F34" s="77">
        <f t="shared" si="9"/>
        <v>6.3778949200000001</v>
      </c>
      <c r="G34" s="77">
        <f t="shared" si="5"/>
        <v>3.6290000000000003E-2</v>
      </c>
      <c r="H34" s="77">
        <f t="shared" si="5"/>
        <v>2.2608670000000002</v>
      </c>
      <c r="I34" s="77">
        <f t="shared" si="5"/>
        <v>0.15495829999999999</v>
      </c>
      <c r="J34" s="77">
        <f t="shared" si="5"/>
        <v>8.8547599999999997E-3</v>
      </c>
      <c r="K34" s="77">
        <f t="shared" si="5"/>
        <v>9.435400000000002E-4</v>
      </c>
      <c r="L34" s="77">
        <f t="shared" si="5"/>
        <v>0.16112760000000001</v>
      </c>
      <c r="M34" s="77">
        <f t="shared" si="5"/>
        <v>6.8588099999999999E-2</v>
      </c>
      <c r="N34" s="77">
        <f t="shared" si="5"/>
        <v>23.370760000000001</v>
      </c>
      <c r="O34" s="77">
        <f t="shared" si="5"/>
        <v>1342.73</v>
      </c>
      <c r="P34" s="77">
        <f t="shared" si="5"/>
        <v>0</v>
      </c>
      <c r="Q34" s="77">
        <f t="shared" si="10"/>
        <v>19.596600000000002</v>
      </c>
      <c r="R34" s="77">
        <f t="shared" si="11"/>
        <v>0</v>
      </c>
      <c r="S34" s="77">
        <f t="shared" si="11"/>
        <v>7.0765499999999995E-2</v>
      </c>
      <c r="T34" s="77">
        <f t="shared" si="11"/>
        <v>0</v>
      </c>
      <c r="U34" s="77">
        <f t="shared" si="11"/>
        <v>0</v>
      </c>
      <c r="AB34" s="59"/>
      <c r="AC34" s="59"/>
      <c r="AD34" s="59"/>
      <c r="AE34" s="59"/>
      <c r="AF34" s="59"/>
      <c r="AG34" s="59"/>
      <c r="AH34" s="59"/>
      <c r="AI34" s="59"/>
    </row>
    <row r="35" spans="1:35" s="72" customFormat="1" ht="13" x14ac:dyDescent="0.35">
      <c r="A35" s="13">
        <f>G8</f>
        <v>6</v>
      </c>
      <c r="B35" s="15">
        <v>19</v>
      </c>
      <c r="C35" s="77">
        <f t="shared" si="6"/>
        <v>44.636700000000005</v>
      </c>
      <c r="D35" s="77">
        <f t="shared" si="7"/>
        <v>64.849504200000013</v>
      </c>
      <c r="E35" s="77">
        <f t="shared" si="8"/>
        <v>0.38044621499999998</v>
      </c>
      <c r="F35" s="77">
        <f t="shared" si="9"/>
        <v>6.3778949200000001</v>
      </c>
      <c r="G35" s="77">
        <f t="shared" si="5"/>
        <v>3.6290000000000003E-2</v>
      </c>
      <c r="H35" s="77">
        <f t="shared" si="5"/>
        <v>2.2608670000000002</v>
      </c>
      <c r="I35" s="77">
        <f t="shared" si="5"/>
        <v>0.15495829999999999</v>
      </c>
      <c r="J35" s="77">
        <f t="shared" si="5"/>
        <v>8.8547599999999997E-3</v>
      </c>
      <c r="K35" s="77">
        <f t="shared" si="5"/>
        <v>9.435400000000002E-4</v>
      </c>
      <c r="L35" s="77">
        <f t="shared" si="5"/>
        <v>0.16112760000000001</v>
      </c>
      <c r="M35" s="77">
        <f t="shared" si="5"/>
        <v>6.8588099999999999E-2</v>
      </c>
      <c r="N35" s="77">
        <f t="shared" si="5"/>
        <v>23.370760000000001</v>
      </c>
      <c r="O35" s="77">
        <f t="shared" si="5"/>
        <v>1342.73</v>
      </c>
      <c r="P35" s="77">
        <f t="shared" si="5"/>
        <v>0</v>
      </c>
      <c r="Q35" s="77">
        <f t="shared" si="10"/>
        <v>19.596600000000002</v>
      </c>
      <c r="R35" s="77">
        <f t="shared" si="11"/>
        <v>0</v>
      </c>
      <c r="S35" s="77">
        <f t="shared" si="11"/>
        <v>7.0765499999999995E-2</v>
      </c>
      <c r="T35" s="77">
        <f t="shared" si="11"/>
        <v>0</v>
      </c>
      <c r="U35" s="77">
        <f t="shared" si="11"/>
        <v>0</v>
      </c>
      <c r="AB35" s="59"/>
      <c r="AC35" s="59"/>
      <c r="AD35" s="59"/>
      <c r="AE35" s="59"/>
      <c r="AF35" s="59"/>
      <c r="AG35" s="59"/>
      <c r="AH35" s="59"/>
      <c r="AI35" s="59"/>
    </row>
    <row r="36" spans="1:35" s="72" customFormat="1" ht="13" x14ac:dyDescent="0.3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6</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e">
        <f>H16&amp;" I "&amp;(VLOOKUP(H14,Table245[],6,FALSE))</f>
        <v>#N/A</v>
      </c>
      <c r="H58" s="13" t="e">
        <f>I16&amp;" I "&amp;(VLOOKUP(I14,Table245[],6,FALSE))</f>
        <v>#N/A</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t="e">
        <f>VLOOKUP(H$14,Table245[],5,FALSE)</f>
        <v>#N/A</v>
      </c>
      <c r="H59" s="76" t="e">
        <f>VLOOKUP(I$14,Table245[],5,FALSE)</f>
        <v>#N/A</v>
      </c>
      <c r="I59" s="76" t="e">
        <f>VLOOKUP(J$14,Table245[],5,FALSE)</f>
        <v>#N/A</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7.1</v>
      </c>
      <c r="C60" s="76">
        <f t="shared" ref="C60:U60" si="14">D10</f>
        <v>7</v>
      </c>
      <c r="D60" s="76">
        <f t="shared" si="14"/>
        <v>7.3</v>
      </c>
      <c r="E60" s="76">
        <f t="shared" si="14"/>
        <v>7.3</v>
      </c>
      <c r="F60" s="76">
        <f t="shared" si="14"/>
        <v>7.4</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19</v>
      </c>
      <c r="C62" s="77">
        <f>B32</f>
        <v>19</v>
      </c>
      <c r="D62" s="77">
        <f>B33</f>
        <v>19</v>
      </c>
      <c r="E62" s="77">
        <f>B34</f>
        <v>19</v>
      </c>
      <c r="F62" s="77">
        <f>B35</f>
        <v>19</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-4.7999999999999989</v>
      </c>
      <c r="D64" s="77">
        <f t="shared" si="17"/>
        <v>-6.5999999999999979</v>
      </c>
      <c r="E64" s="77">
        <f t="shared" si="17"/>
        <v>-6.5999999999999979</v>
      </c>
      <c r="F64" s="77">
        <f t="shared" si="17"/>
        <v>-7.2000000000000011</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4.7999999999999989</v>
      </c>
      <c r="D65" s="77">
        <f t="shared" si="18"/>
        <v>6.5999999999999979</v>
      </c>
      <c r="E65" s="77">
        <f t="shared" si="18"/>
        <v>6.5999999999999979</v>
      </c>
      <c r="F65" s="77">
        <f t="shared" si="18"/>
        <v>7.2000000000000011</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4" sqref="A4:B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'Bolton Hill Cake'!C1:D1</f>
        <v>PAN-019621</v>
      </c>
      <c r="D1" s="141"/>
      <c r="E1" s="93" t="s">
        <v>45</v>
      </c>
      <c r="F1" s="39" t="str">
        <f>'Bolton Hill Cake'!F1</f>
        <v>20.33ha</v>
      </c>
      <c r="G1" s="120" t="s">
        <v>43</v>
      </c>
      <c r="H1" s="121"/>
      <c r="I1" s="118">
        <v>6.8</v>
      </c>
      <c r="J1" s="119" t="s">
        <v>153</v>
      </c>
      <c r="K1" s="119"/>
      <c r="L1" s="97">
        <v>214</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'Bolton Hill Cake'!C2:D2</f>
        <v>EPR/GP3792SK</v>
      </c>
      <c r="D2" s="143"/>
      <c r="E2" s="93" t="s">
        <v>109</v>
      </c>
      <c r="F2" s="96" t="s">
        <v>167</v>
      </c>
      <c r="G2" s="138" t="s">
        <v>110</v>
      </c>
      <c r="H2" s="139"/>
      <c r="I2" s="118"/>
      <c r="J2" s="119" t="s">
        <v>158</v>
      </c>
      <c r="K2" s="119"/>
      <c r="L2" s="97">
        <v>0.746</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'Bolton Hill Cake'!C3:D3</f>
        <v>ByProduct Recovery Ltd</v>
      </c>
      <c r="D3" s="143"/>
      <c r="E3" s="93" t="s">
        <v>108</v>
      </c>
      <c r="F3" s="31" t="s">
        <v>78</v>
      </c>
      <c r="G3" s="119" t="s">
        <v>159</v>
      </c>
      <c r="H3" s="119"/>
      <c r="I3" s="118"/>
      <c r="J3" s="120" t="s">
        <v>154</v>
      </c>
      <c r="K3" s="121"/>
      <c r="L3" s="97">
        <f>(L1/(L2*10000))*100</f>
        <v>2.8686327077747991</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'Bolton Hill Cake'!C4:D4</f>
        <v>Hook Farm, Ambleston, Haverfordwest, Pembrokeshire, SA62 5QX</v>
      </c>
      <c r="D4" s="141"/>
      <c r="E4" s="94" t="s">
        <v>1</v>
      </c>
      <c r="F4" s="96" t="s">
        <v>170</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'Bolton Hill Cake'!C5:D5</f>
        <v>Rhiannon Smith</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'Bolton Hill Cake'!C8</f>
        <v>1</v>
      </c>
      <c r="D8" s="60">
        <f>'Bolton Hill Cake'!D8</f>
        <v>2</v>
      </c>
      <c r="E8" s="60">
        <f>'Bolton Hill Cake'!E8</f>
        <v>3</v>
      </c>
      <c r="F8" s="60">
        <f>'Bolton Hill Cake'!F8</f>
        <v>4</v>
      </c>
      <c r="G8" s="60">
        <f>'Bolton Hill Cake'!G8</f>
        <v>6</v>
      </c>
      <c r="H8" s="60">
        <f>'Bolton Hill Cake'!H8</f>
        <v>0</v>
      </c>
      <c r="I8" s="60">
        <f>'Bolton Hill Cake'!I8</f>
        <v>0</v>
      </c>
      <c r="J8" s="60">
        <f>'Bolton Hill Cake'!J8</f>
        <v>0</v>
      </c>
      <c r="K8" s="60">
        <f>'Bolton Hill Cake'!K8</f>
        <v>0</v>
      </c>
      <c r="L8" s="60">
        <f>'Bolton Hill Cake'!L8</f>
        <v>0</v>
      </c>
      <c r="M8" s="60">
        <f>'Bolton Hill Cake'!M8</f>
        <v>0</v>
      </c>
      <c r="N8" s="60">
        <f>'Bolton Hill Cake'!N8</f>
        <v>0</v>
      </c>
      <c r="O8" s="60">
        <f>'Bolton Hill Cake'!O8</f>
        <v>0</v>
      </c>
      <c r="P8" s="60">
        <f>'Bolton Hill Cake'!P8</f>
        <v>0</v>
      </c>
      <c r="Q8" s="60">
        <f>'Bolton Hill Cake'!Q8</f>
        <v>0</v>
      </c>
      <c r="R8" s="60">
        <f>'Bolton Hill Cake'!R8</f>
        <v>0</v>
      </c>
      <c r="S8" s="60">
        <f>'Bolton Hill Cake'!S8</f>
        <v>0</v>
      </c>
      <c r="T8" s="60">
        <f>'Bolton Hill Cake'!T8</f>
        <v>0</v>
      </c>
      <c r="U8" s="60">
        <f>'Bolton Hill Cake'!U8</f>
        <v>0</v>
      </c>
      <c r="V8" s="60">
        <f>'Bolton Hill Cake'!V8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'Bolton Hill Cake'!C9</f>
        <v>M</v>
      </c>
      <c r="D9" s="60" t="str">
        <f>'Bolton Hill Cake'!D9</f>
        <v>M</v>
      </c>
      <c r="E9" s="60" t="str">
        <f>'Bolton Hill Cake'!E9</f>
        <v>M</v>
      </c>
      <c r="F9" s="60" t="str">
        <f>'Bolton Hill Cake'!F9</f>
        <v>M</v>
      </c>
      <c r="G9" s="60" t="str">
        <f>'Bolton Hill Cake'!G9</f>
        <v>M</v>
      </c>
      <c r="H9" s="60">
        <f>'Bolton Hill Cake'!H9</f>
        <v>0</v>
      </c>
      <c r="I9" s="60">
        <f>'Bolton Hill Cake'!I9</f>
        <v>0</v>
      </c>
      <c r="J9" s="60">
        <f>'Bolton Hill Cake'!J9</f>
        <v>0</v>
      </c>
      <c r="K9" s="60">
        <f>'Bolton Hill Cake'!K9</f>
        <v>0</v>
      </c>
      <c r="L9" s="60">
        <f>'Bolton Hill Cake'!L9</f>
        <v>0</v>
      </c>
      <c r="M9" s="60">
        <f>'Bolton Hill Cake'!M9</f>
        <v>0</v>
      </c>
      <c r="N9" s="60">
        <f>'Bolton Hill Cake'!N9</f>
        <v>0</v>
      </c>
      <c r="O9" s="60">
        <f>'Bolton Hill Cake'!O9</f>
        <v>0</v>
      </c>
      <c r="P9" s="60">
        <f>'Bolton Hill Cake'!P9</f>
        <v>0</v>
      </c>
      <c r="Q9" s="60">
        <f>'Bolton Hill Cake'!Q9</f>
        <v>0</v>
      </c>
      <c r="R9" s="60">
        <f>'Bolton Hill Cake'!R9</f>
        <v>0</v>
      </c>
      <c r="S9" s="60">
        <f>'Bolton Hill Cake'!S9</f>
        <v>0</v>
      </c>
      <c r="T9" s="60">
        <f>'Bolton Hill Cake'!T9</f>
        <v>0</v>
      </c>
      <c r="U9" s="60">
        <f>'Bolton Hill Cake'!U9</f>
        <v>0</v>
      </c>
      <c r="V9" s="60">
        <f>'Bolton Hill Cake'!V9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'Bolton Hill Cake'!C10</f>
        <v>7.1</v>
      </c>
      <c r="D10" s="60">
        <f>'Bolton Hill Cake'!D10</f>
        <v>7</v>
      </c>
      <c r="E10" s="60">
        <f>'Bolton Hill Cake'!E10</f>
        <v>7.3</v>
      </c>
      <c r="F10" s="60">
        <f>'Bolton Hill Cake'!F10</f>
        <v>7.3</v>
      </c>
      <c r="G10" s="60">
        <f>'Bolton Hill Cake'!G10</f>
        <v>7.4</v>
      </c>
      <c r="H10" s="60">
        <f>'Bolton Hill Cake'!H10</f>
        <v>0</v>
      </c>
      <c r="I10" s="60">
        <f>'Bolton Hill Cake'!I10</f>
        <v>0</v>
      </c>
      <c r="J10" s="60">
        <f>'Bolton Hill Cake'!J10</f>
        <v>0</v>
      </c>
      <c r="K10" s="60">
        <f>'Bolton Hill Cake'!K10</f>
        <v>0</v>
      </c>
      <c r="L10" s="60">
        <f>'Bolton Hill Cake'!L10</f>
        <v>0</v>
      </c>
      <c r="M10" s="60">
        <f>'Bolton Hill Cake'!M10</f>
        <v>0</v>
      </c>
      <c r="N10" s="60">
        <f>'Bolton Hill Cake'!N10</f>
        <v>0</v>
      </c>
      <c r="O10" s="60">
        <f>'Bolton Hill Cake'!O10</f>
        <v>0</v>
      </c>
      <c r="P10" s="60">
        <f>'Bolton Hill Cake'!P10</f>
        <v>0</v>
      </c>
      <c r="Q10" s="60">
        <f>'Bolton Hill Cake'!Q10</f>
        <v>0</v>
      </c>
      <c r="R10" s="60">
        <f>'Bolton Hill Cake'!R10</f>
        <v>0</v>
      </c>
      <c r="S10" s="60">
        <f>'Bolton Hill Cake'!S10</f>
        <v>0</v>
      </c>
      <c r="T10" s="60">
        <f>'Bolton Hill Cake'!T10</f>
        <v>0</v>
      </c>
      <c r="U10" s="60">
        <f>'Bolton Hill Cake'!U10</f>
        <v>0</v>
      </c>
      <c r="V10" s="60">
        <f>'Bolton Hill Cake'!V10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'Bolton Hill Cake'!C11</f>
        <v>3</v>
      </c>
      <c r="D11" s="60">
        <f>'Bolton Hill Cake'!D11</f>
        <v>3</v>
      </c>
      <c r="E11" s="60">
        <f>'Bolton Hill Cake'!E11</f>
        <v>3</v>
      </c>
      <c r="F11" s="60">
        <f>'Bolton Hill Cake'!F11</f>
        <v>3</v>
      </c>
      <c r="G11" s="60">
        <f>'Bolton Hill Cake'!G11</f>
        <v>3</v>
      </c>
      <c r="H11" s="60">
        <f>'Bolton Hill Cake'!H11</f>
        <v>0</v>
      </c>
      <c r="I11" s="60">
        <f>'Bolton Hill Cake'!I11</f>
        <v>0</v>
      </c>
      <c r="J11" s="60">
        <f>'Bolton Hill Cake'!J11</f>
        <v>0</v>
      </c>
      <c r="K11" s="60">
        <f>'Bolton Hill Cake'!K11</f>
        <v>0</v>
      </c>
      <c r="L11" s="60">
        <f>'Bolton Hill Cake'!L11</f>
        <v>0</v>
      </c>
      <c r="M11" s="60">
        <f>'Bolton Hill Cake'!M11</f>
        <v>0</v>
      </c>
      <c r="N11" s="60">
        <f>'Bolton Hill Cake'!N11</f>
        <v>0</v>
      </c>
      <c r="O11" s="60">
        <f>'Bolton Hill Cake'!O11</f>
        <v>0</v>
      </c>
      <c r="P11" s="60">
        <f>'Bolton Hill Cake'!P11</f>
        <v>0</v>
      </c>
      <c r="Q11" s="60">
        <f>'Bolton Hill Cake'!Q11</f>
        <v>0</v>
      </c>
      <c r="R11" s="60">
        <f>'Bolton Hill Cake'!R11</f>
        <v>0</v>
      </c>
      <c r="S11" s="60">
        <f>'Bolton Hill Cake'!S11</f>
        <v>0</v>
      </c>
      <c r="T11" s="60">
        <f>'Bolton Hill Cake'!T11</f>
        <v>0</v>
      </c>
      <c r="U11" s="60">
        <f>'Bolton Hill Cake'!U11</f>
        <v>0</v>
      </c>
      <c r="V11" s="60">
        <f>'Bolton Hill Cake'!V11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'Bolton Hill Cake'!C12</f>
        <v>3</v>
      </c>
      <c r="D12" s="60">
        <f>'Bolton Hill Cake'!D12</f>
        <v>3</v>
      </c>
      <c r="E12" s="60">
        <f>'Bolton Hill Cake'!E12</f>
        <v>4</v>
      </c>
      <c r="F12" s="60">
        <f>'Bolton Hill Cake'!F12</f>
        <v>4</v>
      </c>
      <c r="G12" s="60">
        <f>'Bolton Hill Cake'!G12</f>
        <v>3</v>
      </c>
      <c r="H12" s="60">
        <f>'Bolton Hill Cake'!H12</f>
        <v>0</v>
      </c>
      <c r="I12" s="60">
        <f>'Bolton Hill Cake'!I12</f>
        <v>0</v>
      </c>
      <c r="J12" s="60">
        <f>'Bolton Hill Cake'!J12</f>
        <v>0</v>
      </c>
      <c r="K12" s="60">
        <f>'Bolton Hill Cake'!K12</f>
        <v>0</v>
      </c>
      <c r="L12" s="60">
        <f>'Bolton Hill Cake'!L12</f>
        <v>0</v>
      </c>
      <c r="M12" s="60">
        <f>'Bolton Hill Cake'!M12</f>
        <v>0</v>
      </c>
      <c r="N12" s="60">
        <f>'Bolton Hill Cake'!N12</f>
        <v>0</v>
      </c>
      <c r="O12" s="60">
        <f>'Bolton Hill Cake'!O12</f>
        <v>0</v>
      </c>
      <c r="P12" s="60">
        <f>'Bolton Hill Cake'!P12</f>
        <v>0</v>
      </c>
      <c r="Q12" s="60">
        <f>'Bolton Hill Cake'!Q12</f>
        <v>0</v>
      </c>
      <c r="R12" s="60">
        <f>'Bolton Hill Cake'!R12</f>
        <v>0</v>
      </c>
      <c r="S12" s="60">
        <f>'Bolton Hill Cake'!S12</f>
        <v>0</v>
      </c>
      <c r="T12" s="60">
        <f>'Bolton Hill Cake'!T12</f>
        <v>0</v>
      </c>
      <c r="U12" s="60">
        <f>'Bolton Hill Cake'!U12</f>
        <v>0</v>
      </c>
      <c r="V12" s="60">
        <f>'Bolton Hill Cake'!V12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'Bolton Hill Cake'!C13</f>
        <v>2</v>
      </c>
      <c r="D13" s="60">
        <f>'Bolton Hill Cake'!D13</f>
        <v>2</v>
      </c>
      <c r="E13" s="60">
        <f>'Bolton Hill Cake'!E13</f>
        <v>2</v>
      </c>
      <c r="F13" s="60">
        <f>'Bolton Hill Cake'!F13</f>
        <v>2</v>
      </c>
      <c r="G13" s="60">
        <f>'Bolton Hill Cake'!G13</f>
        <v>2</v>
      </c>
      <c r="H13" s="60">
        <f>'Bolton Hill Cake'!H13</f>
        <v>0</v>
      </c>
      <c r="I13" s="60">
        <f>'Bolton Hill Cake'!I13</f>
        <v>0</v>
      </c>
      <c r="J13" s="60">
        <f>'Bolton Hill Cake'!J13</f>
        <v>0</v>
      </c>
      <c r="K13" s="60">
        <f>'Bolton Hill Cake'!K13</f>
        <v>0</v>
      </c>
      <c r="L13" s="60">
        <f>'Bolton Hill Cake'!L13</f>
        <v>0</v>
      </c>
      <c r="M13" s="60">
        <f>'Bolton Hill Cake'!M13</f>
        <v>0</v>
      </c>
      <c r="N13" s="60">
        <f>'Bolton Hill Cake'!N13</f>
        <v>0</v>
      </c>
      <c r="O13" s="60">
        <f>'Bolton Hill Cake'!O13</f>
        <v>0</v>
      </c>
      <c r="P13" s="60">
        <f>'Bolton Hill Cake'!P13</f>
        <v>0</v>
      </c>
      <c r="Q13" s="60">
        <f>'Bolton Hill Cake'!Q13</f>
        <v>0</v>
      </c>
      <c r="R13" s="60">
        <f>'Bolton Hill Cake'!R13</f>
        <v>0</v>
      </c>
      <c r="S13" s="60">
        <f>'Bolton Hill Cake'!S13</f>
        <v>0</v>
      </c>
      <c r="T13" s="60">
        <f>'Bolton Hill Cake'!T13</f>
        <v>0</v>
      </c>
      <c r="U13" s="60">
        <f>'Bolton Hill Cake'!U13</f>
        <v>0</v>
      </c>
      <c r="V13" s="60">
        <f>'Bolton Hill Cake'!V13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'Bolton Hill Cake'!C14</f>
        <v xml:space="preserve">Grass Silage (25% DM) </v>
      </c>
      <c r="D14" s="102" t="str">
        <f>'Bolton Hill Cake'!D14</f>
        <v xml:space="preserve">Grass Silage (25% DM) </v>
      </c>
      <c r="E14" s="102" t="str">
        <f>'Bolton Hill Cake'!E14</f>
        <v xml:space="preserve">Grass Silage (25% DM) </v>
      </c>
      <c r="F14" s="102" t="str">
        <f>'Bolton Hill Cake'!F14</f>
        <v xml:space="preserve">Grass Silage (25% DM) </v>
      </c>
      <c r="G14" s="102" t="str">
        <f>'Bolton Hill Cake'!G14</f>
        <v xml:space="preserve">Grass Silage (25% DM) </v>
      </c>
      <c r="H14" s="102">
        <f>'Bolton Hill Cake'!H14</f>
        <v>0</v>
      </c>
      <c r="I14" s="102">
        <f>'Bolton Hill Cake'!I14</f>
        <v>0</v>
      </c>
      <c r="J14" s="102">
        <f>'Bolton Hill Cake'!J14</f>
        <v>0</v>
      </c>
      <c r="K14" s="102">
        <f>'Bolton Hill Cake'!K14</f>
        <v>0</v>
      </c>
      <c r="L14" s="102">
        <f>'Bolton Hill Cake'!L14</f>
        <v>0</v>
      </c>
      <c r="M14" s="102">
        <f>'Bolton Hill Cake'!M14</f>
        <v>0</v>
      </c>
      <c r="N14" s="102">
        <f>'Bolton Hill Cake'!N14</f>
        <v>0</v>
      </c>
      <c r="O14" s="102">
        <f>'Bolton Hill Cake'!O14</f>
        <v>0</v>
      </c>
      <c r="P14" s="102">
        <f>'Bolton Hill Cake'!P14</f>
        <v>0</v>
      </c>
      <c r="Q14" s="102">
        <f>'Bolton Hill Cake'!Q14</f>
        <v>0</v>
      </c>
      <c r="R14" s="102">
        <f>'Bolton Hill Cake'!R14</f>
        <v>0</v>
      </c>
      <c r="S14" s="102">
        <f>'Bolton Hill Cake'!S14</f>
        <v>0</v>
      </c>
      <c r="T14" s="102">
        <f>'Bolton Hill Cake'!T14</f>
        <v>0</v>
      </c>
      <c r="U14" s="102">
        <f>'Bolton Hill Cake'!U14</f>
        <v>0</v>
      </c>
      <c r="V14" s="102">
        <f>'Bolton Hill Cake'!V14</f>
        <v>0</v>
      </c>
      <c r="AD14" s="30" t="s">
        <v>138</v>
      </c>
      <c r="AE14" s="30">
        <v>6</v>
      </c>
      <c r="AI14" s="53" t="s">
        <v>119</v>
      </c>
      <c r="AJ14" s="54">
        <v>0.8</v>
      </c>
      <c r="AK14" s="55">
        <v>1.7</v>
      </c>
      <c r="AL14" s="11">
        <v>12</v>
      </c>
      <c r="AM14" s="11">
        <v>6.7</v>
      </c>
      <c r="AN14" s="11" t="s">
        <v>135</v>
      </c>
    </row>
    <row r="15" spans="1:41" ht="13" x14ac:dyDescent="0.25">
      <c r="A15" s="130" t="s">
        <v>9</v>
      </c>
      <c r="B15" s="130"/>
      <c r="C15" s="60">
        <f>'Bolton Hill Cake'!C15</f>
        <v>38</v>
      </c>
      <c r="D15" s="60">
        <f>'Bolton Hill Cake'!D15</f>
        <v>38</v>
      </c>
      <c r="E15" s="60">
        <f>'Bolton Hill Cake'!E15</f>
        <v>38</v>
      </c>
      <c r="F15" s="60">
        <f>'Bolton Hill Cake'!F15</f>
        <v>38</v>
      </c>
      <c r="G15" s="60">
        <f>'Bolton Hill Cake'!G15</f>
        <v>38</v>
      </c>
      <c r="H15" s="60">
        <f>'Bolton Hill Cake'!H15</f>
        <v>0</v>
      </c>
      <c r="I15" s="60">
        <f>'Bolton Hill Cake'!I15</f>
        <v>0</v>
      </c>
      <c r="J15" s="60">
        <f>'Bolton Hill Cake'!J15</f>
        <v>0</v>
      </c>
      <c r="K15" s="60">
        <f>'Bolton Hill Cake'!K15</f>
        <v>0</v>
      </c>
      <c r="L15" s="60">
        <f>'Bolton Hill Cake'!L15</f>
        <v>0</v>
      </c>
      <c r="M15" s="60">
        <f>'Bolton Hill Cake'!M15</f>
        <v>0</v>
      </c>
      <c r="N15" s="60">
        <f>'Bolton Hill Cake'!N15</f>
        <v>0</v>
      </c>
      <c r="O15" s="60">
        <f>'Bolton Hill Cake'!O15</f>
        <v>0</v>
      </c>
      <c r="P15" s="60">
        <f>'Bolton Hill Cake'!P15</f>
        <v>0</v>
      </c>
      <c r="Q15" s="60">
        <f>'Bolton Hill Cake'!Q15</f>
        <v>0</v>
      </c>
      <c r="R15" s="60">
        <f>'Bolton Hill Cake'!R15</f>
        <v>0</v>
      </c>
      <c r="S15" s="60">
        <f>'Bolton Hill Cake'!S15</f>
        <v>0</v>
      </c>
      <c r="T15" s="60">
        <f>'Bolton Hill Cake'!T15</f>
        <v>0</v>
      </c>
      <c r="U15" s="60">
        <f>'Bolton Hill Cake'!U15</f>
        <v>0</v>
      </c>
      <c r="V15" s="60">
        <f>'Bolton Hill Cake'!V15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'Bolton Hill Cake'!C16</f>
        <v>Medium/Clay</v>
      </c>
      <c r="D16" s="103" t="str">
        <f>'Bolton Hill Cake'!D16</f>
        <v>Medium/Clay</v>
      </c>
      <c r="E16" s="103" t="str">
        <f>'Bolton Hill Cake'!E16</f>
        <v>Medium/Clay</v>
      </c>
      <c r="F16" s="103" t="str">
        <f>'Bolton Hill Cake'!F16</f>
        <v>Medium/Clay</v>
      </c>
      <c r="G16" s="103" t="str">
        <f>'Bolton Hill Cake'!G16</f>
        <v>Medium/Clay</v>
      </c>
      <c r="H16" s="103">
        <f>'Bolton Hill Cake'!H16</f>
        <v>0</v>
      </c>
      <c r="I16" s="103">
        <f>'Bolton Hill Cake'!I16</f>
        <v>0</v>
      </c>
      <c r="J16" s="103">
        <f>'Bolton Hill Cake'!J16</f>
        <v>0</v>
      </c>
      <c r="K16" s="103">
        <f>'Bolton Hill Cake'!K16</f>
        <v>0</v>
      </c>
      <c r="L16" s="103">
        <f>'Bolton Hill Cake'!L16</f>
        <v>0</v>
      </c>
      <c r="M16" s="103">
        <f>'Bolton Hill Cake'!M16</f>
        <v>0</v>
      </c>
      <c r="N16" s="103">
        <f>'Bolton Hill Cake'!N16</f>
        <v>0</v>
      </c>
      <c r="O16" s="103">
        <f>'Bolton Hill Cake'!O16</f>
        <v>0</v>
      </c>
      <c r="P16" s="103">
        <f>'Bolton Hill Cake'!P16</f>
        <v>0</v>
      </c>
      <c r="Q16" s="103">
        <f>'Bolton Hill Cake'!Q16</f>
        <v>0</v>
      </c>
      <c r="R16" s="103">
        <f>'Bolton Hill Cake'!R16</f>
        <v>0</v>
      </c>
      <c r="S16" s="103">
        <f>'Bolton Hill Cake'!S16</f>
        <v>0</v>
      </c>
      <c r="T16" s="103">
        <f>'Bolton Hill Cake'!T16</f>
        <v>0</v>
      </c>
      <c r="U16" s="103">
        <f>'Bolton Hill Cake'!U16</f>
        <v>0</v>
      </c>
      <c r="V16" s="103">
        <f>'Bolton Hill Cake'!V16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62.110441875000006</v>
      </c>
      <c r="D18" s="16">
        <f>$D32</f>
        <v>62.110441875000006</v>
      </c>
      <c r="E18" s="16">
        <f>$D33</f>
        <v>62.110441875000006</v>
      </c>
      <c r="F18" s="16">
        <f>$D34</f>
        <v>62.110441875000006</v>
      </c>
      <c r="G18" s="16">
        <f>$D35</f>
        <v>62.110441875000006</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-2.4895581249999879</v>
      </c>
      <c r="D19" s="16">
        <f t="shared" ref="D19:V19" si="1">D18-D17</f>
        <v>-2.4895581249999879</v>
      </c>
      <c r="E19" s="16">
        <f t="shared" si="1"/>
        <v>-2.4895581249999879</v>
      </c>
      <c r="F19" s="16">
        <f t="shared" si="1"/>
        <v>-2.4895581249999879</v>
      </c>
      <c r="G19" s="16">
        <f t="shared" si="1"/>
        <v>-2.4895581249999879</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(VLOOKUP(D$14,$AI2:$AK24,3,FALSE))*D$15</f>
        <v>228</v>
      </c>
      <c r="E21" s="28">
        <f t="shared" si="2"/>
        <v>228</v>
      </c>
      <c r="F21" s="28">
        <f t="shared" si="2"/>
        <v>228</v>
      </c>
      <c r="G21" s="28">
        <f t="shared" si="2"/>
        <v>228</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0.54948000000000008</v>
      </c>
      <c r="D22" s="16">
        <f>$E32</f>
        <v>0.54948000000000008</v>
      </c>
      <c r="E22" s="16">
        <f>$E33</f>
        <v>0.54948000000000008</v>
      </c>
      <c r="F22" s="16">
        <f>$E34</f>
        <v>0.54948000000000008</v>
      </c>
      <c r="G22" s="16">
        <f>$E35</f>
        <v>0.54948000000000008</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-227.45052000000001</v>
      </c>
      <c r="D23" s="16">
        <f t="shared" ref="D23:V23" si="3">D22-D21</f>
        <v>-227.45052000000001</v>
      </c>
      <c r="E23" s="16">
        <f t="shared" si="3"/>
        <v>-227.45052000000001</v>
      </c>
      <c r="F23" s="16">
        <f t="shared" si="3"/>
        <v>-227.45052000000001</v>
      </c>
      <c r="G23" s="16">
        <f t="shared" si="3"/>
        <v>-227.45052000000001</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2.85</v>
      </c>
      <c r="C28" s="15">
        <v>0.746</v>
      </c>
      <c r="D28" s="15">
        <v>0.76100000000000001</v>
      </c>
      <c r="E28" s="15">
        <v>1.2800000000000001E-2</v>
      </c>
      <c r="F28" s="15">
        <v>1320</v>
      </c>
      <c r="G28" s="15">
        <v>7.8</v>
      </c>
      <c r="H28" s="15">
        <v>631</v>
      </c>
      <c r="I28" s="15">
        <v>36.9</v>
      </c>
      <c r="J28" s="15">
        <v>2.4500000000000002</v>
      </c>
      <c r="K28" s="23">
        <v>0.17</v>
      </c>
      <c r="L28" s="15">
        <v>39.299999999999997</v>
      </c>
      <c r="M28" s="15">
        <v>12</v>
      </c>
      <c r="N28" s="15">
        <v>6060</v>
      </c>
      <c r="O28" s="15">
        <v>338000</v>
      </c>
      <c r="P28" s="15"/>
      <c r="Q28" s="15">
        <v>2510</v>
      </c>
      <c r="R28" s="15"/>
      <c r="S28" s="15">
        <v>16.399999999999999</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125</v>
      </c>
      <c r="C31" s="77">
        <f>IF(C$27="%w/w SAR",((C$28*10)*$B31),IF(C$27="%w/w DM",(((C$28*10)*($B$28/100))*$B31),IF(C$27="kg/t SAR",(C$28*$B31),IF(C$27="kg/t DM",((C$28*($B$28/100))*$B31),IF(C$27="mg/kg SAR",((C$28*0.001)*$B31),IF(C$27="mg/kg DM",(((C$28*0.001)*($B$28/100))*$B31),0))))))</f>
        <v>26.576249999999998</v>
      </c>
      <c r="D31" s="77">
        <f>(IF(D$27="%w/w SAR",((D$28*10)*$B31),IF(D$27="%w/w DM",(((D$28*10)*($B$28/100))*$B31),IF(D$27="kg/t SAR",(D$28*$B31),IF(D$27="kg/t DM",((D$28*($B$28/100))*$B31),IF(D$27="mg/kg SAR",((D$28*0.001)*$B31),IF(D$27="mg/kg DM",(((D$28*0.001)*($B$28/100))*$B31),"0")))))))*2.291</f>
        <v>62.110441875000006</v>
      </c>
      <c r="E31" s="77">
        <f>(IF(E$27="%w/w SAR",((E$28*10)*$B31),IF(E$27="%w/w DM",(((E$28*10)*($B$28/100))*$B31),IF(E$27="kg/t SAR",(E$28*$B31),IF(E$27="kg/t DM",((E$28*($B$28/100))*$B31),IF(E$27="mg/kg SAR",((E$28*0.001)*$B31),IF(E$27="mg/kg DM",(((E$28*0.001)*($B$28/100))*$B31),"0")))))))*1.205</f>
        <v>0.54948000000000008</v>
      </c>
      <c r="F31" s="77">
        <f>(IF(F$27="%w/w SAR",((F$28*10)*$B31),IF(F$27="%w/w DM",(((F$28*10)*($B$28/100))*$B31),IF(F$27="kg/t SAR",(F$28*$B31),IF(F$27="kg/t DM",((F$28*($B$28/100))*$B31),IF(F$27="mg/kg SAR",((F$28*0.001)*$B31),IF(F$27="mg/kg DM",(((F$28*0.001)*($B$28/100))*$B31),"0")))))))*1.658</f>
        <v>7.7967449999999987</v>
      </c>
      <c r="G31" s="77">
        <f t="shared" ref="G31:P46" si="5">IF(G$27="%w/w SAR",((G$28*10)*$B31),IF(G$27="%w/w DM",(((G$28*10)*($B$28/100))*$B31),IF(G$27="kg/t SAR",(G$28*$B31),IF(G$27="kg/t DM",((G$28*($B$28/100))*$B31),IF(G$27="mg/kg SAR",((G$28*0.001)*$B31),IF(G$27="mg/kg DM",(((G$28*0.001)*($B$28/100))*$B31),0))))))</f>
        <v>2.77875E-2</v>
      </c>
      <c r="H31" s="77">
        <f t="shared" si="5"/>
        <v>2.2479374999999999</v>
      </c>
      <c r="I31" s="77">
        <f t="shared" si="5"/>
        <v>0.13145625000000002</v>
      </c>
      <c r="J31" s="77">
        <f t="shared" si="5"/>
        <v>8.7281250000000015E-3</v>
      </c>
      <c r="K31" s="77">
        <f t="shared" si="5"/>
        <v>6.0562500000000004E-4</v>
      </c>
      <c r="L31" s="77">
        <f t="shared" si="5"/>
        <v>0.14000624999999997</v>
      </c>
      <c r="M31" s="77">
        <f t="shared" si="5"/>
        <v>4.2750000000000003E-2</v>
      </c>
      <c r="N31" s="77">
        <f t="shared" si="5"/>
        <v>21.588750000000005</v>
      </c>
      <c r="O31" s="77">
        <f t="shared" si="5"/>
        <v>1204.125</v>
      </c>
      <c r="P31" s="77">
        <f t="shared" si="5"/>
        <v>0</v>
      </c>
      <c r="Q31" s="77">
        <f>(IF(Q$27="%w/w SAR",((Q$28*10)*$B31),IF(Q$27="%w/w DM",(((Q$28*10)*($B$28/100))*$B31),IF(Q$27="kg/t SAR",(Q$28*$B31),IF(Q$27="kg/t DM",((Q$28*($B$28/100))*$B31),IF(Q$27="mg/kg SAR",((Q$28*0.001)*$B31),IF(Q$27="mg/kg DM",(((Q$28*0.001)*($B$28/100))*$B31),0)))))))*2.5</f>
        <v>22.354687500000004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5.8424999999999998E-2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125</v>
      </c>
      <c r="C32" s="77">
        <f t="shared" ref="C32:C50" si="6">IF(C$27="%w/w SAR",((C$28*10)*$B32),IF(C$27="%w/w DM",(((C$28*10)*($B$28/100))*$B32),IF(C$27="kg/t SAR",(C$28*$B32),IF(C$27="kg/t DM",((C$28*($B$28/100))*$B32),IF(C$27="mg/kg SAR",((C$28*0.001)*$B32),IF(C$27="mg/kg DM",(((C$28*0.001)*($B$28/100))*$B32),0))))))</f>
        <v>26.576249999999998</v>
      </c>
      <c r="D32" s="77">
        <f t="shared" ref="D32:D50" si="7">(IF(D$27="%w/w SAR",((D$28*10)*$B32),IF(D$27="%w/w DM",(((D$28*10)*($B$28/100))*$B32),IF(D$27="kg/t SAR",(D$28*$B32),IF(D$27="kg/t DM",((D$28*($B$28/100))*$B32),IF(D$27="mg/kg SAR",((D$28*0.001)*$B32),IF(D$27="mg/kg DM",(((D$28*0.001)*($B$28/100))*$B32),"0")))))))*2.291</f>
        <v>62.110441875000006</v>
      </c>
      <c r="E32" s="77">
        <f t="shared" ref="E32:E50" si="8">(IF(E$27="%w/w SAR",((E$28*10)*$B32),IF(E$27="%w/w DM",(((E$28*10)*($B$28/100))*$B32),IF(E$27="kg/t SAR",(E$28*$B32),IF(E$27="kg/t DM",((E$28*($B$28/100))*$B32),IF(E$27="mg/kg SAR",((E$28*0.001)*$B32),IF(E$27="mg/kg DM",(((E$28*0.001)*($B$28/100))*$B32),"0")))))))*1.205</f>
        <v>0.54948000000000008</v>
      </c>
      <c r="F32" s="77">
        <f t="shared" ref="F32:F50" si="9">(IF(F$27="%w/w SAR",((F$28*10)*$B32),IF(F$27="%w/w DM",(((F$28*10)*($B$28/100))*$B32),IF(F$27="kg/t SAR",(F$28*$B32),IF(F$27="kg/t DM",((F$28*($B$28/100))*$B32),IF(F$27="mg/kg SAR",((F$28*0.001)*$B32),IF(F$27="mg/kg DM",(((F$28*0.001)*($B$28/100))*$B32),"0")))))))*1.658</f>
        <v>7.7967449999999987</v>
      </c>
      <c r="G32" s="77">
        <f t="shared" si="5"/>
        <v>2.77875E-2</v>
      </c>
      <c r="H32" s="77">
        <f t="shared" si="5"/>
        <v>2.2479374999999999</v>
      </c>
      <c r="I32" s="77">
        <f t="shared" si="5"/>
        <v>0.13145625000000002</v>
      </c>
      <c r="J32" s="77">
        <f t="shared" si="5"/>
        <v>8.7281250000000015E-3</v>
      </c>
      <c r="K32" s="77">
        <f t="shared" si="5"/>
        <v>6.0562500000000004E-4</v>
      </c>
      <c r="L32" s="77">
        <f t="shared" si="5"/>
        <v>0.14000624999999997</v>
      </c>
      <c r="M32" s="77">
        <f t="shared" si="5"/>
        <v>4.2750000000000003E-2</v>
      </c>
      <c r="N32" s="77">
        <f t="shared" si="5"/>
        <v>21.588750000000005</v>
      </c>
      <c r="O32" s="77">
        <f t="shared" si="5"/>
        <v>1204.125</v>
      </c>
      <c r="P32" s="77">
        <f t="shared" si="5"/>
        <v>0</v>
      </c>
      <c r="Q32" s="77">
        <f t="shared" ref="Q32:Q50" si="10">(IF(Q$27="%w/w SAR",((Q$28*10)*$B32),IF(Q$27="%w/w DM",(((Q$28*10)*($B$28/100))*$B32),IF(Q$27="kg/t SAR",(Q$28*$B32),IF(Q$27="kg/t DM",((Q$28*($B$28/100))*$B32),IF(Q$27="mg/kg SAR",((Q$28*0.001)*$B32),IF(Q$27="mg/kg DM",(((Q$28*0.001)*($B$28/100))*$B32),0)))))))*2.5</f>
        <v>22.354687500000004</v>
      </c>
      <c r="R32" s="77">
        <f t="shared" ref="R32:U50" si="11">IF(R$27="%w/w SAR",((R$28*10)*$B32),IF(R$27="%w/w DM",(((R$28*10)*($B$28/100))*$B32),IF(R$27="kg/t SAR",(R$28*$B32),IF(R$27="kg/t DM",((R$28*($B$28/100))*$B32),IF(R$27="mg/kg SAR",((R$28*0.001)*$B32),IF(R$27="mg/kg DM",(((R$28*0.001)*($B$28/100))*$B32),0))))))</f>
        <v>0</v>
      </c>
      <c r="S32" s="77">
        <f t="shared" si="11"/>
        <v>5.8424999999999998E-2</v>
      </c>
      <c r="T32" s="77">
        <f t="shared" si="11"/>
        <v>0</v>
      </c>
      <c r="U32" s="77">
        <f t="shared" si="11"/>
        <v>0</v>
      </c>
      <c r="AB32" s="59"/>
      <c r="AC32" s="59"/>
      <c r="AD32" s="59"/>
      <c r="AE32" s="59"/>
      <c r="AF32" s="59"/>
      <c r="AG32" s="59"/>
      <c r="AH32" s="59"/>
      <c r="AI32" s="59"/>
    </row>
    <row r="33" spans="1:35" s="72" customFormat="1" ht="13" x14ac:dyDescent="0.35">
      <c r="A33" s="13">
        <f>E8</f>
        <v>3</v>
      </c>
      <c r="B33" s="15">
        <v>125</v>
      </c>
      <c r="C33" s="77">
        <f t="shared" si="6"/>
        <v>26.576249999999998</v>
      </c>
      <c r="D33" s="77">
        <f t="shared" si="7"/>
        <v>62.110441875000006</v>
      </c>
      <c r="E33" s="77">
        <f t="shared" si="8"/>
        <v>0.54948000000000008</v>
      </c>
      <c r="F33" s="77">
        <f t="shared" si="9"/>
        <v>7.7967449999999987</v>
      </c>
      <c r="G33" s="77">
        <f t="shared" si="5"/>
        <v>2.77875E-2</v>
      </c>
      <c r="H33" s="77">
        <f t="shared" si="5"/>
        <v>2.2479374999999999</v>
      </c>
      <c r="I33" s="77">
        <f t="shared" si="5"/>
        <v>0.13145625000000002</v>
      </c>
      <c r="J33" s="77">
        <f t="shared" si="5"/>
        <v>8.7281250000000015E-3</v>
      </c>
      <c r="K33" s="77">
        <f t="shared" si="5"/>
        <v>6.0562500000000004E-4</v>
      </c>
      <c r="L33" s="77">
        <f t="shared" si="5"/>
        <v>0.14000624999999997</v>
      </c>
      <c r="M33" s="77">
        <f t="shared" si="5"/>
        <v>4.2750000000000003E-2</v>
      </c>
      <c r="N33" s="77">
        <f t="shared" si="5"/>
        <v>21.588750000000005</v>
      </c>
      <c r="O33" s="77">
        <f t="shared" si="5"/>
        <v>1204.125</v>
      </c>
      <c r="P33" s="77">
        <f t="shared" si="5"/>
        <v>0</v>
      </c>
      <c r="Q33" s="77">
        <f t="shared" si="10"/>
        <v>22.354687500000004</v>
      </c>
      <c r="R33" s="77">
        <f t="shared" si="11"/>
        <v>0</v>
      </c>
      <c r="S33" s="77">
        <f t="shared" si="11"/>
        <v>5.8424999999999998E-2</v>
      </c>
      <c r="T33" s="77">
        <f t="shared" si="11"/>
        <v>0</v>
      </c>
      <c r="U33" s="77">
        <f t="shared" si="11"/>
        <v>0</v>
      </c>
      <c r="AB33" s="59"/>
      <c r="AC33" s="59"/>
      <c r="AD33" s="59"/>
      <c r="AE33" s="59"/>
      <c r="AF33" s="59"/>
      <c r="AG33" s="59"/>
      <c r="AH33" s="59"/>
      <c r="AI33" s="59"/>
    </row>
    <row r="34" spans="1:35" s="72" customFormat="1" ht="13" x14ac:dyDescent="0.35">
      <c r="A34" s="13">
        <f>F8</f>
        <v>4</v>
      </c>
      <c r="B34" s="15">
        <v>125</v>
      </c>
      <c r="C34" s="77">
        <f t="shared" si="6"/>
        <v>26.576249999999998</v>
      </c>
      <c r="D34" s="77">
        <f t="shared" si="7"/>
        <v>62.110441875000006</v>
      </c>
      <c r="E34" s="77">
        <f t="shared" si="8"/>
        <v>0.54948000000000008</v>
      </c>
      <c r="F34" s="77">
        <f t="shared" si="9"/>
        <v>7.7967449999999987</v>
      </c>
      <c r="G34" s="77">
        <f t="shared" si="5"/>
        <v>2.77875E-2</v>
      </c>
      <c r="H34" s="77">
        <f t="shared" si="5"/>
        <v>2.2479374999999999</v>
      </c>
      <c r="I34" s="77">
        <f t="shared" si="5"/>
        <v>0.13145625000000002</v>
      </c>
      <c r="J34" s="77">
        <f t="shared" si="5"/>
        <v>8.7281250000000015E-3</v>
      </c>
      <c r="K34" s="77">
        <f t="shared" si="5"/>
        <v>6.0562500000000004E-4</v>
      </c>
      <c r="L34" s="77">
        <f t="shared" si="5"/>
        <v>0.14000624999999997</v>
      </c>
      <c r="M34" s="77">
        <f t="shared" si="5"/>
        <v>4.2750000000000003E-2</v>
      </c>
      <c r="N34" s="77">
        <f t="shared" si="5"/>
        <v>21.588750000000005</v>
      </c>
      <c r="O34" s="77">
        <f t="shared" si="5"/>
        <v>1204.125</v>
      </c>
      <c r="P34" s="77">
        <f t="shared" si="5"/>
        <v>0</v>
      </c>
      <c r="Q34" s="77">
        <f t="shared" si="10"/>
        <v>22.354687500000004</v>
      </c>
      <c r="R34" s="77">
        <f t="shared" si="11"/>
        <v>0</v>
      </c>
      <c r="S34" s="77">
        <f t="shared" si="11"/>
        <v>5.8424999999999998E-2</v>
      </c>
      <c r="T34" s="77">
        <f t="shared" si="11"/>
        <v>0</v>
      </c>
      <c r="U34" s="77">
        <f t="shared" si="11"/>
        <v>0</v>
      </c>
      <c r="AB34" s="59"/>
      <c r="AC34" s="59"/>
      <c r="AD34" s="59"/>
      <c r="AE34" s="59"/>
      <c r="AF34" s="59"/>
      <c r="AG34" s="59"/>
      <c r="AH34" s="59"/>
      <c r="AI34" s="59"/>
    </row>
    <row r="35" spans="1:35" s="72" customFormat="1" ht="13" x14ac:dyDescent="0.35">
      <c r="A35" s="13">
        <f>G8</f>
        <v>6</v>
      </c>
      <c r="B35" s="15">
        <v>125</v>
      </c>
      <c r="C35" s="77">
        <f t="shared" si="6"/>
        <v>26.576249999999998</v>
      </c>
      <c r="D35" s="77">
        <f t="shared" si="7"/>
        <v>62.110441875000006</v>
      </c>
      <c r="E35" s="77">
        <f t="shared" si="8"/>
        <v>0.54948000000000008</v>
      </c>
      <c r="F35" s="77">
        <f t="shared" si="9"/>
        <v>7.7967449999999987</v>
      </c>
      <c r="G35" s="77">
        <f t="shared" si="5"/>
        <v>2.77875E-2</v>
      </c>
      <c r="H35" s="77">
        <f t="shared" si="5"/>
        <v>2.2479374999999999</v>
      </c>
      <c r="I35" s="77">
        <f t="shared" si="5"/>
        <v>0.13145625000000002</v>
      </c>
      <c r="J35" s="77">
        <f t="shared" si="5"/>
        <v>8.7281250000000015E-3</v>
      </c>
      <c r="K35" s="77">
        <f t="shared" si="5"/>
        <v>6.0562500000000004E-4</v>
      </c>
      <c r="L35" s="77">
        <f t="shared" si="5"/>
        <v>0.14000624999999997</v>
      </c>
      <c r="M35" s="77">
        <f t="shared" si="5"/>
        <v>4.2750000000000003E-2</v>
      </c>
      <c r="N35" s="77">
        <f t="shared" si="5"/>
        <v>21.588750000000005</v>
      </c>
      <c r="O35" s="77">
        <f t="shared" si="5"/>
        <v>1204.125</v>
      </c>
      <c r="P35" s="77">
        <f t="shared" si="5"/>
        <v>0</v>
      </c>
      <c r="Q35" s="77">
        <f t="shared" si="10"/>
        <v>22.354687500000004</v>
      </c>
      <c r="R35" s="77">
        <f t="shared" si="11"/>
        <v>0</v>
      </c>
      <c r="S35" s="77">
        <f t="shared" si="11"/>
        <v>5.8424999999999998E-2</v>
      </c>
      <c r="T35" s="77">
        <f t="shared" si="11"/>
        <v>0</v>
      </c>
      <c r="U35" s="77">
        <f t="shared" si="11"/>
        <v>0</v>
      </c>
      <c r="AB35" s="59"/>
      <c r="AC35" s="59"/>
      <c r="AD35" s="59"/>
      <c r="AE35" s="59"/>
      <c r="AF35" s="59"/>
      <c r="AG35" s="59"/>
      <c r="AH35" s="59"/>
      <c r="AI35" s="59"/>
    </row>
    <row r="36" spans="1:35" s="72" customFormat="1" ht="13" x14ac:dyDescent="0.3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6</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e">
        <f>H16&amp;" I "&amp;(VLOOKUP(H14,Table245811[],6,FALSE))</f>
        <v>#N/A</v>
      </c>
      <c r="H58" s="13" t="e">
        <f>I16&amp;" I "&amp;(VLOOKUP(I14,Table245811[],6,FALSE))</f>
        <v>#N/A</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t="e">
        <f>VLOOKUP(H$14,Table245811[],5,FALSE)</f>
        <v>#N/A</v>
      </c>
      <c r="H59" s="76" t="e">
        <f>VLOOKUP(I$14,Table245811[],5,FALSE)</f>
        <v>#N/A</v>
      </c>
      <c r="I59" s="76" t="e">
        <f>VLOOKUP(J$14,Table245811[],5,FALSE)</f>
        <v>#N/A</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7.1</v>
      </c>
      <c r="C60" s="76">
        <f t="shared" ref="C60:U60" si="14">D10</f>
        <v>7</v>
      </c>
      <c r="D60" s="76">
        <f t="shared" si="14"/>
        <v>7.3</v>
      </c>
      <c r="E60" s="76">
        <f t="shared" si="14"/>
        <v>7.3</v>
      </c>
      <c r="F60" s="76">
        <f t="shared" si="14"/>
        <v>7.4</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125</v>
      </c>
      <c r="C62" s="77">
        <f>B32</f>
        <v>125</v>
      </c>
      <c r="D62" s="77">
        <f>B33</f>
        <v>125</v>
      </c>
      <c r="E62" s="77">
        <f>B34</f>
        <v>125</v>
      </c>
      <c r="F62" s="77">
        <f>B35</f>
        <v>125</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-4.7999999999999989</v>
      </c>
      <c r="D64" s="77">
        <f t="shared" si="17"/>
        <v>-6.5999999999999979</v>
      </c>
      <c r="E64" s="77">
        <f t="shared" si="17"/>
        <v>-6.5999999999999979</v>
      </c>
      <c r="F64" s="77">
        <f t="shared" si="17"/>
        <v>-7.2000000000000011</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4.7999999999999989</v>
      </c>
      <c r="D65" s="77">
        <f t="shared" si="18"/>
        <v>6.5999999999999979</v>
      </c>
      <c r="E65" s="77">
        <f t="shared" si="18"/>
        <v>6.5999999999999979</v>
      </c>
      <c r="F65" s="77">
        <f t="shared" si="18"/>
        <v>7.2000000000000011</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F1" zoomScale="90" zoomScaleNormal="90" workbookViewId="0">
      <selection activeCell="L3" sqref="L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'Bolton Hill Cake'!C1:D1</f>
        <v>PAN-019621</v>
      </c>
      <c r="D1" s="141"/>
      <c r="E1" s="93" t="s">
        <v>45</v>
      </c>
      <c r="F1" s="39" t="str">
        <f>'Bolton Hill Cake'!F1</f>
        <v>20.33ha</v>
      </c>
      <c r="G1" s="120" t="s">
        <v>43</v>
      </c>
      <c r="H1" s="121"/>
      <c r="I1" s="118">
        <v>6.9</v>
      </c>
      <c r="J1" s="119" t="s">
        <v>153</v>
      </c>
      <c r="K1" s="119"/>
      <c r="L1" s="97">
        <v>41.3</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'Bolton Hill Cake'!C2:D2</f>
        <v>EPR/GP3792SK</v>
      </c>
      <c r="D2" s="143"/>
      <c r="E2" s="93" t="s">
        <v>109</v>
      </c>
      <c r="F2" s="96" t="s">
        <v>167</v>
      </c>
      <c r="G2" s="138" t="s">
        <v>110</v>
      </c>
      <c r="H2" s="139"/>
      <c r="I2" s="118"/>
      <c r="J2" s="119" t="s">
        <v>158</v>
      </c>
      <c r="K2" s="119"/>
      <c r="L2" s="97">
        <v>1.05</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'Bolton Hill Cake'!C3:D3</f>
        <v>ByProduct Recovery Ltd</v>
      </c>
      <c r="D3" s="143"/>
      <c r="E3" s="93" t="s">
        <v>108</v>
      </c>
      <c r="F3" s="31" t="s">
        <v>76</v>
      </c>
      <c r="G3" s="119" t="s">
        <v>159</v>
      </c>
      <c r="H3" s="119"/>
      <c r="I3" s="118"/>
      <c r="J3" s="120" t="s">
        <v>154</v>
      </c>
      <c r="K3" s="121"/>
      <c r="L3" s="97">
        <f>(L1/(L2*10000))*100</f>
        <v>0.39333333333333331</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'Bolton Hill Cake'!C4:D4</f>
        <v>Hook Farm, Ambleston, Haverfordwest, Pembrokeshire, SA62 5QX</v>
      </c>
      <c r="D4" s="141"/>
      <c r="E4" s="94" t="s">
        <v>1</v>
      </c>
      <c r="F4" s="96" t="s">
        <v>172</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'Bolton Hill Cake'!C5:D5</f>
        <v>Rhiannon Smith</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'Bolton Hill Cake'!C8</f>
        <v>1</v>
      </c>
      <c r="D8" s="60">
        <f>'Bolton Hill Cake'!D8</f>
        <v>2</v>
      </c>
      <c r="E8" s="60">
        <f>'Bolton Hill Cake'!E8</f>
        <v>3</v>
      </c>
      <c r="F8" s="60">
        <f>'Bolton Hill Cake'!F8</f>
        <v>4</v>
      </c>
      <c r="G8" s="60">
        <f>'Bolton Hill Cake'!G8</f>
        <v>6</v>
      </c>
      <c r="H8" s="60">
        <f>'Bolton Hill Cake'!H8</f>
        <v>0</v>
      </c>
      <c r="I8" s="60">
        <f>'Bolton Hill Cake'!I8</f>
        <v>0</v>
      </c>
      <c r="J8" s="60">
        <f>'Bolton Hill Cake'!J8</f>
        <v>0</v>
      </c>
      <c r="K8" s="60">
        <f>'Bolton Hill Cake'!K8</f>
        <v>0</v>
      </c>
      <c r="L8" s="60">
        <f>'Bolton Hill Cake'!L8</f>
        <v>0</v>
      </c>
      <c r="M8" s="60">
        <f>'Bolton Hill Cake'!M8</f>
        <v>0</v>
      </c>
      <c r="N8" s="60">
        <f>'Bolton Hill Cake'!N8</f>
        <v>0</v>
      </c>
      <c r="O8" s="60">
        <f>'Bolton Hill Cake'!O8</f>
        <v>0</v>
      </c>
      <c r="P8" s="60">
        <f>'Bolton Hill Cake'!P8</f>
        <v>0</v>
      </c>
      <c r="Q8" s="60">
        <f>'Bolton Hill Cake'!Q8</f>
        <v>0</v>
      </c>
      <c r="R8" s="60">
        <f>'Bolton Hill Cake'!R8</f>
        <v>0</v>
      </c>
      <c r="S8" s="60">
        <f>'Bolton Hill Cake'!S8</f>
        <v>0</v>
      </c>
      <c r="T8" s="60">
        <f>'Bolton Hill Cake'!T8</f>
        <v>0</v>
      </c>
      <c r="U8" s="60">
        <f>'Bolton Hill Cake'!U8</f>
        <v>0</v>
      </c>
      <c r="V8" s="60">
        <f>'Bolton Hill Cake'!V8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'Bolton Hill Cake'!C9</f>
        <v>M</v>
      </c>
      <c r="D9" s="60" t="str">
        <f>'Bolton Hill Cake'!D9</f>
        <v>M</v>
      </c>
      <c r="E9" s="60" t="str">
        <f>'Bolton Hill Cake'!E9</f>
        <v>M</v>
      </c>
      <c r="F9" s="60" t="str">
        <f>'Bolton Hill Cake'!F9</f>
        <v>M</v>
      </c>
      <c r="G9" s="60" t="str">
        <f>'Bolton Hill Cake'!G9</f>
        <v>M</v>
      </c>
      <c r="H9" s="60">
        <f>'Bolton Hill Cake'!H9</f>
        <v>0</v>
      </c>
      <c r="I9" s="60">
        <f>'Bolton Hill Cake'!I9</f>
        <v>0</v>
      </c>
      <c r="J9" s="60">
        <f>'Bolton Hill Cake'!J9</f>
        <v>0</v>
      </c>
      <c r="K9" s="60">
        <f>'Bolton Hill Cake'!K9</f>
        <v>0</v>
      </c>
      <c r="L9" s="60">
        <f>'Bolton Hill Cake'!L9</f>
        <v>0</v>
      </c>
      <c r="M9" s="60">
        <f>'Bolton Hill Cake'!M9</f>
        <v>0</v>
      </c>
      <c r="N9" s="60">
        <f>'Bolton Hill Cake'!N9</f>
        <v>0</v>
      </c>
      <c r="O9" s="60">
        <f>'Bolton Hill Cake'!O9</f>
        <v>0</v>
      </c>
      <c r="P9" s="60">
        <f>'Bolton Hill Cake'!P9</f>
        <v>0</v>
      </c>
      <c r="Q9" s="60">
        <f>'Bolton Hill Cake'!Q9</f>
        <v>0</v>
      </c>
      <c r="R9" s="60">
        <f>'Bolton Hill Cake'!R9</f>
        <v>0</v>
      </c>
      <c r="S9" s="60">
        <f>'Bolton Hill Cake'!S9</f>
        <v>0</v>
      </c>
      <c r="T9" s="60">
        <f>'Bolton Hill Cake'!T9</f>
        <v>0</v>
      </c>
      <c r="U9" s="60">
        <f>'Bolton Hill Cake'!U9</f>
        <v>0</v>
      </c>
      <c r="V9" s="60">
        <f>'Bolton Hill Cake'!V9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'Bolton Hill Cake'!C10</f>
        <v>7.1</v>
      </c>
      <c r="D10" s="60">
        <f>'Bolton Hill Cake'!D10</f>
        <v>7</v>
      </c>
      <c r="E10" s="60">
        <f>'Bolton Hill Cake'!E10</f>
        <v>7.3</v>
      </c>
      <c r="F10" s="60">
        <f>'Bolton Hill Cake'!F10</f>
        <v>7.3</v>
      </c>
      <c r="G10" s="60">
        <f>'Bolton Hill Cake'!G10</f>
        <v>7.4</v>
      </c>
      <c r="H10" s="60">
        <f>'Bolton Hill Cake'!H10</f>
        <v>0</v>
      </c>
      <c r="I10" s="60">
        <f>'Bolton Hill Cake'!I10</f>
        <v>0</v>
      </c>
      <c r="J10" s="60">
        <f>'Bolton Hill Cake'!J10</f>
        <v>0</v>
      </c>
      <c r="K10" s="60">
        <f>'Bolton Hill Cake'!K10</f>
        <v>0</v>
      </c>
      <c r="L10" s="60">
        <f>'Bolton Hill Cake'!L10</f>
        <v>0</v>
      </c>
      <c r="M10" s="60">
        <f>'Bolton Hill Cake'!M10</f>
        <v>0</v>
      </c>
      <c r="N10" s="60">
        <f>'Bolton Hill Cake'!N10</f>
        <v>0</v>
      </c>
      <c r="O10" s="60">
        <f>'Bolton Hill Cake'!O10</f>
        <v>0</v>
      </c>
      <c r="P10" s="60">
        <f>'Bolton Hill Cake'!P10</f>
        <v>0</v>
      </c>
      <c r="Q10" s="60">
        <f>'Bolton Hill Cake'!Q10</f>
        <v>0</v>
      </c>
      <c r="R10" s="60">
        <f>'Bolton Hill Cake'!R10</f>
        <v>0</v>
      </c>
      <c r="S10" s="60">
        <f>'Bolton Hill Cake'!S10</f>
        <v>0</v>
      </c>
      <c r="T10" s="60">
        <f>'Bolton Hill Cake'!T10</f>
        <v>0</v>
      </c>
      <c r="U10" s="60">
        <f>'Bolton Hill Cake'!U10</f>
        <v>0</v>
      </c>
      <c r="V10" s="60">
        <f>'Bolton Hill Cake'!V10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'Bolton Hill Cake'!C11</f>
        <v>3</v>
      </c>
      <c r="D11" s="60">
        <f>'Bolton Hill Cake'!D11</f>
        <v>3</v>
      </c>
      <c r="E11" s="60">
        <f>'Bolton Hill Cake'!E11</f>
        <v>3</v>
      </c>
      <c r="F11" s="60">
        <f>'Bolton Hill Cake'!F11</f>
        <v>3</v>
      </c>
      <c r="G11" s="60">
        <f>'Bolton Hill Cake'!G11</f>
        <v>3</v>
      </c>
      <c r="H11" s="60">
        <f>'Bolton Hill Cake'!H11</f>
        <v>0</v>
      </c>
      <c r="I11" s="60">
        <f>'Bolton Hill Cake'!I11</f>
        <v>0</v>
      </c>
      <c r="J11" s="60">
        <f>'Bolton Hill Cake'!J11</f>
        <v>0</v>
      </c>
      <c r="K11" s="60">
        <f>'Bolton Hill Cake'!K11</f>
        <v>0</v>
      </c>
      <c r="L11" s="60">
        <f>'Bolton Hill Cake'!L11</f>
        <v>0</v>
      </c>
      <c r="M11" s="60">
        <f>'Bolton Hill Cake'!M11</f>
        <v>0</v>
      </c>
      <c r="N11" s="60">
        <f>'Bolton Hill Cake'!N11</f>
        <v>0</v>
      </c>
      <c r="O11" s="60">
        <f>'Bolton Hill Cake'!O11</f>
        <v>0</v>
      </c>
      <c r="P11" s="60">
        <f>'Bolton Hill Cake'!P11</f>
        <v>0</v>
      </c>
      <c r="Q11" s="60">
        <f>'Bolton Hill Cake'!Q11</f>
        <v>0</v>
      </c>
      <c r="R11" s="60">
        <f>'Bolton Hill Cake'!R11</f>
        <v>0</v>
      </c>
      <c r="S11" s="60">
        <f>'Bolton Hill Cake'!S11</f>
        <v>0</v>
      </c>
      <c r="T11" s="60">
        <f>'Bolton Hill Cake'!T11</f>
        <v>0</v>
      </c>
      <c r="U11" s="60">
        <f>'Bolton Hill Cake'!U11</f>
        <v>0</v>
      </c>
      <c r="V11" s="60">
        <f>'Bolton Hill Cake'!V11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'Bolton Hill Cake'!C12</f>
        <v>3</v>
      </c>
      <c r="D12" s="60">
        <f>'Bolton Hill Cake'!D12</f>
        <v>3</v>
      </c>
      <c r="E12" s="60">
        <f>'Bolton Hill Cake'!E12</f>
        <v>4</v>
      </c>
      <c r="F12" s="60">
        <f>'Bolton Hill Cake'!F12</f>
        <v>4</v>
      </c>
      <c r="G12" s="60">
        <f>'Bolton Hill Cake'!G12</f>
        <v>3</v>
      </c>
      <c r="H12" s="60">
        <f>'Bolton Hill Cake'!H12</f>
        <v>0</v>
      </c>
      <c r="I12" s="60">
        <f>'Bolton Hill Cake'!I12</f>
        <v>0</v>
      </c>
      <c r="J12" s="60">
        <f>'Bolton Hill Cake'!J12</f>
        <v>0</v>
      </c>
      <c r="K12" s="60">
        <f>'Bolton Hill Cake'!K12</f>
        <v>0</v>
      </c>
      <c r="L12" s="60">
        <f>'Bolton Hill Cake'!L12</f>
        <v>0</v>
      </c>
      <c r="M12" s="60">
        <f>'Bolton Hill Cake'!M12</f>
        <v>0</v>
      </c>
      <c r="N12" s="60">
        <f>'Bolton Hill Cake'!N12</f>
        <v>0</v>
      </c>
      <c r="O12" s="60">
        <f>'Bolton Hill Cake'!O12</f>
        <v>0</v>
      </c>
      <c r="P12" s="60">
        <f>'Bolton Hill Cake'!P12</f>
        <v>0</v>
      </c>
      <c r="Q12" s="60">
        <f>'Bolton Hill Cake'!Q12</f>
        <v>0</v>
      </c>
      <c r="R12" s="60">
        <f>'Bolton Hill Cake'!R12</f>
        <v>0</v>
      </c>
      <c r="S12" s="60">
        <f>'Bolton Hill Cake'!S12</f>
        <v>0</v>
      </c>
      <c r="T12" s="60">
        <f>'Bolton Hill Cake'!T12</f>
        <v>0</v>
      </c>
      <c r="U12" s="60">
        <f>'Bolton Hill Cake'!U12</f>
        <v>0</v>
      </c>
      <c r="V12" s="60">
        <f>'Bolton Hill Cake'!V12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'Bolton Hill Cake'!C13</f>
        <v>2</v>
      </c>
      <c r="D13" s="60">
        <f>'Bolton Hill Cake'!D13</f>
        <v>2</v>
      </c>
      <c r="E13" s="60">
        <f>'Bolton Hill Cake'!E13</f>
        <v>2</v>
      </c>
      <c r="F13" s="60">
        <f>'Bolton Hill Cake'!F13</f>
        <v>2</v>
      </c>
      <c r="G13" s="60">
        <f>'Bolton Hill Cake'!G13</f>
        <v>2</v>
      </c>
      <c r="H13" s="60">
        <f>'Bolton Hill Cake'!H13</f>
        <v>0</v>
      </c>
      <c r="I13" s="60">
        <f>'Bolton Hill Cake'!I13</f>
        <v>0</v>
      </c>
      <c r="J13" s="60">
        <f>'Bolton Hill Cake'!J13</f>
        <v>0</v>
      </c>
      <c r="K13" s="60">
        <f>'Bolton Hill Cake'!K13</f>
        <v>0</v>
      </c>
      <c r="L13" s="60">
        <f>'Bolton Hill Cake'!L13</f>
        <v>0</v>
      </c>
      <c r="M13" s="60">
        <f>'Bolton Hill Cake'!M13</f>
        <v>0</v>
      </c>
      <c r="N13" s="60">
        <f>'Bolton Hill Cake'!N13</f>
        <v>0</v>
      </c>
      <c r="O13" s="60">
        <f>'Bolton Hill Cake'!O13</f>
        <v>0</v>
      </c>
      <c r="P13" s="60">
        <f>'Bolton Hill Cake'!P13</f>
        <v>0</v>
      </c>
      <c r="Q13" s="60">
        <f>'Bolton Hill Cake'!Q13</f>
        <v>0</v>
      </c>
      <c r="R13" s="60">
        <f>'Bolton Hill Cake'!R13</f>
        <v>0</v>
      </c>
      <c r="S13" s="60">
        <f>'Bolton Hill Cake'!S13</f>
        <v>0</v>
      </c>
      <c r="T13" s="60">
        <f>'Bolton Hill Cake'!T13</f>
        <v>0</v>
      </c>
      <c r="U13" s="60">
        <f>'Bolton Hill Cake'!U13</f>
        <v>0</v>
      </c>
      <c r="V13" s="60">
        <f>'Bolton Hill Cake'!V13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'Bolton Hill Cake'!C14</f>
        <v xml:space="preserve">Grass Silage (25% DM) </v>
      </c>
      <c r="D14" s="102" t="str">
        <f>'Bolton Hill Cake'!D14</f>
        <v xml:space="preserve">Grass Silage (25% DM) </v>
      </c>
      <c r="E14" s="102" t="str">
        <f>'Bolton Hill Cake'!E14</f>
        <v xml:space="preserve">Grass Silage (25% DM) </v>
      </c>
      <c r="F14" s="102" t="str">
        <f>'Bolton Hill Cake'!F14</f>
        <v xml:space="preserve">Grass Silage (25% DM) </v>
      </c>
      <c r="G14" s="102" t="str">
        <f>'Bolton Hill Cake'!G14</f>
        <v xml:space="preserve">Grass Silage (25% DM) </v>
      </c>
      <c r="H14" s="102">
        <f>'Bolton Hill Cake'!H14</f>
        <v>0</v>
      </c>
      <c r="I14" s="102">
        <f>'Bolton Hill Cake'!I14</f>
        <v>0</v>
      </c>
      <c r="J14" s="102">
        <f>'Bolton Hill Cake'!J14</f>
        <v>0</v>
      </c>
      <c r="K14" s="102">
        <f>'Bolton Hill Cake'!K14</f>
        <v>0</v>
      </c>
      <c r="L14" s="102">
        <f>'Bolton Hill Cake'!L14</f>
        <v>0</v>
      </c>
      <c r="M14" s="102">
        <f>'Bolton Hill Cake'!M14</f>
        <v>0</v>
      </c>
      <c r="N14" s="102">
        <f>'Bolton Hill Cake'!N14</f>
        <v>0</v>
      </c>
      <c r="O14" s="102">
        <f>'Bolton Hill Cake'!O14</f>
        <v>0</v>
      </c>
      <c r="P14" s="102">
        <f>'Bolton Hill Cake'!P14</f>
        <v>0</v>
      </c>
      <c r="Q14" s="102">
        <f>'Bolton Hill Cake'!Q14</f>
        <v>0</v>
      </c>
      <c r="R14" s="102">
        <f>'Bolton Hill Cake'!R14</f>
        <v>0</v>
      </c>
      <c r="S14" s="102">
        <f>'Bolton Hill Cake'!S14</f>
        <v>0</v>
      </c>
      <c r="T14" s="102">
        <f>'Bolton Hill Cake'!T14</f>
        <v>0</v>
      </c>
      <c r="U14" s="102">
        <f>'Bolton Hill Cake'!U14</f>
        <v>0</v>
      </c>
      <c r="V14" s="102">
        <f>'Bolton Hill Cake'!V14</f>
        <v>0</v>
      </c>
      <c r="AD14" s="30" t="s">
        <v>138</v>
      </c>
      <c r="AE14" s="30">
        <v>6</v>
      </c>
      <c r="AI14" s="53" t="s">
        <v>119</v>
      </c>
      <c r="AJ14" s="54">
        <v>0.8</v>
      </c>
      <c r="AK14" s="55">
        <v>1.7</v>
      </c>
      <c r="AL14" s="11">
        <v>12</v>
      </c>
      <c r="AM14" s="11">
        <v>6.7</v>
      </c>
      <c r="AN14" s="11" t="s">
        <v>135</v>
      </c>
    </row>
    <row r="15" spans="1:41" ht="13" x14ac:dyDescent="0.25">
      <c r="A15" s="130" t="s">
        <v>9</v>
      </c>
      <c r="B15" s="130"/>
      <c r="C15" s="60">
        <f>'Bolton Hill Cake'!C15</f>
        <v>38</v>
      </c>
      <c r="D15" s="60">
        <f>'Bolton Hill Cake'!D15</f>
        <v>38</v>
      </c>
      <c r="E15" s="60">
        <f>'Bolton Hill Cake'!E15</f>
        <v>38</v>
      </c>
      <c r="F15" s="60">
        <f>'Bolton Hill Cake'!F15</f>
        <v>38</v>
      </c>
      <c r="G15" s="60">
        <f>'Bolton Hill Cake'!G15</f>
        <v>38</v>
      </c>
      <c r="H15" s="60">
        <f>'Bolton Hill Cake'!H15</f>
        <v>0</v>
      </c>
      <c r="I15" s="60">
        <f>'Bolton Hill Cake'!I15</f>
        <v>0</v>
      </c>
      <c r="J15" s="60">
        <f>'Bolton Hill Cake'!J15</f>
        <v>0</v>
      </c>
      <c r="K15" s="60">
        <f>'Bolton Hill Cake'!K15</f>
        <v>0</v>
      </c>
      <c r="L15" s="60">
        <f>'Bolton Hill Cake'!L15</f>
        <v>0</v>
      </c>
      <c r="M15" s="60">
        <f>'Bolton Hill Cake'!M15</f>
        <v>0</v>
      </c>
      <c r="N15" s="60">
        <f>'Bolton Hill Cake'!N15</f>
        <v>0</v>
      </c>
      <c r="O15" s="60">
        <f>'Bolton Hill Cake'!O15</f>
        <v>0</v>
      </c>
      <c r="P15" s="60">
        <f>'Bolton Hill Cake'!P15</f>
        <v>0</v>
      </c>
      <c r="Q15" s="60">
        <f>'Bolton Hill Cake'!Q15</f>
        <v>0</v>
      </c>
      <c r="R15" s="60">
        <f>'Bolton Hill Cake'!R15</f>
        <v>0</v>
      </c>
      <c r="S15" s="60">
        <f>'Bolton Hill Cake'!S15</f>
        <v>0</v>
      </c>
      <c r="T15" s="60">
        <f>'Bolton Hill Cake'!T15</f>
        <v>0</v>
      </c>
      <c r="U15" s="60">
        <f>'Bolton Hill Cake'!U15</f>
        <v>0</v>
      </c>
      <c r="V15" s="60">
        <f>'Bolton Hill Cake'!V15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'Bolton Hill Cake'!C16</f>
        <v>Medium/Clay</v>
      </c>
      <c r="D16" s="103" t="str">
        <f>'Bolton Hill Cake'!D16</f>
        <v>Medium/Clay</v>
      </c>
      <c r="E16" s="103" t="str">
        <f>'Bolton Hill Cake'!E16</f>
        <v>Medium/Clay</v>
      </c>
      <c r="F16" s="103" t="str">
        <f>'Bolton Hill Cake'!F16</f>
        <v>Medium/Clay</v>
      </c>
      <c r="G16" s="103" t="str">
        <f>'Bolton Hill Cake'!G16</f>
        <v>Medium/Clay</v>
      </c>
      <c r="H16" s="103">
        <f>'Bolton Hill Cake'!H16</f>
        <v>0</v>
      </c>
      <c r="I16" s="103">
        <f>'Bolton Hill Cake'!I16</f>
        <v>0</v>
      </c>
      <c r="J16" s="103">
        <f>'Bolton Hill Cake'!J16</f>
        <v>0</v>
      </c>
      <c r="K16" s="103">
        <f>'Bolton Hill Cake'!K16</f>
        <v>0</v>
      </c>
      <c r="L16" s="103">
        <f>'Bolton Hill Cake'!L16</f>
        <v>0</v>
      </c>
      <c r="M16" s="103">
        <f>'Bolton Hill Cake'!M16</f>
        <v>0</v>
      </c>
      <c r="N16" s="103">
        <f>'Bolton Hill Cake'!N16</f>
        <v>0</v>
      </c>
      <c r="O16" s="103">
        <f>'Bolton Hill Cake'!O16</f>
        <v>0</v>
      </c>
      <c r="P16" s="103">
        <f>'Bolton Hill Cake'!P16</f>
        <v>0</v>
      </c>
      <c r="Q16" s="103">
        <f>'Bolton Hill Cake'!Q16</f>
        <v>0</v>
      </c>
      <c r="R16" s="103">
        <f>'Bolton Hill Cake'!R16</f>
        <v>0</v>
      </c>
      <c r="S16" s="103">
        <f>'Bolton Hill Cake'!S16</f>
        <v>0</v>
      </c>
      <c r="T16" s="103">
        <f>'Bolton Hill Cake'!T16</f>
        <v>0</v>
      </c>
      <c r="U16" s="103">
        <f>'Bolton Hill Cake'!U16</f>
        <v>0</v>
      </c>
      <c r="V16" s="103">
        <f>'Bolton Hill Cake'!V16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62.421616949999994</v>
      </c>
      <c r="D18" s="16">
        <f>$D32</f>
        <v>62.421616949999994</v>
      </c>
      <c r="E18" s="16">
        <f>$D33</f>
        <v>62.421616949999994</v>
      </c>
      <c r="F18" s="16">
        <f>$D34</f>
        <v>62.421616949999994</v>
      </c>
      <c r="G18" s="16">
        <f>$D35</f>
        <v>62.421616949999994</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-2.1783830500000008</v>
      </c>
      <c r="D19" s="16">
        <f t="shared" ref="D19:V19" si="1">D18-D17</f>
        <v>-2.1783830500000008</v>
      </c>
      <c r="E19" s="16">
        <f t="shared" si="1"/>
        <v>-2.1783830500000008</v>
      </c>
      <c r="F19" s="16">
        <f t="shared" si="1"/>
        <v>-2.1783830500000008</v>
      </c>
      <c r="G19" s="16">
        <f t="shared" si="1"/>
        <v>-2.1783830500000008</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3.3611366250000003</v>
      </c>
      <c r="D22" s="16">
        <f>$E32</f>
        <v>3.3611366250000003</v>
      </c>
      <c r="E22" s="16">
        <f>$E33</f>
        <v>3.3611366250000003</v>
      </c>
      <c r="F22" s="16">
        <f>$E34</f>
        <v>3.3611366250000003</v>
      </c>
      <c r="G22" s="16">
        <f>$E35</f>
        <v>3.3611366250000003</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-224.638863375</v>
      </c>
      <c r="D23" s="16">
        <f t="shared" ref="D23:V23" si="3">D22-D21</f>
        <v>-224.638863375</v>
      </c>
      <c r="E23" s="16">
        <f t="shared" si="3"/>
        <v>-224.638863375</v>
      </c>
      <c r="F23" s="16">
        <f t="shared" si="3"/>
        <v>-224.638863375</v>
      </c>
      <c r="G23" s="16">
        <f t="shared" si="3"/>
        <v>-224.638863375</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14.7</v>
      </c>
      <c r="C28" s="15">
        <v>1.05</v>
      </c>
      <c r="D28" s="15">
        <v>0.33700000000000002</v>
      </c>
      <c r="E28" s="15">
        <v>3.4500000000000003E-2</v>
      </c>
      <c r="F28" s="15">
        <v>936</v>
      </c>
      <c r="G28" s="15">
        <v>26.1</v>
      </c>
      <c r="H28" s="15">
        <v>161</v>
      </c>
      <c r="I28" s="15">
        <v>28.8</v>
      </c>
      <c r="J28" s="15">
        <v>0.11</v>
      </c>
      <c r="K28" s="23">
        <v>0.14000000000000001</v>
      </c>
      <c r="L28" s="15">
        <v>24.9</v>
      </c>
      <c r="M28" s="15">
        <v>10.6</v>
      </c>
      <c r="N28" s="15">
        <v>3740</v>
      </c>
      <c r="O28" s="15">
        <v>274000</v>
      </c>
      <c r="P28" s="15"/>
      <c r="Q28" s="15">
        <v>2860</v>
      </c>
      <c r="R28" s="15"/>
      <c r="S28" s="15">
        <v>16.399999999999999</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55</v>
      </c>
      <c r="C31" s="77">
        <f>IF(C$27="%w/w SAR",((C$28*10)*$B31),IF(C$27="%w/w DM",(((C$28*10)*($B$28/100))*$B31),IF(C$27="kg/t SAR",(C$28*$B31),IF(C$27="kg/t DM",((C$28*($B$28/100))*$B31),IF(C$27="mg/kg SAR",((C$28*0.001)*$B31),IF(C$27="mg/kg DM",(((C$28*0.001)*($B$28/100))*$B31),0))))))</f>
        <v>84.892499999999998</v>
      </c>
      <c r="D31" s="77">
        <f>(IF(D$27="%w/w SAR",((D$28*10)*$B31),IF(D$27="%w/w DM",(((D$28*10)*($B$28/100))*$B31),IF(D$27="kg/t SAR",(D$28*$B31),IF(D$27="kg/t DM",((D$28*($B$28/100))*$B31),IF(D$27="mg/kg SAR",((D$28*0.001)*$B31),IF(D$27="mg/kg DM",(((D$28*0.001)*($B$28/100))*$B31),"0")))))))*2.291</f>
        <v>62.421616949999994</v>
      </c>
      <c r="E31" s="77">
        <f>(IF(E$27="%w/w SAR",((E$28*10)*$B31),IF(E$27="%w/w DM",(((E$28*10)*($B$28/100))*$B31),IF(E$27="kg/t SAR",(E$28*$B31),IF(E$27="kg/t DM",((E$28*($B$28/100))*$B31),IF(E$27="mg/kg SAR",((E$28*0.001)*$B31),IF(E$27="mg/kg DM",(((E$28*0.001)*($B$28/100))*$B31),"0")))))))*1.205</f>
        <v>3.3611366250000003</v>
      </c>
      <c r="F31" s="77">
        <f>(IF(F$27="%w/w SAR",((F$28*10)*$B31),IF(F$27="%w/w DM",(((F$28*10)*($B$28/100))*$B31),IF(F$27="kg/t SAR",(F$28*$B31),IF(F$27="kg/t DM",((F$28*($B$28/100))*$B31),IF(F$27="mg/kg SAR",((F$28*0.001)*$B31),IF(F$27="mg/kg DM",(((F$28*0.001)*($B$28/100))*$B31),"0")))))))*1.658</f>
        <v>12.547014479999998</v>
      </c>
      <c r="G31" s="77">
        <f t="shared" ref="G31:P46" si="5">IF(G$27="%w/w SAR",((G$28*10)*$B31),IF(G$27="%w/w DM",(((G$28*10)*($B$28/100))*$B31),IF(G$27="kg/t SAR",(G$28*$B31),IF(G$27="kg/t DM",((G$28*($B$28/100))*$B31),IF(G$27="mg/kg SAR",((G$28*0.001)*$B31),IF(G$27="mg/kg DM",(((G$28*0.001)*($B$28/100))*$B31),0))))))</f>
        <v>0.2110185</v>
      </c>
      <c r="H31" s="77">
        <f t="shared" si="5"/>
        <v>1.301685</v>
      </c>
      <c r="I31" s="77">
        <f t="shared" si="5"/>
        <v>0.23284800000000003</v>
      </c>
      <c r="J31" s="77">
        <f t="shared" si="5"/>
        <v>8.8935000000000001E-4</v>
      </c>
      <c r="K31" s="77">
        <f t="shared" si="5"/>
        <v>1.1318999999999999E-3</v>
      </c>
      <c r="L31" s="77">
        <f t="shared" si="5"/>
        <v>0.20131649999999998</v>
      </c>
      <c r="M31" s="77">
        <f t="shared" si="5"/>
        <v>8.5700999999999986E-2</v>
      </c>
      <c r="N31" s="77">
        <f t="shared" si="5"/>
        <v>30.237900000000003</v>
      </c>
      <c r="O31" s="77">
        <f t="shared" si="5"/>
        <v>2215.29</v>
      </c>
      <c r="P31" s="77">
        <f t="shared" si="5"/>
        <v>0</v>
      </c>
      <c r="Q31" s="77">
        <f>(IF(Q$27="%w/w SAR",((Q$28*10)*$B31),IF(Q$27="%w/w DM",(((Q$28*10)*($B$28/100))*$B31),IF(Q$27="kg/t SAR",(Q$28*$B31),IF(Q$27="kg/t DM",((Q$28*($B$28/100))*$B31),IF(Q$27="mg/kg SAR",((Q$28*0.001)*$B31),IF(Q$27="mg/kg DM",(((Q$28*0.001)*($B$28/100))*$B31),0)))))))*2.5</f>
        <v>57.807749999999992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0.13259399999999996</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55</v>
      </c>
      <c r="C32" s="77">
        <f t="shared" ref="C32:C50" si="6">IF(C$27="%w/w SAR",((C$28*10)*$B32),IF(C$27="%w/w DM",(((C$28*10)*($B$28/100))*$B32),IF(C$27="kg/t SAR",(C$28*$B32),IF(C$27="kg/t DM",((C$28*($B$28/100))*$B32),IF(C$27="mg/kg SAR",((C$28*0.001)*$B32),IF(C$27="mg/kg DM",(((C$28*0.001)*($B$28/100))*$B32),0))))))</f>
        <v>84.892499999999998</v>
      </c>
      <c r="D32" s="77">
        <f t="shared" ref="D32:D50" si="7">(IF(D$27="%w/w SAR",((D$28*10)*$B32),IF(D$27="%w/w DM",(((D$28*10)*($B$28/100))*$B32),IF(D$27="kg/t SAR",(D$28*$B32),IF(D$27="kg/t DM",((D$28*($B$28/100))*$B32),IF(D$27="mg/kg SAR",((D$28*0.001)*$B32),IF(D$27="mg/kg DM",(((D$28*0.001)*($B$28/100))*$B32),"0")))))))*2.291</f>
        <v>62.421616949999994</v>
      </c>
      <c r="E32" s="77">
        <f t="shared" ref="E32:E50" si="8">(IF(E$27="%w/w SAR",((E$28*10)*$B32),IF(E$27="%w/w DM",(((E$28*10)*($B$28/100))*$B32),IF(E$27="kg/t SAR",(E$28*$B32),IF(E$27="kg/t DM",((E$28*($B$28/100))*$B32),IF(E$27="mg/kg SAR",((E$28*0.001)*$B32),IF(E$27="mg/kg DM",(((E$28*0.001)*($B$28/100))*$B32),"0")))))))*1.205</f>
        <v>3.3611366250000003</v>
      </c>
      <c r="F32" s="77">
        <f t="shared" ref="F32:F50" si="9">(IF(F$27="%w/w SAR",((F$28*10)*$B32),IF(F$27="%w/w DM",(((F$28*10)*($B$28/100))*$B32),IF(F$27="kg/t SAR",(F$28*$B32),IF(F$27="kg/t DM",((F$28*($B$28/100))*$B32),IF(F$27="mg/kg SAR",((F$28*0.001)*$B32),IF(F$27="mg/kg DM",(((F$28*0.001)*($B$28/100))*$B32),"0")))))))*1.658</f>
        <v>12.547014479999998</v>
      </c>
      <c r="G32" s="77">
        <f t="shared" si="5"/>
        <v>0.2110185</v>
      </c>
      <c r="H32" s="77">
        <f t="shared" si="5"/>
        <v>1.301685</v>
      </c>
      <c r="I32" s="77">
        <f t="shared" si="5"/>
        <v>0.23284800000000003</v>
      </c>
      <c r="J32" s="77">
        <f t="shared" si="5"/>
        <v>8.8935000000000001E-4</v>
      </c>
      <c r="K32" s="77">
        <f t="shared" si="5"/>
        <v>1.1318999999999999E-3</v>
      </c>
      <c r="L32" s="77">
        <f t="shared" si="5"/>
        <v>0.20131649999999998</v>
      </c>
      <c r="M32" s="77">
        <f t="shared" si="5"/>
        <v>8.5700999999999986E-2</v>
      </c>
      <c r="N32" s="77">
        <f t="shared" si="5"/>
        <v>30.237900000000003</v>
      </c>
      <c r="O32" s="77">
        <f t="shared" si="5"/>
        <v>2215.29</v>
      </c>
      <c r="P32" s="77">
        <f t="shared" si="5"/>
        <v>0</v>
      </c>
      <c r="Q32" s="77">
        <f t="shared" ref="Q32:Q50" si="10">(IF(Q$27="%w/w SAR",((Q$28*10)*$B32),IF(Q$27="%w/w DM",(((Q$28*10)*($B$28/100))*$B32),IF(Q$27="kg/t SAR",(Q$28*$B32),IF(Q$27="kg/t DM",((Q$28*($B$28/100))*$B32),IF(Q$27="mg/kg SAR",((Q$28*0.001)*$B32),IF(Q$27="mg/kg DM",(((Q$28*0.001)*($B$28/100))*$B32),0)))))))*2.5</f>
        <v>57.807749999999992</v>
      </c>
      <c r="R32" s="77">
        <f t="shared" ref="R32:U50" si="11">IF(R$27="%w/w SAR",((R$28*10)*$B32),IF(R$27="%w/w DM",(((R$28*10)*($B$28/100))*$B32),IF(R$27="kg/t SAR",(R$28*$B32),IF(R$27="kg/t DM",((R$28*($B$28/100))*$B32),IF(R$27="mg/kg SAR",((R$28*0.001)*$B32),IF(R$27="mg/kg DM",(((R$28*0.001)*($B$28/100))*$B32),0))))))</f>
        <v>0</v>
      </c>
      <c r="S32" s="77">
        <f t="shared" si="11"/>
        <v>0.13259399999999996</v>
      </c>
      <c r="T32" s="77">
        <f t="shared" si="11"/>
        <v>0</v>
      </c>
      <c r="U32" s="77">
        <f t="shared" si="11"/>
        <v>0</v>
      </c>
      <c r="AB32" s="59"/>
      <c r="AC32" s="59"/>
      <c r="AD32" s="59"/>
      <c r="AE32" s="59"/>
      <c r="AF32" s="59"/>
      <c r="AG32" s="59"/>
      <c r="AH32" s="59"/>
      <c r="AI32" s="59"/>
    </row>
    <row r="33" spans="1:35" s="72" customFormat="1" ht="13" x14ac:dyDescent="0.35">
      <c r="A33" s="13">
        <f>E8</f>
        <v>3</v>
      </c>
      <c r="B33" s="15">
        <v>55</v>
      </c>
      <c r="C33" s="77">
        <f t="shared" si="6"/>
        <v>84.892499999999998</v>
      </c>
      <c r="D33" s="77">
        <f t="shared" si="7"/>
        <v>62.421616949999994</v>
      </c>
      <c r="E33" s="77">
        <f t="shared" si="8"/>
        <v>3.3611366250000003</v>
      </c>
      <c r="F33" s="77">
        <f t="shared" si="9"/>
        <v>12.547014479999998</v>
      </c>
      <c r="G33" s="77">
        <f t="shared" si="5"/>
        <v>0.2110185</v>
      </c>
      <c r="H33" s="77">
        <f t="shared" si="5"/>
        <v>1.301685</v>
      </c>
      <c r="I33" s="77">
        <f t="shared" si="5"/>
        <v>0.23284800000000003</v>
      </c>
      <c r="J33" s="77">
        <f t="shared" si="5"/>
        <v>8.8935000000000001E-4</v>
      </c>
      <c r="K33" s="77">
        <f t="shared" si="5"/>
        <v>1.1318999999999999E-3</v>
      </c>
      <c r="L33" s="77">
        <f t="shared" si="5"/>
        <v>0.20131649999999998</v>
      </c>
      <c r="M33" s="77">
        <f t="shared" si="5"/>
        <v>8.5700999999999986E-2</v>
      </c>
      <c r="N33" s="77">
        <f t="shared" si="5"/>
        <v>30.237900000000003</v>
      </c>
      <c r="O33" s="77">
        <f t="shared" si="5"/>
        <v>2215.29</v>
      </c>
      <c r="P33" s="77">
        <f t="shared" si="5"/>
        <v>0</v>
      </c>
      <c r="Q33" s="77">
        <f t="shared" si="10"/>
        <v>57.807749999999992</v>
      </c>
      <c r="R33" s="77">
        <f t="shared" si="11"/>
        <v>0</v>
      </c>
      <c r="S33" s="77">
        <f t="shared" si="11"/>
        <v>0.13259399999999996</v>
      </c>
      <c r="T33" s="77">
        <f t="shared" si="11"/>
        <v>0</v>
      </c>
      <c r="U33" s="77">
        <f t="shared" si="11"/>
        <v>0</v>
      </c>
      <c r="AB33" s="59"/>
      <c r="AC33" s="59"/>
      <c r="AD33" s="59"/>
      <c r="AE33" s="59"/>
      <c r="AF33" s="59"/>
      <c r="AG33" s="59"/>
      <c r="AH33" s="59"/>
      <c r="AI33" s="59"/>
    </row>
    <row r="34" spans="1:35" s="72" customFormat="1" ht="13" x14ac:dyDescent="0.35">
      <c r="A34" s="13">
        <f>F8</f>
        <v>4</v>
      </c>
      <c r="B34" s="15">
        <v>55</v>
      </c>
      <c r="C34" s="77">
        <f t="shared" si="6"/>
        <v>84.892499999999998</v>
      </c>
      <c r="D34" s="77">
        <f t="shared" si="7"/>
        <v>62.421616949999994</v>
      </c>
      <c r="E34" s="77">
        <f t="shared" si="8"/>
        <v>3.3611366250000003</v>
      </c>
      <c r="F34" s="77">
        <f t="shared" si="9"/>
        <v>12.547014479999998</v>
      </c>
      <c r="G34" s="77">
        <f t="shared" si="5"/>
        <v>0.2110185</v>
      </c>
      <c r="H34" s="77">
        <f t="shared" si="5"/>
        <v>1.301685</v>
      </c>
      <c r="I34" s="77">
        <f t="shared" si="5"/>
        <v>0.23284800000000003</v>
      </c>
      <c r="J34" s="77">
        <f t="shared" si="5"/>
        <v>8.8935000000000001E-4</v>
      </c>
      <c r="K34" s="77">
        <f t="shared" si="5"/>
        <v>1.1318999999999999E-3</v>
      </c>
      <c r="L34" s="77">
        <f t="shared" si="5"/>
        <v>0.20131649999999998</v>
      </c>
      <c r="M34" s="77">
        <f t="shared" si="5"/>
        <v>8.5700999999999986E-2</v>
      </c>
      <c r="N34" s="77">
        <f t="shared" si="5"/>
        <v>30.237900000000003</v>
      </c>
      <c r="O34" s="77">
        <f t="shared" si="5"/>
        <v>2215.29</v>
      </c>
      <c r="P34" s="77">
        <f t="shared" si="5"/>
        <v>0</v>
      </c>
      <c r="Q34" s="77">
        <f t="shared" si="10"/>
        <v>57.807749999999992</v>
      </c>
      <c r="R34" s="77">
        <f t="shared" si="11"/>
        <v>0</v>
      </c>
      <c r="S34" s="77">
        <f t="shared" si="11"/>
        <v>0.13259399999999996</v>
      </c>
      <c r="T34" s="77">
        <f t="shared" si="11"/>
        <v>0</v>
      </c>
      <c r="U34" s="77">
        <f t="shared" si="11"/>
        <v>0</v>
      </c>
      <c r="AB34" s="59"/>
      <c r="AC34" s="59"/>
      <c r="AD34" s="59"/>
      <c r="AE34" s="59"/>
      <c r="AF34" s="59"/>
      <c r="AG34" s="59"/>
      <c r="AH34" s="59"/>
      <c r="AI34" s="59"/>
    </row>
    <row r="35" spans="1:35" s="72" customFormat="1" ht="13" x14ac:dyDescent="0.35">
      <c r="A35" s="13">
        <f>G8</f>
        <v>6</v>
      </c>
      <c r="B35" s="15">
        <v>55</v>
      </c>
      <c r="C35" s="77">
        <f t="shared" si="6"/>
        <v>84.892499999999998</v>
      </c>
      <c r="D35" s="77">
        <f t="shared" si="7"/>
        <v>62.421616949999994</v>
      </c>
      <c r="E35" s="77">
        <f t="shared" si="8"/>
        <v>3.3611366250000003</v>
      </c>
      <c r="F35" s="77">
        <f t="shared" si="9"/>
        <v>12.547014479999998</v>
      </c>
      <c r="G35" s="77">
        <f t="shared" si="5"/>
        <v>0.2110185</v>
      </c>
      <c r="H35" s="77">
        <f t="shared" si="5"/>
        <v>1.301685</v>
      </c>
      <c r="I35" s="77">
        <f t="shared" si="5"/>
        <v>0.23284800000000003</v>
      </c>
      <c r="J35" s="77">
        <f t="shared" si="5"/>
        <v>8.8935000000000001E-4</v>
      </c>
      <c r="K35" s="77">
        <f t="shared" si="5"/>
        <v>1.1318999999999999E-3</v>
      </c>
      <c r="L35" s="77">
        <f t="shared" si="5"/>
        <v>0.20131649999999998</v>
      </c>
      <c r="M35" s="77">
        <f t="shared" si="5"/>
        <v>8.5700999999999986E-2</v>
      </c>
      <c r="N35" s="77">
        <f t="shared" si="5"/>
        <v>30.237900000000003</v>
      </c>
      <c r="O35" s="77">
        <f t="shared" si="5"/>
        <v>2215.29</v>
      </c>
      <c r="P35" s="77">
        <f t="shared" si="5"/>
        <v>0</v>
      </c>
      <c r="Q35" s="77">
        <f t="shared" si="10"/>
        <v>57.807749999999992</v>
      </c>
      <c r="R35" s="77">
        <f t="shared" si="11"/>
        <v>0</v>
      </c>
      <c r="S35" s="77">
        <f t="shared" si="11"/>
        <v>0.13259399999999996</v>
      </c>
      <c r="T35" s="77">
        <f t="shared" si="11"/>
        <v>0</v>
      </c>
      <c r="U35" s="77">
        <f t="shared" si="11"/>
        <v>0</v>
      </c>
      <c r="AB35" s="59"/>
      <c r="AC35" s="59"/>
      <c r="AD35" s="59"/>
      <c r="AE35" s="59"/>
      <c r="AF35" s="59"/>
      <c r="AG35" s="59"/>
      <c r="AH35" s="59"/>
      <c r="AI35" s="59"/>
    </row>
    <row r="36" spans="1:35" s="72" customFormat="1" ht="13" x14ac:dyDescent="0.3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6</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e">
        <f>H16&amp;" I "&amp;(VLOOKUP(H14,Table24581112[],6,FALSE))</f>
        <v>#N/A</v>
      </c>
      <c r="H58" s="13" t="e">
        <f>I16&amp;" I "&amp;(VLOOKUP(I14,Table24581112[],6,FALSE))</f>
        <v>#N/A</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t="e">
        <f>VLOOKUP(H$14,Table24581112[],5,FALSE)</f>
        <v>#N/A</v>
      </c>
      <c r="H59" s="76" t="e">
        <f>VLOOKUP(I$14,Table24581112[],5,FALSE)</f>
        <v>#N/A</v>
      </c>
      <c r="I59" s="76" t="e">
        <f>VLOOKUP(J$14,Table24581112[],5,FALSE)</f>
        <v>#N/A</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7.1</v>
      </c>
      <c r="C60" s="76">
        <f t="shared" ref="C60:U60" si="14">D10</f>
        <v>7</v>
      </c>
      <c r="D60" s="76">
        <f t="shared" si="14"/>
        <v>7.3</v>
      </c>
      <c r="E60" s="76">
        <f t="shared" si="14"/>
        <v>7.3</v>
      </c>
      <c r="F60" s="76">
        <f t="shared" si="14"/>
        <v>7.4</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55</v>
      </c>
      <c r="C62" s="77">
        <f>B32</f>
        <v>55</v>
      </c>
      <c r="D62" s="77">
        <f>B33</f>
        <v>55</v>
      </c>
      <c r="E62" s="77">
        <f>B34</f>
        <v>55</v>
      </c>
      <c r="F62" s="77">
        <f>B35</f>
        <v>55</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-4.7999999999999989</v>
      </c>
      <c r="D64" s="77">
        <f t="shared" si="17"/>
        <v>-6.5999999999999979</v>
      </c>
      <c r="E64" s="77">
        <f t="shared" si="17"/>
        <v>-6.5999999999999979</v>
      </c>
      <c r="F64" s="77">
        <f t="shared" si="17"/>
        <v>-7.2000000000000011</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4.7999999999999989</v>
      </c>
      <c r="D65" s="77">
        <f t="shared" si="18"/>
        <v>6.5999999999999979</v>
      </c>
      <c r="E65" s="77">
        <f t="shared" si="18"/>
        <v>6.5999999999999979</v>
      </c>
      <c r="F65" s="77">
        <f t="shared" si="18"/>
        <v>7.2000000000000011</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F3" sqref="F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19" t="s">
        <v>41</v>
      </c>
      <c r="B1" s="119"/>
      <c r="C1" s="140" t="str">
        <f>'Bolton Hill Cake'!C1:D1</f>
        <v>PAN-019621</v>
      </c>
      <c r="D1" s="141"/>
      <c r="E1" s="93" t="s">
        <v>45</v>
      </c>
      <c r="F1" s="39" t="str">
        <f>'Bolton Hill Cake'!F1</f>
        <v>20.33ha</v>
      </c>
      <c r="G1" s="120" t="s">
        <v>43</v>
      </c>
      <c r="H1" s="121"/>
      <c r="I1" s="118">
        <v>6.7</v>
      </c>
      <c r="J1" s="119" t="s">
        <v>153</v>
      </c>
      <c r="K1" s="119"/>
      <c r="L1" s="97">
        <v>466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'Bolton Hill Cake'!C2:D2</f>
        <v>EPR/GP3792SK</v>
      </c>
      <c r="D2" s="143"/>
      <c r="E2" s="93" t="s">
        <v>109</v>
      </c>
      <c r="F2" s="96" t="s">
        <v>167</v>
      </c>
      <c r="G2" s="138" t="s">
        <v>110</v>
      </c>
      <c r="H2" s="139"/>
      <c r="I2" s="118"/>
      <c r="J2" s="119" t="s">
        <v>158</v>
      </c>
      <c r="K2" s="119"/>
      <c r="L2" s="97">
        <v>2.19</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'Bolton Hill Cake'!C3:D3</f>
        <v>ByProduct Recovery Ltd</v>
      </c>
      <c r="D3" s="143"/>
      <c r="E3" s="93" t="s">
        <v>108</v>
      </c>
      <c r="F3" s="31" t="s">
        <v>78</v>
      </c>
      <c r="G3" s="119" t="s">
        <v>159</v>
      </c>
      <c r="H3" s="119"/>
      <c r="I3" s="118"/>
      <c r="J3" s="120" t="s">
        <v>154</v>
      </c>
      <c r="K3" s="121"/>
      <c r="L3" s="97">
        <f>(L1/(L2*10000))*100</f>
        <v>2.1278538812785386</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'Bolton Hill Cake'!C4:D4</f>
        <v>Hook Farm, Ambleston, Haverfordwest, Pembrokeshire, SA62 5QX</v>
      </c>
      <c r="D4" s="141"/>
      <c r="E4" s="94" t="s">
        <v>1</v>
      </c>
      <c r="F4" s="96" t="s">
        <v>173</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'Bolton Hill Cake'!C5:D5</f>
        <v>Rhiannon Smith</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'Bolton Hill Cake'!C8</f>
        <v>1</v>
      </c>
      <c r="D8" s="60">
        <f>'Bolton Hill Cake'!D8</f>
        <v>2</v>
      </c>
      <c r="E8" s="60">
        <f>'Bolton Hill Cake'!E8</f>
        <v>3</v>
      </c>
      <c r="F8" s="60">
        <f>'Bolton Hill Cake'!F8</f>
        <v>4</v>
      </c>
      <c r="G8" s="60">
        <f>'Bolton Hill Cake'!G8</f>
        <v>6</v>
      </c>
      <c r="H8" s="60">
        <f>'Bolton Hill Cake'!H8</f>
        <v>0</v>
      </c>
      <c r="I8" s="60">
        <f>'Bolton Hill Cake'!I8</f>
        <v>0</v>
      </c>
      <c r="J8" s="60">
        <f>'Bolton Hill Cake'!J8</f>
        <v>0</v>
      </c>
      <c r="K8" s="60">
        <f>'Bolton Hill Cake'!K8</f>
        <v>0</v>
      </c>
      <c r="L8" s="60">
        <f>'Bolton Hill Cake'!L8</f>
        <v>0</v>
      </c>
      <c r="M8" s="60">
        <f>'Bolton Hill Cake'!M8</f>
        <v>0</v>
      </c>
      <c r="N8" s="60">
        <f>'Bolton Hill Cake'!N8</f>
        <v>0</v>
      </c>
      <c r="O8" s="60">
        <f>'Bolton Hill Cake'!O8</f>
        <v>0</v>
      </c>
      <c r="P8" s="60">
        <f>'Bolton Hill Cake'!P8</f>
        <v>0</v>
      </c>
      <c r="Q8" s="60">
        <f>'Bolton Hill Cake'!Q8</f>
        <v>0</v>
      </c>
      <c r="R8" s="60">
        <f>'Bolton Hill Cake'!R8</f>
        <v>0</v>
      </c>
      <c r="S8" s="60">
        <f>'Bolton Hill Cake'!S8</f>
        <v>0</v>
      </c>
      <c r="T8" s="60">
        <f>'Bolton Hill Cake'!T8</f>
        <v>0</v>
      </c>
      <c r="U8" s="60">
        <f>'Bolton Hill Cake'!U8</f>
        <v>0</v>
      </c>
      <c r="V8" s="60">
        <f>'Bolton Hill Cake'!V8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'Bolton Hill Cake'!C9</f>
        <v>M</v>
      </c>
      <c r="D9" s="60" t="str">
        <f>'Bolton Hill Cake'!D9</f>
        <v>M</v>
      </c>
      <c r="E9" s="60" t="str">
        <f>'Bolton Hill Cake'!E9</f>
        <v>M</v>
      </c>
      <c r="F9" s="60" t="str">
        <f>'Bolton Hill Cake'!F9</f>
        <v>M</v>
      </c>
      <c r="G9" s="60" t="str">
        <f>'Bolton Hill Cake'!G9</f>
        <v>M</v>
      </c>
      <c r="H9" s="60">
        <f>'Bolton Hill Cake'!H9</f>
        <v>0</v>
      </c>
      <c r="I9" s="60">
        <f>'Bolton Hill Cake'!I9</f>
        <v>0</v>
      </c>
      <c r="J9" s="60">
        <f>'Bolton Hill Cake'!J9</f>
        <v>0</v>
      </c>
      <c r="K9" s="60">
        <f>'Bolton Hill Cake'!K9</f>
        <v>0</v>
      </c>
      <c r="L9" s="60">
        <f>'Bolton Hill Cake'!L9</f>
        <v>0</v>
      </c>
      <c r="M9" s="60">
        <f>'Bolton Hill Cake'!M9</f>
        <v>0</v>
      </c>
      <c r="N9" s="60">
        <f>'Bolton Hill Cake'!N9</f>
        <v>0</v>
      </c>
      <c r="O9" s="60">
        <f>'Bolton Hill Cake'!O9</f>
        <v>0</v>
      </c>
      <c r="P9" s="60">
        <f>'Bolton Hill Cake'!P9</f>
        <v>0</v>
      </c>
      <c r="Q9" s="60">
        <f>'Bolton Hill Cake'!Q9</f>
        <v>0</v>
      </c>
      <c r="R9" s="60">
        <f>'Bolton Hill Cake'!R9</f>
        <v>0</v>
      </c>
      <c r="S9" s="60">
        <f>'Bolton Hill Cake'!S9</f>
        <v>0</v>
      </c>
      <c r="T9" s="60">
        <f>'Bolton Hill Cake'!T9</f>
        <v>0</v>
      </c>
      <c r="U9" s="60">
        <f>'Bolton Hill Cake'!U9</f>
        <v>0</v>
      </c>
      <c r="V9" s="60">
        <f>'Bolton Hill Cake'!V9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'Bolton Hill Cake'!C10</f>
        <v>7.1</v>
      </c>
      <c r="D10" s="60">
        <f>'Bolton Hill Cake'!D10</f>
        <v>7</v>
      </c>
      <c r="E10" s="60">
        <f>'Bolton Hill Cake'!E10</f>
        <v>7.3</v>
      </c>
      <c r="F10" s="60">
        <f>'Bolton Hill Cake'!F10</f>
        <v>7.3</v>
      </c>
      <c r="G10" s="60">
        <f>'Bolton Hill Cake'!G10</f>
        <v>7.4</v>
      </c>
      <c r="H10" s="60">
        <f>'Bolton Hill Cake'!H10</f>
        <v>0</v>
      </c>
      <c r="I10" s="60">
        <f>'Bolton Hill Cake'!I10</f>
        <v>0</v>
      </c>
      <c r="J10" s="60">
        <f>'Bolton Hill Cake'!J10</f>
        <v>0</v>
      </c>
      <c r="K10" s="60">
        <f>'Bolton Hill Cake'!K10</f>
        <v>0</v>
      </c>
      <c r="L10" s="60">
        <f>'Bolton Hill Cake'!L10</f>
        <v>0</v>
      </c>
      <c r="M10" s="60">
        <f>'Bolton Hill Cake'!M10</f>
        <v>0</v>
      </c>
      <c r="N10" s="60">
        <f>'Bolton Hill Cake'!N10</f>
        <v>0</v>
      </c>
      <c r="O10" s="60">
        <f>'Bolton Hill Cake'!O10</f>
        <v>0</v>
      </c>
      <c r="P10" s="60">
        <f>'Bolton Hill Cake'!P10</f>
        <v>0</v>
      </c>
      <c r="Q10" s="60">
        <f>'Bolton Hill Cake'!Q10</f>
        <v>0</v>
      </c>
      <c r="R10" s="60">
        <f>'Bolton Hill Cake'!R10</f>
        <v>0</v>
      </c>
      <c r="S10" s="60">
        <f>'Bolton Hill Cake'!S10</f>
        <v>0</v>
      </c>
      <c r="T10" s="60">
        <f>'Bolton Hill Cake'!T10</f>
        <v>0</v>
      </c>
      <c r="U10" s="60">
        <f>'Bolton Hill Cake'!U10</f>
        <v>0</v>
      </c>
      <c r="V10" s="60">
        <f>'Bolton Hill Cake'!V10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'Bolton Hill Cake'!C11</f>
        <v>3</v>
      </c>
      <c r="D11" s="60">
        <f>'Bolton Hill Cake'!D11</f>
        <v>3</v>
      </c>
      <c r="E11" s="60">
        <f>'Bolton Hill Cake'!E11</f>
        <v>3</v>
      </c>
      <c r="F11" s="60">
        <f>'Bolton Hill Cake'!F11</f>
        <v>3</v>
      </c>
      <c r="G11" s="60">
        <f>'Bolton Hill Cake'!G11</f>
        <v>3</v>
      </c>
      <c r="H11" s="60">
        <f>'Bolton Hill Cake'!H11</f>
        <v>0</v>
      </c>
      <c r="I11" s="60">
        <f>'Bolton Hill Cake'!I11</f>
        <v>0</v>
      </c>
      <c r="J11" s="60">
        <f>'Bolton Hill Cake'!J11</f>
        <v>0</v>
      </c>
      <c r="K11" s="60">
        <f>'Bolton Hill Cake'!K11</f>
        <v>0</v>
      </c>
      <c r="L11" s="60">
        <f>'Bolton Hill Cake'!L11</f>
        <v>0</v>
      </c>
      <c r="M11" s="60">
        <f>'Bolton Hill Cake'!M11</f>
        <v>0</v>
      </c>
      <c r="N11" s="60">
        <f>'Bolton Hill Cake'!N11</f>
        <v>0</v>
      </c>
      <c r="O11" s="60">
        <f>'Bolton Hill Cake'!O11</f>
        <v>0</v>
      </c>
      <c r="P11" s="60">
        <f>'Bolton Hill Cake'!P11</f>
        <v>0</v>
      </c>
      <c r="Q11" s="60">
        <f>'Bolton Hill Cake'!Q11</f>
        <v>0</v>
      </c>
      <c r="R11" s="60">
        <f>'Bolton Hill Cake'!R11</f>
        <v>0</v>
      </c>
      <c r="S11" s="60">
        <f>'Bolton Hill Cake'!S11</f>
        <v>0</v>
      </c>
      <c r="T11" s="60">
        <f>'Bolton Hill Cake'!T11</f>
        <v>0</v>
      </c>
      <c r="U11" s="60">
        <f>'Bolton Hill Cake'!U11</f>
        <v>0</v>
      </c>
      <c r="V11" s="60">
        <f>'Bolton Hill Cake'!V11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'Bolton Hill Cake'!C12</f>
        <v>3</v>
      </c>
      <c r="D12" s="60">
        <f>'Bolton Hill Cake'!D12</f>
        <v>3</v>
      </c>
      <c r="E12" s="60">
        <f>'Bolton Hill Cake'!E12</f>
        <v>4</v>
      </c>
      <c r="F12" s="60">
        <f>'Bolton Hill Cake'!F12</f>
        <v>4</v>
      </c>
      <c r="G12" s="60">
        <f>'Bolton Hill Cake'!G12</f>
        <v>3</v>
      </c>
      <c r="H12" s="60">
        <f>'Bolton Hill Cake'!H12</f>
        <v>0</v>
      </c>
      <c r="I12" s="60">
        <f>'Bolton Hill Cake'!I12</f>
        <v>0</v>
      </c>
      <c r="J12" s="60">
        <f>'Bolton Hill Cake'!J12</f>
        <v>0</v>
      </c>
      <c r="K12" s="60">
        <f>'Bolton Hill Cake'!K12</f>
        <v>0</v>
      </c>
      <c r="L12" s="60">
        <f>'Bolton Hill Cake'!L12</f>
        <v>0</v>
      </c>
      <c r="M12" s="60">
        <f>'Bolton Hill Cake'!M12</f>
        <v>0</v>
      </c>
      <c r="N12" s="60">
        <f>'Bolton Hill Cake'!N12</f>
        <v>0</v>
      </c>
      <c r="O12" s="60">
        <f>'Bolton Hill Cake'!O12</f>
        <v>0</v>
      </c>
      <c r="P12" s="60">
        <f>'Bolton Hill Cake'!P12</f>
        <v>0</v>
      </c>
      <c r="Q12" s="60">
        <f>'Bolton Hill Cake'!Q12</f>
        <v>0</v>
      </c>
      <c r="R12" s="60">
        <f>'Bolton Hill Cake'!R12</f>
        <v>0</v>
      </c>
      <c r="S12" s="60">
        <f>'Bolton Hill Cake'!S12</f>
        <v>0</v>
      </c>
      <c r="T12" s="60">
        <f>'Bolton Hill Cake'!T12</f>
        <v>0</v>
      </c>
      <c r="U12" s="60">
        <f>'Bolton Hill Cake'!U12</f>
        <v>0</v>
      </c>
      <c r="V12" s="60">
        <f>'Bolton Hill Cake'!V12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'Bolton Hill Cake'!C13</f>
        <v>2</v>
      </c>
      <c r="D13" s="60">
        <f>'Bolton Hill Cake'!D13</f>
        <v>2</v>
      </c>
      <c r="E13" s="60">
        <f>'Bolton Hill Cake'!E13</f>
        <v>2</v>
      </c>
      <c r="F13" s="60">
        <f>'Bolton Hill Cake'!F13</f>
        <v>2</v>
      </c>
      <c r="G13" s="60">
        <f>'Bolton Hill Cake'!G13</f>
        <v>2</v>
      </c>
      <c r="H13" s="60">
        <f>'Bolton Hill Cake'!H13</f>
        <v>0</v>
      </c>
      <c r="I13" s="60">
        <f>'Bolton Hill Cake'!I13</f>
        <v>0</v>
      </c>
      <c r="J13" s="60">
        <f>'Bolton Hill Cake'!J13</f>
        <v>0</v>
      </c>
      <c r="K13" s="60">
        <f>'Bolton Hill Cake'!K13</f>
        <v>0</v>
      </c>
      <c r="L13" s="60">
        <f>'Bolton Hill Cake'!L13</f>
        <v>0</v>
      </c>
      <c r="M13" s="60">
        <f>'Bolton Hill Cake'!M13</f>
        <v>0</v>
      </c>
      <c r="N13" s="60">
        <f>'Bolton Hill Cake'!N13</f>
        <v>0</v>
      </c>
      <c r="O13" s="60">
        <f>'Bolton Hill Cake'!O13</f>
        <v>0</v>
      </c>
      <c r="P13" s="60">
        <f>'Bolton Hill Cake'!P13</f>
        <v>0</v>
      </c>
      <c r="Q13" s="60">
        <f>'Bolton Hill Cake'!Q13</f>
        <v>0</v>
      </c>
      <c r="R13" s="60">
        <f>'Bolton Hill Cake'!R13</f>
        <v>0</v>
      </c>
      <c r="S13" s="60">
        <f>'Bolton Hill Cake'!S13</f>
        <v>0</v>
      </c>
      <c r="T13" s="60">
        <f>'Bolton Hill Cake'!T13</f>
        <v>0</v>
      </c>
      <c r="U13" s="60">
        <f>'Bolton Hill Cake'!U13</f>
        <v>0</v>
      </c>
      <c r="V13" s="60">
        <f>'Bolton Hill Cake'!V13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'Bolton Hill Cake'!C14</f>
        <v xml:space="preserve">Grass Silage (25% DM) </v>
      </c>
      <c r="D14" s="102" t="str">
        <f>'Bolton Hill Cake'!D14</f>
        <v xml:space="preserve">Grass Silage (25% DM) </v>
      </c>
      <c r="E14" s="102" t="str">
        <f>'Bolton Hill Cake'!E14</f>
        <v xml:space="preserve">Grass Silage (25% DM) </v>
      </c>
      <c r="F14" s="102" t="str">
        <f>'Bolton Hill Cake'!F14</f>
        <v xml:space="preserve">Grass Silage (25% DM) </v>
      </c>
      <c r="G14" s="102" t="str">
        <f>'Bolton Hill Cake'!G14</f>
        <v xml:space="preserve">Grass Silage (25% DM) </v>
      </c>
      <c r="H14" s="102">
        <f>'Bolton Hill Cake'!H14</f>
        <v>0</v>
      </c>
      <c r="I14" s="102">
        <f>'Bolton Hill Cake'!I14</f>
        <v>0</v>
      </c>
      <c r="J14" s="102">
        <f>'Bolton Hill Cake'!J14</f>
        <v>0</v>
      </c>
      <c r="K14" s="102">
        <f>'Bolton Hill Cake'!K14</f>
        <v>0</v>
      </c>
      <c r="L14" s="102">
        <f>'Bolton Hill Cake'!L14</f>
        <v>0</v>
      </c>
      <c r="M14" s="102">
        <f>'Bolton Hill Cake'!M14</f>
        <v>0</v>
      </c>
      <c r="N14" s="102">
        <f>'Bolton Hill Cake'!N14</f>
        <v>0</v>
      </c>
      <c r="O14" s="102">
        <f>'Bolton Hill Cake'!O14</f>
        <v>0</v>
      </c>
      <c r="P14" s="102">
        <f>'Bolton Hill Cake'!P14</f>
        <v>0</v>
      </c>
      <c r="Q14" s="102">
        <f>'Bolton Hill Cake'!Q14</f>
        <v>0</v>
      </c>
      <c r="R14" s="102">
        <f>'Bolton Hill Cake'!R14</f>
        <v>0</v>
      </c>
      <c r="S14" s="102">
        <f>'Bolton Hill Cake'!S14</f>
        <v>0</v>
      </c>
      <c r="T14" s="102">
        <f>'Bolton Hill Cake'!T14</f>
        <v>0</v>
      </c>
      <c r="U14" s="102">
        <f>'Bolton Hill Cake'!U14</f>
        <v>0</v>
      </c>
      <c r="V14" s="102">
        <f>'Bolton Hill Cake'!V14</f>
        <v>0</v>
      </c>
      <c r="AD14" s="30" t="s">
        <v>138</v>
      </c>
      <c r="AE14" s="30">
        <v>6</v>
      </c>
      <c r="AI14" s="53" t="s">
        <v>119</v>
      </c>
      <c r="AJ14" s="54">
        <v>0.8</v>
      </c>
      <c r="AK14" s="55">
        <v>1.7</v>
      </c>
      <c r="AL14" s="11">
        <v>12</v>
      </c>
      <c r="AM14" s="11">
        <v>6.7</v>
      </c>
      <c r="AN14" s="11" t="s">
        <v>135</v>
      </c>
    </row>
    <row r="15" spans="1:41" ht="13" x14ac:dyDescent="0.25">
      <c r="A15" s="130" t="s">
        <v>9</v>
      </c>
      <c r="B15" s="130"/>
      <c r="C15" s="60">
        <f>'Bolton Hill Cake'!C15</f>
        <v>38</v>
      </c>
      <c r="D15" s="60">
        <f>'Bolton Hill Cake'!D15</f>
        <v>38</v>
      </c>
      <c r="E15" s="60">
        <f>'Bolton Hill Cake'!E15</f>
        <v>38</v>
      </c>
      <c r="F15" s="60">
        <f>'Bolton Hill Cake'!F15</f>
        <v>38</v>
      </c>
      <c r="G15" s="60">
        <f>'Bolton Hill Cake'!G15</f>
        <v>38</v>
      </c>
      <c r="H15" s="60">
        <f>'Bolton Hill Cake'!H15</f>
        <v>0</v>
      </c>
      <c r="I15" s="60">
        <f>'Bolton Hill Cake'!I15</f>
        <v>0</v>
      </c>
      <c r="J15" s="60">
        <f>'Bolton Hill Cake'!J15</f>
        <v>0</v>
      </c>
      <c r="K15" s="60">
        <f>'Bolton Hill Cake'!K15</f>
        <v>0</v>
      </c>
      <c r="L15" s="60">
        <f>'Bolton Hill Cake'!L15</f>
        <v>0</v>
      </c>
      <c r="M15" s="60">
        <f>'Bolton Hill Cake'!M15</f>
        <v>0</v>
      </c>
      <c r="N15" s="60">
        <f>'Bolton Hill Cake'!N15</f>
        <v>0</v>
      </c>
      <c r="O15" s="60">
        <f>'Bolton Hill Cake'!O15</f>
        <v>0</v>
      </c>
      <c r="P15" s="60">
        <f>'Bolton Hill Cake'!P15</f>
        <v>0</v>
      </c>
      <c r="Q15" s="60">
        <f>'Bolton Hill Cake'!Q15</f>
        <v>0</v>
      </c>
      <c r="R15" s="60">
        <f>'Bolton Hill Cake'!R15</f>
        <v>0</v>
      </c>
      <c r="S15" s="60">
        <f>'Bolton Hill Cake'!S15</f>
        <v>0</v>
      </c>
      <c r="T15" s="60">
        <f>'Bolton Hill Cake'!T15</f>
        <v>0</v>
      </c>
      <c r="U15" s="60">
        <f>'Bolton Hill Cake'!U15</f>
        <v>0</v>
      </c>
      <c r="V15" s="60">
        <f>'Bolton Hill Cake'!V15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'Bolton Hill Cake'!C16</f>
        <v>Medium/Clay</v>
      </c>
      <c r="D16" s="103" t="str">
        <f>'Bolton Hill Cake'!D16</f>
        <v>Medium/Clay</v>
      </c>
      <c r="E16" s="103" t="str">
        <f>'Bolton Hill Cake'!E16</f>
        <v>Medium/Clay</v>
      </c>
      <c r="F16" s="103" t="str">
        <f>'Bolton Hill Cake'!F16</f>
        <v>Medium/Clay</v>
      </c>
      <c r="G16" s="103" t="str">
        <f>'Bolton Hill Cake'!G16</f>
        <v>Medium/Clay</v>
      </c>
      <c r="H16" s="103">
        <f>'Bolton Hill Cake'!H16</f>
        <v>0</v>
      </c>
      <c r="I16" s="103">
        <f>'Bolton Hill Cake'!I16</f>
        <v>0</v>
      </c>
      <c r="J16" s="103">
        <f>'Bolton Hill Cake'!J16</f>
        <v>0</v>
      </c>
      <c r="K16" s="103">
        <f>'Bolton Hill Cake'!K16</f>
        <v>0</v>
      </c>
      <c r="L16" s="103">
        <f>'Bolton Hill Cake'!L16</f>
        <v>0</v>
      </c>
      <c r="M16" s="103">
        <f>'Bolton Hill Cake'!M16</f>
        <v>0</v>
      </c>
      <c r="N16" s="103">
        <f>'Bolton Hill Cake'!N16</f>
        <v>0</v>
      </c>
      <c r="O16" s="103">
        <f>'Bolton Hill Cake'!O16</f>
        <v>0</v>
      </c>
      <c r="P16" s="103">
        <f>'Bolton Hill Cake'!P16</f>
        <v>0</v>
      </c>
      <c r="Q16" s="103">
        <f>'Bolton Hill Cake'!Q16</f>
        <v>0</v>
      </c>
      <c r="R16" s="103">
        <f>'Bolton Hill Cake'!R16</f>
        <v>0</v>
      </c>
      <c r="S16" s="103">
        <f>'Bolton Hill Cake'!S16</f>
        <v>0</v>
      </c>
      <c r="T16" s="103">
        <f>'Bolton Hill Cake'!T16</f>
        <v>0</v>
      </c>
      <c r="U16" s="103">
        <f>'Bolton Hill Cake'!U16</f>
        <v>0</v>
      </c>
      <c r="V16" s="103">
        <f>'Bolton Hill Cake'!V16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17.691101999999997</v>
      </c>
      <c r="D18" s="16">
        <f>$D32</f>
        <v>17.691101999999997</v>
      </c>
      <c r="E18" s="16">
        <f>$D33</f>
        <v>17.691101999999997</v>
      </c>
      <c r="F18" s="16">
        <f>$D34</f>
        <v>17.691101999999997</v>
      </c>
      <c r="G18" s="16">
        <f>$D35</f>
        <v>17.691101999999997</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-46.908897999999994</v>
      </c>
      <c r="D19" s="16">
        <f t="shared" ref="D19:V19" si="1">D18-D17</f>
        <v>-46.908897999999994</v>
      </c>
      <c r="E19" s="16">
        <f t="shared" si="1"/>
        <v>-46.908897999999994</v>
      </c>
      <c r="F19" s="16">
        <f t="shared" si="1"/>
        <v>-46.908897999999994</v>
      </c>
      <c r="G19" s="16">
        <f t="shared" si="1"/>
        <v>-46.908897999999994</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1.6853130000000003</v>
      </c>
      <c r="D22" s="16">
        <f>$E32</f>
        <v>1.6853130000000003</v>
      </c>
      <c r="E22" s="16">
        <f>$E33</f>
        <v>1.6853130000000003</v>
      </c>
      <c r="F22" s="16">
        <f>$E34</f>
        <v>1.6853130000000003</v>
      </c>
      <c r="G22" s="16">
        <f>$E35</f>
        <v>1.6853130000000003</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-226.31468699999999</v>
      </c>
      <c r="D23" s="16">
        <f t="shared" ref="D23:V23" si="3">D22-D21</f>
        <v>-226.31468699999999</v>
      </c>
      <c r="E23" s="16">
        <f t="shared" si="3"/>
        <v>-226.31468699999999</v>
      </c>
      <c r="F23" s="16">
        <f t="shared" si="3"/>
        <v>-226.31468699999999</v>
      </c>
      <c r="G23" s="16">
        <f t="shared" si="3"/>
        <v>-226.31468699999999</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2.16</v>
      </c>
      <c r="C28" s="15">
        <v>2.19</v>
      </c>
      <c r="D28" s="15">
        <v>0.14299999999999999</v>
      </c>
      <c r="E28" s="15">
        <v>2.5899999999999999E-2</v>
      </c>
      <c r="F28" s="15">
        <v>610</v>
      </c>
      <c r="G28" s="15">
        <v>7.8</v>
      </c>
      <c r="H28" s="15">
        <v>83.7</v>
      </c>
      <c r="I28" s="15">
        <v>6.2</v>
      </c>
      <c r="J28" s="15">
        <v>0.11</v>
      </c>
      <c r="K28" s="23">
        <v>0.94</v>
      </c>
      <c r="L28" s="15">
        <v>5.0999999999999996</v>
      </c>
      <c r="M28" s="15">
        <v>4.3</v>
      </c>
      <c r="N28" s="15">
        <v>144000</v>
      </c>
      <c r="O28" s="15">
        <v>14300</v>
      </c>
      <c r="P28" s="15"/>
      <c r="Q28" s="15">
        <v>10500</v>
      </c>
      <c r="R28" s="15"/>
      <c r="S28" s="15">
        <v>18.899999999999999</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118.26</v>
      </c>
      <c r="D31" s="77">
        <f>(IF(D$27="%w/w SAR",((D$28*10)*$B31),IF(D$27="%w/w DM",(((D$28*10)*($B$28/100))*$B31),IF(D$27="kg/t SAR",(D$28*$B31),IF(D$27="kg/t DM",((D$28*($B$28/100))*$B31),IF(D$27="mg/kg SAR",((D$28*0.001)*$B31),IF(D$27="mg/kg DM",(((D$28*0.001)*($B$28/100))*$B31),"0")))))))*2.291</f>
        <v>17.691101999999997</v>
      </c>
      <c r="E31" s="77">
        <f>(IF(E$27="%w/w SAR",((E$28*10)*$B31),IF(E$27="%w/w DM",(((E$28*10)*($B$28/100))*$B31),IF(E$27="kg/t SAR",(E$28*$B31),IF(E$27="kg/t DM",((E$28*($B$28/100))*$B31),IF(E$27="mg/kg SAR",((E$28*0.001)*$B31),IF(E$27="mg/kg DM",(((E$28*0.001)*($B$28/100))*$B31),"0")))))))*1.205</f>
        <v>1.6853130000000003</v>
      </c>
      <c r="F31" s="77">
        <f>(IF(F$27="%w/w SAR",((F$28*10)*$B31),IF(F$27="%w/w DM",(((F$28*10)*($B$28/100))*$B31),IF(F$27="kg/t SAR",(F$28*$B31),IF(F$27="kg/t DM",((F$28*($B$28/100))*$B31),IF(F$27="mg/kg SAR",((F$28*0.001)*$B31),IF(F$27="mg/kg DM",(((F$28*0.001)*($B$28/100))*$B31),"0")))))))*1.658</f>
        <v>5.4614519999999995</v>
      </c>
      <c r="G31" s="77">
        <f t="shared" ref="G31:P46" si="5">IF(G$27="%w/w SAR",((G$28*10)*$B31),IF(G$27="%w/w DM",(((G$28*10)*($B$28/100))*$B31),IF(G$27="kg/t SAR",(G$28*$B31),IF(G$27="kg/t DM",((G$28*($B$28/100))*$B31),IF(G$27="mg/kg SAR",((G$28*0.001)*$B31),IF(G$27="mg/kg DM",(((G$28*0.001)*($B$28/100))*$B31),0))))))</f>
        <v>4.2120000000000005E-2</v>
      </c>
      <c r="H31" s="77">
        <f t="shared" si="5"/>
        <v>0.4519800000000001</v>
      </c>
      <c r="I31" s="77">
        <f t="shared" si="5"/>
        <v>3.3480000000000003E-2</v>
      </c>
      <c r="J31" s="77">
        <f t="shared" si="5"/>
        <v>5.9400000000000002E-4</v>
      </c>
      <c r="K31" s="77">
        <f t="shared" si="5"/>
        <v>5.0759999999999998E-3</v>
      </c>
      <c r="L31" s="77">
        <f t="shared" si="5"/>
        <v>2.7539999999999999E-2</v>
      </c>
      <c r="M31" s="77">
        <f t="shared" si="5"/>
        <v>2.3220000000000001E-2</v>
      </c>
      <c r="N31" s="77">
        <f t="shared" si="5"/>
        <v>777.6</v>
      </c>
      <c r="O31" s="77">
        <f t="shared" si="5"/>
        <v>77.220000000000013</v>
      </c>
      <c r="P31" s="77">
        <f t="shared" si="5"/>
        <v>0</v>
      </c>
      <c r="Q31" s="77">
        <f>(IF(Q$27="%w/w SAR",((Q$28*10)*$B31),IF(Q$27="%w/w DM",(((Q$28*10)*($B$28/100))*$B31),IF(Q$27="kg/t SAR",(Q$28*$B31),IF(Q$27="kg/t DM",((Q$28*($B$28/100))*$B31),IF(Q$27="mg/kg SAR",((Q$28*0.001)*$B31),IF(Q$27="mg/kg DM",(((Q$28*0.001)*($B$28/100))*$B31),0)))))))*2.5</f>
        <v>141.75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0.10206000000000001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250</v>
      </c>
      <c r="C32" s="77">
        <f t="shared" ref="C32:C50" si="6">IF(C$27="%w/w SAR",((C$28*10)*$B32),IF(C$27="%w/w DM",(((C$28*10)*($B$28/100))*$B32),IF(C$27="kg/t SAR",(C$28*$B32),IF(C$27="kg/t DM",((C$28*($B$28/100))*$B32),IF(C$27="mg/kg SAR",((C$28*0.001)*$B32),IF(C$27="mg/kg DM",(((C$28*0.001)*($B$28/100))*$B32),0))))))</f>
        <v>118.26</v>
      </c>
      <c r="D32" s="77">
        <f t="shared" ref="D32:D50" si="7">(IF(D$27="%w/w SAR",((D$28*10)*$B32),IF(D$27="%w/w DM",(((D$28*10)*($B$28/100))*$B32),IF(D$27="kg/t SAR",(D$28*$B32),IF(D$27="kg/t DM",((D$28*($B$28/100))*$B32),IF(D$27="mg/kg SAR",((D$28*0.001)*$B32),IF(D$27="mg/kg DM",(((D$28*0.001)*($B$28/100))*$B32),"0")))))))*2.291</f>
        <v>17.691101999999997</v>
      </c>
      <c r="E32" s="77">
        <f t="shared" ref="E32:E50" si="8">(IF(E$27="%w/w SAR",((E$28*10)*$B32),IF(E$27="%w/w DM",(((E$28*10)*($B$28/100))*$B32),IF(E$27="kg/t SAR",(E$28*$B32),IF(E$27="kg/t DM",((E$28*($B$28/100))*$B32),IF(E$27="mg/kg SAR",((E$28*0.001)*$B32),IF(E$27="mg/kg DM",(((E$28*0.001)*($B$28/100))*$B32),"0")))))))*1.205</f>
        <v>1.6853130000000003</v>
      </c>
      <c r="F32" s="77">
        <f t="shared" ref="F32:F50" si="9">(IF(F$27="%w/w SAR",((F$28*10)*$B32),IF(F$27="%w/w DM",(((F$28*10)*($B$28/100))*$B32),IF(F$27="kg/t SAR",(F$28*$B32),IF(F$27="kg/t DM",((F$28*($B$28/100))*$B32),IF(F$27="mg/kg SAR",((F$28*0.001)*$B32),IF(F$27="mg/kg DM",(((F$28*0.001)*($B$28/100))*$B32),"0")))))))*1.658</f>
        <v>5.4614519999999995</v>
      </c>
      <c r="G32" s="77">
        <f t="shared" si="5"/>
        <v>4.2120000000000005E-2</v>
      </c>
      <c r="H32" s="77">
        <f t="shared" si="5"/>
        <v>0.4519800000000001</v>
      </c>
      <c r="I32" s="77">
        <f t="shared" si="5"/>
        <v>3.3480000000000003E-2</v>
      </c>
      <c r="J32" s="77">
        <f t="shared" si="5"/>
        <v>5.9400000000000002E-4</v>
      </c>
      <c r="K32" s="77">
        <f t="shared" si="5"/>
        <v>5.0759999999999998E-3</v>
      </c>
      <c r="L32" s="77">
        <f t="shared" si="5"/>
        <v>2.7539999999999999E-2</v>
      </c>
      <c r="M32" s="77">
        <f t="shared" si="5"/>
        <v>2.3220000000000001E-2</v>
      </c>
      <c r="N32" s="77">
        <f t="shared" si="5"/>
        <v>777.6</v>
      </c>
      <c r="O32" s="77">
        <f t="shared" si="5"/>
        <v>77.220000000000013</v>
      </c>
      <c r="P32" s="77">
        <f t="shared" si="5"/>
        <v>0</v>
      </c>
      <c r="Q32" s="77">
        <f t="shared" ref="Q32:Q50" si="10">(IF(Q$27="%w/w SAR",((Q$28*10)*$B32),IF(Q$27="%w/w DM",(((Q$28*10)*($B$28/100))*$B32),IF(Q$27="kg/t SAR",(Q$28*$B32),IF(Q$27="kg/t DM",((Q$28*($B$28/100))*$B32),IF(Q$27="mg/kg SAR",((Q$28*0.001)*$B32),IF(Q$27="mg/kg DM",(((Q$28*0.001)*($B$28/100))*$B32),0)))))))*2.5</f>
        <v>141.75</v>
      </c>
      <c r="R32" s="77">
        <f t="shared" ref="R32:U50" si="11">IF(R$27="%w/w SAR",((R$28*10)*$B32),IF(R$27="%w/w DM",(((R$28*10)*($B$28/100))*$B32),IF(R$27="kg/t SAR",(R$28*$B32),IF(R$27="kg/t DM",((R$28*($B$28/100))*$B32),IF(R$27="mg/kg SAR",((R$28*0.001)*$B32),IF(R$27="mg/kg DM",(((R$28*0.001)*($B$28/100))*$B32),0))))))</f>
        <v>0</v>
      </c>
      <c r="S32" s="77">
        <f t="shared" si="11"/>
        <v>0.10206000000000001</v>
      </c>
      <c r="T32" s="77">
        <f t="shared" si="11"/>
        <v>0</v>
      </c>
      <c r="U32" s="77">
        <f t="shared" si="11"/>
        <v>0</v>
      </c>
      <c r="AB32" s="59"/>
      <c r="AC32" s="59"/>
      <c r="AD32" s="59"/>
      <c r="AE32" s="59"/>
      <c r="AF32" s="59"/>
      <c r="AG32" s="59"/>
      <c r="AH32" s="59"/>
      <c r="AI32" s="59"/>
    </row>
    <row r="33" spans="1:35" s="72" customFormat="1" ht="13" x14ac:dyDescent="0.35">
      <c r="A33" s="13">
        <f>E8</f>
        <v>3</v>
      </c>
      <c r="B33" s="15">
        <v>250</v>
      </c>
      <c r="C33" s="77">
        <f t="shared" si="6"/>
        <v>118.26</v>
      </c>
      <c r="D33" s="77">
        <f t="shared" si="7"/>
        <v>17.691101999999997</v>
      </c>
      <c r="E33" s="77">
        <f t="shared" si="8"/>
        <v>1.6853130000000003</v>
      </c>
      <c r="F33" s="77">
        <f t="shared" si="9"/>
        <v>5.4614519999999995</v>
      </c>
      <c r="G33" s="77">
        <f t="shared" si="5"/>
        <v>4.2120000000000005E-2</v>
      </c>
      <c r="H33" s="77">
        <f t="shared" si="5"/>
        <v>0.4519800000000001</v>
      </c>
      <c r="I33" s="77">
        <f t="shared" si="5"/>
        <v>3.3480000000000003E-2</v>
      </c>
      <c r="J33" s="77">
        <f t="shared" si="5"/>
        <v>5.9400000000000002E-4</v>
      </c>
      <c r="K33" s="77">
        <f t="shared" si="5"/>
        <v>5.0759999999999998E-3</v>
      </c>
      <c r="L33" s="77">
        <f t="shared" si="5"/>
        <v>2.7539999999999999E-2</v>
      </c>
      <c r="M33" s="77">
        <f t="shared" si="5"/>
        <v>2.3220000000000001E-2</v>
      </c>
      <c r="N33" s="77">
        <f t="shared" si="5"/>
        <v>777.6</v>
      </c>
      <c r="O33" s="77">
        <f t="shared" si="5"/>
        <v>77.220000000000013</v>
      </c>
      <c r="P33" s="77">
        <f t="shared" si="5"/>
        <v>0</v>
      </c>
      <c r="Q33" s="77">
        <f t="shared" si="10"/>
        <v>141.75</v>
      </c>
      <c r="R33" s="77">
        <f t="shared" si="11"/>
        <v>0</v>
      </c>
      <c r="S33" s="77">
        <f t="shared" si="11"/>
        <v>0.10206000000000001</v>
      </c>
      <c r="T33" s="77">
        <f t="shared" si="11"/>
        <v>0</v>
      </c>
      <c r="U33" s="77">
        <f t="shared" si="11"/>
        <v>0</v>
      </c>
      <c r="AB33" s="59"/>
      <c r="AC33" s="59"/>
      <c r="AD33" s="59"/>
      <c r="AE33" s="59"/>
      <c r="AF33" s="59"/>
      <c r="AG33" s="59"/>
      <c r="AH33" s="59"/>
      <c r="AI33" s="59"/>
    </row>
    <row r="34" spans="1:35" s="72" customFormat="1" ht="13" x14ac:dyDescent="0.35">
      <c r="A34" s="13">
        <f>F8</f>
        <v>4</v>
      </c>
      <c r="B34" s="15">
        <v>250</v>
      </c>
      <c r="C34" s="77">
        <f t="shared" si="6"/>
        <v>118.26</v>
      </c>
      <c r="D34" s="77">
        <f t="shared" si="7"/>
        <v>17.691101999999997</v>
      </c>
      <c r="E34" s="77">
        <f t="shared" si="8"/>
        <v>1.6853130000000003</v>
      </c>
      <c r="F34" s="77">
        <f t="shared" si="9"/>
        <v>5.4614519999999995</v>
      </c>
      <c r="G34" s="77">
        <f t="shared" si="5"/>
        <v>4.2120000000000005E-2</v>
      </c>
      <c r="H34" s="77">
        <f t="shared" si="5"/>
        <v>0.4519800000000001</v>
      </c>
      <c r="I34" s="77">
        <f t="shared" si="5"/>
        <v>3.3480000000000003E-2</v>
      </c>
      <c r="J34" s="77">
        <f t="shared" si="5"/>
        <v>5.9400000000000002E-4</v>
      </c>
      <c r="K34" s="77">
        <f t="shared" si="5"/>
        <v>5.0759999999999998E-3</v>
      </c>
      <c r="L34" s="77">
        <f t="shared" si="5"/>
        <v>2.7539999999999999E-2</v>
      </c>
      <c r="M34" s="77">
        <f t="shared" si="5"/>
        <v>2.3220000000000001E-2</v>
      </c>
      <c r="N34" s="77">
        <f t="shared" si="5"/>
        <v>777.6</v>
      </c>
      <c r="O34" s="77">
        <f t="shared" si="5"/>
        <v>77.220000000000013</v>
      </c>
      <c r="P34" s="77">
        <f t="shared" si="5"/>
        <v>0</v>
      </c>
      <c r="Q34" s="77">
        <f t="shared" si="10"/>
        <v>141.75</v>
      </c>
      <c r="R34" s="77">
        <f t="shared" si="11"/>
        <v>0</v>
      </c>
      <c r="S34" s="77">
        <f t="shared" si="11"/>
        <v>0.10206000000000001</v>
      </c>
      <c r="T34" s="77">
        <f t="shared" si="11"/>
        <v>0</v>
      </c>
      <c r="U34" s="77">
        <f t="shared" si="11"/>
        <v>0</v>
      </c>
      <c r="AB34" s="59"/>
      <c r="AC34" s="59"/>
      <c r="AD34" s="59"/>
      <c r="AE34" s="59"/>
      <c r="AF34" s="59"/>
      <c r="AG34" s="59"/>
      <c r="AH34" s="59"/>
      <c r="AI34" s="59"/>
    </row>
    <row r="35" spans="1:35" s="72" customFormat="1" ht="13" x14ac:dyDescent="0.35">
      <c r="A35" s="13">
        <f>G8</f>
        <v>6</v>
      </c>
      <c r="B35" s="15">
        <v>250</v>
      </c>
      <c r="C35" s="77">
        <f t="shared" si="6"/>
        <v>118.26</v>
      </c>
      <c r="D35" s="77">
        <f t="shared" si="7"/>
        <v>17.691101999999997</v>
      </c>
      <c r="E35" s="77">
        <f t="shared" si="8"/>
        <v>1.6853130000000003</v>
      </c>
      <c r="F35" s="77">
        <f t="shared" si="9"/>
        <v>5.4614519999999995</v>
      </c>
      <c r="G35" s="77">
        <f t="shared" si="5"/>
        <v>4.2120000000000005E-2</v>
      </c>
      <c r="H35" s="77">
        <f t="shared" si="5"/>
        <v>0.4519800000000001</v>
      </c>
      <c r="I35" s="77">
        <f t="shared" si="5"/>
        <v>3.3480000000000003E-2</v>
      </c>
      <c r="J35" s="77">
        <f t="shared" si="5"/>
        <v>5.9400000000000002E-4</v>
      </c>
      <c r="K35" s="77">
        <f t="shared" si="5"/>
        <v>5.0759999999999998E-3</v>
      </c>
      <c r="L35" s="77">
        <f t="shared" si="5"/>
        <v>2.7539999999999999E-2</v>
      </c>
      <c r="M35" s="77">
        <f t="shared" si="5"/>
        <v>2.3220000000000001E-2</v>
      </c>
      <c r="N35" s="77">
        <f t="shared" si="5"/>
        <v>777.6</v>
      </c>
      <c r="O35" s="77">
        <f t="shared" si="5"/>
        <v>77.220000000000013</v>
      </c>
      <c r="P35" s="77">
        <f t="shared" si="5"/>
        <v>0</v>
      </c>
      <c r="Q35" s="77">
        <f t="shared" si="10"/>
        <v>141.75</v>
      </c>
      <c r="R35" s="77">
        <f t="shared" si="11"/>
        <v>0</v>
      </c>
      <c r="S35" s="77">
        <f t="shared" si="11"/>
        <v>0.10206000000000001</v>
      </c>
      <c r="T35" s="77">
        <f t="shared" si="11"/>
        <v>0</v>
      </c>
      <c r="U35" s="77">
        <f t="shared" si="11"/>
        <v>0</v>
      </c>
      <c r="AB35" s="59"/>
      <c r="AC35" s="59"/>
      <c r="AD35" s="59"/>
      <c r="AE35" s="59"/>
      <c r="AF35" s="59"/>
      <c r="AG35" s="59"/>
      <c r="AH35" s="59"/>
      <c r="AI35" s="59"/>
    </row>
    <row r="36" spans="1:35" s="72" customFormat="1" ht="13" x14ac:dyDescent="0.3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6</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e">
        <f>H16&amp;" I "&amp;(VLOOKUP(H14,Table24581114[],6,FALSE))</f>
        <v>#N/A</v>
      </c>
      <c r="H58" s="13" t="e">
        <f>I16&amp;" I "&amp;(VLOOKUP(I14,Table24581114[],6,FALSE))</f>
        <v>#N/A</v>
      </c>
      <c r="I58" s="13" t="e">
        <f>J16&amp;" I "&amp;(VLOOKUP(J14,Table24581114[],6,FALSE))</f>
        <v>#N/A</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t="e">
        <f>VLOOKUP(H$14,Table24581114[],5,FALSE)</f>
        <v>#N/A</v>
      </c>
      <c r="H59" s="76" t="e">
        <f>VLOOKUP(I$14,Table24581114[],5,FALSE)</f>
        <v>#N/A</v>
      </c>
      <c r="I59" s="76" t="e">
        <f>VLOOKUP(J$14,Table24581114[],5,FALSE)</f>
        <v>#N/A</v>
      </c>
      <c r="J59" s="76" t="e">
        <f>VLOOKUP(K$14,Table24581114[],5,FALSE)</f>
        <v>#N/A</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7.1</v>
      </c>
      <c r="C60" s="76">
        <f t="shared" ref="C60:U60" si="14">D10</f>
        <v>7</v>
      </c>
      <c r="D60" s="76">
        <f t="shared" si="14"/>
        <v>7.3</v>
      </c>
      <c r="E60" s="76">
        <f t="shared" si="14"/>
        <v>7.3</v>
      </c>
      <c r="F60" s="76">
        <f t="shared" si="14"/>
        <v>7.4</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-4.7999999999999989</v>
      </c>
      <c r="D64" s="77">
        <f t="shared" si="17"/>
        <v>-6.5999999999999979</v>
      </c>
      <c r="E64" s="77">
        <f t="shared" si="17"/>
        <v>-6.5999999999999979</v>
      </c>
      <c r="F64" s="77">
        <f t="shared" si="17"/>
        <v>-7.2000000000000011</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4.7999999999999989</v>
      </c>
      <c r="D65" s="77">
        <f t="shared" si="18"/>
        <v>6.5999999999999979</v>
      </c>
      <c r="E65" s="77">
        <f t="shared" si="18"/>
        <v>6.5999999999999979</v>
      </c>
      <c r="F65" s="77">
        <f t="shared" si="18"/>
        <v>7.2000000000000011</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E1" zoomScale="90" zoomScaleNormal="90" workbookViewId="0">
      <selection activeCell="L3" sqref="L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'Bolton Hill Cake'!C1:D1</f>
        <v>PAN-019621</v>
      </c>
      <c r="D1" s="141"/>
      <c r="E1" s="93" t="s">
        <v>45</v>
      </c>
      <c r="F1" s="39" t="str">
        <f>'Bolton Hill Cake'!F1</f>
        <v>20.33ha</v>
      </c>
      <c r="G1" s="120" t="s">
        <v>43</v>
      </c>
      <c r="H1" s="121"/>
      <c r="I1" s="118">
        <v>6.3</v>
      </c>
      <c r="J1" s="119" t="s">
        <v>153</v>
      </c>
      <c r="K1" s="119"/>
      <c r="L1" s="97">
        <v>40.700000000000003</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'Bolton Hill Cake'!C2:D2</f>
        <v>EPR/GP3792SK</v>
      </c>
      <c r="D2" s="143"/>
      <c r="E2" s="93" t="s">
        <v>109</v>
      </c>
      <c r="F2" s="96" t="s">
        <v>167</v>
      </c>
      <c r="G2" s="138" t="s">
        <v>110</v>
      </c>
      <c r="H2" s="139"/>
      <c r="I2" s="118"/>
      <c r="J2" s="119" t="s">
        <v>158</v>
      </c>
      <c r="K2" s="119"/>
      <c r="L2" s="97">
        <v>1.18</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'Bolton Hill Cake'!C3:D3</f>
        <v>ByProduct Recovery Ltd</v>
      </c>
      <c r="D3" s="143"/>
      <c r="E3" s="93" t="s">
        <v>108</v>
      </c>
      <c r="F3" s="31" t="s">
        <v>104</v>
      </c>
      <c r="G3" s="119" t="s">
        <v>159</v>
      </c>
      <c r="H3" s="119"/>
      <c r="I3" s="118"/>
      <c r="J3" s="120" t="s">
        <v>154</v>
      </c>
      <c r="K3" s="121"/>
      <c r="L3" s="97">
        <f>(L1/(L2*10000))*100</f>
        <v>0.34491525423728814</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'Bolton Hill Cake'!C4:D4</f>
        <v>Hook Farm, Ambleston, Haverfordwest, Pembrokeshire, SA62 5QX</v>
      </c>
      <c r="D4" s="141"/>
      <c r="E4" s="94" t="s">
        <v>1</v>
      </c>
      <c r="F4" s="96" t="s">
        <v>174</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'Bolton Hill Cake'!C5:D5</f>
        <v>Rhiannon Smith</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'Bolton Hill Cake'!C8</f>
        <v>1</v>
      </c>
      <c r="D8" s="60">
        <f>'Bolton Hill Cake'!D8</f>
        <v>2</v>
      </c>
      <c r="E8" s="60">
        <f>'Bolton Hill Cake'!E8</f>
        <v>3</v>
      </c>
      <c r="F8" s="60">
        <f>'Bolton Hill Cake'!F8</f>
        <v>4</v>
      </c>
      <c r="G8" s="60">
        <f>'Bolton Hill Cake'!G8</f>
        <v>6</v>
      </c>
      <c r="H8" s="60">
        <f>'Bolton Hill Cake'!H8</f>
        <v>0</v>
      </c>
      <c r="I8" s="60">
        <f>'Bolton Hill Cake'!I8</f>
        <v>0</v>
      </c>
      <c r="J8" s="60">
        <f>'Bolton Hill Cake'!J8</f>
        <v>0</v>
      </c>
      <c r="K8" s="60">
        <f>'Bolton Hill Cake'!K8</f>
        <v>0</v>
      </c>
      <c r="L8" s="60">
        <f>'Bolton Hill Cake'!L8</f>
        <v>0</v>
      </c>
      <c r="M8" s="60">
        <f>'Bolton Hill Cake'!M8</f>
        <v>0</v>
      </c>
      <c r="N8" s="60">
        <f>'Bolton Hill Cake'!N8</f>
        <v>0</v>
      </c>
      <c r="O8" s="60">
        <f>'Bolton Hill Cake'!O8</f>
        <v>0</v>
      </c>
      <c r="P8" s="60">
        <f>'Bolton Hill Cake'!P8</f>
        <v>0</v>
      </c>
      <c r="Q8" s="60">
        <f>'Bolton Hill Cake'!Q8</f>
        <v>0</v>
      </c>
      <c r="R8" s="60">
        <f>'Bolton Hill Cake'!R8</f>
        <v>0</v>
      </c>
      <c r="S8" s="60">
        <f>'Bolton Hill Cake'!S8</f>
        <v>0</v>
      </c>
      <c r="T8" s="60">
        <f>'Bolton Hill Cake'!T8</f>
        <v>0</v>
      </c>
      <c r="U8" s="60">
        <f>'Bolton Hill Cake'!U8</f>
        <v>0</v>
      </c>
      <c r="V8" s="60">
        <f>'Bolton Hill Cake'!V8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'Bolton Hill Cake'!C9</f>
        <v>M</v>
      </c>
      <c r="D9" s="60" t="str">
        <f>'Bolton Hill Cake'!D9</f>
        <v>M</v>
      </c>
      <c r="E9" s="60" t="str">
        <f>'Bolton Hill Cake'!E9</f>
        <v>M</v>
      </c>
      <c r="F9" s="60" t="str">
        <f>'Bolton Hill Cake'!F9</f>
        <v>M</v>
      </c>
      <c r="G9" s="60" t="str">
        <f>'Bolton Hill Cake'!G9</f>
        <v>M</v>
      </c>
      <c r="H9" s="60">
        <f>'Bolton Hill Cake'!H9</f>
        <v>0</v>
      </c>
      <c r="I9" s="60">
        <f>'Bolton Hill Cake'!I9</f>
        <v>0</v>
      </c>
      <c r="J9" s="60">
        <f>'Bolton Hill Cake'!J9</f>
        <v>0</v>
      </c>
      <c r="K9" s="60">
        <f>'Bolton Hill Cake'!K9</f>
        <v>0</v>
      </c>
      <c r="L9" s="60">
        <f>'Bolton Hill Cake'!L9</f>
        <v>0</v>
      </c>
      <c r="M9" s="60">
        <f>'Bolton Hill Cake'!M9</f>
        <v>0</v>
      </c>
      <c r="N9" s="60">
        <f>'Bolton Hill Cake'!N9</f>
        <v>0</v>
      </c>
      <c r="O9" s="60">
        <f>'Bolton Hill Cake'!O9</f>
        <v>0</v>
      </c>
      <c r="P9" s="60">
        <f>'Bolton Hill Cake'!P9</f>
        <v>0</v>
      </c>
      <c r="Q9" s="60">
        <f>'Bolton Hill Cake'!Q9</f>
        <v>0</v>
      </c>
      <c r="R9" s="60">
        <f>'Bolton Hill Cake'!R9</f>
        <v>0</v>
      </c>
      <c r="S9" s="60">
        <f>'Bolton Hill Cake'!S9</f>
        <v>0</v>
      </c>
      <c r="T9" s="60">
        <f>'Bolton Hill Cake'!T9</f>
        <v>0</v>
      </c>
      <c r="U9" s="60">
        <f>'Bolton Hill Cake'!U9</f>
        <v>0</v>
      </c>
      <c r="V9" s="60">
        <f>'Bolton Hill Cake'!V9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'Bolton Hill Cake'!C10</f>
        <v>7.1</v>
      </c>
      <c r="D10" s="60">
        <f>'Bolton Hill Cake'!D10</f>
        <v>7</v>
      </c>
      <c r="E10" s="60">
        <f>'Bolton Hill Cake'!E10</f>
        <v>7.3</v>
      </c>
      <c r="F10" s="60">
        <f>'Bolton Hill Cake'!F10</f>
        <v>7.3</v>
      </c>
      <c r="G10" s="60">
        <f>'Bolton Hill Cake'!G10</f>
        <v>7.4</v>
      </c>
      <c r="H10" s="60">
        <f>'Bolton Hill Cake'!H10</f>
        <v>0</v>
      </c>
      <c r="I10" s="60">
        <f>'Bolton Hill Cake'!I10</f>
        <v>0</v>
      </c>
      <c r="J10" s="60">
        <f>'Bolton Hill Cake'!J10</f>
        <v>0</v>
      </c>
      <c r="K10" s="60">
        <f>'Bolton Hill Cake'!K10</f>
        <v>0</v>
      </c>
      <c r="L10" s="60">
        <f>'Bolton Hill Cake'!L10</f>
        <v>0</v>
      </c>
      <c r="M10" s="60">
        <f>'Bolton Hill Cake'!M10</f>
        <v>0</v>
      </c>
      <c r="N10" s="60">
        <f>'Bolton Hill Cake'!N10</f>
        <v>0</v>
      </c>
      <c r="O10" s="60">
        <f>'Bolton Hill Cake'!O10</f>
        <v>0</v>
      </c>
      <c r="P10" s="60">
        <f>'Bolton Hill Cake'!P10</f>
        <v>0</v>
      </c>
      <c r="Q10" s="60">
        <f>'Bolton Hill Cake'!Q10</f>
        <v>0</v>
      </c>
      <c r="R10" s="60">
        <f>'Bolton Hill Cake'!R10</f>
        <v>0</v>
      </c>
      <c r="S10" s="60">
        <f>'Bolton Hill Cake'!S10</f>
        <v>0</v>
      </c>
      <c r="T10" s="60">
        <f>'Bolton Hill Cake'!T10</f>
        <v>0</v>
      </c>
      <c r="U10" s="60">
        <f>'Bolton Hill Cake'!U10</f>
        <v>0</v>
      </c>
      <c r="V10" s="60">
        <f>'Bolton Hill Cake'!V10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'Bolton Hill Cake'!C11</f>
        <v>3</v>
      </c>
      <c r="D11" s="60">
        <f>'Bolton Hill Cake'!D11</f>
        <v>3</v>
      </c>
      <c r="E11" s="60">
        <f>'Bolton Hill Cake'!E11</f>
        <v>3</v>
      </c>
      <c r="F11" s="60">
        <f>'Bolton Hill Cake'!F11</f>
        <v>3</v>
      </c>
      <c r="G11" s="60">
        <f>'Bolton Hill Cake'!G11</f>
        <v>3</v>
      </c>
      <c r="H11" s="60">
        <f>'Bolton Hill Cake'!H11</f>
        <v>0</v>
      </c>
      <c r="I11" s="60">
        <f>'Bolton Hill Cake'!I11</f>
        <v>0</v>
      </c>
      <c r="J11" s="60">
        <f>'Bolton Hill Cake'!J11</f>
        <v>0</v>
      </c>
      <c r="K11" s="60">
        <f>'Bolton Hill Cake'!K11</f>
        <v>0</v>
      </c>
      <c r="L11" s="60">
        <f>'Bolton Hill Cake'!L11</f>
        <v>0</v>
      </c>
      <c r="M11" s="60">
        <f>'Bolton Hill Cake'!M11</f>
        <v>0</v>
      </c>
      <c r="N11" s="60">
        <f>'Bolton Hill Cake'!N11</f>
        <v>0</v>
      </c>
      <c r="O11" s="60">
        <f>'Bolton Hill Cake'!O11</f>
        <v>0</v>
      </c>
      <c r="P11" s="60">
        <f>'Bolton Hill Cake'!P11</f>
        <v>0</v>
      </c>
      <c r="Q11" s="60">
        <f>'Bolton Hill Cake'!Q11</f>
        <v>0</v>
      </c>
      <c r="R11" s="60">
        <f>'Bolton Hill Cake'!R11</f>
        <v>0</v>
      </c>
      <c r="S11" s="60">
        <f>'Bolton Hill Cake'!S11</f>
        <v>0</v>
      </c>
      <c r="T11" s="60">
        <f>'Bolton Hill Cake'!T11</f>
        <v>0</v>
      </c>
      <c r="U11" s="60">
        <f>'Bolton Hill Cake'!U11</f>
        <v>0</v>
      </c>
      <c r="V11" s="60">
        <f>'Bolton Hill Cake'!V11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'Bolton Hill Cake'!C12</f>
        <v>3</v>
      </c>
      <c r="D12" s="60">
        <f>'Bolton Hill Cake'!D12</f>
        <v>3</v>
      </c>
      <c r="E12" s="60">
        <f>'Bolton Hill Cake'!E12</f>
        <v>4</v>
      </c>
      <c r="F12" s="60">
        <f>'Bolton Hill Cake'!F12</f>
        <v>4</v>
      </c>
      <c r="G12" s="60">
        <f>'Bolton Hill Cake'!G12</f>
        <v>3</v>
      </c>
      <c r="H12" s="60">
        <f>'Bolton Hill Cake'!H12</f>
        <v>0</v>
      </c>
      <c r="I12" s="60">
        <f>'Bolton Hill Cake'!I12</f>
        <v>0</v>
      </c>
      <c r="J12" s="60">
        <f>'Bolton Hill Cake'!J12</f>
        <v>0</v>
      </c>
      <c r="K12" s="60">
        <f>'Bolton Hill Cake'!K12</f>
        <v>0</v>
      </c>
      <c r="L12" s="60">
        <f>'Bolton Hill Cake'!L12</f>
        <v>0</v>
      </c>
      <c r="M12" s="60">
        <f>'Bolton Hill Cake'!M12</f>
        <v>0</v>
      </c>
      <c r="N12" s="60">
        <f>'Bolton Hill Cake'!N12</f>
        <v>0</v>
      </c>
      <c r="O12" s="60">
        <f>'Bolton Hill Cake'!O12</f>
        <v>0</v>
      </c>
      <c r="P12" s="60">
        <f>'Bolton Hill Cake'!P12</f>
        <v>0</v>
      </c>
      <c r="Q12" s="60">
        <f>'Bolton Hill Cake'!Q12</f>
        <v>0</v>
      </c>
      <c r="R12" s="60">
        <f>'Bolton Hill Cake'!R12</f>
        <v>0</v>
      </c>
      <c r="S12" s="60">
        <f>'Bolton Hill Cake'!S12</f>
        <v>0</v>
      </c>
      <c r="T12" s="60">
        <f>'Bolton Hill Cake'!T12</f>
        <v>0</v>
      </c>
      <c r="U12" s="60">
        <f>'Bolton Hill Cake'!U12</f>
        <v>0</v>
      </c>
      <c r="V12" s="60">
        <f>'Bolton Hill Cake'!V12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'Bolton Hill Cake'!C13</f>
        <v>2</v>
      </c>
      <c r="D13" s="60">
        <f>'Bolton Hill Cake'!D13</f>
        <v>2</v>
      </c>
      <c r="E13" s="60">
        <f>'Bolton Hill Cake'!E13</f>
        <v>2</v>
      </c>
      <c r="F13" s="60">
        <f>'Bolton Hill Cake'!F13</f>
        <v>2</v>
      </c>
      <c r="G13" s="60">
        <f>'Bolton Hill Cake'!G13</f>
        <v>2</v>
      </c>
      <c r="H13" s="60">
        <f>'Bolton Hill Cake'!H13</f>
        <v>0</v>
      </c>
      <c r="I13" s="60">
        <f>'Bolton Hill Cake'!I13</f>
        <v>0</v>
      </c>
      <c r="J13" s="60">
        <f>'Bolton Hill Cake'!J13</f>
        <v>0</v>
      </c>
      <c r="K13" s="60">
        <f>'Bolton Hill Cake'!K13</f>
        <v>0</v>
      </c>
      <c r="L13" s="60">
        <f>'Bolton Hill Cake'!L13</f>
        <v>0</v>
      </c>
      <c r="M13" s="60">
        <f>'Bolton Hill Cake'!M13</f>
        <v>0</v>
      </c>
      <c r="N13" s="60">
        <f>'Bolton Hill Cake'!N13</f>
        <v>0</v>
      </c>
      <c r="O13" s="60">
        <f>'Bolton Hill Cake'!O13</f>
        <v>0</v>
      </c>
      <c r="P13" s="60">
        <f>'Bolton Hill Cake'!P13</f>
        <v>0</v>
      </c>
      <c r="Q13" s="60">
        <f>'Bolton Hill Cake'!Q13</f>
        <v>0</v>
      </c>
      <c r="R13" s="60">
        <f>'Bolton Hill Cake'!R13</f>
        <v>0</v>
      </c>
      <c r="S13" s="60">
        <f>'Bolton Hill Cake'!S13</f>
        <v>0</v>
      </c>
      <c r="T13" s="60">
        <f>'Bolton Hill Cake'!T13</f>
        <v>0</v>
      </c>
      <c r="U13" s="60">
        <f>'Bolton Hill Cake'!U13</f>
        <v>0</v>
      </c>
      <c r="V13" s="60">
        <f>'Bolton Hill Cake'!V13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'Bolton Hill Cake'!C14</f>
        <v xml:space="preserve">Grass Silage (25% DM) </v>
      </c>
      <c r="D14" s="102" t="str">
        <f>'Bolton Hill Cake'!D14</f>
        <v xml:space="preserve">Grass Silage (25% DM) </v>
      </c>
      <c r="E14" s="102" t="str">
        <f>'Bolton Hill Cake'!E14</f>
        <v xml:space="preserve">Grass Silage (25% DM) </v>
      </c>
      <c r="F14" s="102" t="str">
        <f>'Bolton Hill Cake'!F14</f>
        <v xml:space="preserve">Grass Silage (25% DM) </v>
      </c>
      <c r="G14" s="102" t="str">
        <f>'Bolton Hill Cake'!G14</f>
        <v xml:space="preserve">Grass Silage (25% DM) </v>
      </c>
      <c r="H14" s="102">
        <f>'Bolton Hill Cake'!H14</f>
        <v>0</v>
      </c>
      <c r="I14" s="102">
        <f>'Bolton Hill Cake'!I14</f>
        <v>0</v>
      </c>
      <c r="J14" s="102">
        <f>'Bolton Hill Cake'!J14</f>
        <v>0</v>
      </c>
      <c r="K14" s="102">
        <f>'Bolton Hill Cake'!K14</f>
        <v>0</v>
      </c>
      <c r="L14" s="102">
        <f>'Bolton Hill Cake'!L14</f>
        <v>0</v>
      </c>
      <c r="M14" s="102">
        <f>'Bolton Hill Cake'!M14</f>
        <v>0</v>
      </c>
      <c r="N14" s="102">
        <f>'Bolton Hill Cake'!N14</f>
        <v>0</v>
      </c>
      <c r="O14" s="102">
        <f>'Bolton Hill Cake'!O14</f>
        <v>0</v>
      </c>
      <c r="P14" s="102">
        <f>'Bolton Hill Cake'!P14</f>
        <v>0</v>
      </c>
      <c r="Q14" s="102">
        <f>'Bolton Hill Cake'!Q14</f>
        <v>0</v>
      </c>
      <c r="R14" s="102">
        <f>'Bolton Hill Cake'!R14</f>
        <v>0</v>
      </c>
      <c r="S14" s="102">
        <f>'Bolton Hill Cake'!S14</f>
        <v>0</v>
      </c>
      <c r="T14" s="102">
        <f>'Bolton Hill Cake'!T14</f>
        <v>0</v>
      </c>
      <c r="U14" s="102">
        <f>'Bolton Hill Cake'!U14</f>
        <v>0</v>
      </c>
      <c r="V14" s="102">
        <f>'Bolton Hill Cake'!V14</f>
        <v>0</v>
      </c>
      <c r="AD14" s="30" t="s">
        <v>138</v>
      </c>
      <c r="AE14" s="30">
        <v>6</v>
      </c>
      <c r="AI14" s="53" t="s">
        <v>119</v>
      </c>
      <c r="AJ14" s="54">
        <v>0.8</v>
      </c>
      <c r="AK14" s="55">
        <v>1.7</v>
      </c>
      <c r="AL14" s="11">
        <v>12</v>
      </c>
      <c r="AM14" s="11">
        <v>6.7</v>
      </c>
      <c r="AN14" s="11" t="s">
        <v>135</v>
      </c>
    </row>
    <row r="15" spans="1:41" ht="13" x14ac:dyDescent="0.25">
      <c r="A15" s="130" t="s">
        <v>9</v>
      </c>
      <c r="B15" s="130"/>
      <c r="C15" s="60">
        <f>'Bolton Hill Cake'!C15</f>
        <v>38</v>
      </c>
      <c r="D15" s="60">
        <f>'Bolton Hill Cake'!D15</f>
        <v>38</v>
      </c>
      <c r="E15" s="60">
        <f>'Bolton Hill Cake'!E15</f>
        <v>38</v>
      </c>
      <c r="F15" s="60">
        <f>'Bolton Hill Cake'!F15</f>
        <v>38</v>
      </c>
      <c r="G15" s="60">
        <f>'Bolton Hill Cake'!G15</f>
        <v>38</v>
      </c>
      <c r="H15" s="60">
        <f>'Bolton Hill Cake'!H15</f>
        <v>0</v>
      </c>
      <c r="I15" s="60">
        <f>'Bolton Hill Cake'!I15</f>
        <v>0</v>
      </c>
      <c r="J15" s="60">
        <f>'Bolton Hill Cake'!J15</f>
        <v>0</v>
      </c>
      <c r="K15" s="60">
        <f>'Bolton Hill Cake'!K15</f>
        <v>0</v>
      </c>
      <c r="L15" s="60">
        <f>'Bolton Hill Cake'!L15</f>
        <v>0</v>
      </c>
      <c r="M15" s="60">
        <f>'Bolton Hill Cake'!M15</f>
        <v>0</v>
      </c>
      <c r="N15" s="60">
        <f>'Bolton Hill Cake'!N15</f>
        <v>0</v>
      </c>
      <c r="O15" s="60">
        <f>'Bolton Hill Cake'!O15</f>
        <v>0</v>
      </c>
      <c r="P15" s="60">
        <f>'Bolton Hill Cake'!P15</f>
        <v>0</v>
      </c>
      <c r="Q15" s="60">
        <f>'Bolton Hill Cake'!Q15</f>
        <v>0</v>
      </c>
      <c r="R15" s="60">
        <f>'Bolton Hill Cake'!R15</f>
        <v>0</v>
      </c>
      <c r="S15" s="60">
        <f>'Bolton Hill Cake'!S15</f>
        <v>0</v>
      </c>
      <c r="T15" s="60">
        <f>'Bolton Hill Cake'!T15</f>
        <v>0</v>
      </c>
      <c r="U15" s="60">
        <f>'Bolton Hill Cake'!U15</f>
        <v>0</v>
      </c>
      <c r="V15" s="60">
        <f>'Bolton Hill Cake'!V15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'Bolton Hill Cake'!C16</f>
        <v>Medium/Clay</v>
      </c>
      <c r="D16" s="103" t="str">
        <f>'Bolton Hill Cake'!D16</f>
        <v>Medium/Clay</v>
      </c>
      <c r="E16" s="103" t="str">
        <f>'Bolton Hill Cake'!E16</f>
        <v>Medium/Clay</v>
      </c>
      <c r="F16" s="103" t="str">
        <f>'Bolton Hill Cake'!F16</f>
        <v>Medium/Clay</v>
      </c>
      <c r="G16" s="103" t="str">
        <f>'Bolton Hill Cake'!G16</f>
        <v>Medium/Clay</v>
      </c>
      <c r="H16" s="103">
        <f>'Bolton Hill Cake'!H16</f>
        <v>0</v>
      </c>
      <c r="I16" s="103">
        <f>'Bolton Hill Cake'!I16</f>
        <v>0</v>
      </c>
      <c r="J16" s="103">
        <f>'Bolton Hill Cake'!J16</f>
        <v>0</v>
      </c>
      <c r="K16" s="103">
        <f>'Bolton Hill Cake'!K16</f>
        <v>0</v>
      </c>
      <c r="L16" s="103">
        <f>'Bolton Hill Cake'!L16</f>
        <v>0</v>
      </c>
      <c r="M16" s="103">
        <f>'Bolton Hill Cake'!M16</f>
        <v>0</v>
      </c>
      <c r="N16" s="103">
        <f>'Bolton Hill Cake'!N16</f>
        <v>0</v>
      </c>
      <c r="O16" s="103">
        <f>'Bolton Hill Cake'!O16</f>
        <v>0</v>
      </c>
      <c r="P16" s="103">
        <f>'Bolton Hill Cake'!P16</f>
        <v>0</v>
      </c>
      <c r="Q16" s="103">
        <f>'Bolton Hill Cake'!Q16</f>
        <v>0</v>
      </c>
      <c r="R16" s="103">
        <f>'Bolton Hill Cake'!R16</f>
        <v>0</v>
      </c>
      <c r="S16" s="103">
        <f>'Bolton Hill Cake'!S16</f>
        <v>0</v>
      </c>
      <c r="T16" s="103">
        <f>'Bolton Hill Cake'!T16</f>
        <v>0</v>
      </c>
      <c r="U16" s="103">
        <f>'Bolton Hill Cake'!U16</f>
        <v>0</v>
      </c>
      <c r="V16" s="103">
        <f>'Bolton Hill Cake'!V16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65.15603999999999</v>
      </c>
      <c r="D18" s="16">
        <f>$D32</f>
        <v>65.15603999999999</v>
      </c>
      <c r="E18" s="16">
        <f>$D33</f>
        <v>65.15603999999999</v>
      </c>
      <c r="F18" s="16">
        <f>$D34</f>
        <v>65.15603999999999</v>
      </c>
      <c r="G18" s="16">
        <f>$D35</f>
        <v>65.15603999999999</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0.55603999999999587</v>
      </c>
      <c r="D19" s="16">
        <f t="shared" ref="D19:V19" si="1">D18-D17</f>
        <v>0.55603999999999587</v>
      </c>
      <c r="E19" s="16">
        <f t="shared" si="1"/>
        <v>0.55603999999999587</v>
      </c>
      <c r="F19" s="16">
        <f t="shared" si="1"/>
        <v>0.55603999999999587</v>
      </c>
      <c r="G19" s="16">
        <f t="shared" si="1"/>
        <v>0.55603999999999587</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0.94351499999999999</v>
      </c>
      <c r="D22" s="16">
        <f>$E32</f>
        <v>0.94351499999999999</v>
      </c>
      <c r="E22" s="16">
        <f>$E33</f>
        <v>0.94351499999999999</v>
      </c>
      <c r="F22" s="16">
        <f>$E34</f>
        <v>0.94351499999999999</v>
      </c>
      <c r="G22" s="16">
        <f>$E35</f>
        <v>0.94351499999999999</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-227.05648500000001</v>
      </c>
      <c r="D23" s="16">
        <f t="shared" ref="D23:V23" si="3">D22-D21</f>
        <v>-227.05648500000001</v>
      </c>
      <c r="E23" s="16">
        <f t="shared" si="3"/>
        <v>-227.05648500000001</v>
      </c>
      <c r="F23" s="16">
        <f t="shared" si="3"/>
        <v>-227.05648500000001</v>
      </c>
      <c r="G23" s="16">
        <f t="shared" si="3"/>
        <v>-227.05648500000001</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15</v>
      </c>
      <c r="C28" s="15">
        <v>1.18</v>
      </c>
      <c r="D28" s="15">
        <v>0.316</v>
      </c>
      <c r="E28" s="15">
        <v>8.6999999999999994E-3</v>
      </c>
      <c r="F28" s="15">
        <v>102</v>
      </c>
      <c r="G28" s="15">
        <v>15</v>
      </c>
      <c r="H28" s="15">
        <v>85.5</v>
      </c>
      <c r="I28" s="15">
        <v>15.5</v>
      </c>
      <c r="J28" s="15">
        <v>0.27</v>
      </c>
      <c r="K28" s="23">
        <v>0.34</v>
      </c>
      <c r="L28" s="15">
        <v>5.0999999999999996</v>
      </c>
      <c r="M28" s="15">
        <v>4.3</v>
      </c>
      <c r="N28" s="15">
        <v>130000</v>
      </c>
      <c r="O28" s="15">
        <v>16600</v>
      </c>
      <c r="P28" s="15"/>
      <c r="Q28" s="15">
        <v>4750</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60</v>
      </c>
      <c r="C31" s="77">
        <f>IF(C$27="%w/w SAR",((C$28*10)*$B31),IF(C$27="%w/w DM",(((C$28*10)*($B$28/100))*$B31),IF(C$27="kg/t SAR",(C$28*$B31),IF(C$27="kg/t DM",((C$28*($B$28/100))*$B31),IF(C$27="mg/kg SAR",((C$28*0.001)*$B31),IF(C$27="mg/kg DM",(((C$28*0.001)*($B$28/100))*$B31),0))))))</f>
        <v>106.19999999999999</v>
      </c>
      <c r="D31" s="77">
        <f>(IF(D$27="%w/w SAR",((D$28*10)*$B31),IF(D$27="%w/w DM",(((D$28*10)*($B$28/100))*$B31),IF(D$27="kg/t SAR",(D$28*$B31),IF(D$27="kg/t DM",((D$28*($B$28/100))*$B31),IF(D$27="mg/kg SAR",((D$28*0.001)*$B31),IF(D$27="mg/kg DM",(((D$28*0.001)*($B$28/100))*$B31),"0")))))))*2.291</f>
        <v>65.15603999999999</v>
      </c>
      <c r="E31" s="77">
        <f>(IF(E$27="%w/w SAR",((E$28*10)*$B31),IF(E$27="%w/w DM",(((E$28*10)*($B$28/100))*$B31),IF(E$27="kg/t SAR",(E$28*$B31),IF(E$27="kg/t DM",((E$28*($B$28/100))*$B31),IF(E$27="mg/kg SAR",((E$28*0.001)*$B31),IF(E$27="mg/kg DM",(((E$28*0.001)*($B$28/100))*$B31),"0")))))))*1.205</f>
        <v>0.94351499999999999</v>
      </c>
      <c r="F31" s="77">
        <f>(IF(F$27="%w/w SAR",((F$28*10)*$B31),IF(F$27="%w/w DM",(((F$28*10)*($B$28/100))*$B31),IF(F$27="kg/t SAR",(F$28*$B31),IF(F$27="kg/t DM",((F$28*($B$28/100))*$B31),IF(F$27="mg/kg SAR",((F$28*0.001)*$B31),IF(F$27="mg/kg DM",(((F$28*0.001)*($B$28/100))*$B31),"0")))))))*1.658</f>
        <v>1.522044</v>
      </c>
      <c r="G31" s="77">
        <f t="shared" ref="G31:P46" si="5">IF(G$27="%w/w SAR",((G$28*10)*$B31),IF(G$27="%w/w DM",(((G$28*10)*($B$28/100))*$B31),IF(G$27="kg/t SAR",(G$28*$B31),IF(G$27="kg/t DM",((G$28*($B$28/100))*$B31),IF(G$27="mg/kg SAR",((G$28*0.001)*$B31),IF(G$27="mg/kg DM",(((G$28*0.001)*($B$28/100))*$B31),0))))))</f>
        <v>0.13499999999999998</v>
      </c>
      <c r="H31" s="77">
        <f t="shared" si="5"/>
        <v>0.76950000000000007</v>
      </c>
      <c r="I31" s="77">
        <f t="shared" si="5"/>
        <v>0.13949999999999999</v>
      </c>
      <c r="J31" s="77">
        <f t="shared" si="5"/>
        <v>2.4300000000000003E-3</v>
      </c>
      <c r="K31" s="77">
        <f t="shared" si="5"/>
        <v>3.0599999999999998E-3</v>
      </c>
      <c r="L31" s="77">
        <f t="shared" si="5"/>
        <v>4.5899999999999996E-2</v>
      </c>
      <c r="M31" s="77">
        <f t="shared" si="5"/>
        <v>3.8699999999999998E-2</v>
      </c>
      <c r="N31" s="77">
        <f t="shared" si="5"/>
        <v>1170</v>
      </c>
      <c r="O31" s="77">
        <f t="shared" si="5"/>
        <v>149.4</v>
      </c>
      <c r="P31" s="77">
        <f t="shared" si="5"/>
        <v>0</v>
      </c>
      <c r="Q31" s="77">
        <f>(IF(Q$27="%w/w SAR",((Q$28*10)*$B31),IF(Q$27="%w/w DM",(((Q$28*10)*($B$28/100))*$B31),IF(Q$27="kg/t SAR",(Q$28*$B31),IF(Q$27="kg/t DM",((Q$28*($B$28/100))*$B31),IF(Q$27="mg/kg SAR",((Q$28*0.001)*$B31),IF(Q$27="mg/kg DM",(((Q$28*0.001)*($B$28/100))*$B31),0)))))))*2.5</f>
        <v>106.875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60</v>
      </c>
      <c r="C32" s="77">
        <f t="shared" ref="C32:C50" si="6">IF(C$27="%w/w SAR",((C$28*10)*$B32),IF(C$27="%w/w DM",(((C$28*10)*($B$28/100))*$B32),IF(C$27="kg/t SAR",(C$28*$B32),IF(C$27="kg/t DM",((C$28*($B$28/100))*$B32),IF(C$27="mg/kg SAR",((C$28*0.001)*$B32),IF(C$27="mg/kg DM",(((C$28*0.001)*($B$28/100))*$B32),0))))))</f>
        <v>106.19999999999999</v>
      </c>
      <c r="D32" s="77">
        <f t="shared" ref="D32:D50" si="7">(IF(D$27="%w/w SAR",((D$28*10)*$B32),IF(D$27="%w/w DM",(((D$28*10)*($B$28/100))*$B32),IF(D$27="kg/t SAR",(D$28*$B32),IF(D$27="kg/t DM",((D$28*($B$28/100))*$B32),IF(D$27="mg/kg SAR",((D$28*0.001)*$B32),IF(D$27="mg/kg DM",(((D$28*0.001)*($B$28/100))*$B32),"0")))))))*2.291</f>
        <v>65.15603999999999</v>
      </c>
      <c r="E32" s="77">
        <f t="shared" ref="E32:E50" si="8">(IF(E$27="%w/w SAR",((E$28*10)*$B32),IF(E$27="%w/w DM",(((E$28*10)*($B$28/100))*$B32),IF(E$27="kg/t SAR",(E$28*$B32),IF(E$27="kg/t DM",((E$28*($B$28/100))*$B32),IF(E$27="mg/kg SAR",((E$28*0.001)*$B32),IF(E$27="mg/kg DM",(((E$28*0.001)*($B$28/100))*$B32),"0")))))))*1.205</f>
        <v>0.94351499999999999</v>
      </c>
      <c r="F32" s="77">
        <f t="shared" ref="F32:F50" si="9">(IF(F$27="%w/w SAR",((F$28*10)*$B32),IF(F$27="%w/w DM",(((F$28*10)*($B$28/100))*$B32),IF(F$27="kg/t SAR",(F$28*$B32),IF(F$27="kg/t DM",((F$28*($B$28/100))*$B32),IF(F$27="mg/kg SAR",((F$28*0.001)*$B32),IF(F$27="mg/kg DM",(((F$28*0.001)*($B$28/100))*$B32),"0")))))))*1.658</f>
        <v>1.522044</v>
      </c>
      <c r="G32" s="77">
        <f t="shared" si="5"/>
        <v>0.13499999999999998</v>
      </c>
      <c r="H32" s="77">
        <f t="shared" si="5"/>
        <v>0.76950000000000007</v>
      </c>
      <c r="I32" s="77">
        <f t="shared" si="5"/>
        <v>0.13949999999999999</v>
      </c>
      <c r="J32" s="77">
        <f t="shared" si="5"/>
        <v>2.4300000000000003E-3</v>
      </c>
      <c r="K32" s="77">
        <f t="shared" si="5"/>
        <v>3.0599999999999998E-3</v>
      </c>
      <c r="L32" s="77">
        <f t="shared" si="5"/>
        <v>4.5899999999999996E-2</v>
      </c>
      <c r="M32" s="77">
        <f t="shared" si="5"/>
        <v>3.8699999999999998E-2</v>
      </c>
      <c r="N32" s="77">
        <f t="shared" si="5"/>
        <v>1170</v>
      </c>
      <c r="O32" s="77">
        <f t="shared" si="5"/>
        <v>149.4</v>
      </c>
      <c r="P32" s="77">
        <f t="shared" si="5"/>
        <v>0</v>
      </c>
      <c r="Q32" s="77">
        <f t="shared" ref="Q32:Q50" si="10">(IF(Q$27="%w/w SAR",((Q$28*10)*$B32),IF(Q$27="%w/w DM",(((Q$28*10)*($B$28/100))*$B32),IF(Q$27="kg/t SAR",(Q$28*$B32),IF(Q$27="kg/t DM",((Q$28*($B$28/100))*$B32),IF(Q$27="mg/kg SAR",((Q$28*0.001)*$B32),IF(Q$27="mg/kg DM",(((Q$28*0.001)*($B$28/100))*$B32),0)))))))*2.5</f>
        <v>106.875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60</v>
      </c>
      <c r="C33" s="77">
        <f t="shared" si="6"/>
        <v>106.19999999999999</v>
      </c>
      <c r="D33" s="77">
        <f t="shared" si="7"/>
        <v>65.15603999999999</v>
      </c>
      <c r="E33" s="77">
        <f t="shared" si="8"/>
        <v>0.94351499999999999</v>
      </c>
      <c r="F33" s="77">
        <f t="shared" si="9"/>
        <v>1.522044</v>
      </c>
      <c r="G33" s="77">
        <f t="shared" si="5"/>
        <v>0.13499999999999998</v>
      </c>
      <c r="H33" s="77">
        <f t="shared" si="5"/>
        <v>0.76950000000000007</v>
      </c>
      <c r="I33" s="77">
        <f t="shared" si="5"/>
        <v>0.13949999999999999</v>
      </c>
      <c r="J33" s="77">
        <f t="shared" si="5"/>
        <v>2.4300000000000003E-3</v>
      </c>
      <c r="K33" s="77">
        <f t="shared" si="5"/>
        <v>3.0599999999999998E-3</v>
      </c>
      <c r="L33" s="77">
        <f t="shared" si="5"/>
        <v>4.5899999999999996E-2</v>
      </c>
      <c r="M33" s="77">
        <f t="shared" si="5"/>
        <v>3.8699999999999998E-2</v>
      </c>
      <c r="N33" s="77">
        <f t="shared" si="5"/>
        <v>1170</v>
      </c>
      <c r="O33" s="77">
        <f t="shared" si="5"/>
        <v>149.4</v>
      </c>
      <c r="P33" s="77">
        <f t="shared" si="5"/>
        <v>0</v>
      </c>
      <c r="Q33" s="77">
        <f t="shared" si="10"/>
        <v>106.875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60</v>
      </c>
      <c r="C34" s="77">
        <f t="shared" si="6"/>
        <v>106.19999999999999</v>
      </c>
      <c r="D34" s="77">
        <f t="shared" si="7"/>
        <v>65.15603999999999</v>
      </c>
      <c r="E34" s="77">
        <f t="shared" si="8"/>
        <v>0.94351499999999999</v>
      </c>
      <c r="F34" s="77">
        <f t="shared" si="9"/>
        <v>1.522044</v>
      </c>
      <c r="G34" s="77">
        <f t="shared" si="5"/>
        <v>0.13499999999999998</v>
      </c>
      <c r="H34" s="77">
        <f t="shared" si="5"/>
        <v>0.76950000000000007</v>
      </c>
      <c r="I34" s="77">
        <f t="shared" si="5"/>
        <v>0.13949999999999999</v>
      </c>
      <c r="J34" s="77">
        <f t="shared" si="5"/>
        <v>2.4300000000000003E-3</v>
      </c>
      <c r="K34" s="77">
        <f t="shared" si="5"/>
        <v>3.0599999999999998E-3</v>
      </c>
      <c r="L34" s="77">
        <f t="shared" si="5"/>
        <v>4.5899999999999996E-2</v>
      </c>
      <c r="M34" s="77">
        <f t="shared" si="5"/>
        <v>3.8699999999999998E-2</v>
      </c>
      <c r="N34" s="77">
        <f t="shared" si="5"/>
        <v>1170</v>
      </c>
      <c r="O34" s="77">
        <f t="shared" si="5"/>
        <v>149.4</v>
      </c>
      <c r="P34" s="77">
        <f t="shared" si="5"/>
        <v>0</v>
      </c>
      <c r="Q34" s="77">
        <f t="shared" si="10"/>
        <v>106.875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v>60</v>
      </c>
      <c r="C35" s="77">
        <f t="shared" si="6"/>
        <v>106.19999999999999</v>
      </c>
      <c r="D35" s="77">
        <f t="shared" si="7"/>
        <v>65.15603999999999</v>
      </c>
      <c r="E35" s="77">
        <f t="shared" si="8"/>
        <v>0.94351499999999999</v>
      </c>
      <c r="F35" s="77">
        <f t="shared" si="9"/>
        <v>1.522044</v>
      </c>
      <c r="G35" s="77">
        <f t="shared" si="5"/>
        <v>0.13499999999999998</v>
      </c>
      <c r="H35" s="77">
        <f t="shared" si="5"/>
        <v>0.76950000000000007</v>
      </c>
      <c r="I35" s="77">
        <f t="shared" si="5"/>
        <v>0.13949999999999999</v>
      </c>
      <c r="J35" s="77">
        <f t="shared" si="5"/>
        <v>2.4300000000000003E-3</v>
      </c>
      <c r="K35" s="77">
        <f t="shared" si="5"/>
        <v>3.0599999999999998E-3</v>
      </c>
      <c r="L35" s="77">
        <f t="shared" si="5"/>
        <v>4.5899999999999996E-2</v>
      </c>
      <c r="M35" s="77">
        <f t="shared" si="5"/>
        <v>3.8699999999999998E-2</v>
      </c>
      <c r="N35" s="77">
        <f t="shared" si="5"/>
        <v>1170</v>
      </c>
      <c r="O35" s="77">
        <f t="shared" si="5"/>
        <v>149.4</v>
      </c>
      <c r="P35" s="77">
        <f t="shared" si="5"/>
        <v>0</v>
      </c>
      <c r="Q35" s="77">
        <f t="shared" si="10"/>
        <v>106.875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6</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e">
        <f>H16&amp;" I "&amp;(VLOOKUP(H14,Table245810[],6,FALSE))</f>
        <v>#N/A</v>
      </c>
      <c r="H58" s="13" t="e">
        <f>I16&amp;" I "&amp;(VLOOKUP(I14,Table245810[],6,FALSE))</f>
        <v>#N/A</v>
      </c>
      <c r="I58" s="13" t="e">
        <f>J16&amp;" I "&amp;(VLOOKUP(J14,Table245810[],6,FALSE))</f>
        <v>#N/A</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t="e">
        <f>VLOOKUP(H$14,Table245810[],5,FALSE)</f>
        <v>#N/A</v>
      </c>
      <c r="H59" s="76" t="e">
        <f>VLOOKUP(I$14,Table245810[],5,FALSE)</f>
        <v>#N/A</v>
      </c>
      <c r="I59" s="76" t="e">
        <f>VLOOKUP(J$14,Table245810[],5,FALSE)</f>
        <v>#N/A</v>
      </c>
      <c r="J59" s="76" t="e">
        <f>VLOOKUP(K$14,Table245810[],5,FALSE)</f>
        <v>#N/A</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7.1</v>
      </c>
      <c r="C60" s="76">
        <f t="shared" ref="C60:U60" si="14">D10</f>
        <v>7</v>
      </c>
      <c r="D60" s="76">
        <f t="shared" si="14"/>
        <v>7.3</v>
      </c>
      <c r="E60" s="76">
        <f t="shared" si="14"/>
        <v>7.3</v>
      </c>
      <c r="F60" s="76">
        <f t="shared" si="14"/>
        <v>7.4</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60</v>
      </c>
      <c r="C62" s="77">
        <f>B32</f>
        <v>60</v>
      </c>
      <c r="D62" s="77">
        <f>B33</f>
        <v>60</v>
      </c>
      <c r="E62" s="77">
        <f>B34</f>
        <v>60</v>
      </c>
      <c r="F62" s="77">
        <f>B35</f>
        <v>60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-4.7999999999999989</v>
      </c>
      <c r="D64" s="77">
        <f t="shared" si="17"/>
        <v>-6.5999999999999979</v>
      </c>
      <c r="E64" s="77">
        <f t="shared" si="17"/>
        <v>-6.5999999999999979</v>
      </c>
      <c r="F64" s="77">
        <f t="shared" si="17"/>
        <v>-7.2000000000000011</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4.7999999999999989</v>
      </c>
      <c r="D65" s="77">
        <f t="shared" si="18"/>
        <v>6.5999999999999979</v>
      </c>
      <c r="E65" s="77">
        <f t="shared" si="18"/>
        <v>6.5999999999999979</v>
      </c>
      <c r="F65" s="77">
        <f t="shared" si="18"/>
        <v>7.2000000000000011</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abSelected="1" topLeftCell="E1" zoomScale="90" zoomScaleNormal="90" workbookViewId="0">
      <selection activeCell="L3" sqref="L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'Bolton Hill Cake'!C1:D1</f>
        <v>PAN-019621</v>
      </c>
      <c r="D1" s="141"/>
      <c r="E1" s="93" t="s">
        <v>45</v>
      </c>
      <c r="F1" s="39" t="str">
        <f>'Bolton Hill Cake'!F1</f>
        <v>20.33ha</v>
      </c>
      <c r="G1" s="120" t="s">
        <v>43</v>
      </c>
      <c r="H1" s="121"/>
      <c r="I1" s="118">
        <v>8.1</v>
      </c>
      <c r="J1" s="119" t="s">
        <v>153</v>
      </c>
      <c r="K1" s="119"/>
      <c r="L1" s="97">
        <v>3512</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'Bolton Hill Cake'!C2:D2</f>
        <v>EPR/GP3792SK</v>
      </c>
      <c r="D2" s="143"/>
      <c r="E2" s="93" t="s">
        <v>109</v>
      </c>
      <c r="F2" s="96" t="s">
        <v>168</v>
      </c>
      <c r="G2" s="138" t="s">
        <v>110</v>
      </c>
      <c r="H2" s="139"/>
      <c r="I2" s="118"/>
      <c r="J2" s="119" t="s">
        <v>158</v>
      </c>
      <c r="K2" s="119"/>
      <c r="L2" s="97">
        <v>0.57999999999999996</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'Bolton Hill Cake'!C3:D3</f>
        <v>ByProduct Recovery Ltd</v>
      </c>
      <c r="D3" s="143"/>
      <c r="E3" s="93" t="s">
        <v>108</v>
      </c>
      <c r="F3" s="31" t="s">
        <v>78</v>
      </c>
      <c r="G3" s="119" t="s">
        <v>159</v>
      </c>
      <c r="H3" s="119"/>
      <c r="I3" s="118"/>
      <c r="J3" s="120" t="s">
        <v>154</v>
      </c>
      <c r="K3" s="121"/>
      <c r="L3" s="97">
        <f>(L1/(L2*10000))*100</f>
        <v>60.551724137931039</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'Bolton Hill Cake'!C4:D4</f>
        <v>Hook Farm, Ambleston, Haverfordwest, Pembrokeshire, SA62 5QX</v>
      </c>
      <c r="D4" s="141"/>
      <c r="E4" s="94" t="s">
        <v>1</v>
      </c>
      <c r="F4" s="96" t="s">
        <v>175</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'Bolton Hill Cake'!C5:D5</f>
        <v>Rhiannon Smith</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'Bolton Hill Cake'!C8</f>
        <v>1</v>
      </c>
      <c r="D8" s="60">
        <f>'Bolton Hill Cake'!D8</f>
        <v>2</v>
      </c>
      <c r="E8" s="60">
        <f>'Bolton Hill Cake'!E8</f>
        <v>3</v>
      </c>
      <c r="F8" s="60">
        <f>'Bolton Hill Cake'!F8</f>
        <v>4</v>
      </c>
      <c r="G8" s="60">
        <f>'Bolton Hill Cake'!G8</f>
        <v>6</v>
      </c>
      <c r="H8" s="60">
        <f>'Bolton Hill Cake'!H8</f>
        <v>0</v>
      </c>
      <c r="I8" s="60">
        <f>'Bolton Hill Cake'!I8</f>
        <v>0</v>
      </c>
      <c r="J8" s="60">
        <f>'Bolton Hill Cake'!J8</f>
        <v>0</v>
      </c>
      <c r="K8" s="60">
        <f>'Bolton Hill Cake'!K8</f>
        <v>0</v>
      </c>
      <c r="L8" s="60">
        <f>'Bolton Hill Cake'!L8</f>
        <v>0</v>
      </c>
      <c r="M8" s="60">
        <f>'Bolton Hill Cake'!M8</f>
        <v>0</v>
      </c>
      <c r="N8" s="60">
        <f>'Bolton Hill Cake'!N8</f>
        <v>0</v>
      </c>
      <c r="O8" s="60">
        <f>'Bolton Hill Cake'!O8</f>
        <v>0</v>
      </c>
      <c r="P8" s="60">
        <f>'Bolton Hill Cake'!P8</f>
        <v>0</v>
      </c>
      <c r="Q8" s="60">
        <f>'Bolton Hill Cake'!Q8</f>
        <v>0</v>
      </c>
      <c r="R8" s="60">
        <f>'Bolton Hill Cake'!R8</f>
        <v>0</v>
      </c>
      <c r="S8" s="60">
        <f>'Bolton Hill Cake'!S8</f>
        <v>0</v>
      </c>
      <c r="T8" s="60">
        <f>'Bolton Hill Cake'!T8</f>
        <v>0</v>
      </c>
      <c r="U8" s="60">
        <f>'Bolton Hill Cake'!U8</f>
        <v>0</v>
      </c>
      <c r="V8" s="60">
        <f>'Bolton Hill Cake'!V8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'Bolton Hill Cake'!C9</f>
        <v>M</v>
      </c>
      <c r="D9" s="60" t="str">
        <f>'Bolton Hill Cake'!D9</f>
        <v>M</v>
      </c>
      <c r="E9" s="60" t="str">
        <f>'Bolton Hill Cake'!E9</f>
        <v>M</v>
      </c>
      <c r="F9" s="60" t="str">
        <f>'Bolton Hill Cake'!F9</f>
        <v>M</v>
      </c>
      <c r="G9" s="60" t="str">
        <f>'Bolton Hill Cake'!G9</f>
        <v>M</v>
      </c>
      <c r="H9" s="60">
        <f>'Bolton Hill Cake'!H9</f>
        <v>0</v>
      </c>
      <c r="I9" s="60">
        <f>'Bolton Hill Cake'!I9</f>
        <v>0</v>
      </c>
      <c r="J9" s="60">
        <f>'Bolton Hill Cake'!J9</f>
        <v>0</v>
      </c>
      <c r="K9" s="60">
        <f>'Bolton Hill Cake'!K9</f>
        <v>0</v>
      </c>
      <c r="L9" s="60">
        <f>'Bolton Hill Cake'!L9</f>
        <v>0</v>
      </c>
      <c r="M9" s="60">
        <f>'Bolton Hill Cake'!M9</f>
        <v>0</v>
      </c>
      <c r="N9" s="60">
        <f>'Bolton Hill Cake'!N9</f>
        <v>0</v>
      </c>
      <c r="O9" s="60">
        <f>'Bolton Hill Cake'!O9</f>
        <v>0</v>
      </c>
      <c r="P9" s="60">
        <f>'Bolton Hill Cake'!P9</f>
        <v>0</v>
      </c>
      <c r="Q9" s="60">
        <f>'Bolton Hill Cake'!Q9</f>
        <v>0</v>
      </c>
      <c r="R9" s="60">
        <f>'Bolton Hill Cake'!R9</f>
        <v>0</v>
      </c>
      <c r="S9" s="60">
        <f>'Bolton Hill Cake'!S9</f>
        <v>0</v>
      </c>
      <c r="T9" s="60">
        <f>'Bolton Hill Cake'!T9</f>
        <v>0</v>
      </c>
      <c r="U9" s="60">
        <f>'Bolton Hill Cake'!U9</f>
        <v>0</v>
      </c>
      <c r="V9" s="60">
        <f>'Bolton Hill Cake'!V9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'Bolton Hill Cake'!C10</f>
        <v>7.1</v>
      </c>
      <c r="D10" s="60">
        <f>'Bolton Hill Cake'!D10</f>
        <v>7</v>
      </c>
      <c r="E10" s="60">
        <f>'Bolton Hill Cake'!E10</f>
        <v>7.3</v>
      </c>
      <c r="F10" s="60">
        <f>'Bolton Hill Cake'!F10</f>
        <v>7.3</v>
      </c>
      <c r="G10" s="60">
        <f>'Bolton Hill Cake'!G10</f>
        <v>7.4</v>
      </c>
      <c r="H10" s="60">
        <f>'Bolton Hill Cake'!H10</f>
        <v>0</v>
      </c>
      <c r="I10" s="60">
        <f>'Bolton Hill Cake'!I10</f>
        <v>0</v>
      </c>
      <c r="J10" s="60">
        <f>'Bolton Hill Cake'!J10</f>
        <v>0</v>
      </c>
      <c r="K10" s="60">
        <f>'Bolton Hill Cake'!K10</f>
        <v>0</v>
      </c>
      <c r="L10" s="60">
        <f>'Bolton Hill Cake'!L10</f>
        <v>0</v>
      </c>
      <c r="M10" s="60">
        <f>'Bolton Hill Cake'!M10</f>
        <v>0</v>
      </c>
      <c r="N10" s="60">
        <f>'Bolton Hill Cake'!N10</f>
        <v>0</v>
      </c>
      <c r="O10" s="60">
        <f>'Bolton Hill Cake'!O10</f>
        <v>0</v>
      </c>
      <c r="P10" s="60">
        <f>'Bolton Hill Cake'!P10</f>
        <v>0</v>
      </c>
      <c r="Q10" s="60">
        <f>'Bolton Hill Cake'!Q10</f>
        <v>0</v>
      </c>
      <c r="R10" s="60">
        <f>'Bolton Hill Cake'!R10</f>
        <v>0</v>
      </c>
      <c r="S10" s="60">
        <f>'Bolton Hill Cake'!S10</f>
        <v>0</v>
      </c>
      <c r="T10" s="60">
        <f>'Bolton Hill Cake'!T10</f>
        <v>0</v>
      </c>
      <c r="U10" s="60">
        <f>'Bolton Hill Cake'!U10</f>
        <v>0</v>
      </c>
      <c r="V10" s="60">
        <f>'Bolton Hill Cake'!V10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'Bolton Hill Cake'!C11</f>
        <v>3</v>
      </c>
      <c r="D11" s="60">
        <f>'Bolton Hill Cake'!D11</f>
        <v>3</v>
      </c>
      <c r="E11" s="60">
        <f>'Bolton Hill Cake'!E11</f>
        <v>3</v>
      </c>
      <c r="F11" s="60">
        <f>'Bolton Hill Cake'!F11</f>
        <v>3</v>
      </c>
      <c r="G11" s="60">
        <f>'Bolton Hill Cake'!G11</f>
        <v>3</v>
      </c>
      <c r="H11" s="60">
        <f>'Bolton Hill Cake'!H11</f>
        <v>0</v>
      </c>
      <c r="I11" s="60">
        <f>'Bolton Hill Cake'!I11</f>
        <v>0</v>
      </c>
      <c r="J11" s="60">
        <f>'Bolton Hill Cake'!J11</f>
        <v>0</v>
      </c>
      <c r="K11" s="60">
        <f>'Bolton Hill Cake'!K11</f>
        <v>0</v>
      </c>
      <c r="L11" s="60">
        <f>'Bolton Hill Cake'!L11</f>
        <v>0</v>
      </c>
      <c r="M11" s="60">
        <f>'Bolton Hill Cake'!M11</f>
        <v>0</v>
      </c>
      <c r="N11" s="60">
        <f>'Bolton Hill Cake'!N11</f>
        <v>0</v>
      </c>
      <c r="O11" s="60">
        <f>'Bolton Hill Cake'!O11</f>
        <v>0</v>
      </c>
      <c r="P11" s="60">
        <f>'Bolton Hill Cake'!P11</f>
        <v>0</v>
      </c>
      <c r="Q11" s="60">
        <f>'Bolton Hill Cake'!Q11</f>
        <v>0</v>
      </c>
      <c r="R11" s="60">
        <f>'Bolton Hill Cake'!R11</f>
        <v>0</v>
      </c>
      <c r="S11" s="60">
        <f>'Bolton Hill Cake'!S11</f>
        <v>0</v>
      </c>
      <c r="T11" s="60">
        <f>'Bolton Hill Cake'!T11</f>
        <v>0</v>
      </c>
      <c r="U11" s="60">
        <f>'Bolton Hill Cake'!U11</f>
        <v>0</v>
      </c>
      <c r="V11" s="60">
        <f>'Bolton Hill Cake'!V11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'Bolton Hill Cake'!C12</f>
        <v>3</v>
      </c>
      <c r="D12" s="60">
        <f>'Bolton Hill Cake'!D12</f>
        <v>3</v>
      </c>
      <c r="E12" s="60">
        <f>'Bolton Hill Cake'!E12</f>
        <v>4</v>
      </c>
      <c r="F12" s="60">
        <f>'Bolton Hill Cake'!F12</f>
        <v>4</v>
      </c>
      <c r="G12" s="60">
        <f>'Bolton Hill Cake'!G12</f>
        <v>3</v>
      </c>
      <c r="H12" s="60">
        <f>'Bolton Hill Cake'!H12</f>
        <v>0</v>
      </c>
      <c r="I12" s="60">
        <f>'Bolton Hill Cake'!I12</f>
        <v>0</v>
      </c>
      <c r="J12" s="60">
        <f>'Bolton Hill Cake'!J12</f>
        <v>0</v>
      </c>
      <c r="K12" s="60">
        <f>'Bolton Hill Cake'!K12</f>
        <v>0</v>
      </c>
      <c r="L12" s="60">
        <f>'Bolton Hill Cake'!L12</f>
        <v>0</v>
      </c>
      <c r="M12" s="60">
        <f>'Bolton Hill Cake'!M12</f>
        <v>0</v>
      </c>
      <c r="N12" s="60">
        <f>'Bolton Hill Cake'!N12</f>
        <v>0</v>
      </c>
      <c r="O12" s="60">
        <f>'Bolton Hill Cake'!O12</f>
        <v>0</v>
      </c>
      <c r="P12" s="60">
        <f>'Bolton Hill Cake'!P12</f>
        <v>0</v>
      </c>
      <c r="Q12" s="60">
        <f>'Bolton Hill Cake'!Q12</f>
        <v>0</v>
      </c>
      <c r="R12" s="60">
        <f>'Bolton Hill Cake'!R12</f>
        <v>0</v>
      </c>
      <c r="S12" s="60">
        <f>'Bolton Hill Cake'!S12</f>
        <v>0</v>
      </c>
      <c r="T12" s="60">
        <f>'Bolton Hill Cake'!T12</f>
        <v>0</v>
      </c>
      <c r="U12" s="60">
        <f>'Bolton Hill Cake'!U12</f>
        <v>0</v>
      </c>
      <c r="V12" s="60">
        <f>'Bolton Hill Cake'!V12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'Bolton Hill Cake'!C13</f>
        <v>2</v>
      </c>
      <c r="D13" s="60">
        <f>'Bolton Hill Cake'!D13</f>
        <v>2</v>
      </c>
      <c r="E13" s="60">
        <f>'Bolton Hill Cake'!E13</f>
        <v>2</v>
      </c>
      <c r="F13" s="60">
        <f>'Bolton Hill Cake'!F13</f>
        <v>2</v>
      </c>
      <c r="G13" s="60">
        <f>'Bolton Hill Cake'!G13</f>
        <v>2</v>
      </c>
      <c r="H13" s="60">
        <f>'Bolton Hill Cake'!H13</f>
        <v>0</v>
      </c>
      <c r="I13" s="60">
        <f>'Bolton Hill Cake'!I13</f>
        <v>0</v>
      </c>
      <c r="J13" s="60">
        <f>'Bolton Hill Cake'!J13</f>
        <v>0</v>
      </c>
      <c r="K13" s="60">
        <f>'Bolton Hill Cake'!K13</f>
        <v>0</v>
      </c>
      <c r="L13" s="60">
        <f>'Bolton Hill Cake'!L13</f>
        <v>0</v>
      </c>
      <c r="M13" s="60">
        <f>'Bolton Hill Cake'!M13</f>
        <v>0</v>
      </c>
      <c r="N13" s="60">
        <f>'Bolton Hill Cake'!N13</f>
        <v>0</v>
      </c>
      <c r="O13" s="60">
        <f>'Bolton Hill Cake'!O13</f>
        <v>0</v>
      </c>
      <c r="P13" s="60">
        <f>'Bolton Hill Cake'!P13</f>
        <v>0</v>
      </c>
      <c r="Q13" s="60">
        <f>'Bolton Hill Cake'!Q13</f>
        <v>0</v>
      </c>
      <c r="R13" s="60">
        <f>'Bolton Hill Cake'!R13</f>
        <v>0</v>
      </c>
      <c r="S13" s="60">
        <f>'Bolton Hill Cake'!S13</f>
        <v>0</v>
      </c>
      <c r="T13" s="60">
        <f>'Bolton Hill Cake'!T13</f>
        <v>0</v>
      </c>
      <c r="U13" s="60">
        <f>'Bolton Hill Cake'!U13</f>
        <v>0</v>
      </c>
      <c r="V13" s="60">
        <f>'Bolton Hill Cake'!V13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'Bolton Hill Cake'!C14</f>
        <v xml:space="preserve">Grass Silage (25% DM) </v>
      </c>
      <c r="D14" s="102" t="str">
        <f>'Bolton Hill Cake'!D14</f>
        <v xml:space="preserve">Grass Silage (25% DM) </v>
      </c>
      <c r="E14" s="102" t="str">
        <f>'Bolton Hill Cake'!E14</f>
        <v xml:space="preserve">Grass Silage (25% DM) </v>
      </c>
      <c r="F14" s="102" t="str">
        <f>'Bolton Hill Cake'!F14</f>
        <v xml:space="preserve">Grass Silage (25% DM) </v>
      </c>
      <c r="G14" s="102" t="str">
        <f>'Bolton Hill Cake'!G14</f>
        <v xml:space="preserve">Grass Silage (25% DM) </v>
      </c>
      <c r="H14" s="102">
        <f>'Bolton Hill Cake'!H14</f>
        <v>0</v>
      </c>
      <c r="I14" s="102">
        <f>'Bolton Hill Cake'!I14</f>
        <v>0</v>
      </c>
      <c r="J14" s="102">
        <f>'Bolton Hill Cake'!J14</f>
        <v>0</v>
      </c>
      <c r="K14" s="102">
        <f>'Bolton Hill Cake'!K14</f>
        <v>0</v>
      </c>
      <c r="L14" s="102">
        <f>'Bolton Hill Cake'!L14</f>
        <v>0</v>
      </c>
      <c r="M14" s="102">
        <f>'Bolton Hill Cake'!M14</f>
        <v>0</v>
      </c>
      <c r="N14" s="102">
        <f>'Bolton Hill Cake'!N14</f>
        <v>0</v>
      </c>
      <c r="O14" s="102">
        <f>'Bolton Hill Cake'!O14</f>
        <v>0</v>
      </c>
      <c r="P14" s="102">
        <f>'Bolton Hill Cake'!P14</f>
        <v>0</v>
      </c>
      <c r="Q14" s="102">
        <f>'Bolton Hill Cake'!Q14</f>
        <v>0</v>
      </c>
      <c r="R14" s="102">
        <f>'Bolton Hill Cake'!R14</f>
        <v>0</v>
      </c>
      <c r="S14" s="102">
        <f>'Bolton Hill Cake'!S14</f>
        <v>0</v>
      </c>
      <c r="T14" s="102">
        <f>'Bolton Hill Cake'!T14</f>
        <v>0</v>
      </c>
      <c r="U14" s="102">
        <f>'Bolton Hill Cake'!U14</f>
        <v>0</v>
      </c>
      <c r="V14" s="102">
        <f>'Bolton Hill Cake'!V14</f>
        <v>0</v>
      </c>
      <c r="AD14" s="30" t="s">
        <v>138</v>
      </c>
      <c r="AE14" s="30">
        <v>6</v>
      </c>
      <c r="AI14" s="53" t="s">
        <v>119</v>
      </c>
      <c r="AJ14" s="54">
        <v>0.8</v>
      </c>
      <c r="AK14" s="55">
        <v>1.7</v>
      </c>
      <c r="AL14" s="11">
        <v>12</v>
      </c>
      <c r="AM14" s="11">
        <v>6.7</v>
      </c>
      <c r="AN14" s="11" t="s">
        <v>135</v>
      </c>
    </row>
    <row r="15" spans="1:41" ht="13" x14ac:dyDescent="0.25">
      <c r="A15" s="130" t="s">
        <v>9</v>
      </c>
      <c r="B15" s="130"/>
      <c r="C15" s="60">
        <f>'Bolton Hill Cake'!C15</f>
        <v>38</v>
      </c>
      <c r="D15" s="60">
        <f>'Bolton Hill Cake'!D15</f>
        <v>38</v>
      </c>
      <c r="E15" s="60">
        <f>'Bolton Hill Cake'!E15</f>
        <v>38</v>
      </c>
      <c r="F15" s="60">
        <f>'Bolton Hill Cake'!F15</f>
        <v>38</v>
      </c>
      <c r="G15" s="60">
        <f>'Bolton Hill Cake'!G15</f>
        <v>38</v>
      </c>
      <c r="H15" s="60">
        <f>'Bolton Hill Cake'!H15</f>
        <v>0</v>
      </c>
      <c r="I15" s="60">
        <f>'Bolton Hill Cake'!I15</f>
        <v>0</v>
      </c>
      <c r="J15" s="60">
        <f>'Bolton Hill Cake'!J15</f>
        <v>0</v>
      </c>
      <c r="K15" s="60">
        <f>'Bolton Hill Cake'!K15</f>
        <v>0</v>
      </c>
      <c r="L15" s="60">
        <f>'Bolton Hill Cake'!L15</f>
        <v>0</v>
      </c>
      <c r="M15" s="60">
        <f>'Bolton Hill Cake'!M15</f>
        <v>0</v>
      </c>
      <c r="N15" s="60">
        <f>'Bolton Hill Cake'!N15</f>
        <v>0</v>
      </c>
      <c r="O15" s="60">
        <f>'Bolton Hill Cake'!O15</f>
        <v>0</v>
      </c>
      <c r="P15" s="60">
        <f>'Bolton Hill Cake'!P15</f>
        <v>0</v>
      </c>
      <c r="Q15" s="60">
        <f>'Bolton Hill Cake'!Q15</f>
        <v>0</v>
      </c>
      <c r="R15" s="60">
        <f>'Bolton Hill Cake'!R15</f>
        <v>0</v>
      </c>
      <c r="S15" s="60">
        <f>'Bolton Hill Cake'!S15</f>
        <v>0</v>
      </c>
      <c r="T15" s="60">
        <f>'Bolton Hill Cake'!T15</f>
        <v>0</v>
      </c>
      <c r="U15" s="60">
        <f>'Bolton Hill Cake'!U15</f>
        <v>0</v>
      </c>
      <c r="V15" s="60">
        <f>'Bolton Hill Cake'!V15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'Bolton Hill Cake'!C16</f>
        <v>Medium/Clay</v>
      </c>
      <c r="D16" s="103" t="str">
        <f>'Bolton Hill Cake'!D16</f>
        <v>Medium/Clay</v>
      </c>
      <c r="E16" s="103" t="str">
        <f>'Bolton Hill Cake'!E16</f>
        <v>Medium/Clay</v>
      </c>
      <c r="F16" s="103" t="str">
        <f>'Bolton Hill Cake'!F16</f>
        <v>Medium/Clay</v>
      </c>
      <c r="G16" s="103" t="str">
        <f>'Bolton Hill Cake'!G16</f>
        <v>Medium/Clay</v>
      </c>
      <c r="H16" s="103">
        <f>'Bolton Hill Cake'!H16</f>
        <v>0</v>
      </c>
      <c r="I16" s="103">
        <f>'Bolton Hill Cake'!I16</f>
        <v>0</v>
      </c>
      <c r="J16" s="103">
        <f>'Bolton Hill Cake'!J16</f>
        <v>0</v>
      </c>
      <c r="K16" s="103">
        <f>'Bolton Hill Cake'!K16</f>
        <v>0</v>
      </c>
      <c r="L16" s="103">
        <f>'Bolton Hill Cake'!L16</f>
        <v>0</v>
      </c>
      <c r="M16" s="103">
        <f>'Bolton Hill Cake'!M16</f>
        <v>0</v>
      </c>
      <c r="N16" s="103">
        <f>'Bolton Hill Cake'!N16</f>
        <v>0</v>
      </c>
      <c r="O16" s="103">
        <f>'Bolton Hill Cake'!O16</f>
        <v>0</v>
      </c>
      <c r="P16" s="103">
        <f>'Bolton Hill Cake'!P16</f>
        <v>0</v>
      </c>
      <c r="Q16" s="103">
        <f>'Bolton Hill Cake'!Q16</f>
        <v>0</v>
      </c>
      <c r="R16" s="103">
        <f>'Bolton Hill Cake'!R16</f>
        <v>0</v>
      </c>
      <c r="S16" s="103">
        <f>'Bolton Hill Cake'!S16</f>
        <v>0</v>
      </c>
      <c r="T16" s="103">
        <f>'Bolton Hill Cake'!T16</f>
        <v>0</v>
      </c>
      <c r="U16" s="103">
        <f>'Bolton Hill Cake'!U16</f>
        <v>0</v>
      </c>
      <c r="V16" s="103">
        <f>'Bolton Hill Cake'!V16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45.994115999999998</v>
      </c>
      <c r="D18" s="16">
        <f>$D32</f>
        <v>45.994115999999998</v>
      </c>
      <c r="E18" s="16">
        <f>$D33</f>
        <v>45.994115999999998</v>
      </c>
      <c r="F18" s="16">
        <f>$D34</f>
        <v>45.994115999999998</v>
      </c>
      <c r="G18" s="16">
        <f>$D35</f>
        <v>45.994115999999998</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-18.605883999999996</v>
      </c>
      <c r="D19" s="16">
        <f t="shared" ref="D19:V19" si="1">D18-D17</f>
        <v>-18.605883999999996</v>
      </c>
      <c r="E19" s="16">
        <f t="shared" si="1"/>
        <v>-18.605883999999996</v>
      </c>
      <c r="F19" s="16">
        <f t="shared" si="1"/>
        <v>-18.605883999999996</v>
      </c>
      <c r="G19" s="16">
        <f t="shared" si="1"/>
        <v>-18.605883999999996</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99.347430000000003</v>
      </c>
      <c r="D22" s="16">
        <f>$E32</f>
        <v>99.347430000000003</v>
      </c>
      <c r="E22" s="16">
        <f>$E33</f>
        <v>99.347430000000003</v>
      </c>
      <c r="F22" s="16">
        <f>$E34</f>
        <v>99.347430000000003</v>
      </c>
      <c r="G22" s="16">
        <f>$E35</f>
        <v>99.347430000000003</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-128.65257</v>
      </c>
      <c r="D23" s="16">
        <f t="shared" ref="D23:V23" si="3">D22-D21</f>
        <v>-128.65257</v>
      </c>
      <c r="E23" s="16">
        <f t="shared" si="3"/>
        <v>-128.65257</v>
      </c>
      <c r="F23" s="16">
        <f t="shared" si="3"/>
        <v>-128.65257</v>
      </c>
      <c r="G23" s="16">
        <f t="shared" si="3"/>
        <v>-128.65257</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c r="Q27" s="107" t="s">
        <v>54</v>
      </c>
      <c r="R27" s="107"/>
      <c r="S27" s="107"/>
      <c r="T27" s="107"/>
      <c r="U27" s="107"/>
    </row>
    <row r="28" spans="1:40" s="57" customFormat="1" x14ac:dyDescent="0.35">
      <c r="A28" s="108"/>
      <c r="B28" s="24"/>
      <c r="C28" s="15">
        <v>0.57999999999999996</v>
      </c>
      <c r="D28" s="15">
        <v>478</v>
      </c>
      <c r="E28" s="15">
        <v>1963</v>
      </c>
      <c r="F28" s="15">
        <v>57.5</v>
      </c>
      <c r="G28" s="15">
        <v>1.2</v>
      </c>
      <c r="H28" s="15">
        <v>7.95</v>
      </c>
      <c r="I28" s="15">
        <v>0.5</v>
      </c>
      <c r="J28" s="15">
        <v>0.02</v>
      </c>
      <c r="K28" s="23">
        <v>0.05</v>
      </c>
      <c r="L28" s="15">
        <v>0.34</v>
      </c>
      <c r="M28" s="15">
        <v>0.41</v>
      </c>
      <c r="N28" s="15"/>
      <c r="O28" s="15"/>
      <c r="P28" s="15"/>
      <c r="Q28" s="15">
        <v>437</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42</v>
      </c>
      <c r="C31" s="77">
        <f>IF(C$27="%w/w SAR",((C$28*10)*$B31),IF(C$27="%w/w DM",(((C$28*10)*($B$28/100))*$B31),IF(C$27="kg/t SAR",(C$28*$B31),IF(C$27="kg/t DM",((C$28*($B$28/100))*$B31),IF(C$27="mg/kg SAR",((C$28*0.001)*$B31),IF(C$27="mg/kg DM",(((C$28*0.001)*($B$28/100))*$B31),0))))))</f>
        <v>243.6</v>
      </c>
      <c r="D31" s="77">
        <f>(IF(D$27="%w/w SAR",((D$28*10)*$B31),IF(D$27="%w/w DM",(((D$28*10)*($B$28/100))*$B31),IF(D$27="kg/t SAR",(D$28*$B31),IF(D$27="kg/t DM",((D$28*($B$28/100))*$B31),IF(D$27="mg/kg SAR",((D$28*0.001)*$B31),IF(D$27="mg/kg DM",(((D$28*0.001)*($B$28/100))*$B31),"0")))))))*2.291</f>
        <v>45.994115999999998</v>
      </c>
      <c r="E31" s="77">
        <f>(IF(E$27="%w/w SAR",((E$28*10)*$B31),IF(E$27="%w/w DM",(((E$28*10)*($B$28/100))*$B31),IF(E$27="kg/t SAR",(E$28*$B31),IF(E$27="kg/t DM",((E$28*($B$28/100))*$B31),IF(E$27="mg/kg SAR",((E$28*0.001)*$B31),IF(E$27="mg/kg DM",(((E$28*0.001)*($B$28/100))*$B31),"0")))))))*1.205</f>
        <v>99.347430000000003</v>
      </c>
      <c r="F31" s="77">
        <f>(IF(F$27="%w/w SAR",((F$28*10)*$B31),IF(F$27="%w/w DM",(((F$28*10)*($B$28/100))*$B31),IF(F$27="kg/t SAR",(F$28*$B31),IF(F$27="kg/t DM",((F$28*($B$28/100))*$B31),IF(F$27="mg/kg SAR",((F$28*0.001)*$B31),IF(F$27="mg/kg DM",(((F$28*0.001)*($B$28/100))*$B31),"0")))))))*1.658</f>
        <v>4.0040699999999996</v>
      </c>
      <c r="G31" s="77">
        <f t="shared" ref="G31:P46" si="5">IF(G$27="%w/w SAR",((G$28*10)*$B31),IF(G$27="%w/w DM",(((G$28*10)*($B$28/100))*$B31),IF(G$27="kg/t SAR",(G$28*$B31),IF(G$27="kg/t DM",((G$28*($B$28/100))*$B31),IF(G$27="mg/kg SAR",((G$28*0.001)*$B31),IF(G$27="mg/kg DM",(((G$28*0.001)*($B$28/100))*$B31),0))))))</f>
        <v>5.0399999999999993E-2</v>
      </c>
      <c r="H31" s="77">
        <f t="shared" si="5"/>
        <v>0.33390000000000003</v>
      </c>
      <c r="I31" s="77">
        <f t="shared" si="5"/>
        <v>2.1000000000000001E-2</v>
      </c>
      <c r="J31" s="77">
        <f t="shared" si="5"/>
        <v>8.4000000000000003E-4</v>
      </c>
      <c r="K31" s="77">
        <f t="shared" si="5"/>
        <v>2.1000000000000003E-3</v>
      </c>
      <c r="L31" s="77">
        <f t="shared" si="5"/>
        <v>1.4280000000000001E-2</v>
      </c>
      <c r="M31" s="77">
        <f t="shared" si="5"/>
        <v>1.7219999999999999E-2</v>
      </c>
      <c r="N31" s="77">
        <f t="shared" si="5"/>
        <v>0</v>
      </c>
      <c r="O31" s="77">
        <f t="shared" si="5"/>
        <v>0</v>
      </c>
      <c r="P31" s="77">
        <f t="shared" si="5"/>
        <v>0</v>
      </c>
      <c r="Q31" s="77">
        <f>(IF(Q$27="%w/w SAR",((Q$28*10)*$B31),IF(Q$27="%w/w DM",(((Q$28*10)*($B$28/100))*$B31),IF(Q$27="kg/t SAR",(Q$28*$B31),IF(Q$27="kg/t DM",((Q$28*($B$28/100))*$B31),IF(Q$27="mg/kg SAR",((Q$28*0.001)*$B31),IF(Q$27="mg/kg DM",(((Q$28*0.001)*($B$28/100))*$B31),0)))))))*2.5</f>
        <v>45.884999999999998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42</v>
      </c>
      <c r="C32" s="77">
        <f t="shared" ref="C32:C50" si="6">IF(C$27="%w/w SAR",((C$28*10)*$B32),IF(C$27="%w/w DM",(((C$28*10)*($B$28/100))*$B32),IF(C$27="kg/t SAR",(C$28*$B32),IF(C$27="kg/t DM",((C$28*($B$28/100))*$B32),IF(C$27="mg/kg SAR",((C$28*0.001)*$B32),IF(C$27="mg/kg DM",(((C$28*0.001)*($B$28/100))*$B32),0))))))</f>
        <v>243.6</v>
      </c>
      <c r="D32" s="77">
        <f t="shared" ref="D32:D50" si="7">(IF(D$27="%w/w SAR",((D$28*10)*$B32),IF(D$27="%w/w DM",(((D$28*10)*($B$28/100))*$B32),IF(D$27="kg/t SAR",(D$28*$B32),IF(D$27="kg/t DM",((D$28*($B$28/100))*$B32),IF(D$27="mg/kg SAR",((D$28*0.001)*$B32),IF(D$27="mg/kg DM",(((D$28*0.001)*($B$28/100))*$B32),"0")))))))*2.291</f>
        <v>45.994115999999998</v>
      </c>
      <c r="E32" s="77">
        <f t="shared" ref="E32:E50" si="8">(IF(E$27="%w/w SAR",((E$28*10)*$B32),IF(E$27="%w/w DM",(((E$28*10)*($B$28/100))*$B32),IF(E$27="kg/t SAR",(E$28*$B32),IF(E$27="kg/t DM",((E$28*($B$28/100))*$B32),IF(E$27="mg/kg SAR",((E$28*0.001)*$B32),IF(E$27="mg/kg DM",(((E$28*0.001)*($B$28/100))*$B32),"0")))))))*1.205</f>
        <v>99.347430000000003</v>
      </c>
      <c r="F32" s="77">
        <f t="shared" ref="F32:F50" si="9">(IF(F$27="%w/w SAR",((F$28*10)*$B32),IF(F$27="%w/w DM",(((F$28*10)*($B$28/100))*$B32),IF(F$27="kg/t SAR",(F$28*$B32),IF(F$27="kg/t DM",((F$28*($B$28/100))*$B32),IF(F$27="mg/kg SAR",((F$28*0.001)*$B32),IF(F$27="mg/kg DM",(((F$28*0.001)*($B$28/100))*$B32),"0")))))))*1.658</f>
        <v>4.0040699999999996</v>
      </c>
      <c r="G32" s="77">
        <f t="shared" si="5"/>
        <v>5.0399999999999993E-2</v>
      </c>
      <c r="H32" s="77">
        <f t="shared" si="5"/>
        <v>0.33390000000000003</v>
      </c>
      <c r="I32" s="77">
        <f t="shared" si="5"/>
        <v>2.1000000000000001E-2</v>
      </c>
      <c r="J32" s="77">
        <f t="shared" si="5"/>
        <v>8.4000000000000003E-4</v>
      </c>
      <c r="K32" s="77">
        <f t="shared" si="5"/>
        <v>2.1000000000000003E-3</v>
      </c>
      <c r="L32" s="77">
        <f t="shared" si="5"/>
        <v>1.4280000000000001E-2</v>
      </c>
      <c r="M32" s="77">
        <f t="shared" si="5"/>
        <v>1.7219999999999999E-2</v>
      </c>
      <c r="N32" s="77">
        <f t="shared" si="5"/>
        <v>0</v>
      </c>
      <c r="O32" s="77">
        <f t="shared" si="5"/>
        <v>0</v>
      </c>
      <c r="P32" s="77">
        <f t="shared" si="5"/>
        <v>0</v>
      </c>
      <c r="Q32" s="77">
        <f t="shared" ref="Q32:Q50" si="10">(IF(Q$27="%w/w SAR",((Q$28*10)*$B32),IF(Q$27="%w/w DM",(((Q$28*10)*($B$28/100))*$B32),IF(Q$27="kg/t SAR",(Q$28*$B32),IF(Q$27="kg/t DM",((Q$28*($B$28/100))*$B32),IF(Q$27="mg/kg SAR",((Q$28*0.001)*$B32),IF(Q$27="mg/kg DM",(((Q$28*0.001)*($B$28/100))*$B32),0)))))))*2.5</f>
        <v>45.884999999999998</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42</v>
      </c>
      <c r="C33" s="77">
        <f t="shared" si="6"/>
        <v>243.6</v>
      </c>
      <c r="D33" s="77">
        <f t="shared" si="7"/>
        <v>45.994115999999998</v>
      </c>
      <c r="E33" s="77">
        <f t="shared" si="8"/>
        <v>99.347430000000003</v>
      </c>
      <c r="F33" s="77">
        <f t="shared" si="9"/>
        <v>4.0040699999999996</v>
      </c>
      <c r="G33" s="77">
        <f t="shared" si="5"/>
        <v>5.0399999999999993E-2</v>
      </c>
      <c r="H33" s="77">
        <f t="shared" si="5"/>
        <v>0.33390000000000003</v>
      </c>
      <c r="I33" s="77">
        <f t="shared" si="5"/>
        <v>2.1000000000000001E-2</v>
      </c>
      <c r="J33" s="77">
        <f t="shared" si="5"/>
        <v>8.4000000000000003E-4</v>
      </c>
      <c r="K33" s="77">
        <f t="shared" si="5"/>
        <v>2.1000000000000003E-3</v>
      </c>
      <c r="L33" s="77">
        <f t="shared" si="5"/>
        <v>1.4280000000000001E-2</v>
      </c>
      <c r="M33" s="77">
        <f t="shared" si="5"/>
        <v>1.7219999999999999E-2</v>
      </c>
      <c r="N33" s="77">
        <f t="shared" si="5"/>
        <v>0</v>
      </c>
      <c r="O33" s="77">
        <f t="shared" si="5"/>
        <v>0</v>
      </c>
      <c r="P33" s="77">
        <f t="shared" si="5"/>
        <v>0</v>
      </c>
      <c r="Q33" s="77">
        <f t="shared" si="10"/>
        <v>45.884999999999998</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42</v>
      </c>
      <c r="C34" s="77">
        <f t="shared" si="6"/>
        <v>243.6</v>
      </c>
      <c r="D34" s="77">
        <f t="shared" si="7"/>
        <v>45.994115999999998</v>
      </c>
      <c r="E34" s="77">
        <f t="shared" si="8"/>
        <v>99.347430000000003</v>
      </c>
      <c r="F34" s="77">
        <f t="shared" si="9"/>
        <v>4.0040699999999996</v>
      </c>
      <c r="G34" s="77">
        <f t="shared" si="5"/>
        <v>5.0399999999999993E-2</v>
      </c>
      <c r="H34" s="77">
        <f t="shared" si="5"/>
        <v>0.33390000000000003</v>
      </c>
      <c r="I34" s="77">
        <f t="shared" si="5"/>
        <v>2.1000000000000001E-2</v>
      </c>
      <c r="J34" s="77">
        <f t="shared" si="5"/>
        <v>8.4000000000000003E-4</v>
      </c>
      <c r="K34" s="77">
        <f t="shared" si="5"/>
        <v>2.1000000000000003E-3</v>
      </c>
      <c r="L34" s="77">
        <f t="shared" si="5"/>
        <v>1.4280000000000001E-2</v>
      </c>
      <c r="M34" s="77">
        <f t="shared" si="5"/>
        <v>1.7219999999999999E-2</v>
      </c>
      <c r="N34" s="77">
        <f t="shared" si="5"/>
        <v>0</v>
      </c>
      <c r="O34" s="77">
        <f t="shared" si="5"/>
        <v>0</v>
      </c>
      <c r="P34" s="77">
        <f t="shared" si="5"/>
        <v>0</v>
      </c>
      <c r="Q34" s="77">
        <f t="shared" si="10"/>
        <v>45.884999999999998</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v>42</v>
      </c>
      <c r="C35" s="77">
        <f t="shared" si="6"/>
        <v>243.6</v>
      </c>
      <c r="D35" s="77">
        <f t="shared" si="7"/>
        <v>45.994115999999998</v>
      </c>
      <c r="E35" s="77">
        <f t="shared" si="8"/>
        <v>99.347430000000003</v>
      </c>
      <c r="F35" s="77">
        <f t="shared" si="9"/>
        <v>4.0040699999999996</v>
      </c>
      <c r="G35" s="77">
        <f t="shared" si="5"/>
        <v>5.0399999999999993E-2</v>
      </c>
      <c r="H35" s="77">
        <f t="shared" si="5"/>
        <v>0.33390000000000003</v>
      </c>
      <c r="I35" s="77">
        <f t="shared" si="5"/>
        <v>2.1000000000000001E-2</v>
      </c>
      <c r="J35" s="77">
        <f t="shared" si="5"/>
        <v>8.4000000000000003E-4</v>
      </c>
      <c r="K35" s="77">
        <f t="shared" si="5"/>
        <v>2.1000000000000003E-3</v>
      </c>
      <c r="L35" s="77">
        <f t="shared" si="5"/>
        <v>1.4280000000000001E-2</v>
      </c>
      <c r="M35" s="77">
        <f t="shared" si="5"/>
        <v>1.7219999999999999E-2</v>
      </c>
      <c r="N35" s="77">
        <f t="shared" si="5"/>
        <v>0</v>
      </c>
      <c r="O35" s="77">
        <f t="shared" si="5"/>
        <v>0</v>
      </c>
      <c r="P35" s="77">
        <f t="shared" si="5"/>
        <v>0</v>
      </c>
      <c r="Q35" s="77">
        <f t="shared" si="10"/>
        <v>45.884999999999998</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6</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e">
        <f>H16&amp;" I "&amp;(VLOOKUP(H14,Table2458[],6,FALSE))</f>
        <v>#N/A</v>
      </c>
      <c r="H58" s="13" t="e">
        <f>I16&amp;" I "&amp;(VLOOKUP(I14,Table2458[],6,FALSE))</f>
        <v>#N/A</v>
      </c>
      <c r="I58" s="13" t="e">
        <f>J16&amp;" I "&amp;(VLOOKUP(J14,Table2458[],6,FALSE))</f>
        <v>#N/A</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6.2</v>
      </c>
      <c r="G59" s="76" t="e">
        <f>VLOOKUP(H$14,Table2458[],5,FALSE)</f>
        <v>#N/A</v>
      </c>
      <c r="H59" s="76" t="e">
        <f>VLOOKUP(I$14,Table2458[],5,FALSE)</f>
        <v>#N/A</v>
      </c>
      <c r="I59" s="76" t="e">
        <f>VLOOKUP(J$14,Table2458[],5,FALSE)</f>
        <v>#N/A</v>
      </c>
      <c r="J59" s="76" t="e">
        <f>VLOOKUP(K$14,Table2458[],5,FALSE)</f>
        <v>#N/A</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7.1</v>
      </c>
      <c r="C60" s="76">
        <f t="shared" ref="C60:U60" si="14">D10</f>
        <v>7</v>
      </c>
      <c r="D60" s="76">
        <f t="shared" si="14"/>
        <v>7.3</v>
      </c>
      <c r="E60" s="76">
        <f t="shared" si="14"/>
        <v>7.3</v>
      </c>
      <c r="F60" s="76">
        <f t="shared" si="14"/>
        <v>7.4</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42</v>
      </c>
      <c r="C62" s="77">
        <f>B32</f>
        <v>42</v>
      </c>
      <c r="D62" s="77">
        <f>B33</f>
        <v>42</v>
      </c>
      <c r="E62" s="77">
        <f>B34</f>
        <v>42</v>
      </c>
      <c r="F62" s="77">
        <f>B35</f>
        <v>42</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-4.7999999999999989</v>
      </c>
      <c r="D64" s="77">
        <f t="shared" si="17"/>
        <v>-6.5999999999999979</v>
      </c>
      <c r="E64" s="77">
        <f t="shared" si="17"/>
        <v>-6.5999999999999979</v>
      </c>
      <c r="F64" s="77">
        <f t="shared" si="17"/>
        <v>-7.2000000000000011</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4.7999999999999989</v>
      </c>
      <c r="D65" s="77">
        <f t="shared" si="18"/>
        <v>6.5999999999999979</v>
      </c>
      <c r="E65" s="77">
        <f t="shared" si="18"/>
        <v>6.5999999999999979</v>
      </c>
      <c r="F65" s="77">
        <f t="shared" si="18"/>
        <v>7.2000000000000011</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'Bolton Hill Cake'!B29</f>
        <v>Application Rate</v>
      </c>
      <c r="C1" s="38" t="str">
        <f>'Bolton Hill Cake'!C29</f>
        <v>Nitrogen Addition</v>
      </c>
      <c r="D1" s="38" t="str">
        <f>'Bolton Hill Cake'!D29</f>
        <v>Phosphate Addition</v>
      </c>
      <c r="E1" s="38" t="str">
        <f>'Bolton Hill Cake'!E29</f>
        <v>Potash  Addition</v>
      </c>
      <c r="F1" s="38" t="str">
        <f>'Bolton Hill Cake'!F29</f>
        <v>Mg Oxide Addition</v>
      </c>
      <c r="G1" s="38" t="str">
        <f>'Bolton Hill Cake'!G29</f>
        <v>Copper Addition</v>
      </c>
      <c r="H1" s="38" t="str">
        <f>'Bolton Hill Cake'!H29</f>
        <v>Zinc Addition</v>
      </c>
      <c r="I1" s="38" t="str">
        <f>'Bolton Hill Cake'!I29</f>
        <v>Lead Addition</v>
      </c>
      <c r="J1" s="38" t="str">
        <f>'Bolton Hill Cake'!J29</f>
        <v>Cadmium Addition</v>
      </c>
      <c r="K1" s="38" t="str">
        <f>'Bolton Hill Cake'!K29</f>
        <v>Mercury Addition</v>
      </c>
      <c r="L1" s="38" t="str">
        <f>'Bolton Hill Cake'!L29</f>
        <v>Nickel Addition</v>
      </c>
      <c r="M1" s="38" t="str">
        <f>'Bolton Hill Cake'!M29</f>
        <v>Chromium Addition</v>
      </c>
      <c r="N1" s="38" t="str">
        <f>'Bolton Hill Cake'!N29</f>
        <v>Aluminium Addition</v>
      </c>
      <c r="O1" s="38" t="str">
        <f>'Bolton Hill Cake'!O29</f>
        <v>Iron Addition</v>
      </c>
      <c r="P1" s="38" t="str">
        <f>'Bolton Hill Cake'!P29</f>
        <v xml:space="preserve">Sodium Addition                 </v>
      </c>
      <c r="Q1" s="38" t="str">
        <f>'Bolton Hill Cake'!Q29</f>
        <v>SO3  Addition                             kg/ha</v>
      </c>
      <c r="R1" s="38" t="str">
        <f>'Bolton Hill Cake'!R29</f>
        <v xml:space="preserve">Selenium Addition </v>
      </c>
      <c r="S1" s="38" t="str">
        <f>'Bolton Hill Cake'!S29</f>
        <v xml:space="preserve">Arsenic  Addition  </v>
      </c>
      <c r="T1" s="38" t="str">
        <f>'Bolton Hill Cake'!T29</f>
        <v xml:space="preserve">Molybdenum Addition  </v>
      </c>
      <c r="U1" s="38" t="str">
        <f>'Bolton Hill Cake'!U29</f>
        <v xml:space="preserve">Fluoride Addition </v>
      </c>
    </row>
    <row r="2" spans="1:21" ht="25" x14ac:dyDescent="0.25">
      <c r="A2" s="144"/>
      <c r="B2" s="38" t="str">
        <f>'Bolton Hill Cake'!B30</f>
        <v>tonnes/ha</v>
      </c>
      <c r="C2" s="38" t="str">
        <f>'Bolton Hill Cake'!C30</f>
        <v>kg/ha</v>
      </c>
      <c r="D2" s="38" t="str">
        <f>'Bolton Hill Cake'!D30</f>
        <v>P2O5 
kg/ha</v>
      </c>
      <c r="E2" s="38" t="str">
        <f>'Bolton Hill Cake'!E30</f>
        <v>K2O 
kg/ha</v>
      </c>
      <c r="F2" s="38" t="str">
        <f>'Bolton Hill Cake'!F30</f>
        <v>MgO 
kg/ha</v>
      </c>
      <c r="G2" s="38" t="str">
        <f>'Bolton Hill Cake'!G30</f>
        <v>kg/ha</v>
      </c>
      <c r="H2" s="38" t="str">
        <f>'Bolton Hill Cake'!H30</f>
        <v>kg/ha</v>
      </c>
      <c r="I2" s="38" t="str">
        <f>'Bolton Hill Cake'!I30</f>
        <v>kg/ha</v>
      </c>
      <c r="J2" s="38" t="str">
        <f>'Bolton Hill Cake'!J30</f>
        <v>kg/ha</v>
      </c>
      <c r="K2" s="38" t="str">
        <f>'Bolton Hill Cake'!K30</f>
        <v>kg/ha</v>
      </c>
      <c r="L2" s="38" t="str">
        <f>'Bolton Hill Cake'!L30</f>
        <v>kg/ha</v>
      </c>
      <c r="M2" s="38" t="str">
        <f>'Bolton Hill Cake'!M30</f>
        <v>kg/ha</v>
      </c>
      <c r="N2" s="38" t="str">
        <f>'Bolton Hill Cake'!N30</f>
        <v>kg/ha</v>
      </c>
      <c r="O2" s="38" t="str">
        <f>'Bolton Hill Cake'!O30</f>
        <v>kg/ha</v>
      </c>
      <c r="P2" s="38" t="str">
        <f>'Bolton Hill Cake'!P30</f>
        <v>kg/ha</v>
      </c>
      <c r="Q2" s="38" t="str">
        <f>'Bolton Hill Cake'!Q30</f>
        <v>kg/ha</v>
      </c>
      <c r="R2" s="38" t="str">
        <f>'Bolton Hill Cake'!R30</f>
        <v>kg/ha</v>
      </c>
      <c r="S2" s="38" t="str">
        <f>'Bolton Hill Cake'!S30</f>
        <v>kg/ha</v>
      </c>
      <c r="T2" s="38" t="str">
        <f>'Bolton Hill Cake'!T30</f>
        <v>kg/ha</v>
      </c>
      <c r="U2" s="38" t="str">
        <f>'Bolton Hill Cake'!U30</f>
        <v>kg/ha</v>
      </c>
    </row>
    <row r="3" spans="1:21" x14ac:dyDescent="0.25">
      <c r="A3" s="36">
        <v>1</v>
      </c>
      <c r="B3" s="33">
        <f>'Bolton Hill Cake'!B31</f>
        <v>40</v>
      </c>
      <c r="C3" s="33">
        <f>'Bolton Hill Cake'!C31</f>
        <v>73.631999999999991</v>
      </c>
      <c r="D3" s="33">
        <f>'Bolton Hill Cake'!D31</f>
        <v>65.6179056</v>
      </c>
      <c r="E3" s="33">
        <f>'Bolton Hill Cake'!E31</f>
        <v>3.6693696</v>
      </c>
      <c r="F3" s="33">
        <f>'Bolton Hill Cake'!F31</f>
        <v>11.070134399999999</v>
      </c>
      <c r="G3" s="33">
        <f>'Bolton Hill Cake'!G31</f>
        <v>0.433056</v>
      </c>
      <c r="H3" s="33">
        <f>'Bolton Hill Cake'!H31</f>
        <v>0.73008000000000006</v>
      </c>
      <c r="I3" s="33">
        <f>'Bolton Hill Cake'!I31</f>
        <v>1.2979200000000001E-2</v>
      </c>
      <c r="J3" s="33">
        <f>'Bolton Hill Cake'!J31</f>
        <v>2.3087999999999997E-3</v>
      </c>
      <c r="K3" s="33">
        <f>'Bolton Hill Cake'!K31</f>
        <v>1.9968E-3</v>
      </c>
      <c r="L3" s="33">
        <f>'Bolton Hill Cake'!L31</f>
        <v>0.180336</v>
      </c>
      <c r="M3" s="33">
        <f>'Bolton Hill Cake'!M31</f>
        <v>0.10795199999999999</v>
      </c>
      <c r="N3" s="33">
        <f>'Bolton Hill Cake'!N31</f>
        <v>1104.48</v>
      </c>
      <c r="O3" s="33">
        <f>'Bolton Hill Cake'!O31</f>
        <v>137.904</v>
      </c>
      <c r="P3" s="33">
        <f>'Bolton Hill Cake'!P31</f>
        <v>0</v>
      </c>
      <c r="Q3" s="33">
        <f>'Bolton Hill Cake'!Q31</f>
        <v>93.131999999999977</v>
      </c>
      <c r="R3" s="33">
        <f>'Bolton Hill Cake'!R31</f>
        <v>0</v>
      </c>
      <c r="S3" s="33">
        <f>'Bolton Hill Cake'!S31</f>
        <v>0.12417599999999999</v>
      </c>
      <c r="T3" s="33">
        <f>'Bolton Hill Cake'!T31</f>
        <v>0</v>
      </c>
      <c r="U3" s="33">
        <f>'Bolton Hill Cake'!U31</f>
        <v>0</v>
      </c>
    </row>
    <row r="4" spans="1:21" x14ac:dyDescent="0.25">
      <c r="A4" s="36">
        <v>2</v>
      </c>
      <c r="B4" s="33">
        <f>'Bontgoch Cake'!B31</f>
        <v>19</v>
      </c>
      <c r="C4" s="33">
        <f>'Bontgoch Cake'!C31</f>
        <v>44.636700000000005</v>
      </c>
      <c r="D4" s="33">
        <f>'Bontgoch Cake'!D31</f>
        <v>64.849504200000013</v>
      </c>
      <c r="E4" s="33">
        <f>'Bontgoch Cake'!E31</f>
        <v>0.38044621499999998</v>
      </c>
      <c r="F4" s="33">
        <f>'Bontgoch Cake'!F31</f>
        <v>6.3778949200000001</v>
      </c>
      <c r="G4" s="33">
        <f>'Bontgoch Cake'!G31</f>
        <v>3.6290000000000003E-2</v>
      </c>
      <c r="H4" s="33">
        <f>'Bontgoch Cake'!H31</f>
        <v>2.2608670000000002</v>
      </c>
      <c r="I4" s="33">
        <f>'Bontgoch Cake'!I31</f>
        <v>0.15495829999999999</v>
      </c>
      <c r="J4" s="33">
        <f>'Bontgoch Cake'!J31</f>
        <v>8.8547599999999997E-3</v>
      </c>
      <c r="K4" s="33">
        <f>'Bontgoch Cake'!K31</f>
        <v>9.435400000000002E-4</v>
      </c>
      <c r="L4" s="33">
        <f>'Bontgoch Cake'!L31</f>
        <v>0.16112760000000001</v>
      </c>
      <c r="M4" s="33">
        <f>'Bontgoch Cake'!M31</f>
        <v>6.8588099999999999E-2</v>
      </c>
      <c r="N4" s="33">
        <f>'Bontgoch Cake'!N31</f>
        <v>23.370760000000001</v>
      </c>
      <c r="O4" s="33">
        <f>'Bontgoch Cake'!O31</f>
        <v>1342.73</v>
      </c>
      <c r="P4" s="33">
        <f>'Bontgoch Cake'!P31</f>
        <v>0</v>
      </c>
      <c r="Q4" s="33">
        <f>'Bontgoch Cake'!Q31</f>
        <v>19.596600000000002</v>
      </c>
      <c r="R4" s="33">
        <f>'Bontgoch Cake'!R31</f>
        <v>0</v>
      </c>
      <c r="S4" s="33">
        <f>'Bontgoch Cake'!S31</f>
        <v>7.0765499999999995E-2</v>
      </c>
      <c r="T4" s="33">
        <f>'Bontgoch Cake'!T31</f>
        <v>0</v>
      </c>
      <c r="U4" s="33">
        <f>'Bontgoch Cake'!U31</f>
        <v>0</v>
      </c>
    </row>
    <row r="5" spans="1:21" x14ac:dyDescent="0.25">
      <c r="A5" s="36">
        <v>3</v>
      </c>
      <c r="B5" s="33">
        <f>'Bontgoch Liquid'!B31</f>
        <v>125</v>
      </c>
      <c r="C5" s="33">
        <f>'Bontgoch Liquid'!C31</f>
        <v>26.576249999999998</v>
      </c>
      <c r="D5" s="33">
        <f>'Bontgoch Liquid'!D31</f>
        <v>62.110441875000006</v>
      </c>
      <c r="E5" s="33">
        <f>'Bontgoch Liquid'!E31</f>
        <v>0.54948000000000008</v>
      </c>
      <c r="F5" s="33">
        <f>'Bontgoch Liquid'!F31</f>
        <v>7.7967449999999987</v>
      </c>
      <c r="G5" s="33">
        <f>'Bontgoch Liquid'!G31</f>
        <v>2.77875E-2</v>
      </c>
      <c r="H5" s="33">
        <f>'Bontgoch Liquid'!H31</f>
        <v>2.2479374999999999</v>
      </c>
      <c r="I5" s="33">
        <f>'Bontgoch Liquid'!I31</f>
        <v>0.13145625000000002</v>
      </c>
      <c r="J5" s="33">
        <f>'Bontgoch Liquid'!J31</f>
        <v>8.7281250000000015E-3</v>
      </c>
      <c r="K5" s="33">
        <f>'Bontgoch Liquid'!K31</f>
        <v>6.0562500000000004E-4</v>
      </c>
      <c r="L5" s="33">
        <f>'Bontgoch Liquid'!L31</f>
        <v>0.14000624999999997</v>
      </c>
      <c r="M5" s="33">
        <f>'Bontgoch Liquid'!M31</f>
        <v>4.2750000000000003E-2</v>
      </c>
      <c r="N5" s="33">
        <f>'Bontgoch Liquid'!N31</f>
        <v>21.588750000000005</v>
      </c>
      <c r="O5" s="33">
        <f>'Bontgoch Liquid'!O31</f>
        <v>1204.125</v>
      </c>
      <c r="P5" s="33">
        <f>'Bontgoch Liquid'!P31</f>
        <v>0</v>
      </c>
      <c r="Q5" s="33">
        <f>'Bontgoch Liquid'!Q31</f>
        <v>22.354687500000004</v>
      </c>
      <c r="R5" s="33">
        <f>'Bontgoch Liquid'!R31</f>
        <v>0</v>
      </c>
      <c r="S5" s="33">
        <f>'Bontgoch Liquid'!S31</f>
        <v>5.8424999999999998E-2</v>
      </c>
      <c r="T5" s="33">
        <f>'Bontgoch Liquid'!T31</f>
        <v>0</v>
      </c>
      <c r="U5" s="33">
        <f>'Bontgoch Liquid'!U31</f>
        <v>0</v>
      </c>
    </row>
    <row r="6" spans="1:21" x14ac:dyDescent="0.25">
      <c r="A6" s="36">
        <v>4</v>
      </c>
      <c r="B6" s="33">
        <f>'Llechryd Cake'!B31</f>
        <v>55</v>
      </c>
      <c r="C6" s="33">
        <f>'Llechryd Cake'!C31</f>
        <v>84.892499999999998</v>
      </c>
      <c r="D6" s="33">
        <f>'Llechryd Cake'!D31</f>
        <v>62.421616949999994</v>
      </c>
      <c r="E6" s="33">
        <f>'Llechryd Cake'!E31</f>
        <v>3.3611366250000003</v>
      </c>
      <c r="F6" s="33">
        <f>'Llechryd Cake'!F31</f>
        <v>12.547014479999998</v>
      </c>
      <c r="G6" s="33">
        <f>'Llechryd Cake'!G31</f>
        <v>0.2110185</v>
      </c>
      <c r="H6" s="33">
        <f>'Llechryd Cake'!H31</f>
        <v>1.301685</v>
      </c>
      <c r="I6" s="33">
        <f>'Llechryd Cake'!I31</f>
        <v>0.23284800000000003</v>
      </c>
      <c r="J6" s="33">
        <f>'Llechryd Cake'!J31</f>
        <v>8.8935000000000001E-4</v>
      </c>
      <c r="K6" s="33">
        <f>'Llechryd Cake'!K31</f>
        <v>1.1318999999999999E-3</v>
      </c>
      <c r="L6" s="33">
        <f>'Llechryd Cake'!L31</f>
        <v>0.20131649999999998</v>
      </c>
      <c r="M6" s="33">
        <f>'Llechryd Cake'!M31</f>
        <v>8.5700999999999986E-2</v>
      </c>
      <c r="N6" s="33">
        <f>'Llechryd Cake'!N31</f>
        <v>30.237900000000003</v>
      </c>
      <c r="O6" s="33">
        <f>'Llechryd Cake'!O31</f>
        <v>2215.29</v>
      </c>
      <c r="P6" s="33">
        <f>'Llechryd Cake'!P31</f>
        <v>0</v>
      </c>
      <c r="Q6" s="33">
        <f>'Llechryd Cake'!Q31</f>
        <v>57.807749999999992</v>
      </c>
      <c r="R6" s="33">
        <f>'Llechryd Cake'!R31</f>
        <v>0</v>
      </c>
      <c r="S6" s="33">
        <f>'Llechryd Cake'!S31</f>
        <v>0.13259399999999996</v>
      </c>
      <c r="T6" s="33">
        <f>'Llechryd Cake'!T31</f>
        <v>0</v>
      </c>
      <c r="U6" s="33">
        <f>'Llechryd Cake'!U31</f>
        <v>0</v>
      </c>
    </row>
    <row r="7" spans="1:21" x14ac:dyDescent="0.25">
      <c r="A7" s="36">
        <v>5</v>
      </c>
      <c r="B7" s="33">
        <f>'Preseli Liquid'!B31</f>
        <v>250</v>
      </c>
      <c r="C7" s="33">
        <f>'Preseli Liquid'!C31</f>
        <v>118.26</v>
      </c>
      <c r="D7" s="33">
        <f>'Preseli Liquid'!D31</f>
        <v>17.691101999999997</v>
      </c>
      <c r="E7" s="33">
        <f>'Preseli Liquid'!E31</f>
        <v>1.6853130000000003</v>
      </c>
      <c r="F7" s="33">
        <f>'Preseli Liquid'!F31</f>
        <v>5.4614519999999995</v>
      </c>
      <c r="G7" s="33">
        <f>'Preseli Liquid'!G31</f>
        <v>4.2120000000000005E-2</v>
      </c>
      <c r="H7" s="33">
        <f>'Preseli Liquid'!H31</f>
        <v>0.4519800000000001</v>
      </c>
      <c r="I7" s="33">
        <f>'Preseli Liquid'!I31</f>
        <v>3.3480000000000003E-2</v>
      </c>
      <c r="J7" s="33">
        <f>'Preseli Liquid'!J31</f>
        <v>5.9400000000000002E-4</v>
      </c>
      <c r="K7" s="33">
        <f>'Preseli Liquid'!K31</f>
        <v>5.0759999999999998E-3</v>
      </c>
      <c r="L7" s="33">
        <f>'Preseli Liquid'!L31</f>
        <v>2.7539999999999999E-2</v>
      </c>
      <c r="M7" s="33">
        <f>'Preseli Liquid'!M31</f>
        <v>2.3220000000000001E-2</v>
      </c>
      <c r="N7" s="33">
        <f>'Preseli Liquid'!N31</f>
        <v>777.6</v>
      </c>
      <c r="O7" s="33">
        <f>'Preseli Liquid'!O31</f>
        <v>77.220000000000013</v>
      </c>
      <c r="P7" s="33">
        <f>'Preseli Liquid'!P31</f>
        <v>0</v>
      </c>
      <c r="Q7" s="33">
        <f>'Preseli Liquid'!Q31</f>
        <v>141.75</v>
      </c>
      <c r="R7" s="33">
        <f>'Preseli Liquid'!R31</f>
        <v>0</v>
      </c>
      <c r="S7" s="33">
        <f>'Preseli Liquid'!S31</f>
        <v>0.10206000000000001</v>
      </c>
      <c r="T7" s="33">
        <f>'Preseli Liquid'!T31</f>
        <v>0</v>
      </c>
      <c r="U7" s="33">
        <f>'Preseli Liquid'!U31</f>
        <v>0</v>
      </c>
    </row>
    <row r="8" spans="1:21" x14ac:dyDescent="0.25">
      <c r="A8" s="36">
        <v>6</v>
      </c>
      <c r="B8" s="33">
        <f>'Strata Florida Cake'!B31</f>
        <v>60</v>
      </c>
      <c r="C8" s="33">
        <f>'Strata Florida Cake'!C31</f>
        <v>106.19999999999999</v>
      </c>
      <c r="D8" s="33">
        <f>'Strata Florida Cake'!D31</f>
        <v>65.15603999999999</v>
      </c>
      <c r="E8" s="33">
        <f>'Strata Florida Cake'!E31</f>
        <v>0.94351499999999999</v>
      </c>
      <c r="F8" s="33">
        <f>'Strata Florida Cake'!F31</f>
        <v>1.522044</v>
      </c>
      <c r="G8" s="33">
        <f>'Strata Florida Cake'!G31</f>
        <v>0.13499999999999998</v>
      </c>
      <c r="H8" s="33">
        <f>'Strata Florida Cake'!H31</f>
        <v>0.76950000000000007</v>
      </c>
      <c r="I8" s="33">
        <f>'Strata Florida Cake'!I31</f>
        <v>0.13949999999999999</v>
      </c>
      <c r="J8" s="33">
        <f>'Strata Florida Cake'!J31</f>
        <v>2.4300000000000003E-3</v>
      </c>
      <c r="K8" s="33">
        <f>'Strata Florida Cake'!K31</f>
        <v>3.0599999999999998E-3</v>
      </c>
      <c r="L8" s="33">
        <f>'Strata Florida Cake'!L31</f>
        <v>4.5899999999999996E-2</v>
      </c>
      <c r="M8" s="33">
        <f>'Strata Florida Cake'!M31</f>
        <v>3.8699999999999998E-2</v>
      </c>
      <c r="N8" s="33">
        <f>'Strata Florida Cake'!N31</f>
        <v>1170</v>
      </c>
      <c r="O8" s="33">
        <f>'Strata Florida Cake'!O31</f>
        <v>149.4</v>
      </c>
      <c r="P8" s="33">
        <f>'Strata Florida Cake'!P31</f>
        <v>0</v>
      </c>
      <c r="Q8" s="33">
        <f>'Strata Florida Cake'!Q31</f>
        <v>106.875</v>
      </c>
      <c r="R8" s="33">
        <f>'Strata Florida Cake'!R31</f>
        <v>0</v>
      </c>
      <c r="S8" s="33">
        <f>'Strata Florida Cake'!S31</f>
        <v>0</v>
      </c>
      <c r="T8" s="33">
        <f>'Strata Florida Cake'!T31</f>
        <v>0</v>
      </c>
      <c r="U8" s="33">
        <f>'Strata Florida Cake'!U31</f>
        <v>0</v>
      </c>
    </row>
    <row r="9" spans="1:21" x14ac:dyDescent="0.25">
      <c r="A9" s="36">
        <v>7</v>
      </c>
      <c r="B9" s="33">
        <f>'Andigestion digestate'!B31</f>
        <v>42</v>
      </c>
      <c r="C9" s="33">
        <f>'Andigestion digestate'!C31</f>
        <v>243.6</v>
      </c>
      <c r="D9" s="33">
        <f>'Andigestion digestate'!D31</f>
        <v>45.994115999999998</v>
      </c>
      <c r="E9" s="33">
        <f>'Andigestion digestate'!E31</f>
        <v>99.347430000000003</v>
      </c>
      <c r="F9" s="33">
        <f>'Andigestion digestate'!F31</f>
        <v>4.0040699999999996</v>
      </c>
      <c r="G9" s="33">
        <f>'Andigestion digestate'!G31</f>
        <v>5.0399999999999993E-2</v>
      </c>
      <c r="H9" s="33">
        <f>'Andigestion digestate'!H31</f>
        <v>0.33390000000000003</v>
      </c>
      <c r="I9" s="33">
        <f>'Andigestion digestate'!I31</f>
        <v>2.1000000000000001E-2</v>
      </c>
      <c r="J9" s="33">
        <f>'Andigestion digestate'!J31</f>
        <v>8.4000000000000003E-4</v>
      </c>
      <c r="K9" s="33">
        <f>'Andigestion digestate'!K31</f>
        <v>2.1000000000000003E-3</v>
      </c>
      <c r="L9" s="33">
        <f>'Andigestion digestate'!L31</f>
        <v>1.4280000000000001E-2</v>
      </c>
      <c r="M9" s="33">
        <f>'Andigestion digestate'!M31</f>
        <v>1.7219999999999999E-2</v>
      </c>
      <c r="N9" s="33">
        <f>'Andigestion digestate'!N31</f>
        <v>0</v>
      </c>
      <c r="O9" s="33">
        <f>'Andigestion digestate'!O31</f>
        <v>0</v>
      </c>
      <c r="P9" s="33">
        <f>'Andigestion digestate'!P31</f>
        <v>0</v>
      </c>
      <c r="Q9" s="33">
        <f>'Andigestion digestate'!Q31</f>
        <v>45.884999999999998</v>
      </c>
      <c r="R9" s="33">
        <f>'Andigestion digestate'!R31</f>
        <v>0</v>
      </c>
      <c r="S9" s="33">
        <f>'Andigestion digestate'!S31</f>
        <v>0</v>
      </c>
      <c r="T9" s="33">
        <f>'Andigestion digestate'!T31</f>
        <v>0</v>
      </c>
      <c r="U9" s="33">
        <f>'Andigestion digestate'!U31</f>
        <v>0</v>
      </c>
    </row>
    <row r="10" spans="1:21" x14ac:dyDescent="0.25">
      <c r="A10" s="36">
        <v>8</v>
      </c>
      <c r="B10" s="33" t="e">
        <f>#REF!</f>
        <v>#REF!</v>
      </c>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row>
    <row r="11" spans="1:21" x14ac:dyDescent="0.25">
      <c r="A11" s="36">
        <v>9</v>
      </c>
      <c r="B11" s="33" t="e">
        <f>#REF!</f>
        <v>#REF!</v>
      </c>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row>
    <row r="12" spans="1:21" x14ac:dyDescent="0.25">
      <c r="A12" s="36">
        <v>10</v>
      </c>
      <c r="B12" s="33" t="e">
        <f>#REF!</f>
        <v>#REF!</v>
      </c>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row>
    <row r="13" spans="1:21" s="82" customFormat="1" ht="15.5" x14ac:dyDescent="0.35">
      <c r="A13" s="80" t="s">
        <v>85</v>
      </c>
      <c r="B13" s="81" t="e">
        <f>SUM(B3:B12)</f>
        <v>#REF!</v>
      </c>
      <c r="C13" s="81" t="e">
        <f t="shared" ref="C13:U13" si="0">SUM(C3:C12)</f>
        <v>#REF!</v>
      </c>
      <c r="D13" s="81" t="e">
        <f t="shared" si="0"/>
        <v>#REF!</v>
      </c>
      <c r="E13" s="81" t="e">
        <f t="shared" si="0"/>
        <v>#REF!</v>
      </c>
      <c r="F13" s="81" t="e">
        <f t="shared" si="0"/>
        <v>#REF!</v>
      </c>
      <c r="G13" s="81" t="e">
        <f t="shared" si="0"/>
        <v>#REF!</v>
      </c>
      <c r="H13" s="81" t="e">
        <f t="shared" si="0"/>
        <v>#REF!</v>
      </c>
      <c r="I13" s="81" t="e">
        <f t="shared" si="0"/>
        <v>#REF!</v>
      </c>
      <c r="J13" s="81" t="e">
        <f t="shared" si="0"/>
        <v>#REF!</v>
      </c>
      <c r="K13" s="81" t="e">
        <f t="shared" si="0"/>
        <v>#REF!</v>
      </c>
      <c r="L13" s="81" t="e">
        <f t="shared" si="0"/>
        <v>#REF!</v>
      </c>
      <c r="M13" s="81" t="e">
        <f t="shared" si="0"/>
        <v>#REF!</v>
      </c>
      <c r="N13" s="81" t="e">
        <f t="shared" si="0"/>
        <v>#REF!</v>
      </c>
      <c r="O13" s="81" t="e">
        <f t="shared" si="0"/>
        <v>#REF!</v>
      </c>
      <c r="P13" s="81" t="e">
        <f t="shared" si="0"/>
        <v>#REF!</v>
      </c>
      <c r="Q13" s="81" t="e">
        <f t="shared" si="0"/>
        <v>#REF!</v>
      </c>
      <c r="R13" s="81" t="e">
        <f t="shared" si="0"/>
        <v>#REF!</v>
      </c>
      <c r="S13" s="81" t="e">
        <f t="shared" si="0"/>
        <v>#REF!</v>
      </c>
      <c r="T13" s="81" t="e">
        <f t="shared" si="0"/>
        <v>#REF!</v>
      </c>
      <c r="U13" s="81" t="e">
        <f t="shared" si="0"/>
        <v>#REF!</v>
      </c>
    </row>
  </sheetData>
  <mergeCells count="1">
    <mergeCell ref="A1:A2"/>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'Bolton Hill Cake'!B29</f>
        <v>Application Rate</v>
      </c>
      <c r="D1" s="35" t="str">
        <f>'Bolton Hill Cake'!C29</f>
        <v>Nitrogen Addition</v>
      </c>
      <c r="E1" s="35" t="str">
        <f>'Bolton Hill Cake'!D29</f>
        <v>Phosphate Addition</v>
      </c>
      <c r="F1" s="35" t="str">
        <f>'Bolton Hill Cake'!E29</f>
        <v>Potash  Addition</v>
      </c>
      <c r="G1" s="35" t="str">
        <f>'Bolton Hill Cake'!F29</f>
        <v>Mg Oxide Addition</v>
      </c>
      <c r="H1" s="35" t="str">
        <f>'Bolton Hill Cake'!G29</f>
        <v>Copper Addition</v>
      </c>
      <c r="I1" s="35" t="str">
        <f>'Bolton Hill Cake'!H29</f>
        <v>Zinc Addition</v>
      </c>
      <c r="J1" s="35" t="str">
        <f>'Bolton Hill Cake'!I29</f>
        <v>Lead Addition</v>
      </c>
      <c r="K1" s="35" t="str">
        <f>'Bolton Hill Cake'!J29</f>
        <v>Cadmium Addition</v>
      </c>
      <c r="L1" s="35" t="str">
        <f>'Bolton Hill Cake'!K29</f>
        <v>Mercury Addition</v>
      </c>
      <c r="M1" s="35" t="str">
        <f>'Bolton Hill Cake'!L29</f>
        <v>Nickel Addition</v>
      </c>
      <c r="N1" s="35" t="str">
        <f>'Bolton Hill Cake'!M29</f>
        <v>Chromium Addition</v>
      </c>
      <c r="O1" s="35" t="str">
        <f>'Bolton Hill Cake'!N29</f>
        <v>Aluminium Addition</v>
      </c>
      <c r="P1" s="35" t="str">
        <f>'Bolton Hill Cake'!O29</f>
        <v>Iron Addition</v>
      </c>
      <c r="Q1" s="35" t="str">
        <f>'Bolton Hill Cake'!P29</f>
        <v xml:space="preserve">Sodium Addition                 </v>
      </c>
      <c r="R1" s="35" t="str">
        <f>'Bolton Hill Cake'!Q29</f>
        <v>SO3  Addition                             kg/ha</v>
      </c>
      <c r="S1" s="35" t="str">
        <f>'Bolton Hill Cake'!R29</f>
        <v xml:space="preserve">Selenium Addition </v>
      </c>
      <c r="T1" s="35" t="str">
        <f>'Bolton Hill Cake'!S29</f>
        <v xml:space="preserve">Arsenic  Addition  </v>
      </c>
      <c r="U1" s="35" t="str">
        <f>'Bolton Hill Cake'!T29</f>
        <v xml:space="preserve">Molybdenum Addition  </v>
      </c>
      <c r="V1" s="35" t="str">
        <f>'Bolton Hill Cake'!U29</f>
        <v xml:space="preserve">Fluoride Addition </v>
      </c>
    </row>
    <row r="2" spans="1:22" s="83" customFormat="1" ht="25" x14ac:dyDescent="0.35">
      <c r="A2" s="145"/>
      <c r="B2" s="32" t="s">
        <v>46</v>
      </c>
      <c r="C2" s="35" t="str">
        <f>'Bolton Hill Cake'!B30</f>
        <v>tonnes/ha</v>
      </c>
      <c r="D2" s="35" t="str">
        <f>'Bolton Hill Cake'!C30</f>
        <v>kg/ha</v>
      </c>
      <c r="E2" s="35" t="str">
        <f>'Bolton Hill Cake'!D30</f>
        <v>P2O5 
kg/ha</v>
      </c>
      <c r="F2" s="35" t="str">
        <f>'Bolton Hill Cake'!E30</f>
        <v>K2O 
kg/ha</v>
      </c>
      <c r="G2" s="35" t="str">
        <f>'Bolton Hill Cake'!F30</f>
        <v>MgO 
kg/ha</v>
      </c>
      <c r="H2" s="35" t="str">
        <f>'Bolton Hill Cake'!G30</f>
        <v>kg/ha</v>
      </c>
      <c r="I2" s="35" t="str">
        <f>'Bolton Hill Cake'!H30</f>
        <v>kg/ha</v>
      </c>
      <c r="J2" s="35" t="str">
        <f>'Bolton Hill Cake'!I30</f>
        <v>kg/ha</v>
      </c>
      <c r="K2" s="35" t="str">
        <f>'Bolton Hill Cake'!J30</f>
        <v>kg/ha</v>
      </c>
      <c r="L2" s="35" t="str">
        <f>'Bolton Hill Cake'!K30</f>
        <v>kg/ha</v>
      </c>
      <c r="M2" s="35" t="str">
        <f>'Bolton Hill Cake'!L30</f>
        <v>kg/ha</v>
      </c>
      <c r="N2" s="35" t="str">
        <f>'Bolton Hill Cake'!M30</f>
        <v>kg/ha</v>
      </c>
      <c r="O2" s="35" t="str">
        <f>'Bolton Hill Cake'!N30</f>
        <v>kg/ha</v>
      </c>
      <c r="P2" s="35" t="str">
        <f>'Bolton Hill Cake'!O30</f>
        <v>kg/ha</v>
      </c>
      <c r="Q2" s="35" t="str">
        <f>'Bolton Hill Cake'!P30</f>
        <v>kg/ha</v>
      </c>
      <c r="R2" s="35" t="str">
        <f>'Bolton Hill Cake'!Q30</f>
        <v>kg/ha</v>
      </c>
      <c r="S2" s="35" t="str">
        <f>'Bolton Hill Cake'!R30</f>
        <v>kg/ha</v>
      </c>
      <c r="T2" s="35" t="str">
        <f>'Bolton Hill Cake'!S30</f>
        <v>kg/ha</v>
      </c>
      <c r="U2" s="35" t="str">
        <f>'Bolton Hill Cake'!T30</f>
        <v>kg/ha</v>
      </c>
      <c r="V2" s="35" t="str">
        <f>'Bolton Hill Cake'!U30</f>
        <v>kg/ha</v>
      </c>
    </row>
    <row r="3" spans="1:22" x14ac:dyDescent="0.25">
      <c r="A3" s="36">
        <v>1</v>
      </c>
      <c r="B3" s="91"/>
      <c r="C3" s="33">
        <f>'Bolton Hill Cake'!B31</f>
        <v>40</v>
      </c>
      <c r="D3" s="33">
        <f>'Bolton Hill Cake'!C31</f>
        <v>73.631999999999991</v>
      </c>
      <c r="E3" s="33">
        <f>'Bolton Hill Cake'!D31</f>
        <v>65.6179056</v>
      </c>
      <c r="F3" s="33">
        <f>'Bolton Hill Cake'!E31</f>
        <v>3.6693696</v>
      </c>
      <c r="G3" s="33">
        <f>'Bolton Hill Cake'!F31</f>
        <v>11.070134399999999</v>
      </c>
      <c r="H3" s="33">
        <f>'Bolton Hill Cake'!G31</f>
        <v>0.433056</v>
      </c>
      <c r="I3" s="33">
        <f>'Bolton Hill Cake'!H31</f>
        <v>0.73008000000000006</v>
      </c>
      <c r="J3" s="33">
        <f>'Bolton Hill Cake'!I31</f>
        <v>1.2979200000000001E-2</v>
      </c>
      <c r="K3" s="33">
        <f>'Bolton Hill Cake'!J31</f>
        <v>2.3087999999999997E-3</v>
      </c>
      <c r="L3" s="33">
        <f>'Bolton Hill Cake'!K31</f>
        <v>1.9968E-3</v>
      </c>
      <c r="M3" s="33">
        <f>'Bolton Hill Cake'!L31</f>
        <v>0.180336</v>
      </c>
      <c r="N3" s="33">
        <f>'Bolton Hill Cake'!M31</f>
        <v>0.10795199999999999</v>
      </c>
      <c r="O3" s="33">
        <f>'Bolton Hill Cake'!N31</f>
        <v>1104.48</v>
      </c>
      <c r="P3" s="33">
        <f>'Bolton Hill Cake'!O31</f>
        <v>137.904</v>
      </c>
      <c r="Q3" s="33">
        <f>'Bolton Hill Cake'!P31</f>
        <v>0</v>
      </c>
      <c r="R3" s="33">
        <f>'Bolton Hill Cake'!Q31</f>
        <v>93.131999999999977</v>
      </c>
      <c r="S3" s="33">
        <f>'Bolton Hill Cake'!R31</f>
        <v>0</v>
      </c>
      <c r="T3" s="33">
        <f>'Bolton Hill Cake'!S31</f>
        <v>0.12417599999999999</v>
      </c>
      <c r="U3" s="33">
        <f>'Bolton Hill Cake'!T31</f>
        <v>0</v>
      </c>
      <c r="V3" s="33">
        <f>'Bolton Hill Cake'!U31</f>
        <v>0</v>
      </c>
    </row>
    <row r="4" spans="1:22" x14ac:dyDescent="0.25">
      <c r="A4" s="36">
        <v>2</v>
      </c>
      <c r="B4" s="91"/>
      <c r="C4" s="33">
        <f>'Bontgoch Cake'!B31</f>
        <v>19</v>
      </c>
      <c r="D4" s="33">
        <f>'Bontgoch Cake'!C31</f>
        <v>44.636700000000005</v>
      </c>
      <c r="E4" s="33">
        <f>'Bontgoch Cake'!D31</f>
        <v>64.849504200000013</v>
      </c>
      <c r="F4" s="33">
        <f>'Bontgoch Cake'!E31</f>
        <v>0.38044621499999998</v>
      </c>
      <c r="G4" s="33">
        <f>'Bontgoch Cake'!F31</f>
        <v>6.3778949200000001</v>
      </c>
      <c r="H4" s="33">
        <f>'Bontgoch Cake'!G31</f>
        <v>3.6290000000000003E-2</v>
      </c>
      <c r="I4" s="33">
        <f>'Bontgoch Cake'!H31</f>
        <v>2.2608670000000002</v>
      </c>
      <c r="J4" s="33">
        <f>'Bontgoch Cake'!I31</f>
        <v>0.15495829999999999</v>
      </c>
      <c r="K4" s="33">
        <f>'Bontgoch Cake'!J31</f>
        <v>8.8547599999999997E-3</v>
      </c>
      <c r="L4" s="33">
        <f>'Bontgoch Cake'!K31</f>
        <v>9.435400000000002E-4</v>
      </c>
      <c r="M4" s="33">
        <f>'Bontgoch Cake'!L31</f>
        <v>0.16112760000000001</v>
      </c>
      <c r="N4" s="33">
        <f>'Bontgoch Cake'!M31</f>
        <v>6.8588099999999999E-2</v>
      </c>
      <c r="O4" s="33">
        <f>'Bontgoch Cake'!N31</f>
        <v>23.370760000000001</v>
      </c>
      <c r="P4" s="33">
        <f>'Bontgoch Cake'!O31</f>
        <v>1342.73</v>
      </c>
      <c r="Q4" s="33">
        <f>'Bontgoch Cake'!P31</f>
        <v>0</v>
      </c>
      <c r="R4" s="33">
        <f>'Bontgoch Cake'!Q31</f>
        <v>19.596600000000002</v>
      </c>
      <c r="S4" s="33">
        <f>'Bontgoch Cake'!R31</f>
        <v>0</v>
      </c>
      <c r="T4" s="33">
        <f>'Bontgoch Cake'!S31</f>
        <v>7.0765499999999995E-2</v>
      </c>
      <c r="U4" s="33">
        <f>'Bontgoch Cake'!T31</f>
        <v>0</v>
      </c>
      <c r="V4" s="33">
        <f>'Bontgoch Cake'!U31</f>
        <v>0</v>
      </c>
    </row>
    <row r="5" spans="1:22" x14ac:dyDescent="0.25">
      <c r="A5" s="36">
        <v>3</v>
      </c>
      <c r="B5" s="91"/>
      <c r="C5" s="33">
        <f>'Bontgoch Liquid'!B31</f>
        <v>125</v>
      </c>
      <c r="D5" s="33">
        <f>'Bontgoch Liquid'!C31</f>
        <v>26.576249999999998</v>
      </c>
      <c r="E5" s="33">
        <f>'Bontgoch Liquid'!D31</f>
        <v>62.110441875000006</v>
      </c>
      <c r="F5" s="33">
        <f>'Bontgoch Liquid'!E31</f>
        <v>0.54948000000000008</v>
      </c>
      <c r="G5" s="33">
        <f>'Bontgoch Liquid'!F31</f>
        <v>7.7967449999999987</v>
      </c>
      <c r="H5" s="33">
        <f>'Bontgoch Liquid'!G31</f>
        <v>2.77875E-2</v>
      </c>
      <c r="I5" s="33">
        <f>'Bontgoch Liquid'!H31</f>
        <v>2.2479374999999999</v>
      </c>
      <c r="J5" s="33">
        <f>'Bontgoch Liquid'!I31</f>
        <v>0.13145625000000002</v>
      </c>
      <c r="K5" s="33">
        <f>'Bontgoch Liquid'!J31</f>
        <v>8.7281250000000015E-3</v>
      </c>
      <c r="L5" s="33">
        <f>'Bontgoch Liquid'!K31</f>
        <v>6.0562500000000004E-4</v>
      </c>
      <c r="M5" s="33">
        <f>'Bontgoch Liquid'!L31</f>
        <v>0.14000624999999997</v>
      </c>
      <c r="N5" s="33">
        <f>'Bontgoch Liquid'!M31</f>
        <v>4.2750000000000003E-2</v>
      </c>
      <c r="O5" s="33">
        <f>'Bontgoch Liquid'!N31</f>
        <v>21.588750000000005</v>
      </c>
      <c r="P5" s="33">
        <f>'Bontgoch Liquid'!O31</f>
        <v>1204.125</v>
      </c>
      <c r="Q5" s="33">
        <f>'Bontgoch Liquid'!P31</f>
        <v>0</v>
      </c>
      <c r="R5" s="33">
        <f>'Bontgoch Liquid'!Q31</f>
        <v>22.354687500000004</v>
      </c>
      <c r="S5" s="33">
        <f>'Bontgoch Liquid'!R31</f>
        <v>0</v>
      </c>
      <c r="T5" s="33">
        <f>'Bontgoch Liquid'!S31</f>
        <v>5.8424999999999998E-2</v>
      </c>
      <c r="U5" s="33">
        <f>'Bontgoch Liquid'!T31</f>
        <v>0</v>
      </c>
      <c r="V5" s="33">
        <f>'Bontgoch Liquid'!U31</f>
        <v>0</v>
      </c>
    </row>
    <row r="6" spans="1:22" x14ac:dyDescent="0.25">
      <c r="A6" s="36">
        <v>4</v>
      </c>
      <c r="B6" s="91"/>
      <c r="C6" s="33">
        <f>'Llechryd Cake'!B31</f>
        <v>55</v>
      </c>
      <c r="D6" s="33">
        <f>'Llechryd Cake'!C31</f>
        <v>84.892499999999998</v>
      </c>
      <c r="E6" s="33">
        <f>'Llechryd Cake'!D31</f>
        <v>62.421616949999994</v>
      </c>
      <c r="F6" s="33">
        <f>'Llechryd Cake'!E31</f>
        <v>3.3611366250000003</v>
      </c>
      <c r="G6" s="33">
        <f>'Llechryd Cake'!F31</f>
        <v>12.547014479999998</v>
      </c>
      <c r="H6" s="33">
        <f>'Llechryd Cake'!G31</f>
        <v>0.2110185</v>
      </c>
      <c r="I6" s="33">
        <f>'Llechryd Cake'!H31</f>
        <v>1.301685</v>
      </c>
      <c r="J6" s="33">
        <f>'Llechryd Cake'!I31</f>
        <v>0.23284800000000003</v>
      </c>
      <c r="K6" s="33">
        <f>'Llechryd Cake'!J31</f>
        <v>8.8935000000000001E-4</v>
      </c>
      <c r="L6" s="33">
        <f>'Llechryd Cake'!K31</f>
        <v>1.1318999999999999E-3</v>
      </c>
      <c r="M6" s="33">
        <f>'Llechryd Cake'!L31</f>
        <v>0.20131649999999998</v>
      </c>
      <c r="N6" s="33">
        <f>'Llechryd Cake'!M31</f>
        <v>8.5700999999999986E-2</v>
      </c>
      <c r="O6" s="33">
        <f>'Llechryd Cake'!N31</f>
        <v>30.237900000000003</v>
      </c>
      <c r="P6" s="33">
        <f>'Llechryd Cake'!O31</f>
        <v>2215.29</v>
      </c>
      <c r="Q6" s="33">
        <f>'Llechryd Cake'!P31</f>
        <v>0</v>
      </c>
      <c r="R6" s="33">
        <f>'Llechryd Cake'!Q31</f>
        <v>57.807749999999992</v>
      </c>
      <c r="S6" s="33">
        <f>'Llechryd Cake'!R31</f>
        <v>0</v>
      </c>
      <c r="T6" s="33">
        <f>'Llechryd Cake'!S31</f>
        <v>0.13259399999999996</v>
      </c>
      <c r="U6" s="33">
        <f>'Llechryd Cake'!T31</f>
        <v>0</v>
      </c>
      <c r="V6" s="33">
        <f>'Llechryd Cake'!U31</f>
        <v>0</v>
      </c>
    </row>
    <row r="7" spans="1:22" x14ac:dyDescent="0.25">
      <c r="A7" s="36">
        <v>5</v>
      </c>
      <c r="B7" s="91"/>
      <c r="C7" s="33">
        <f>'Preseli Liquid'!B31</f>
        <v>250</v>
      </c>
      <c r="D7" s="33">
        <f>'Preseli Liquid'!C31</f>
        <v>118.26</v>
      </c>
      <c r="E7" s="33">
        <f>'Preseli Liquid'!D31</f>
        <v>17.691101999999997</v>
      </c>
      <c r="F7" s="33">
        <f>'Preseli Liquid'!E31</f>
        <v>1.6853130000000003</v>
      </c>
      <c r="G7" s="33">
        <f>'Preseli Liquid'!F31</f>
        <v>5.4614519999999995</v>
      </c>
      <c r="H7" s="33">
        <f>'Preseli Liquid'!G31</f>
        <v>4.2120000000000005E-2</v>
      </c>
      <c r="I7" s="33">
        <f>'Preseli Liquid'!H31</f>
        <v>0.4519800000000001</v>
      </c>
      <c r="J7" s="33">
        <f>'Preseli Liquid'!I31</f>
        <v>3.3480000000000003E-2</v>
      </c>
      <c r="K7" s="33">
        <f>'Preseli Liquid'!J31</f>
        <v>5.9400000000000002E-4</v>
      </c>
      <c r="L7" s="33">
        <f>'Preseli Liquid'!K31</f>
        <v>5.0759999999999998E-3</v>
      </c>
      <c r="M7" s="33">
        <f>'Preseli Liquid'!L31</f>
        <v>2.7539999999999999E-2</v>
      </c>
      <c r="N7" s="33">
        <f>'Preseli Liquid'!M31</f>
        <v>2.3220000000000001E-2</v>
      </c>
      <c r="O7" s="33">
        <f>'Preseli Liquid'!N31</f>
        <v>777.6</v>
      </c>
      <c r="P7" s="33">
        <f>'Preseli Liquid'!O31</f>
        <v>77.220000000000013</v>
      </c>
      <c r="Q7" s="33">
        <f>'Preseli Liquid'!P31</f>
        <v>0</v>
      </c>
      <c r="R7" s="33">
        <f>'Preseli Liquid'!Q31</f>
        <v>141.75</v>
      </c>
      <c r="S7" s="33">
        <f>'Preseli Liquid'!R31</f>
        <v>0</v>
      </c>
      <c r="T7" s="33">
        <f>'Preseli Liquid'!S31</f>
        <v>0.10206000000000001</v>
      </c>
      <c r="U7" s="33">
        <f>'Preseli Liquid'!T31</f>
        <v>0</v>
      </c>
      <c r="V7" s="33">
        <f>'Preseli Liquid'!U31</f>
        <v>0</v>
      </c>
    </row>
    <row r="8" spans="1:22" x14ac:dyDescent="0.25">
      <c r="A8" s="36">
        <v>6</v>
      </c>
      <c r="B8" s="91"/>
      <c r="C8" s="33">
        <f>'Strata Florida Cake'!B31</f>
        <v>60</v>
      </c>
      <c r="D8" s="33">
        <f>'Strata Florida Cake'!C31</f>
        <v>106.19999999999999</v>
      </c>
      <c r="E8" s="33">
        <f>'Strata Florida Cake'!D31</f>
        <v>65.15603999999999</v>
      </c>
      <c r="F8" s="33">
        <f>'Strata Florida Cake'!E31</f>
        <v>0.94351499999999999</v>
      </c>
      <c r="G8" s="33">
        <f>'Strata Florida Cake'!F31</f>
        <v>1.522044</v>
      </c>
      <c r="H8" s="33">
        <f>'Strata Florida Cake'!G31</f>
        <v>0.13499999999999998</v>
      </c>
      <c r="I8" s="33">
        <f>'Strata Florida Cake'!H31</f>
        <v>0.76950000000000007</v>
      </c>
      <c r="J8" s="33">
        <f>'Strata Florida Cake'!I31</f>
        <v>0.13949999999999999</v>
      </c>
      <c r="K8" s="33">
        <f>'Strata Florida Cake'!J31</f>
        <v>2.4300000000000003E-3</v>
      </c>
      <c r="L8" s="33">
        <f>'Strata Florida Cake'!K31</f>
        <v>3.0599999999999998E-3</v>
      </c>
      <c r="M8" s="33">
        <f>'Strata Florida Cake'!L31</f>
        <v>4.5899999999999996E-2</v>
      </c>
      <c r="N8" s="33">
        <f>'Strata Florida Cake'!M31</f>
        <v>3.8699999999999998E-2</v>
      </c>
      <c r="O8" s="33">
        <f>'Strata Florida Cake'!N31</f>
        <v>1170</v>
      </c>
      <c r="P8" s="33">
        <f>'Strata Florida Cake'!O31</f>
        <v>149.4</v>
      </c>
      <c r="Q8" s="33">
        <f>'Strata Florida Cake'!P31</f>
        <v>0</v>
      </c>
      <c r="R8" s="33">
        <f>'Strata Florida Cake'!Q31</f>
        <v>106.875</v>
      </c>
      <c r="S8" s="33">
        <f>'Strata Florida Cake'!R31</f>
        <v>0</v>
      </c>
      <c r="T8" s="33">
        <f>'Strata Florida Cake'!S31</f>
        <v>0</v>
      </c>
      <c r="U8" s="33">
        <f>'Strata Florida Cake'!T31</f>
        <v>0</v>
      </c>
      <c r="V8" s="33">
        <f>'Strata Florida Cake'!U31</f>
        <v>0</v>
      </c>
    </row>
    <row r="9" spans="1:22" x14ac:dyDescent="0.25">
      <c r="A9" s="36">
        <v>7</v>
      </c>
      <c r="B9" s="91"/>
      <c r="C9" s="33">
        <f>'Andigestion digestate'!B31</f>
        <v>42</v>
      </c>
      <c r="D9" s="33">
        <f>'Andigestion digestate'!C31</f>
        <v>243.6</v>
      </c>
      <c r="E9" s="33">
        <f>'Andigestion digestate'!D31</f>
        <v>45.994115999999998</v>
      </c>
      <c r="F9" s="33">
        <f>'Andigestion digestate'!E31</f>
        <v>99.347430000000003</v>
      </c>
      <c r="G9" s="33">
        <f>'Andigestion digestate'!F31</f>
        <v>4.0040699999999996</v>
      </c>
      <c r="H9" s="33">
        <f>'Andigestion digestate'!G31</f>
        <v>5.0399999999999993E-2</v>
      </c>
      <c r="I9" s="33">
        <f>'Andigestion digestate'!H31</f>
        <v>0.33390000000000003</v>
      </c>
      <c r="J9" s="33">
        <f>'Andigestion digestate'!I31</f>
        <v>2.1000000000000001E-2</v>
      </c>
      <c r="K9" s="33">
        <f>'Andigestion digestate'!J31</f>
        <v>8.4000000000000003E-4</v>
      </c>
      <c r="L9" s="33">
        <f>'Andigestion digestate'!K31</f>
        <v>2.1000000000000003E-3</v>
      </c>
      <c r="M9" s="33">
        <f>'Andigestion digestate'!L31</f>
        <v>1.4280000000000001E-2</v>
      </c>
      <c r="N9" s="33">
        <f>'Andigestion digestate'!M31</f>
        <v>1.7219999999999999E-2</v>
      </c>
      <c r="O9" s="33">
        <f>'Andigestion digestate'!N31</f>
        <v>0</v>
      </c>
      <c r="P9" s="33">
        <f>'Andigestion digestate'!O31</f>
        <v>0</v>
      </c>
      <c r="Q9" s="33">
        <f>'Andigestion digestate'!P31</f>
        <v>0</v>
      </c>
      <c r="R9" s="33">
        <f>'Andigestion digestate'!Q31</f>
        <v>45.884999999999998</v>
      </c>
      <c r="S9" s="33">
        <f>'Andigestion digestate'!R31</f>
        <v>0</v>
      </c>
      <c r="T9" s="33">
        <f>'Andigestion digestate'!S31</f>
        <v>0</v>
      </c>
      <c r="U9" s="33">
        <f>'Andigestion digestate'!T31</f>
        <v>0</v>
      </c>
      <c r="V9" s="33">
        <f>'Andigestion digestate'!U31</f>
        <v>0</v>
      </c>
    </row>
    <row r="10" spans="1:22" x14ac:dyDescent="0.25">
      <c r="A10" s="36">
        <v>8</v>
      </c>
      <c r="B10" s="91"/>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c r="V10" s="33" t="e">
        <f>#REF!</f>
        <v>#REF!</v>
      </c>
    </row>
    <row r="11" spans="1:22" x14ac:dyDescent="0.25">
      <c r="A11" s="36">
        <v>9</v>
      </c>
      <c r="B11" s="91"/>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c r="V11" s="33" t="e">
        <f>#REF!</f>
        <v>#REF!</v>
      </c>
    </row>
    <row r="12" spans="1:22" x14ac:dyDescent="0.25">
      <c r="A12" s="36">
        <v>10</v>
      </c>
      <c r="B12" s="91"/>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c r="V12" s="33" t="e">
        <f>#REF!</f>
        <v>#REF!</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'Bolton Hill Cake'!B43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'Bolton Hill Cake'!B44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40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19</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125</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55</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250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60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42</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t="e">
        <f t="shared" si="15"/>
        <v>#REF!</v>
      </c>
      <c r="D24" s="88" t="e">
        <f>D10*$B$10</f>
        <v>#REF!</v>
      </c>
      <c r="E24" s="88" t="e">
        <f t="shared" ref="E24:V24" si="16">E10*$B$10</f>
        <v>#REF!</v>
      </c>
      <c r="F24" s="88" t="e">
        <f t="shared" si="16"/>
        <v>#REF!</v>
      </c>
      <c r="G24" s="88" t="e">
        <f t="shared" si="16"/>
        <v>#REF!</v>
      </c>
      <c r="H24" s="88" t="e">
        <f t="shared" si="16"/>
        <v>#REF!</v>
      </c>
      <c r="I24" s="88" t="e">
        <f t="shared" si="16"/>
        <v>#REF!</v>
      </c>
      <c r="J24" s="88" t="e">
        <f t="shared" si="16"/>
        <v>#REF!</v>
      </c>
      <c r="K24" s="88" t="e">
        <f t="shared" si="16"/>
        <v>#REF!</v>
      </c>
      <c r="L24" s="88" t="e">
        <f t="shared" si="16"/>
        <v>#REF!</v>
      </c>
      <c r="M24" s="88" t="e">
        <f t="shared" si="16"/>
        <v>#REF!</v>
      </c>
      <c r="N24" s="88" t="e">
        <f t="shared" si="16"/>
        <v>#REF!</v>
      </c>
      <c r="O24" s="88" t="e">
        <f t="shared" si="16"/>
        <v>#REF!</v>
      </c>
      <c r="P24" s="88" t="e">
        <f t="shared" si="16"/>
        <v>#REF!</v>
      </c>
      <c r="Q24" s="88" t="e">
        <f t="shared" si="16"/>
        <v>#REF!</v>
      </c>
      <c r="R24" s="88" t="e">
        <f t="shared" si="16"/>
        <v>#REF!</v>
      </c>
      <c r="S24" s="88" t="e">
        <f t="shared" si="16"/>
        <v>#REF!</v>
      </c>
      <c r="T24" s="88" t="e">
        <f t="shared" si="16"/>
        <v>#REF!</v>
      </c>
      <c r="U24" s="88" t="e">
        <f t="shared" si="16"/>
        <v>#REF!</v>
      </c>
      <c r="V24" s="88" t="e">
        <f t="shared" si="16"/>
        <v>#REF!</v>
      </c>
    </row>
    <row r="25" spans="1:22" x14ac:dyDescent="0.25">
      <c r="A25" s="85">
        <v>9</v>
      </c>
      <c r="B25" s="86">
        <f t="shared" ref="B25:C25" si="17">B11</f>
        <v>0</v>
      </c>
      <c r="C25" s="87" t="e">
        <f t="shared" si="17"/>
        <v>#REF!</v>
      </c>
      <c r="D25" s="88" t="e">
        <f>D11*$B$11</f>
        <v>#REF!</v>
      </c>
      <c r="E25" s="88" t="e">
        <f t="shared" ref="E25:V25" si="18">E11*$B$11</f>
        <v>#REF!</v>
      </c>
      <c r="F25" s="88" t="e">
        <f t="shared" si="18"/>
        <v>#REF!</v>
      </c>
      <c r="G25" s="88" t="e">
        <f t="shared" si="18"/>
        <v>#REF!</v>
      </c>
      <c r="H25" s="88" t="e">
        <f t="shared" si="18"/>
        <v>#REF!</v>
      </c>
      <c r="I25" s="88" t="e">
        <f t="shared" si="18"/>
        <v>#REF!</v>
      </c>
      <c r="J25" s="88" t="e">
        <f t="shared" si="18"/>
        <v>#REF!</v>
      </c>
      <c r="K25" s="88" t="e">
        <f t="shared" si="18"/>
        <v>#REF!</v>
      </c>
      <c r="L25" s="88" t="e">
        <f t="shared" si="18"/>
        <v>#REF!</v>
      </c>
      <c r="M25" s="88" t="e">
        <f t="shared" si="18"/>
        <v>#REF!</v>
      </c>
      <c r="N25" s="88" t="e">
        <f t="shared" si="18"/>
        <v>#REF!</v>
      </c>
      <c r="O25" s="88" t="e">
        <f t="shared" si="18"/>
        <v>#REF!</v>
      </c>
      <c r="P25" s="88" t="e">
        <f t="shared" si="18"/>
        <v>#REF!</v>
      </c>
      <c r="Q25" s="88" t="e">
        <f t="shared" si="18"/>
        <v>#REF!</v>
      </c>
      <c r="R25" s="88" t="e">
        <f t="shared" si="18"/>
        <v>#REF!</v>
      </c>
      <c r="S25" s="88" t="e">
        <f t="shared" si="18"/>
        <v>#REF!</v>
      </c>
      <c r="T25" s="88" t="e">
        <f t="shared" si="18"/>
        <v>#REF!</v>
      </c>
      <c r="U25" s="88" t="e">
        <f t="shared" si="18"/>
        <v>#REF!</v>
      </c>
      <c r="V25" s="88" t="e">
        <f t="shared" si="18"/>
        <v>#REF!</v>
      </c>
    </row>
    <row r="26" spans="1:22" x14ac:dyDescent="0.25">
      <c r="A26" s="85">
        <v>10</v>
      </c>
      <c r="B26" s="86">
        <f t="shared" ref="B26:C26" si="19">B12</f>
        <v>0</v>
      </c>
      <c r="C26" s="87" t="e">
        <f t="shared" si="19"/>
        <v>#REF!</v>
      </c>
      <c r="D26" s="88" t="e">
        <f>D12*$B$12</f>
        <v>#REF!</v>
      </c>
      <c r="E26" s="88" t="e">
        <f t="shared" ref="E26:V26" si="20">E12*$B$12</f>
        <v>#REF!</v>
      </c>
      <c r="F26" s="88" t="e">
        <f t="shared" si="20"/>
        <v>#REF!</v>
      </c>
      <c r="G26" s="88" t="e">
        <f t="shared" si="20"/>
        <v>#REF!</v>
      </c>
      <c r="H26" s="88" t="e">
        <f t="shared" si="20"/>
        <v>#REF!</v>
      </c>
      <c r="I26" s="88" t="e">
        <f t="shared" si="20"/>
        <v>#REF!</v>
      </c>
      <c r="J26" s="88" t="e">
        <f t="shared" si="20"/>
        <v>#REF!</v>
      </c>
      <c r="K26" s="88" t="e">
        <f t="shared" si="20"/>
        <v>#REF!</v>
      </c>
      <c r="L26" s="88" t="e">
        <f t="shared" si="20"/>
        <v>#REF!</v>
      </c>
      <c r="M26" s="88" t="e">
        <f t="shared" si="20"/>
        <v>#REF!</v>
      </c>
      <c r="N26" s="88" t="e">
        <f t="shared" si="20"/>
        <v>#REF!</v>
      </c>
      <c r="O26" s="88" t="e">
        <f t="shared" si="20"/>
        <v>#REF!</v>
      </c>
      <c r="P26" s="88" t="e">
        <f t="shared" si="20"/>
        <v>#REF!</v>
      </c>
      <c r="Q26" s="88" t="e">
        <f t="shared" si="20"/>
        <v>#REF!</v>
      </c>
      <c r="R26" s="88" t="e">
        <f t="shared" si="20"/>
        <v>#REF!</v>
      </c>
      <c r="S26" s="88" t="e">
        <f t="shared" si="20"/>
        <v>#REF!</v>
      </c>
      <c r="T26" s="88" t="e">
        <f t="shared" si="20"/>
        <v>#REF!</v>
      </c>
      <c r="U26" s="88" t="e">
        <f t="shared" si="20"/>
        <v>#REF!</v>
      </c>
      <c r="V26" s="88" t="e">
        <f t="shared" si="20"/>
        <v>#REF!</v>
      </c>
    </row>
    <row r="27" spans="1:22" s="90" customFormat="1" ht="15.5" x14ac:dyDescent="0.35">
      <c r="A27" s="146" t="s">
        <v>85</v>
      </c>
      <c r="B27" s="146"/>
      <c r="C27" s="146"/>
      <c r="D27" s="89" t="e">
        <f>SUM(D17:D26)</f>
        <v>#REF!</v>
      </c>
      <c r="E27" s="89" t="e">
        <f t="shared" ref="E27:V27" si="21">SUM(E17:E26)</f>
        <v>#REF!</v>
      </c>
      <c r="F27" s="89" t="e">
        <f t="shared" si="21"/>
        <v>#REF!</v>
      </c>
      <c r="G27" s="89" t="e">
        <f t="shared" si="21"/>
        <v>#REF!</v>
      </c>
      <c r="H27" s="89" t="e">
        <f t="shared" si="21"/>
        <v>#REF!</v>
      </c>
      <c r="I27" s="89" t="e">
        <f t="shared" si="21"/>
        <v>#REF!</v>
      </c>
      <c r="J27" s="89" t="e">
        <f t="shared" si="21"/>
        <v>#REF!</v>
      </c>
      <c r="K27" s="89" t="e">
        <f t="shared" si="21"/>
        <v>#REF!</v>
      </c>
      <c r="L27" s="89" t="e">
        <f t="shared" si="21"/>
        <v>#REF!</v>
      </c>
      <c r="M27" s="89" t="e">
        <f t="shared" si="21"/>
        <v>#REF!</v>
      </c>
      <c r="N27" s="89" t="e">
        <f t="shared" si="21"/>
        <v>#REF!</v>
      </c>
      <c r="O27" s="89" t="e">
        <f t="shared" si="21"/>
        <v>#REF!</v>
      </c>
      <c r="P27" s="89" t="e">
        <f t="shared" si="21"/>
        <v>#REF!</v>
      </c>
      <c r="Q27" s="89" t="e">
        <f t="shared" si="21"/>
        <v>#REF!</v>
      </c>
      <c r="R27" s="89" t="e">
        <f t="shared" si="21"/>
        <v>#REF!</v>
      </c>
      <c r="S27" s="89" t="e">
        <f t="shared" si="21"/>
        <v>#REF!</v>
      </c>
      <c r="T27" s="89" t="e">
        <f t="shared" si="21"/>
        <v>#REF!</v>
      </c>
      <c r="U27" s="89" t="e">
        <f t="shared" si="21"/>
        <v>#REF!</v>
      </c>
      <c r="V27" s="8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2" ma:contentTypeDescription="Permitting &amp; Compliance Word Document" ma:contentTypeScope="" ma:versionID="34aa0a32e861d07c2babb84befd3ce4c">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246450849c5c3b888f7640c04f2e6030"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REGU-415-1630146</_dlc_DocId>
    <_dlc_DocIdUrl xmlns="9be56660-2c31-41ef-bc00-23e72f632f2a">
      <Url>https://cyfoethnaturiolcymru.sharepoint.com/teams/Regulatory/Permitting/_layouts/15/DocIdRedir.aspx?ID=REGU-415-1630146</Url>
      <Description>REGU-415-1630146</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2022-12-19T00:00:00+00:00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E1725AC0-632C-4AB4-BB18-72E9A183CB0A}"/>
</file>

<file path=customXml/itemProps2.xml><?xml version="1.0" encoding="utf-8"?>
<ds:datastoreItem xmlns:ds="http://schemas.openxmlformats.org/officeDocument/2006/customXml" ds:itemID="{AF2D3B50-FD5E-4269-B2CD-A71D3FC377F0}"/>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3EB88BFD-E29A-4849-A8E6-116EB74B98EA}">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Bolton Hill Cake</vt:lpstr>
      <vt:lpstr>Bontgoch Cake</vt:lpstr>
      <vt:lpstr>Bontgoch Liquid</vt:lpstr>
      <vt:lpstr>Llechryd Cake</vt:lpstr>
      <vt:lpstr>Preseli Liquid</vt:lpstr>
      <vt:lpstr>Strata Florida Cake</vt:lpstr>
      <vt:lpstr>Andigestion digestate</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Rhiannon Smith</dc:creator>
  <cp:keywords>NRW Nutrient Calculator</cp:keywords>
  <cp:lastModifiedBy>Rhiannon Smith</cp:lastModifiedBy>
  <dcterms:created xsi:type="dcterms:W3CDTF">2016-09-26T10:07:59Z</dcterms:created>
  <dcterms:modified xsi:type="dcterms:W3CDTF">2022-12-06T17:01:26Z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3346dd61-eb54-4825-9b7f-0bb16b38494e</vt:lpwstr>
  </property>
</Properties>
</file>