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9672/"/>
    </mc:Choice>
  </mc:AlternateContent>
  <xr:revisionPtr revIDLastSave="0" documentId="13_ncr:1_{F6C5FCEE-524E-4263-A70E-AE1AAB8CEDBD}" xr6:coauthVersionLast="47" xr6:coauthVersionMax="47" xr10:uidLastSave="{00000000-0000-0000-0000-000000000000}"/>
  <bookViews>
    <workbookView xWindow="-110" yWindow="-110" windowWidth="19420" windowHeight="10420" tabRatio="870" activeTab="7" xr2:uid="{00000000-000D-0000-FFFF-FFFF00000000}"/>
  </bookViews>
  <sheets>
    <sheet name="Beechdean" sheetId="1" r:id="rId1"/>
    <sheet name="Croda Goole" sheetId="21" r:id="rId2"/>
    <sheet name="Croda Widnes" sheetId="27" r:id="rId3"/>
    <sheet name="Encirc Elton" sheetId="30" r:id="rId4"/>
    <sheet name="Kellogs" sheetId="26" r:id="rId5"/>
    <sheet name="Maelor " sheetId="24" r:id="rId6"/>
    <sheet name="Penderyn Dis" sheetId="29" r:id="rId7"/>
    <sheet name="Rowan foods" sheetId="23" r:id="rId8"/>
    <sheet name="Secanim" sheetId="22" r:id="rId9"/>
    <sheet name="Additions" sheetId="20" r:id="rId10"/>
    <sheet name="Ratios" sheetId="19"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0" i="30"/>
  <c r="U20" i="30"/>
  <c r="T20" i="30"/>
  <c r="S20" i="30"/>
  <c r="R20" i="30"/>
  <c r="Q20" i="30"/>
  <c r="P20" i="30"/>
  <c r="O20" i="30"/>
  <c r="N20" i="30"/>
  <c r="M20" i="30"/>
  <c r="L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S22" i="29"/>
  <c r="Q22" i="29"/>
  <c r="L22" i="29"/>
  <c r="V20" i="29"/>
  <c r="U20" i="29"/>
  <c r="T20" i="29"/>
  <c r="S20" i="29"/>
  <c r="R20" i="29"/>
  <c r="Q20" i="29"/>
  <c r="P20" i="29"/>
  <c r="O20" i="29"/>
  <c r="N20" i="29"/>
  <c r="M20" i="29"/>
  <c r="L20"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M20" i="27"/>
  <c r="L20" i="27"/>
  <c r="U18" i="27"/>
  <c r="S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G22" i="26"/>
  <c r="V20" i="26"/>
  <c r="U20" i="26"/>
  <c r="T20" i="26"/>
  <c r="S20" i="26"/>
  <c r="R20" i="26"/>
  <c r="Q20" i="26"/>
  <c r="P20" i="26"/>
  <c r="O20" i="26"/>
  <c r="N20" i="26"/>
  <c r="M20" i="26"/>
  <c r="L20" i="26"/>
  <c r="S18" i="26"/>
  <c r="O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Q22" i="24"/>
  <c r="V20" i="24"/>
  <c r="U20" i="24"/>
  <c r="T20" i="24"/>
  <c r="S20" i="24"/>
  <c r="R20" i="24"/>
  <c r="Q20" i="24"/>
  <c r="P20" i="24"/>
  <c r="O20" i="24"/>
  <c r="N20" i="24"/>
  <c r="M20" i="24"/>
  <c r="L20" i="24"/>
  <c r="V18" i="24"/>
  <c r="P18" i="24"/>
  <c r="G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T20" i="23"/>
  <c r="S20" i="23"/>
  <c r="R20" i="23"/>
  <c r="Q20" i="23"/>
  <c r="P20" i="23"/>
  <c r="O20" i="23"/>
  <c r="N20" i="23"/>
  <c r="M20"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O22" i="22"/>
  <c r="M22" i="22"/>
  <c r="V20" i="22"/>
  <c r="U20" i="22"/>
  <c r="T20" i="22"/>
  <c r="S20" i="22"/>
  <c r="R20" i="22"/>
  <c r="Q20" i="22"/>
  <c r="P20" i="22"/>
  <c r="O20" i="22"/>
  <c r="N20" i="22"/>
  <c r="M20" i="22"/>
  <c r="L20" i="22"/>
  <c r="V18" i="22"/>
  <c r="R18" i="22"/>
  <c r="O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V18" i="21"/>
  <c r="H10" i="19" l="1"/>
  <c r="H24" i="19" s="1"/>
  <c r="T6" i="19"/>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H6" i="19"/>
  <c r="H20" i="19" s="1"/>
  <c r="P6" i="19"/>
  <c r="P20" i="19" s="1"/>
  <c r="G4" i="20"/>
  <c r="H4" i="19"/>
  <c r="H18" i="19" s="1"/>
  <c r="F12" i="20"/>
  <c r="G12" i="19"/>
  <c r="G26" i="19" s="1"/>
  <c r="N12" i="20"/>
  <c r="O12" i="19"/>
  <c r="O26" i="19" s="1"/>
  <c r="U63" i="24"/>
  <c r="F63" i="24"/>
  <c r="N63" i="24"/>
  <c r="I4" i="20"/>
  <c r="J4" i="19"/>
  <c r="J18" i="19" s="1"/>
  <c r="I59" i="21"/>
  <c r="J17" i="21"/>
  <c r="J19" i="21" s="1"/>
  <c r="J20"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K19" i="21" s="1"/>
  <c r="K20" i="21" s="1"/>
  <c r="J59" i="22"/>
  <c r="K17" i="22"/>
  <c r="K21" i="22"/>
  <c r="R59" i="22"/>
  <c r="S17" i="22"/>
  <c r="S21" i="22"/>
  <c r="S23" i="22" s="1"/>
  <c r="S24" i="22" s="1"/>
  <c r="D59" i="23"/>
  <c r="E17" i="23"/>
  <c r="E19" i="23" s="1"/>
  <c r="E20" i="23" s="1"/>
  <c r="E21" i="23"/>
  <c r="L59" i="23"/>
  <c r="M17" i="23"/>
  <c r="M21" i="23"/>
  <c r="T59" i="23"/>
  <c r="U17" i="23"/>
  <c r="U19" i="23" s="1"/>
  <c r="U21" i="23"/>
  <c r="U23" i="23" s="1"/>
  <c r="U24" i="23" s="1"/>
  <c r="H21" i="24"/>
  <c r="H23" i="24" s="1"/>
  <c r="H24" i="24" s="1"/>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I59" i="29"/>
  <c r="J17" i="29"/>
  <c r="J19" i="29" s="1"/>
  <c r="J20" i="29" s="1"/>
  <c r="J21" i="29"/>
  <c r="Q59" i="29"/>
  <c r="R21" i="29"/>
  <c r="R23" i="29" s="1"/>
  <c r="R24" i="29" s="1"/>
  <c r="R17" i="29"/>
  <c r="H59" i="30"/>
  <c r="H64" i="30" s="1"/>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24" i="23" s="1"/>
  <c r="V17" i="23"/>
  <c r="I17" i="24"/>
  <c r="I19" i="24" s="1"/>
  <c r="I20" i="24" s="1"/>
  <c r="I21" i="24"/>
  <c r="I23" i="24" s="1"/>
  <c r="I24" i="24" s="1"/>
  <c r="Q17" i="24"/>
  <c r="Q19" i="24" s="1"/>
  <c r="Q21" i="24"/>
  <c r="Q23" i="24" s="1"/>
  <c r="Q24" i="24" s="1"/>
  <c r="D59" i="26"/>
  <c r="E21" i="26"/>
  <c r="E17" i="26"/>
  <c r="E19" i="26" s="1"/>
  <c r="E20" i="26" s="1"/>
  <c r="L59" i="26"/>
  <c r="M21" i="26"/>
  <c r="M17" i="26"/>
  <c r="T59" i="26"/>
  <c r="U21" i="26"/>
  <c r="U23" i="26" s="1"/>
  <c r="U24" i="26" s="1"/>
  <c r="U17" i="26"/>
  <c r="U19" i="26" s="1"/>
  <c r="C59" i="27"/>
  <c r="D17" i="27"/>
  <c r="D19" i="27" s="1"/>
  <c r="D20" i="27" s="1"/>
  <c r="K59" i="27"/>
  <c r="L17" i="27"/>
  <c r="S59" i="27"/>
  <c r="T17" i="27"/>
  <c r="T19" i="27" s="1"/>
  <c r="J59" i="29"/>
  <c r="K17" i="29"/>
  <c r="K19" i="29" s="1"/>
  <c r="K20" i="29" s="1"/>
  <c r="K21" i="29"/>
  <c r="K23" i="29" s="1"/>
  <c r="K24" i="29" s="1"/>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O64" i="21" s="1"/>
  <c r="O65"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K19" i="24" s="1"/>
  <c r="K20" i="24" s="1"/>
  <c r="R59" i="24"/>
  <c r="S21" i="24"/>
  <c r="S23" i="24" s="1"/>
  <c r="S24" i="24" s="1"/>
  <c r="S17" i="24"/>
  <c r="G21" i="26"/>
  <c r="G23" i="26" s="1"/>
  <c r="G24" i="26" s="1"/>
  <c r="G17" i="26"/>
  <c r="O17" i="26"/>
  <c r="O21" i="26"/>
  <c r="E59" i="27"/>
  <c r="F17" i="27"/>
  <c r="F19" i="27" s="1"/>
  <c r="F20" i="27" s="1"/>
  <c r="M59" i="27"/>
  <c r="N17" i="27"/>
  <c r="U59" i="27"/>
  <c r="V17" i="27"/>
  <c r="D59" i="29"/>
  <c r="E17" i="29"/>
  <c r="E19" i="29" s="1"/>
  <c r="E20" i="29" s="1"/>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17" i="21"/>
  <c r="G17" i="22"/>
  <c r="G19" i="22" s="1"/>
  <c r="G20" i="22" s="1"/>
  <c r="G21" i="22"/>
  <c r="G23" i="22" s="1"/>
  <c r="G24" i="22" s="1"/>
  <c r="O17" i="22"/>
  <c r="O19" i="22" s="1"/>
  <c r="O21" i="22"/>
  <c r="O23" i="22" s="1"/>
  <c r="O24" i="22" s="1"/>
  <c r="H59" i="23"/>
  <c r="I21" i="23"/>
  <c r="I23" i="23" s="1"/>
  <c r="I24" i="23" s="1"/>
  <c r="I17" i="23"/>
  <c r="P59" i="23"/>
  <c r="Q17" i="23"/>
  <c r="Q21" i="23"/>
  <c r="Q23" i="23" s="1"/>
  <c r="Q24" i="23" s="1"/>
  <c r="C59" i="24"/>
  <c r="D17" i="24"/>
  <c r="D19" i="24" s="1"/>
  <c r="D20" i="24" s="1"/>
  <c r="D21" i="24"/>
  <c r="K59" i="24"/>
  <c r="L21" i="24"/>
  <c r="L17" i="24"/>
  <c r="L19" i="24" s="1"/>
  <c r="S59" i="24"/>
  <c r="T21" i="24"/>
  <c r="T17" i="24"/>
  <c r="T19" i="24" s="1"/>
  <c r="H21" i="26"/>
  <c r="H23" i="26" s="1"/>
  <c r="H24" i="26" s="1"/>
  <c r="H17" i="26"/>
  <c r="H19" i="26" s="1"/>
  <c r="H20" i="26" s="1"/>
  <c r="P21" i="26"/>
  <c r="P17" i="26"/>
  <c r="E59" i="29"/>
  <c r="F17" i="29"/>
  <c r="F21" i="29"/>
  <c r="F23" i="29" s="1"/>
  <c r="F24" i="29" s="1"/>
  <c r="M59" i="29"/>
  <c r="N17" i="29"/>
  <c r="N21" i="29"/>
  <c r="U59" i="29"/>
  <c r="V17" i="29"/>
  <c r="V21" i="29"/>
  <c r="V23" i="29" s="1"/>
  <c r="V24" i="29" s="1"/>
  <c r="D59" i="30"/>
  <c r="E17" i="30"/>
  <c r="E19" i="30" s="1"/>
  <c r="E20" i="30" s="1"/>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17" i="23"/>
  <c r="J19" i="23" s="1"/>
  <c r="J20" i="23" s="1"/>
  <c r="Q59" i="23"/>
  <c r="R21" i="23"/>
  <c r="R17" i="23"/>
  <c r="D59" i="24"/>
  <c r="E17" i="24"/>
  <c r="E19" i="24" s="1"/>
  <c r="E20" i="24" s="1"/>
  <c r="E21" i="24"/>
  <c r="L59" i="24"/>
  <c r="M17" i="24"/>
  <c r="M19" i="24" s="1"/>
  <c r="M21" i="24"/>
  <c r="M23" i="24" s="1"/>
  <c r="M24" i="24" s="1"/>
  <c r="T59" i="24"/>
  <c r="U21" i="24"/>
  <c r="U17" i="24"/>
  <c r="H59" i="26"/>
  <c r="I17" i="26"/>
  <c r="I21" i="26"/>
  <c r="I23" i="26" s="1"/>
  <c r="I24" i="26" s="1"/>
  <c r="P59" i="26"/>
  <c r="Q17" i="26"/>
  <c r="Q19" i="26" s="1"/>
  <c r="Q21" i="26"/>
  <c r="E63" i="26"/>
  <c r="H17" i="27"/>
  <c r="H19" i="27" s="1"/>
  <c r="H20" i="27" s="1"/>
  <c r="P17" i="27"/>
  <c r="P19" i="27" s="1"/>
  <c r="G17" i="29"/>
  <c r="G21" i="29"/>
  <c r="G23" i="29" s="1"/>
  <c r="G24" i="29" s="1"/>
  <c r="O17" i="29"/>
  <c r="O21" i="29"/>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T65"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17" i="24"/>
  <c r="F19" i="24" s="1"/>
  <c r="F20" i="24" s="1"/>
  <c r="M59" i="24"/>
  <c r="N21" i="24"/>
  <c r="N23" i="24" s="1"/>
  <c r="N24" i="24" s="1"/>
  <c r="N17" i="24"/>
  <c r="N19"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H21" i="29"/>
  <c r="H23" i="29" s="1"/>
  <c r="H24" i="29" s="1"/>
  <c r="H17" i="29"/>
  <c r="H19" i="29" s="1"/>
  <c r="H20" i="29" s="1"/>
  <c r="P21" i="29"/>
  <c r="P23" i="29" s="1"/>
  <c r="P24"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J19" i="27" s="1"/>
  <c r="J20" i="27" s="1"/>
  <c r="Q59" i="27"/>
  <c r="R17" i="27"/>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S58" i="21"/>
  <c r="S61" i="21" s="1"/>
  <c r="C58" i="21"/>
  <c r="C61" i="21" s="1"/>
  <c r="C64" i="21" s="1"/>
  <c r="C65" i="21" s="1"/>
  <c r="K58" i="21"/>
  <c r="K61" i="21" s="1"/>
  <c r="K64" i="21" s="1"/>
  <c r="K65" i="21" s="1"/>
  <c r="R19" i="24"/>
  <c r="I21" i="27"/>
  <c r="I23" i="27" s="1"/>
  <c r="I24" i="27" s="1"/>
  <c r="Q21" i="27"/>
  <c r="R58" i="21"/>
  <c r="R61" i="21" s="1"/>
  <c r="R64" i="21" s="1"/>
  <c r="R65" i="21" s="1"/>
  <c r="O57" i="21"/>
  <c r="A43" i="21"/>
  <c r="J58" i="21"/>
  <c r="J61" i="21" s="1"/>
  <c r="D58" i="29"/>
  <c r="D61" i="29" s="1"/>
  <c r="P23" i="26"/>
  <c r="P24" i="26" s="1"/>
  <c r="G21" i="27"/>
  <c r="G23" i="27" s="1"/>
  <c r="G24" i="27" s="1"/>
  <c r="O21" i="27"/>
  <c r="O23" i="27" s="1"/>
  <c r="O24" i="27" s="1"/>
  <c r="D58" i="30"/>
  <c r="D61" i="30" s="1"/>
  <c r="L58" i="30"/>
  <c r="L61" i="30" s="1"/>
  <c r="L64" i="30" s="1"/>
  <c r="L65" i="30" s="1"/>
  <c r="R58" i="23"/>
  <c r="R61" i="23" s="1"/>
  <c r="H21" i="27"/>
  <c r="H23" i="27" s="1"/>
  <c r="H24" i="27" s="1"/>
  <c r="P21" i="27"/>
  <c r="J58" i="22"/>
  <c r="J61" i="22" s="1"/>
  <c r="J58" i="26"/>
  <c r="J61" i="26" s="1"/>
  <c r="J23" i="23"/>
  <c r="J24" i="23" s="1"/>
  <c r="R19" i="23"/>
  <c r="J58" i="27"/>
  <c r="J61" i="27" s="1"/>
  <c r="J64" i="27" s="1"/>
  <c r="R58" i="27"/>
  <c r="R61" i="27" s="1"/>
  <c r="R64" i="27" s="1"/>
  <c r="R65" i="27" s="1"/>
  <c r="F58" i="22"/>
  <c r="F61" i="22" s="1"/>
  <c r="N58" i="22"/>
  <c r="N61"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P65" i="22" s="1"/>
  <c r="F59" i="22"/>
  <c r="K58" i="29"/>
  <c r="K61" i="29" s="1"/>
  <c r="F19" i="23"/>
  <c r="F20" i="23" s="1"/>
  <c r="I58" i="23"/>
  <c r="I61" i="23" s="1"/>
  <c r="Q58" i="23"/>
  <c r="Q61" i="23" s="1"/>
  <c r="L58" i="29"/>
  <c r="L61" i="29" s="1"/>
  <c r="T58" i="29"/>
  <c r="T61" i="29" s="1"/>
  <c r="T64" i="29" s="1"/>
  <c r="T65" i="29" s="1"/>
  <c r="Q23" i="30"/>
  <c r="Q24" i="30" s="1"/>
  <c r="U23" i="30"/>
  <c r="U24" i="30" s="1"/>
  <c r="R58" i="22"/>
  <c r="R61" i="22" s="1"/>
  <c r="R64" i="22" s="1"/>
  <c r="R65" i="22" s="1"/>
  <c r="J58" i="23"/>
  <c r="J61" i="23" s="1"/>
  <c r="J64" i="23" s="1"/>
  <c r="J58" i="24"/>
  <c r="J61" i="24" s="1"/>
  <c r="J64" i="24" s="1"/>
  <c r="J65" i="24" s="1"/>
  <c r="R58" i="24"/>
  <c r="R61" i="24" s="1"/>
  <c r="F57" i="24"/>
  <c r="T58" i="30"/>
  <c r="T61" i="30" s="1"/>
  <c r="T64" i="30" s="1"/>
  <c r="T65" i="30" s="1"/>
  <c r="C58" i="23"/>
  <c r="C61" i="23" s="1"/>
  <c r="K58" i="23"/>
  <c r="K61" i="23" s="1"/>
  <c r="S58" i="23"/>
  <c r="S61" i="23" s="1"/>
  <c r="F58" i="26"/>
  <c r="F61" i="26" s="1"/>
  <c r="D58" i="27"/>
  <c r="D61" i="27" s="1"/>
  <c r="L58" i="27"/>
  <c r="L61" i="27" s="1"/>
  <c r="T58" i="27"/>
  <c r="T61" i="27" s="1"/>
  <c r="T64" i="27" s="1"/>
  <c r="T65" i="27" s="1"/>
  <c r="J58" i="30"/>
  <c r="J61" i="30" s="1"/>
  <c r="R58" i="30"/>
  <c r="R61" i="30" s="1"/>
  <c r="R64" i="30" s="1"/>
  <c r="R65" i="30" s="1"/>
  <c r="P57" i="30"/>
  <c r="J57" i="21"/>
  <c r="H59" i="21"/>
  <c r="Q23" i="22"/>
  <c r="Q24" i="22" s="1"/>
  <c r="R21" i="27"/>
  <c r="R23" i="27" s="1"/>
  <c r="R24" i="27" s="1"/>
  <c r="E58" i="27"/>
  <c r="E61" i="27" s="1"/>
  <c r="M58" i="27"/>
  <c r="M61" i="27" s="1"/>
  <c r="U58" i="27"/>
  <c r="U61" i="27" s="1"/>
  <c r="I58" i="29"/>
  <c r="I61"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J58" i="29"/>
  <c r="J61" i="29" s="1"/>
  <c r="R58" i="29"/>
  <c r="R61" i="29" s="1"/>
  <c r="R64" i="29" s="1"/>
  <c r="R65" i="29" s="1"/>
  <c r="P57" i="29"/>
  <c r="L23" i="30"/>
  <c r="L24" i="30" s="1"/>
  <c r="T23" i="30"/>
  <c r="T24" i="30" s="1"/>
  <c r="G58" i="30"/>
  <c r="G61" i="30" s="1"/>
  <c r="O58" i="30"/>
  <c r="O61" i="30" s="1"/>
  <c r="Q57" i="30"/>
  <c r="A36" i="22"/>
  <c r="G58" i="27"/>
  <c r="G61" i="27" s="1"/>
  <c r="C58" i="29"/>
  <c r="C61" i="29" s="1"/>
  <c r="H58" i="30"/>
  <c r="H61" i="30" s="1"/>
  <c r="N59" i="30"/>
  <c r="Q57" i="21"/>
  <c r="B58" i="21"/>
  <c r="B61" i="21" s="1"/>
  <c r="I58" i="22"/>
  <c r="I61" i="22" s="1"/>
  <c r="I64" i="22" s="1"/>
  <c r="I65" i="22" s="1"/>
  <c r="Q58" i="22"/>
  <c r="Q61" i="22" s="1"/>
  <c r="D58" i="23"/>
  <c r="D61" i="23" s="1"/>
  <c r="L58" i="23"/>
  <c r="L61" i="23" s="1"/>
  <c r="L64" i="23" s="1"/>
  <c r="L65" i="23" s="1"/>
  <c r="T58" i="23"/>
  <c r="T61" i="23" s="1"/>
  <c r="T64" i="23" s="1"/>
  <c r="T65" i="23" s="1"/>
  <c r="E58" i="24"/>
  <c r="E61" i="24" s="1"/>
  <c r="M58" i="24"/>
  <c r="M61" i="24" s="1"/>
  <c r="U58" i="24"/>
  <c r="U61" i="24" s="1"/>
  <c r="N59" i="26"/>
  <c r="H58" i="27"/>
  <c r="H61" i="27" s="1"/>
  <c r="P58" i="27"/>
  <c r="P61" i="27" s="1"/>
  <c r="F57" i="27"/>
  <c r="I58" i="30"/>
  <c r="I61" i="30" s="1"/>
  <c r="I64" i="30" s="1"/>
  <c r="Q58" i="30"/>
  <c r="Q61" i="30" s="1"/>
  <c r="Q64" i="30" s="1"/>
  <c r="Q65" i="30" s="1"/>
  <c r="P59" i="30"/>
  <c r="L58" i="24"/>
  <c r="L61" i="24" s="1"/>
  <c r="L64" i="24" s="1"/>
  <c r="L65" i="24" s="1"/>
  <c r="P58" i="26"/>
  <c r="P61" i="26" s="1"/>
  <c r="F59" i="26"/>
  <c r="O58" i="27"/>
  <c r="O61" i="27" s="1"/>
  <c r="A38" i="21"/>
  <c r="F57" i="22"/>
  <c r="N59" i="22"/>
  <c r="E58" i="23"/>
  <c r="E61" i="23" s="1"/>
  <c r="M58" i="23"/>
  <c r="M61" i="23" s="1"/>
  <c r="U58" i="23"/>
  <c r="U61" i="23" s="1"/>
  <c r="U64" i="23" s="1"/>
  <c r="U65" i="23" s="1"/>
  <c r="V19" i="23"/>
  <c r="O23" i="24"/>
  <c r="O24" i="24" s="1"/>
  <c r="F58" i="24"/>
  <c r="F61" i="24" s="1"/>
  <c r="N58" i="24"/>
  <c r="N61" i="24" s="1"/>
  <c r="F59" i="24"/>
  <c r="I58" i="27"/>
  <c r="I61" i="27" s="1"/>
  <c r="I64" i="27" s="1"/>
  <c r="Q58" i="27"/>
  <c r="Q61" i="27" s="1"/>
  <c r="Q64" i="27" s="1"/>
  <c r="Q65" i="27" s="1"/>
  <c r="H57" i="27"/>
  <c r="F59" i="27"/>
  <c r="E58" i="29"/>
  <c r="E61" i="29" s="1"/>
  <c r="M58" i="29"/>
  <c r="M61" i="29" s="1"/>
  <c r="U58" i="29"/>
  <c r="U61" i="29" s="1"/>
  <c r="F57" i="30"/>
  <c r="N58" i="26"/>
  <c r="N61" i="26" s="1"/>
  <c r="T58" i="24"/>
  <c r="T61" i="24" s="1"/>
  <c r="T64" i="24" s="1"/>
  <c r="T65" i="24" s="1"/>
  <c r="H58" i="26"/>
  <c r="H61" i="26" s="1"/>
  <c r="S58" i="29"/>
  <c r="S61" i="29" s="1"/>
  <c r="S64" i="29" s="1"/>
  <c r="S65" i="29" s="1"/>
  <c r="P19" i="21"/>
  <c r="H23" i="22"/>
  <c r="H24" i="22" s="1"/>
  <c r="P23" i="22"/>
  <c r="P24" i="22" s="1"/>
  <c r="C58" i="22"/>
  <c r="C61" i="22" s="1"/>
  <c r="C64" i="22" s="1"/>
  <c r="K58" i="22"/>
  <c r="K61" i="22" s="1"/>
  <c r="K64" i="22" s="1"/>
  <c r="K65" i="22" s="1"/>
  <c r="S58" i="22"/>
  <c r="S61" i="22" s="1"/>
  <c r="S64" i="22" s="1"/>
  <c r="S65" i="22" s="1"/>
  <c r="F57" i="23"/>
  <c r="D23" i="24"/>
  <c r="D24" i="24" s="1"/>
  <c r="L23" i="24"/>
  <c r="L24" i="24" s="1"/>
  <c r="T23" i="24"/>
  <c r="T24" i="24" s="1"/>
  <c r="G58" i="24"/>
  <c r="G61" i="24" s="1"/>
  <c r="O58" i="24"/>
  <c r="O61" i="24" s="1"/>
  <c r="N59" i="24"/>
  <c r="C58" i="26"/>
  <c r="C61" i="26" s="1"/>
  <c r="C64" i="26" s="1"/>
  <c r="K58" i="26"/>
  <c r="K61" i="26" s="1"/>
  <c r="S58" i="26"/>
  <c r="S61" i="26" s="1"/>
  <c r="S64" i="26" s="1"/>
  <c r="S65" i="26" s="1"/>
  <c r="P23" i="27"/>
  <c r="P24" i="27" s="1"/>
  <c r="N57" i="27"/>
  <c r="H59" i="27"/>
  <c r="F58" i="29"/>
  <c r="F61" i="29" s="1"/>
  <c r="N58" i="29"/>
  <c r="N61" i="29" s="1"/>
  <c r="H59" i="29"/>
  <c r="C58" i="30"/>
  <c r="C61" i="30" s="1"/>
  <c r="K58" i="30"/>
  <c r="K61" i="30" s="1"/>
  <c r="K64" i="30" s="1"/>
  <c r="K65" i="30" s="1"/>
  <c r="S58" i="30"/>
  <c r="S61" i="30" s="1"/>
  <c r="H57" i="30"/>
  <c r="D58" i="24"/>
  <c r="D61" i="24" s="1"/>
  <c r="P58" i="30"/>
  <c r="P61" i="30" s="1"/>
  <c r="Q58" i="21"/>
  <c r="Q61" i="21" s="1"/>
  <c r="Q64" i="21" s="1"/>
  <c r="Q65" i="21" s="1"/>
  <c r="I58" i="21"/>
  <c r="I61" i="21" s="1"/>
  <c r="D58" i="22"/>
  <c r="D61" i="22" s="1"/>
  <c r="L58" i="22"/>
  <c r="L61" i="22" s="1"/>
  <c r="T58" i="22"/>
  <c r="T61" i="22" s="1"/>
  <c r="T64" i="22" s="1"/>
  <c r="T65" i="22" s="1"/>
  <c r="A37" i="22"/>
  <c r="N57" i="22"/>
  <c r="G58" i="23"/>
  <c r="G61" i="23" s="1"/>
  <c r="O58" i="23"/>
  <c r="O61" i="23" s="1"/>
  <c r="N57" i="23"/>
  <c r="H58" i="24"/>
  <c r="H61" i="24" s="1"/>
  <c r="P58" i="24"/>
  <c r="P61" i="24" s="1"/>
  <c r="Q23" i="26"/>
  <c r="Q24" i="26" s="1"/>
  <c r="D58" i="26"/>
  <c r="D61" i="26" s="1"/>
  <c r="L58" i="26"/>
  <c r="L61" i="26" s="1"/>
  <c r="L64" i="26" s="1"/>
  <c r="L65" i="26" s="1"/>
  <c r="T58" i="26"/>
  <c r="T61" i="26" s="1"/>
  <c r="F57" i="26"/>
  <c r="C58" i="27"/>
  <c r="C61" i="27" s="1"/>
  <c r="C64" i="27" s="1"/>
  <c r="C65" i="27" s="1"/>
  <c r="K58" i="27"/>
  <c r="K61" i="27" s="1"/>
  <c r="K64" i="27" s="1"/>
  <c r="K65" i="27" s="1"/>
  <c r="S58" i="27"/>
  <c r="S61" i="27" s="1"/>
  <c r="S64" i="27" s="1"/>
  <c r="S65" i="27" s="1"/>
  <c r="P57" i="27"/>
  <c r="N59" i="27"/>
  <c r="L23" i="29"/>
  <c r="L24" i="29" s="1"/>
  <c r="T23" i="29"/>
  <c r="T24" i="29" s="1"/>
  <c r="G58" i="29"/>
  <c r="G61" i="29" s="1"/>
  <c r="O58" i="29"/>
  <c r="O61" i="29" s="1"/>
  <c r="P59" i="29"/>
  <c r="I57" i="30"/>
  <c r="M19" i="21"/>
  <c r="G57" i="21"/>
  <c r="J19" i="22"/>
  <c r="J20" i="22" s="1"/>
  <c r="E58" i="22"/>
  <c r="E61" i="22" s="1"/>
  <c r="E64" i="22" s="1"/>
  <c r="E65" i="22" s="1"/>
  <c r="M58" i="22"/>
  <c r="M61" i="22" s="1"/>
  <c r="M64" i="22" s="1"/>
  <c r="M65" i="22" s="1"/>
  <c r="U58" i="22"/>
  <c r="U61" i="22" s="1"/>
  <c r="A45" i="22"/>
  <c r="O57" i="22"/>
  <c r="H58" i="23"/>
  <c r="H61" i="23" s="1"/>
  <c r="H64" i="23" s="1"/>
  <c r="P58" i="23"/>
  <c r="P61" i="23" s="1"/>
  <c r="P64" i="23" s="1"/>
  <c r="P65" i="23" s="1"/>
  <c r="I58" i="24"/>
  <c r="I61" i="24" s="1"/>
  <c r="Q58" i="24"/>
  <c r="Q61" i="24" s="1"/>
  <c r="Q64" i="24" s="1"/>
  <c r="Q65" i="24" s="1"/>
  <c r="E58" i="26"/>
  <c r="E61" i="26" s="1"/>
  <c r="M58" i="26"/>
  <c r="M61" i="26" s="1"/>
  <c r="M64" i="26" s="1"/>
  <c r="U58" i="26"/>
  <c r="U61" i="26" s="1"/>
  <c r="U64" i="26" s="1"/>
  <c r="N57" i="26"/>
  <c r="P59" i="27"/>
  <c r="H58" i="29"/>
  <c r="H61" i="29" s="1"/>
  <c r="P58" i="29"/>
  <c r="P61" i="29" s="1"/>
  <c r="E58" i="30"/>
  <c r="E61" i="30" s="1"/>
  <c r="M58" i="30"/>
  <c r="M61" i="30" s="1"/>
  <c r="U58" i="30"/>
  <c r="U61" i="30" s="1"/>
  <c r="U64" i="30" s="1"/>
  <c r="N57" i="30"/>
  <c r="F59" i="30"/>
  <c r="B58" i="30"/>
  <c r="B61" i="30" s="1"/>
  <c r="B58" i="24"/>
  <c r="B61" i="24" s="1"/>
  <c r="B58" i="26"/>
  <c r="B61" i="26" s="1"/>
  <c r="B58" i="27"/>
  <c r="B61" i="27" s="1"/>
  <c r="B58" i="23"/>
  <c r="B61" i="23" s="1"/>
  <c r="B58" i="22"/>
  <c r="B61" i="22" s="1"/>
  <c r="B58" i="29"/>
  <c r="B61" i="29" s="1"/>
  <c r="D5" i="20"/>
  <c r="D4" i="20"/>
  <c r="E9" i="20"/>
  <c r="D9" i="20"/>
  <c r="E11" i="20"/>
  <c r="D11" i="20"/>
  <c r="E8" i="20"/>
  <c r="D8" i="20"/>
  <c r="E10" i="20"/>
  <c r="D10" i="20"/>
  <c r="E7" i="20"/>
  <c r="D7" i="20"/>
  <c r="E5" i="20"/>
  <c r="E4" i="20"/>
  <c r="O23" i="30"/>
  <c r="O24" i="30" s="1"/>
  <c r="G23" i="30"/>
  <c r="G24" i="30" s="1"/>
  <c r="R19" i="30"/>
  <c r="F63" i="30"/>
  <c r="N63" i="30"/>
  <c r="S19" i="30"/>
  <c r="S23" i="30"/>
  <c r="S24" i="30" s="1"/>
  <c r="A31" i="30"/>
  <c r="A33" i="30"/>
  <c r="A39" i="30"/>
  <c r="A41" i="30"/>
  <c r="A47" i="30"/>
  <c r="A49" i="30"/>
  <c r="G57" i="30"/>
  <c r="O57" i="30"/>
  <c r="G59" i="30"/>
  <c r="O59" i="30"/>
  <c r="G63" i="30"/>
  <c r="O63" i="30"/>
  <c r="P63" i="30"/>
  <c r="I63" i="30"/>
  <c r="Q63" i="30"/>
  <c r="T19" i="30"/>
  <c r="N19" i="30"/>
  <c r="V19" i="30"/>
  <c r="F23" i="30"/>
  <c r="F24" i="30" s="1"/>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R19" i="29"/>
  <c r="J23" i="29"/>
  <c r="J24" i="29" s="1"/>
  <c r="F57" i="29"/>
  <c r="N57" i="29"/>
  <c r="F59" i="29"/>
  <c r="N59" i="29"/>
  <c r="F63" i="29"/>
  <c r="N63" i="29"/>
  <c r="H63" i="29"/>
  <c r="S19" i="29"/>
  <c r="S23" i="29"/>
  <c r="S24" i="29" s="1"/>
  <c r="A31" i="29"/>
  <c r="A33" i="29"/>
  <c r="A39" i="29"/>
  <c r="A41" i="29"/>
  <c r="A47" i="29"/>
  <c r="A49" i="29"/>
  <c r="G57" i="29"/>
  <c r="O57" i="29"/>
  <c r="G59" i="29"/>
  <c r="O59" i="29"/>
  <c r="G63" i="29"/>
  <c r="O63" i="29"/>
  <c r="M19" i="29"/>
  <c r="U19" i="29"/>
  <c r="E23" i="29"/>
  <c r="E24" i="29" s="1"/>
  <c r="M23" i="29"/>
  <c r="M24" i="29" s="1"/>
  <c r="U23" i="29"/>
  <c r="U24" i="29" s="1"/>
  <c r="I57" i="29"/>
  <c r="Q57" i="29"/>
  <c r="I63" i="29"/>
  <c r="Q63" i="29"/>
  <c r="F19" i="29"/>
  <c r="F20" i="29" s="1"/>
  <c r="N19" i="29"/>
  <c r="V19" i="29"/>
  <c r="N23" i="29"/>
  <c r="N24" i="29" s="1"/>
  <c r="B63" i="29"/>
  <c r="J63" i="29"/>
  <c r="R63" i="29"/>
  <c r="L19" i="29"/>
  <c r="G19" i="29"/>
  <c r="G20" i="29" s="1"/>
  <c r="O19" i="29"/>
  <c r="A32" i="29"/>
  <c r="A34" i="29"/>
  <c r="A40" i="29"/>
  <c r="A42" i="29"/>
  <c r="A48" i="29"/>
  <c r="A50" i="29"/>
  <c r="C63" i="29"/>
  <c r="K63" i="29"/>
  <c r="S63" i="29"/>
  <c r="P19" i="29"/>
  <c r="D63" i="29"/>
  <c r="L63" i="29"/>
  <c r="T63" i="29"/>
  <c r="E63" i="29"/>
  <c r="M63" i="29"/>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D63" i="27"/>
  <c r="L63" i="27"/>
  <c r="T63" i="27"/>
  <c r="H63" i="27"/>
  <c r="Q19" i="27"/>
  <c r="E63" i="27"/>
  <c r="M63" i="27"/>
  <c r="O23" i="26"/>
  <c r="O24"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I64" i="26" s="1"/>
  <c r="I65" i="26" s="1"/>
  <c r="Q59" i="26"/>
  <c r="Q64" i="26" s="1"/>
  <c r="Q65" i="26" s="1"/>
  <c r="I63" i="26"/>
  <c r="Q63" i="26"/>
  <c r="N19" i="26"/>
  <c r="N23" i="26"/>
  <c r="N24" i="26" s="1"/>
  <c r="V23" i="26"/>
  <c r="V24" i="26" s="1"/>
  <c r="B63" i="26"/>
  <c r="J63" i="26"/>
  <c r="R63" i="26"/>
  <c r="G19" i="26"/>
  <c r="G20" i="26" s="1"/>
  <c r="O19" i="26"/>
  <c r="A32" i="26"/>
  <c r="A34" i="26"/>
  <c r="A40" i="26"/>
  <c r="A42" i="26"/>
  <c r="A48" i="26"/>
  <c r="A50" i="26"/>
  <c r="C63" i="26"/>
  <c r="K63" i="26"/>
  <c r="S63" i="26"/>
  <c r="P19" i="26"/>
  <c r="D63" i="26"/>
  <c r="L63" i="26"/>
  <c r="I19" i="26"/>
  <c r="I20" i="26" s="1"/>
  <c r="P23" i="24"/>
  <c r="P24" i="24" s="1"/>
  <c r="S19" i="24"/>
  <c r="K23" i="24"/>
  <c r="K24" i="24" s="1"/>
  <c r="A31" i="24"/>
  <c r="A33" i="24"/>
  <c r="A37" i="24"/>
  <c r="A39" i="24"/>
  <c r="A41" i="24"/>
  <c r="A45" i="24"/>
  <c r="A47" i="24"/>
  <c r="A49" i="24"/>
  <c r="G57" i="24"/>
  <c r="O57" i="24"/>
  <c r="G59" i="24"/>
  <c r="O59" i="24"/>
  <c r="G63" i="24"/>
  <c r="O63" i="24"/>
  <c r="H59" i="24"/>
  <c r="P59" i="24"/>
  <c r="H63" i="24"/>
  <c r="P63" i="24"/>
  <c r="U19" i="24"/>
  <c r="E23" i="24"/>
  <c r="E24" i="24" s="1"/>
  <c r="U23" i="24"/>
  <c r="U24" i="24" s="1"/>
  <c r="I57" i="24"/>
  <c r="Q57" i="24"/>
  <c r="I63" i="24"/>
  <c r="Q63" i="24"/>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L20" i="23" s="1"/>
  <c r="T19" i="23"/>
  <c r="D23" i="23"/>
  <c r="D24" i="23" s="1"/>
  <c r="L23" i="23"/>
  <c r="L24" i="23" s="1"/>
  <c r="T23" i="23"/>
  <c r="T24" i="23" s="1"/>
  <c r="M19" i="23"/>
  <c r="E23" i="23"/>
  <c r="E24" i="23" s="1"/>
  <c r="M23" i="23"/>
  <c r="M24" i="23" s="1"/>
  <c r="I57" i="23"/>
  <c r="Q57" i="23"/>
  <c r="F23" i="23"/>
  <c r="F24" i="23" s="1"/>
  <c r="N23" i="23"/>
  <c r="N24" i="23" s="1"/>
  <c r="G19" i="23"/>
  <c r="G20" i="23" s="1"/>
  <c r="O19" i="23"/>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T19" i="22"/>
  <c r="L23" i="22"/>
  <c r="L24" i="22" s="1"/>
  <c r="T23" i="22"/>
  <c r="T24" i="22" s="1"/>
  <c r="K23" i="22"/>
  <c r="K24" i="22" s="1"/>
  <c r="A31" i="22"/>
  <c r="A33" i="22"/>
  <c r="A41" i="22"/>
  <c r="A47" i="22"/>
  <c r="E19" i="22"/>
  <c r="E20" i="22" s="1"/>
  <c r="M19" i="22"/>
  <c r="E23" i="22"/>
  <c r="E24" i="22" s="1"/>
  <c r="U23" i="22"/>
  <c r="U24" i="22" s="1"/>
  <c r="I57" i="22"/>
  <c r="Q57" i="22"/>
  <c r="K19" i="22"/>
  <c r="K20" i="22" s="1"/>
  <c r="A39" i="22"/>
  <c r="A49" i="22"/>
  <c r="N19" i="22"/>
  <c r="V19" i="22"/>
  <c r="V23" i="22"/>
  <c r="V24" i="22" s="1"/>
  <c r="A32" i="22"/>
  <c r="A34" i="22"/>
  <c r="A40" i="22"/>
  <c r="A42" i="22"/>
  <c r="A48" i="22"/>
  <c r="A50" i="22"/>
  <c r="P19" i="22"/>
  <c r="P64" i="21"/>
  <c r="P65" i="21" s="1"/>
  <c r="H23" i="21"/>
  <c r="H24" i="21" s="1"/>
  <c r="L23" i="21"/>
  <c r="L24" i="21" s="1"/>
  <c r="F23" i="21"/>
  <c r="F24" i="21" s="1"/>
  <c r="N23" i="21"/>
  <c r="N24" i="21" s="1"/>
  <c r="A33" i="21"/>
  <c r="A37" i="21"/>
  <c r="A41" i="21"/>
  <c r="A45" i="21"/>
  <c r="A49" i="21"/>
  <c r="E58" i="21"/>
  <c r="E61" i="21" s="1"/>
  <c r="M58" i="21"/>
  <c r="M61" i="21" s="1"/>
  <c r="U58" i="21"/>
  <c r="U61" i="21" s="1"/>
  <c r="U64" i="21" s="1"/>
  <c r="S19" i="21"/>
  <c r="I23" i="21"/>
  <c r="I24" i="21" s="1"/>
  <c r="G23" i="21"/>
  <c r="G24" i="21" s="1"/>
  <c r="M23" i="21"/>
  <c r="M24" i="21" s="1"/>
  <c r="C57" i="21"/>
  <c r="K57" i="21"/>
  <c r="S57" i="21"/>
  <c r="G19" i="21"/>
  <c r="G20" i="21" s="1"/>
  <c r="Q19" i="21"/>
  <c r="J23" i="21"/>
  <c r="J24" i="21" s="1"/>
  <c r="R23" i="21"/>
  <c r="R24" i="21" s="1"/>
  <c r="I19" i="21"/>
  <c r="I20" i="21" s="1"/>
  <c r="L19" i="21"/>
  <c r="R19" i="21"/>
  <c r="A31" i="21"/>
  <c r="D64"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B64" i="30" l="1"/>
  <c r="B66" i="30" s="1"/>
  <c r="B64" i="24"/>
  <c r="B65" i="24" s="1"/>
  <c r="J65" i="23"/>
  <c r="E64" i="30"/>
  <c r="E65" i="30" s="1"/>
  <c r="E64" i="23"/>
  <c r="E65" i="23" s="1"/>
  <c r="E64" i="27"/>
  <c r="E65" i="27" s="1"/>
  <c r="D64" i="30"/>
  <c r="D65" i="30" s="1"/>
  <c r="D64" i="24"/>
  <c r="D64" i="27"/>
  <c r="D65" i="27" s="1"/>
  <c r="C64" i="23"/>
  <c r="C66" i="23" s="1"/>
  <c r="C64" i="29"/>
  <c r="C65" i="29" s="1"/>
  <c r="C64" i="30"/>
  <c r="C65" i="30" s="1"/>
  <c r="H64" i="26"/>
  <c r="H66" i="26" s="1"/>
  <c r="G64" i="30"/>
  <c r="G65" i="30" s="1"/>
  <c r="C23" i="22"/>
  <c r="C24" i="22" s="1"/>
  <c r="C23" i="21"/>
  <c r="C24" i="21" s="1"/>
  <c r="C65" i="22"/>
  <c r="H65" i="23"/>
  <c r="C65" i="23"/>
  <c r="D65" i="24"/>
  <c r="H65" i="26"/>
  <c r="C65" i="26"/>
  <c r="H65" i="30"/>
  <c r="I65" i="30"/>
  <c r="J65" i="27"/>
  <c r="I65" i="27"/>
  <c r="D65" i="21"/>
  <c r="J64" i="30"/>
  <c r="J65" i="30" s="1"/>
  <c r="I64" i="29"/>
  <c r="I65" i="29" s="1"/>
  <c r="I64" i="23"/>
  <c r="I65" i="23" s="1"/>
  <c r="F64" i="26"/>
  <c r="F66" i="26" s="1"/>
  <c r="N66" i="21"/>
  <c r="N65" i="21"/>
  <c r="U66" i="30"/>
  <c r="U65" i="30"/>
  <c r="U66" i="26"/>
  <c r="U65" i="26"/>
  <c r="N64" i="22"/>
  <c r="N65" i="22" s="1"/>
  <c r="U66" i="21"/>
  <c r="U65" i="21"/>
  <c r="M66" i="26"/>
  <c r="M65" i="26"/>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P64" i="27"/>
  <c r="P65" i="27" s="1"/>
  <c r="G64" i="21"/>
  <c r="S64" i="21"/>
  <c r="E64" i="21"/>
  <c r="F64" i="21"/>
  <c r="J64" i="21"/>
  <c r="F64" i="24"/>
  <c r="D64" i="26"/>
  <c r="D65" i="26" s="1"/>
  <c r="H64" i="29"/>
  <c r="S64" i="30"/>
  <c r="Q64" i="23"/>
  <c r="F64" i="30"/>
  <c r="K64" i="23"/>
  <c r="R64" i="26"/>
  <c r="R65" i="26" s="1"/>
  <c r="E64" i="24"/>
  <c r="J64" i="22"/>
  <c r="H64" i="21"/>
  <c r="H65" i="21" s="1"/>
  <c r="P64" i="26"/>
  <c r="P65" i="26" s="1"/>
  <c r="N64" i="23"/>
  <c r="N65" i="23" s="1"/>
  <c r="J64" i="26"/>
  <c r="J65" i="26" s="1"/>
  <c r="B64" i="23"/>
  <c r="M64" i="27"/>
  <c r="H64" i="27"/>
  <c r="G64" i="22"/>
  <c r="L64" i="29"/>
  <c r="L65" i="29" s="1"/>
  <c r="G64" i="24"/>
  <c r="H64" i="24"/>
  <c r="D64" i="23"/>
  <c r="D65" i="23" s="1"/>
  <c r="K64" i="24"/>
  <c r="K65" i="24" s="1"/>
  <c r="P64" i="24"/>
  <c r="P65" i="24" s="1"/>
  <c r="U64" i="29"/>
  <c r="O66" i="21"/>
  <c r="M64" i="30"/>
  <c r="K64" i="26"/>
  <c r="C64" i="24"/>
  <c r="L64" i="27"/>
  <c r="R64" i="24"/>
  <c r="K64" i="29"/>
  <c r="J64" i="29"/>
  <c r="E64" i="29"/>
  <c r="M64" i="21"/>
  <c r="M65" i="21" s="1"/>
  <c r="I64" i="21"/>
  <c r="U64" i="24"/>
  <c r="F64" i="23"/>
  <c r="U64" i="27"/>
  <c r="C19" i="22"/>
  <c r="C20" i="22" s="1"/>
  <c r="S66" i="27"/>
  <c r="D66" i="30"/>
  <c r="Q66" i="30"/>
  <c r="N66" i="22"/>
  <c r="B64" i="22"/>
  <c r="B64" i="29"/>
  <c r="B64" i="27"/>
  <c r="B64" i="26"/>
  <c r="B64" i="21"/>
  <c r="T66" i="29"/>
  <c r="P66" i="22"/>
  <c r="O64" i="27"/>
  <c r="N64" i="27"/>
  <c r="N64" i="30"/>
  <c r="L66" i="30"/>
  <c r="G64" i="26"/>
  <c r="G64" i="29"/>
  <c r="F64" i="22"/>
  <c r="O64" i="26"/>
  <c r="R66" i="22"/>
  <c r="T66" i="24"/>
  <c r="U66" i="23"/>
  <c r="P64" i="30"/>
  <c r="P66" i="23"/>
  <c r="E66" i="22"/>
  <c r="T66" i="23"/>
  <c r="Q66" i="21"/>
  <c r="P66" i="21"/>
  <c r="K66" i="27"/>
  <c r="G64" i="23"/>
  <c r="Q66" i="24"/>
  <c r="R66" i="27"/>
  <c r="C66" i="27"/>
  <c r="H66" i="23"/>
  <c r="J66" i="27"/>
  <c r="G64" i="27"/>
  <c r="J66" i="30"/>
  <c r="F64" i="27"/>
  <c r="T66" i="27"/>
  <c r="C66" i="22"/>
  <c r="T66" i="21"/>
  <c r="S66" i="23"/>
  <c r="H66" i="30"/>
  <c r="E66" i="30"/>
  <c r="S66" i="24"/>
  <c r="L66" i="21"/>
  <c r="S66" i="26"/>
  <c r="L66" i="26"/>
  <c r="T66" i="30"/>
  <c r="H66" i="22"/>
  <c r="N64" i="26"/>
  <c r="O64" i="29"/>
  <c r="P64" i="29"/>
  <c r="S64" i="1"/>
  <c r="R66" i="26"/>
  <c r="D66" i="27"/>
  <c r="N64" i="29"/>
  <c r="R66" i="30"/>
  <c r="L66" i="23"/>
  <c r="O66" i="22"/>
  <c r="R64" i="1"/>
  <c r="R65" i="1" s="1"/>
  <c r="J66" i="23"/>
  <c r="Q64" i="1"/>
  <c r="U64" i="1"/>
  <c r="U65" i="1" s="1"/>
  <c r="P64" i="1"/>
  <c r="P65" i="1" s="1"/>
  <c r="J66" i="24"/>
  <c r="Q66" i="29"/>
  <c r="F64" i="29"/>
  <c r="O64" i="23"/>
  <c r="O64" i="30"/>
  <c r="N64" i="24"/>
  <c r="K66" i="30"/>
  <c r="I66" i="30"/>
  <c r="R66" i="29"/>
  <c r="M66" i="29"/>
  <c r="S66" i="29"/>
  <c r="Q66" i="27"/>
  <c r="I66" i="27"/>
  <c r="Q66" i="26"/>
  <c r="C66" i="26"/>
  <c r="I66" i="26"/>
  <c r="L66" i="24"/>
  <c r="P66" i="24"/>
  <c r="D66" i="24"/>
  <c r="I66" i="23"/>
  <c r="N66" i="23"/>
  <c r="I66" i="22"/>
  <c r="M66" i="22"/>
  <c r="S66" i="22"/>
  <c r="K66" i="22"/>
  <c r="T66" i="22"/>
  <c r="M66" i="21"/>
  <c r="K66" i="21"/>
  <c r="C66" i="21"/>
  <c r="D66" i="21"/>
  <c r="R66" i="21"/>
  <c r="N64" i="1"/>
  <c r="M64" i="1"/>
  <c r="M65" i="1" s="1"/>
  <c r="T64" i="1"/>
  <c r="L64" i="1"/>
  <c r="L65" i="1" s="1"/>
  <c r="J64" i="1"/>
  <c r="K64" i="1"/>
  <c r="K65" i="1" s="1"/>
  <c r="O64" i="1"/>
  <c r="O65" i="1" s="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B65" i="30" l="1"/>
  <c r="B66" i="24"/>
  <c r="J65" i="1"/>
  <c r="D65" i="1"/>
  <c r="E65" i="1"/>
  <c r="E66" i="23"/>
  <c r="E66" i="27"/>
  <c r="C66" i="29"/>
  <c r="C66" i="30"/>
  <c r="G66" i="30"/>
  <c r="F65" i="1"/>
  <c r="I66" i="29"/>
  <c r="Q65" i="1"/>
  <c r="G65" i="1"/>
  <c r="T65" i="1"/>
  <c r="H66" i="21"/>
  <c r="S65" i="1"/>
  <c r="L66" i="22"/>
  <c r="D66" i="26"/>
  <c r="H65" i="1"/>
  <c r="F65" i="26"/>
  <c r="N65" i="1"/>
  <c r="P66" i="26"/>
  <c r="Q66" i="22"/>
  <c r="M66" i="24"/>
  <c r="B65" i="1"/>
  <c r="I65" i="1"/>
  <c r="K66" i="24"/>
  <c r="C65" i="1"/>
  <c r="D66" i="29"/>
  <c r="F66" i="29"/>
  <c r="F65" i="29"/>
  <c r="E66" i="24"/>
  <c r="E65" i="24"/>
  <c r="P66" i="29"/>
  <c r="P65" i="29"/>
  <c r="G66" i="27"/>
  <c r="G65" i="27"/>
  <c r="B66" i="21"/>
  <c r="B65" i="21"/>
  <c r="H66" i="24"/>
  <c r="H65" i="24"/>
  <c r="F66" i="24"/>
  <c r="F65" i="24"/>
  <c r="P66" i="27"/>
  <c r="O66" i="29"/>
  <c r="O65" i="29"/>
  <c r="B66" i="26"/>
  <c r="B65" i="26"/>
  <c r="K66" i="26"/>
  <c r="K65" i="26"/>
  <c r="G66" i="24"/>
  <c r="G65" i="24"/>
  <c r="K66" i="23"/>
  <c r="K65" i="23"/>
  <c r="C66" i="24"/>
  <c r="C65" i="24"/>
  <c r="N66" i="26"/>
  <c r="N65" i="26"/>
  <c r="N66" i="30"/>
  <c r="N65" i="30"/>
  <c r="B66" i="27"/>
  <c r="B65" i="27"/>
  <c r="E66" i="29"/>
  <c r="E65" i="29"/>
  <c r="M66" i="30"/>
  <c r="M65" i="30"/>
  <c r="F66" i="30"/>
  <c r="F65" i="30"/>
  <c r="E66" i="26"/>
  <c r="E65" i="26"/>
  <c r="R66" i="23"/>
  <c r="R65" i="23"/>
  <c r="G66" i="26"/>
  <c r="G65" i="26"/>
  <c r="D66" i="23"/>
  <c r="D66" i="22"/>
  <c r="L66" i="29"/>
  <c r="O66" i="26"/>
  <c r="O65" i="26"/>
  <c r="N66" i="27"/>
  <c r="N65" i="27"/>
  <c r="U66" i="27"/>
  <c r="U65" i="27"/>
  <c r="G66" i="22"/>
  <c r="G65" i="22"/>
  <c r="Q66" i="23"/>
  <c r="Q65" i="23"/>
  <c r="F66" i="21"/>
  <c r="F65" i="21"/>
  <c r="T66" i="26"/>
  <c r="T65" i="26"/>
  <c r="M66" i="23"/>
  <c r="M65" i="23"/>
  <c r="N66" i="24"/>
  <c r="N65" i="24"/>
  <c r="N66" i="29"/>
  <c r="N65" i="29"/>
  <c r="B66" i="29"/>
  <c r="B65" i="29"/>
  <c r="F66" i="23"/>
  <c r="F65" i="23"/>
  <c r="K66" i="29"/>
  <c r="K65" i="29"/>
  <c r="U66" i="29"/>
  <c r="U65" i="29"/>
  <c r="H66" i="27"/>
  <c r="H65" i="27"/>
  <c r="S66" i="30"/>
  <c r="S65" i="30"/>
  <c r="E66" i="21"/>
  <c r="E65" i="21"/>
  <c r="O66" i="30"/>
  <c r="O65" i="30"/>
  <c r="F66" i="27"/>
  <c r="F65" i="27"/>
  <c r="F66" i="22"/>
  <c r="F65" i="22"/>
  <c r="O66" i="27"/>
  <c r="O65" i="27"/>
  <c r="B66" i="22"/>
  <c r="B65" i="22"/>
  <c r="U66" i="24"/>
  <c r="U65" i="24"/>
  <c r="R66" i="24"/>
  <c r="R65" i="24"/>
  <c r="M66" i="27"/>
  <c r="M65" i="27"/>
  <c r="H66" i="29"/>
  <c r="H65" i="29"/>
  <c r="S66" i="21"/>
  <c r="S65" i="21"/>
  <c r="U66" i="22"/>
  <c r="U65" i="22"/>
  <c r="O66" i="24"/>
  <c r="O65" i="24"/>
  <c r="O66" i="23"/>
  <c r="O65" i="23"/>
  <c r="G66" i="23"/>
  <c r="G65" i="23"/>
  <c r="P66" i="30"/>
  <c r="P65" i="30"/>
  <c r="G66" i="29"/>
  <c r="G65" i="29"/>
  <c r="L66" i="27"/>
  <c r="L65" i="27"/>
  <c r="B66" i="23"/>
  <c r="B65" i="23"/>
  <c r="G66" i="21"/>
  <c r="G65" i="21"/>
  <c r="J66" i="21"/>
  <c r="J65" i="21"/>
  <c r="J66" i="29"/>
  <c r="J65" i="29"/>
  <c r="J66" i="26"/>
  <c r="J66" i="22"/>
  <c r="J65" i="22"/>
  <c r="I66" i="21"/>
  <c r="I65" i="21"/>
  <c r="I66" i="24"/>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<sst xmlns="http://schemas.openxmlformats.org/spreadsheetml/2006/main" count="2060" uniqueCount="181">
  <si>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</si>
  <si>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</si>
  <si>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</si>
  <si>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</si>
  <si>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</si>
  <si>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</si>
  <si>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</si>
  <si>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</si>
  <si>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</si>
  <si>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</si>
  <si>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</si>
  <si>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</si>
  <si>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</si>
  <si>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</si>
  <si>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</si>
  <si>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</si>
  <si>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</si>
  <si>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</si>
  <si>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</si>
  <si>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</si>
  <si>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</si>
  <si>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</si>
  <si>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</si>
  <si>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</si>
  <si>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</si>
  <si>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</si>
  <si>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</si>
  <si>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</si>
  <si>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</si>
  <si>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</si>
  <si>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</si>
  <si>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</si>
  <si>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</si>
  <si>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</si>
  <si>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</si>
  <si>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</si>
  <si>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</si>
  <si>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</si>
  <si>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</si>
  <si>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</si>
  <si>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</si>
  <si>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</si>
  <si>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</si>
  <si>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</si>
  <si>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</si>
  <si>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</si>
  <si>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</si>
  <si>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</si>
  <si>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</si>
  <si>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</si>
  <si>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</si>
  <si>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</si>
  <si>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</si>
  <si>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</si>
  <si>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</si>
  <si>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</si>
  <si>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</si>
  <si>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</si>
  <si>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</si>
  <si>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</si>
  <si>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</si>
  <si>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</si>
  <si>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</si>
  <si>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</si>
  <si>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</si>
  <si>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</si>
  <si>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</si>
  <si>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</si>
  <si>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</si>
  <si>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</si>
  <si>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</si>
  <si>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</si>
  <si>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</si>
  <si>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</si>
  <si>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</si>
  <si>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</si>
  <si>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</si>
  <si>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</si>
  <si>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</si>
  <si>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</si>
  <si>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</si>
  <si>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</si>
  <si>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</si>
  <si>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</si>
  <si>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</si>
  <si>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</si>
  <si>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</si>
  <si>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</si>
  <si>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</si>
  <si>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</si>
  <si>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</si>
  <si>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</si>
  <si>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</si>
  <si>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</si>
  <si>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</si>
  <si>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</si>
  <si>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</si>
  <si>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</si>
  <si>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</si>
  <si>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</si>
  <si>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</si>
  <si>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</si>
  <si>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</si>
  <si>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</si>
  <si>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</si>
  <si>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</si>
  <si>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</si>
  <si>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</si>
  <si>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</si>
  <si>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</si>
  <si>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</si>
  <si>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</si>
  <si>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</si>
  <si>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</si>
  <si>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</si>
  <si>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</si>
  <si>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</si>
  <si>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</si>
  <si>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</si>
  <si>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</si>
  <si>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</si>
  <si>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</si>
  <si>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</si>
  <si>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</si>
  <si>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</si>
  <si>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</si>
  <si>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</si>
  <si>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</si>
  <si>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</si>
  <si>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</si>
  <si>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</si>
  <si>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</si>
  <si>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</si>
  <si>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</si>
  <si>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</si>
  <si>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</si>
  <si>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</si>
  <si>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</si>
  <si>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</si>
  <si>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</si>
  <si>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</si>
  <si>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</si>
  <si>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</si>
  <si>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</si>
  <si>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</si>
  <si>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</si>
  <si>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</si>
  <si>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</si>
  <si>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</si>
  <si>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</si>
  <si>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</si>
  <si>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</si>
  <si>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</si>
  <si>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</si>
  <si>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</si>
  <si>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</si>
  <si>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</si>
  <si>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</si>
  <si>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</si>
  <si>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</si>
  <si>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PAN-019672</t>
  </si>
  <si>
    <t>EPR/KP3594VE</t>
  </si>
  <si>
    <t>Mr Rob Piggot</t>
  </si>
  <si>
    <t>Hugmore House, Hugmore Lane,  LL139YE</t>
  </si>
  <si>
    <t>Owen Clee</t>
  </si>
  <si>
    <t xml:space="preserve">Francis 1 </t>
  </si>
  <si>
    <t>Francis 2</t>
  </si>
  <si>
    <t xml:space="preserve">Moderate </t>
  </si>
  <si>
    <t xml:space="preserve">02 05 01 </t>
  </si>
  <si>
    <t>Biodegradable materials
unsuitable for consumption
or processing</t>
  </si>
  <si>
    <t>07 07 12</t>
  </si>
  <si>
    <t>Sludges from onsite
biological effluent
treatment plant</t>
  </si>
  <si>
    <t>02 03 05</t>
  </si>
  <si>
    <t>Sludges from onsite
ETP</t>
  </si>
  <si>
    <t>02 07 05</t>
  </si>
  <si>
    <t>Production of bottle
alcoholic and nonalcoholic
beverages</t>
  </si>
  <si>
    <t>02 02 04</t>
  </si>
  <si>
    <t>Sludges from poultry preparation
plants</t>
  </si>
  <si>
    <t>sludges from onsite
effluent treatment</t>
  </si>
  <si>
    <t>Sludges from 
from fruit,
vegetables from ready
meals.</t>
  </si>
  <si>
    <t>Sludges from ETP
from abattoirs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</si>
</sst>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37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360F44E4-7249-415F-8D5E-41D249F9A162}" name="Crop" dataDxfId="341"/>
    <tableColumn id="2" xr3:uid="{55E07717-B4EC-4E8A-B9A9-34F3CF85E32D}" name="P Offtake" dataDxfId="340"/>
    <tableColumn id="3" xr3:uid="{7B25FA52-8104-4FE3-AED4-B53CBFDF89B2}" name="K Offtake" dataDxfId="339"/>
    <tableColumn id="4" xr3:uid="{0DBAE461-2D09-43C8-9342-3980D552AE4D}" name="Order" dataDxfId="338"/>
    <tableColumn id="5" xr3:uid="{52CACE7B-0CBA-46FC-9F24-02CBD6100239}" name="Lime pH requirement" dataDxfId="337"/>
    <tableColumn id="6" xr3:uid="{F1432630-9B16-4266-8147-CE754A715307}" name="Column1" dataDxfId="33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7E96A84B-948F-445F-BD6E-30CC8E6E6DD1}" name="Crop" dataDxfId="299"/>
    <tableColumn id="2" xr3:uid="{12657DDB-F680-47DE-ABB1-8675D5F91E41}" name="P Offtake" dataDxfId="298"/>
    <tableColumn id="3" xr3:uid="{DEB99109-D325-4F98-8A71-E70C03433437}" name="K Offtake" dataDxfId="297"/>
    <tableColumn id="4" xr3:uid="{E96A561F-7E7F-4FB3-97AA-0B35D8C8E93A}" name="Order" dataDxfId="296"/>
    <tableColumn id="5" xr3:uid="{181DD475-0A71-4C52-AF1A-8BFF46F5A827}" name="Lime pH requirement" dataDxfId="295"/>
    <tableColumn id="6" xr3:uid="{AC3FA7E8-D76B-43A3-B715-04446DFF63C6}" name="Column1" dataDxfId="29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06008BA1-A1E9-4286-B67A-352533C06A26}" name="Crop" dataDxfId="257"/>
    <tableColumn id="2" xr3:uid="{2AEB5EEB-C9D1-41DC-913E-953A33D1A4AF}" name="P Offtake" dataDxfId="256"/>
    <tableColumn id="3" xr3:uid="{8FA16A0B-1017-4CEE-862E-0A8CBD8EB3D3}" name="K Offtake" dataDxfId="255"/>
    <tableColumn id="4" xr3:uid="{E7A3B8CD-4036-47F4-B818-C3F22E80C749}" name="Order" dataDxfId="254"/>
    <tableColumn id="5" xr3:uid="{8F3EBD84-7904-4559-9B5C-63088B792C98}" name="Lime pH requirement" dataDxfId="253"/>
    <tableColumn id="6" xr3:uid="{A21DD95A-C955-4510-9114-E3F1CB645370}" name="Column1" dataDxfId="25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13" zoomScale="90" zoomScaleNormal="90" workbookViewId="0">
      <selection activeCell="B38" sqref="B38:B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9" t="s">
        <v>41</v>
      </c>
      <c r="B1" s="129"/>
      <c r="C1" s="123" t="s">
        <v>160</v>
      </c>
      <c r="D1" s="124"/>
      <c r="E1" s="92" t="s">
        <v>45</v>
      </c>
      <c r="F1" s="95">
        <v>22.2</v>
      </c>
      <c r="G1" s="125" t="s">
        <v>43</v>
      </c>
      <c r="H1" s="126"/>
      <c r="I1" s="95">
        <v>3.76</v>
      </c>
      <c r="J1" s="129" t="s">
        <v>153</v>
      </c>
      <c r="K1" s="129"/>
      <c r="L1" s="95">
        <v>25</v>
      </c>
      <c r="AB1" s="18"/>
      <c r="AC1" s="18"/>
      <c r="AD1" s="29" t="s">
        <v>126</v>
      </c>
      <c r="AE1" s="17"/>
      <c r="AF1" s="17"/>
      <c r="AG1" s="18"/>
      <c r="AH1" s="18"/>
      <c r="AI1" s="39" t="s">
        <v>79</v>
      </c>
      <c r="AJ1" s="40" t="s">
        <v>94</v>
      </c>
      <c r="AK1" s="41" t="s">
        <v>95</v>
      </c>
      <c r="AL1" s="42" t="s">
        <v>125</v>
      </c>
      <c r="AM1" s="42" t="s">
        <v>131</v>
      </c>
      <c r="AN1" s="42" t="s">
        <v>111</v>
      </c>
    </row>
    <row r="2" spans="1:40" ht="13" x14ac:dyDescent="0.3">
      <c r="A2" s="129" t="s">
        <v>87</v>
      </c>
      <c r="B2" s="129"/>
      <c r="C2" s="121" t="s">
        <v>161</v>
      </c>
      <c r="D2" s="122"/>
      <c r="E2" s="92" t="s">
        <v>109</v>
      </c>
      <c r="F2" s="95" t="s">
        <v>168</v>
      </c>
      <c r="G2" s="127" t="s">
        <v>110</v>
      </c>
      <c r="H2" s="128"/>
      <c r="I2" s="95">
        <v>516</v>
      </c>
      <c r="J2" s="129" t="s">
        <v>158</v>
      </c>
      <c r="K2" s="129"/>
      <c r="L2" s="95">
        <v>0.06</v>
      </c>
      <c r="AB2" s="29" t="s">
        <v>56</v>
      </c>
      <c r="AC2" s="17"/>
      <c r="AD2" s="29" t="s">
        <v>70</v>
      </c>
      <c r="AE2" s="17"/>
      <c r="AF2" s="17"/>
      <c r="AG2" s="43" t="s">
        <v>76</v>
      </c>
      <c r="AH2" s="18"/>
      <c r="AI2" s="44" t="s">
        <v>126</v>
      </c>
      <c r="AJ2" s="45">
        <v>0</v>
      </c>
      <c r="AK2" s="46">
        <v>0</v>
      </c>
      <c r="AL2" s="10">
        <v>0</v>
      </c>
      <c r="AM2" s="11">
        <v>0</v>
      </c>
      <c r="AN2" s="11">
        <v>0</v>
      </c>
    </row>
    <row r="3" spans="1:40" ht="13" x14ac:dyDescent="0.25">
      <c r="A3" s="125" t="s">
        <v>42</v>
      </c>
      <c r="B3" s="126"/>
      <c r="C3" s="121" t="s">
        <v>162</v>
      </c>
      <c r="D3" s="122"/>
      <c r="E3" s="92" t="s">
        <v>108</v>
      </c>
      <c r="F3" s="30" t="s">
        <v>78</v>
      </c>
      <c r="G3" s="129" t="s">
        <v>159</v>
      </c>
      <c r="H3" s="129"/>
      <c r="I3" s="95"/>
      <c r="J3" s="125" t="s">
        <v>154</v>
      </c>
      <c r="K3" s="126"/>
      <c r="L3" s="95">
        <f>(L1/(L2*10000))*100</f>
        <v>4.1666666666666661</v>
      </c>
      <c r="AB3" s="29" t="s">
        <v>57</v>
      </c>
      <c r="AC3" s="17"/>
      <c r="AD3" s="29" t="s">
        <v>71</v>
      </c>
      <c r="AE3" s="17"/>
      <c r="AF3" s="17"/>
      <c r="AG3" s="43" t="s">
        <v>77</v>
      </c>
      <c r="AH3" s="18"/>
      <c r="AI3" s="47" t="s">
        <v>113</v>
      </c>
      <c r="AJ3" s="48">
        <v>1.7</v>
      </c>
      <c r="AK3" s="49">
        <v>6</v>
      </c>
      <c r="AL3" s="50">
        <v>1</v>
      </c>
      <c r="AM3" s="11">
        <v>6.2</v>
      </c>
      <c r="AN3" s="11" t="s">
        <v>112</v>
      </c>
    </row>
    <row r="4" spans="1:40" ht="50" x14ac:dyDescent="0.25">
      <c r="A4" s="129" t="s">
        <v>0</v>
      </c>
      <c r="B4" s="129"/>
      <c r="C4" s="123" t="s">
        <v>163</v>
      </c>
      <c r="D4" s="124"/>
      <c r="E4" s="93" t="s">
        <v>1</v>
      </c>
      <c r="F4" s="119" t="s">
        <v>169</v>
      </c>
      <c r="G4" s="129"/>
      <c r="H4" s="129"/>
      <c r="I4" s="95"/>
      <c r="J4" s="125"/>
      <c r="K4" s="126"/>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9" t="s">
        <v>47</v>
      </c>
      <c r="B5" s="129"/>
      <c r="C5" s="130" t="s">
        <v>164</v>
      </c>
      <c r="D5" s="130"/>
      <c r="E5" s="93"/>
      <c r="F5" s="94"/>
      <c r="G5" s="129"/>
      <c r="H5" s="129"/>
      <c r="I5" s="95"/>
      <c r="J5" s="125"/>
      <c r="K5" s="126"/>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9" t="s">
        <v>2</v>
      </c>
      <c r="B8" s="129"/>
      <c r="C8" s="15">
        <v>1</v>
      </c>
      <c r="D8" s="15">
        <v>2</v>
      </c>
      <c r="E8" s="15">
        <v>3</v>
      </c>
      <c r="F8" s="15">
        <v>4</v>
      </c>
      <c r="G8" s="15">
        <v>5</v>
      </c>
      <c r="H8" s="15">
        <v>6</v>
      </c>
      <c r="I8" s="15">
        <v>7</v>
      </c>
      <c r="J8" s="15" t="s">
        <v>165</v>
      </c>
      <c r="K8" s="15" t="s">
        <v>166</v>
      </c>
      <c r="L8" s="15"/>
      <c r="M8" s="15"/>
      <c r="N8" s="15"/>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9" t="s">
        <v>3</v>
      </c>
      <c r="B9" s="129"/>
      <c r="C9" s="15" t="s">
        <v>167</v>
      </c>
      <c r="D9" s="15" t="s">
        <v>167</v>
      </c>
      <c r="E9" s="15" t="s">
        <v>167</v>
      </c>
      <c r="F9" s="15" t="s">
        <v>167</v>
      </c>
      <c r="G9" s="15" t="s">
        <v>167</v>
      </c>
      <c r="H9" s="15" t="s">
        <v>167</v>
      </c>
      <c r="I9" s="15" t="s">
        <v>167</v>
      </c>
      <c r="J9" s="15" t="s">
        <v>167</v>
      </c>
      <c r="K9" s="15" t="s">
        <v>167</v>
      </c>
      <c r="L9" s="15"/>
      <c r="M9" s="15"/>
      <c r="N9" s="15"/>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9" t="s">
        <v>4</v>
      </c>
      <c r="B10" s="129"/>
      <c r="C10" s="15">
        <v>5.6</v>
      </c>
      <c r="D10" s="15">
        <v>5.9</v>
      </c>
      <c r="E10" s="15">
        <v>7.7</v>
      </c>
      <c r="F10" s="15">
        <v>6.4</v>
      </c>
      <c r="G10" s="15">
        <v>5.8</v>
      </c>
      <c r="H10" s="15">
        <v>6.2</v>
      </c>
      <c r="I10" s="15">
        <v>6</v>
      </c>
      <c r="J10" s="15">
        <v>5.4</v>
      </c>
      <c r="K10" s="15">
        <v>5.7</v>
      </c>
      <c r="L10" s="15"/>
      <c r="M10" s="15"/>
      <c r="N10" s="15"/>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9" t="s">
        <v>5</v>
      </c>
      <c r="B11" s="129"/>
      <c r="C11" s="15">
        <v>0</v>
      </c>
      <c r="D11" s="15">
        <v>1</v>
      </c>
      <c r="E11" s="15">
        <v>3</v>
      </c>
      <c r="F11" s="15">
        <v>1</v>
      </c>
      <c r="G11" s="15">
        <v>1</v>
      </c>
      <c r="H11" s="15">
        <v>1</v>
      </c>
      <c r="I11" s="15">
        <v>2</v>
      </c>
      <c r="J11" s="15">
        <v>2</v>
      </c>
      <c r="K11" s="15">
        <v>2</v>
      </c>
      <c r="L11" s="15"/>
      <c r="M11" s="15"/>
      <c r="N11" s="15"/>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9" t="s">
        <v>6</v>
      </c>
      <c r="B12" s="129"/>
      <c r="C12" s="15">
        <v>0</v>
      </c>
      <c r="D12" s="15">
        <v>0</v>
      </c>
      <c r="E12" s="15">
        <v>3</v>
      </c>
      <c r="F12" s="15">
        <v>1</v>
      </c>
      <c r="G12" s="15">
        <v>0</v>
      </c>
      <c r="H12" s="15">
        <v>0</v>
      </c>
      <c r="I12" s="15">
        <v>0</v>
      </c>
      <c r="J12" s="15">
        <v>1</v>
      </c>
      <c r="K12" s="15">
        <v>1</v>
      </c>
      <c r="L12" s="15"/>
      <c r="M12" s="15"/>
      <c r="N12" s="15"/>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9" t="s">
        <v>7</v>
      </c>
      <c r="B13" s="129"/>
      <c r="C13" s="15">
        <v>2</v>
      </c>
      <c r="D13" s="15">
        <v>3</v>
      </c>
      <c r="E13" s="15">
        <v>3</v>
      </c>
      <c r="F13" s="15">
        <v>4</v>
      </c>
      <c r="G13" s="15">
        <v>4</v>
      </c>
      <c r="H13" s="15">
        <v>4</v>
      </c>
      <c r="I13" s="15">
        <v>3</v>
      </c>
      <c r="J13" s="15">
        <v>5</v>
      </c>
      <c r="K13" s="15">
        <v>5</v>
      </c>
      <c r="L13" s="15"/>
      <c r="M13" s="15"/>
      <c r="N13" s="15"/>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8" t="s">
        <v>8</v>
      </c>
      <c r="B14" s="138"/>
      <c r="C14" s="99" t="s">
        <v>113</v>
      </c>
      <c r="D14" s="99" t="s">
        <v>113</v>
      </c>
      <c r="E14" s="99" t="s">
        <v>113</v>
      </c>
      <c r="F14" s="99" t="s">
        <v>113</v>
      </c>
      <c r="G14" s="99" t="s">
        <v>113</v>
      </c>
      <c r="H14" s="99" t="s">
        <v>113</v>
      </c>
      <c r="I14" s="99" t="s">
        <v>113</v>
      </c>
      <c r="J14" s="99" t="s">
        <v>113</v>
      </c>
      <c r="K14" s="99" t="s">
        <v>113</v>
      </c>
      <c r="L14" s="99"/>
      <c r="M14" s="99"/>
      <c r="N14" s="99"/>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7" t="s">
        <v>9</v>
      </c>
      <c r="B15" s="137"/>
      <c r="C15" s="15">
        <v>38</v>
      </c>
      <c r="D15" s="15">
        <v>38</v>
      </c>
      <c r="E15" s="15">
        <v>38</v>
      </c>
      <c r="F15" s="15">
        <v>38</v>
      </c>
      <c r="G15" s="15">
        <v>38</v>
      </c>
      <c r="H15" s="15">
        <v>38</v>
      </c>
      <c r="I15" s="15">
        <v>38</v>
      </c>
      <c r="J15" s="15">
        <v>38</v>
      </c>
      <c r="K15" s="15">
        <v>38</v>
      </c>
      <c r="L15" s="15"/>
      <c r="M15" s="15"/>
      <c r="N15" s="15"/>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39" t="s">
        <v>44</v>
      </c>
      <c r="B16" s="139"/>
      <c r="C16" s="100" t="s">
        <v>72</v>
      </c>
      <c r="D16" s="100" t="s">
        <v>72</v>
      </c>
      <c r="E16" s="100" t="s">
        <v>72</v>
      </c>
      <c r="F16" s="100" t="s">
        <v>72</v>
      </c>
      <c r="G16" s="100" t="s">
        <v>72</v>
      </c>
      <c r="H16" s="100" t="s">
        <v>72</v>
      </c>
      <c r="I16" s="100" t="s">
        <v>72</v>
      </c>
      <c r="J16" s="100" t="s">
        <v>72</v>
      </c>
      <c r="K16" s="100" t="s">
        <v>72</v>
      </c>
      <c r="L16" s="100"/>
      <c r="M16" s="100"/>
      <c r="N16" s="100"/>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0</v>
      </c>
      <c r="D18" s="16">
        <f>$D32</f>
        <v>0</v>
      </c>
      <c r="E18" s="16">
        <f>$D33</f>
        <v>33.952619999999996</v>
      </c>
      <c r="F18" s="16">
        <f>$D34</f>
        <v>33.952619999999996</v>
      </c>
      <c r="G18" s="16">
        <f>$D35</f>
        <v>0</v>
      </c>
      <c r="H18" s="16">
        <f>$D36</f>
        <v>33.952619999999996</v>
      </c>
      <c r="I18" s="16">
        <f>$D37</f>
        <v>33.952619999999996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-64.599999999999994</v>
      </c>
      <c r="D19" s="16">
        <f t="shared" ref="D19:V19" si="1">D18-D17</f>
        <v>-64.599999999999994</v>
      </c>
      <c r="E19" s="16">
        <f t="shared" si="1"/>
        <v>-30.647379999999998</v>
      </c>
      <c r="F19" s="16">
        <f t="shared" si="1"/>
        <v>-30.647379999999998</v>
      </c>
      <c r="G19" s="16">
        <f t="shared" si="1"/>
        <v>-64.599999999999994</v>
      </c>
      <c r="H19" s="16">
        <f t="shared" si="1"/>
        <v>-30.647379999999998</v>
      </c>
      <c r="I19" s="16">
        <f t="shared" si="1"/>
        <v>-30.647379999999998</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
      </c>
      <c r="D20" s="25" t="str">
        <f>IF($B32="","",IF(D$19&gt;=0,"INCREASE","DECREASE"))</f>
        <v/>
      </c>
      <c r="E20" s="25" t="str">
        <f>IF($B33="","",IF(E$19&gt;=0,"INCREASE","DECREASE"))</f>
        <v>DECREASE</v>
      </c>
      <c r="F20" s="25" t="str">
        <f>IF($B34="","",IF(F$19&gt;=0,"INCREASE","DECREASE"))</f>
        <v>DECREASE</v>
      </c>
      <c r="G20" s="25" t="str">
        <f>IF($B35="","",IF(G$19&gt;=0,"INCREASE","DECREASE"))</f>
        <v/>
      </c>
      <c r="H20" s="25" t="str">
        <f>IF($B36="","",IF(H$19&gt;=0,"INCREASE","DECREASE"))</f>
        <v>DECREASE</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0</v>
      </c>
      <c r="D22" s="16">
        <f>$E32</f>
        <v>0</v>
      </c>
      <c r="E22" s="16">
        <f>$E33</f>
        <v>30.546750000000003</v>
      </c>
      <c r="F22" s="16">
        <f>$E34</f>
        <v>30.546750000000003</v>
      </c>
      <c r="G22" s="16">
        <f>$E35</f>
        <v>0</v>
      </c>
      <c r="H22" s="16">
        <f>$E36</f>
        <v>30.546750000000003</v>
      </c>
      <c r="I22" s="16">
        <f>$E37</f>
        <v>30.546750000000003</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-228</v>
      </c>
      <c r="D23" s="16">
        <f t="shared" ref="D23:V23" si="3">D22-D21</f>
        <v>-228</v>
      </c>
      <c r="E23" s="16">
        <f t="shared" si="3"/>
        <v>-197.45325</v>
      </c>
      <c r="F23" s="16">
        <f t="shared" si="3"/>
        <v>-197.45325</v>
      </c>
      <c r="G23" s="16">
        <f t="shared" si="3"/>
        <v>-228</v>
      </c>
      <c r="H23" s="16">
        <f t="shared" si="3"/>
        <v>-197.45325</v>
      </c>
      <c r="I23" s="16">
        <f t="shared" si="3"/>
        <v>-197.45325</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1.85</v>
      </c>
      <c r="C28" s="15">
        <v>0.06</v>
      </c>
      <c r="D28" s="15">
        <v>98.8</v>
      </c>
      <c r="E28" s="15">
        <v>169</v>
      </c>
      <c r="F28" s="15">
        <v>25.6</v>
      </c>
      <c r="G28" s="15">
        <v>0.221</v>
      </c>
      <c r="H28" s="15">
        <v>1</v>
      </c>
      <c r="I28" s="15">
        <v>0.5</v>
      </c>
      <c r="J28" s="15">
        <v>0.01</v>
      </c>
      <c r="K28" s="15">
        <v>0.05</v>
      </c>
      <c r="L28" s="15">
        <v>0.2</v>
      </c>
      <c r="M28" s="15">
        <v>0.2</v>
      </c>
      <c r="N28" s="15"/>
      <c r="O28" s="15"/>
      <c r="P28" s="15">
        <v>337</v>
      </c>
      <c r="Q28" s="15">
        <v>77.900000000000006</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c r="C31" s="76">
        <f>IF(C$27="%w/w SAR",((C$28*10)*$B31),IF(C$27="%w/w DM",(((C$28*10)*($B$28/100))*$B31),IF(C$27="kg/t SAR",(C$28*$B31),IF(C$27="kg/t DM",((C$28*($B$28/100))*$B31),IF(C$27="mg/kg SAR",((C$28*0.001)*$B31),IF(C$27="mg/kg DM",(((C$28*0.001)*($B$28/100))*$B31),0))))))</f>
        <v>0</v>
      </c>
      <c r="D31" s="76">
        <f>(IF(D$27="%w/w SAR",((D$28*10)*$B31),IF(D$27="%w/w DM",(((D$28*10)*($B$28/100))*$B31),IF(D$27="kg/t SAR",(D$28*$B31),IF(D$27="kg/t DM",((D$28*($B$28/100))*$B31),IF(D$27="mg/kg SAR",((D$28*0.001)*$B31),IF(D$27="mg/kg DM",(((D$28*0.001)*($B$28/100))*$B31),"0")))))))*2.291</f>
        <v>0</v>
      </c>
      <c r="E31" s="76">
        <f>(IF(E$27="%w/w SAR",((E$28*10)*$B31),IF(E$27="%w/w DM",(((E$28*10)*($B$28/100))*$B31),IF(E$27="kg/t SAR",(E$28*$B31),IF(E$27="kg/t DM",((E$28*($B$28/100))*$B31),IF(E$27="mg/kg SAR",((E$28*0.001)*$B31),IF(E$27="mg/kg DM",(((E$28*0.001)*($B$28/100))*$B31),"0")))))))*1.205</f>
        <v>0</v>
      </c>
      <c r="F31" s="76">
        <f>(IF(F$27="%w/w SAR",((F$28*10)*$B31),IF(F$27="%w/w DM",(((F$28*10)*($B$28/100))*$B31),IF(F$27="kg/t SAR",(F$28*$B31),IF(F$27="kg/t DM",((F$28*($B$28/100))*$B31),IF(F$27="mg/kg SAR",((F$28*0.001)*$B31),IF(F$27="mg/kg DM",(((F$28*0.001)*($B$28/100))*$B31),"0")))))))*1.658</f>
        <v>0</v>
      </c>
      <c r="G31" s="76">
        <f t="shared" ref="G31:P31" si="5">IF(G$27="%w/w SAR",((G$28*10)*$B31),IF(G$27="%w/w DM",(((G$28*10)*($B$28/100))*$B31),IF(G$27="kg/t SAR",(G$28*$B31),IF(G$27="kg/t DM",((G$28*($B$28/100))*$B31),IF(G$27="mg/kg SAR",((G$28*0.001)*$B31),IF(G$27="mg/kg DM",(((G$28*0.001)*($B$28/100))*$B31),0))))))</f>
        <v>0</v>
      </c>
      <c r="H31" s="76">
        <f t="shared" si="5"/>
        <v>0</v>
      </c>
      <c r="I31" s="76">
        <f t="shared" si="5"/>
        <v>0</v>
      </c>
      <c r="J31" s="76">
        <f t="shared" si="5"/>
        <v>0</v>
      </c>
      <c r="K31" s="76">
        <f t="shared" si="5"/>
        <v>0</v>
      </c>
      <c r="L31" s="76">
        <f t="shared" si="5"/>
        <v>0</v>
      </c>
      <c r="M31" s="76">
        <f t="shared" si="5"/>
        <v>0</v>
      </c>
      <c r="N31" s="76">
        <f t="shared" si="5"/>
        <v>0</v>
      </c>
      <c r="O31" s="76">
        <f t="shared" si="5"/>
        <v>0</v>
      </c>
      <c r="P31" s="76">
        <f t="shared" si="5"/>
        <v>0</v>
      </c>
      <c r="Q31" s="76">
        <f>(IF(Q$27="%w/w SAR",((Q$28*10)*$B31),IF(Q$27="%w/w DM",(((Q$28*10)*($B$28/100))*$B31),IF(Q$27="kg/t SAR",(Q$28*$B31),IF(Q$27="kg/t DM",((Q$28*($B$28/100))*$B31),IF(Q$27="mg/kg SAR",((Q$28*0.001)*$B31),IF(Q$27="mg/kg DM",(((Q$28*0.001)*($B$28/100))*$B31),0)))))))*2.5</f>
        <v>0</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ref="G32:P50" si="10">IF(G$27="%w/w SAR",((G$28*10)*$B32),IF(G$27="%w/w DM",(((G$28*10)*($B$28/100))*$B32),IF(G$27="kg/t SAR",(G$28*$B32),IF(G$27="kg/t DM",((G$28*($B$28/100))*$B32),IF(G$27="mg/kg SAR",((G$28*0.001)*$B32),IF(G$27="mg/kg DM",(((G$28*0.001)*($B$28/100))*$B32),0))))))</f>
        <v>0</v>
      </c>
      <c r="H32" s="76">
        <f t="shared" si="10"/>
        <v>0</v>
      </c>
      <c r="I32" s="76">
        <f t="shared" si="10"/>
        <v>0</v>
      </c>
      <c r="J32" s="76">
        <f t="shared" si="10"/>
        <v>0</v>
      </c>
      <c r="K32" s="76">
        <f t="shared" si="10"/>
        <v>0</v>
      </c>
      <c r="L32" s="76">
        <f t="shared" si="10"/>
        <v>0</v>
      </c>
      <c r="M32" s="76">
        <f t="shared" si="10"/>
        <v>0</v>
      </c>
      <c r="N32" s="76">
        <f t="shared" si="10"/>
        <v>0</v>
      </c>
      <c r="O32" s="76">
        <f t="shared" si="10"/>
        <v>0</v>
      </c>
      <c r="P32" s="76">
        <f t="shared" si="10"/>
        <v>0</v>
      </c>
      <c r="Q32" s="76">
        <f t="shared" ref="Q32:Q50" si="11">(IF(Q$27="%w/w SAR",((Q$28*10)*$B32),IF(Q$27="%w/w DM",(((Q$28*10)*($B$28/100))*$B32),IF(Q$27="kg/t SAR",(Q$28*$B32),IF(Q$27="kg/t DM",((Q$28*($B$28/100))*$B32),IF(Q$27="mg/kg SAR",((Q$28*0.001)*$B32),IF(Q$27="mg/kg DM",(((Q$28*0.001)*($B$28/100))*$B32),0)))))))*2.5</f>
        <v>0</v>
      </c>
      <c r="R32" s="76">
        <f t="shared" ref="R32:U50" si="12">IF(R$27="%w/w SAR",((R$28*10)*$B32),IF(R$27="%w/w DM",(((R$28*10)*($B$28/100))*$B32),IF(R$27="kg/t SAR",(R$28*$B32),IF(R$27="kg/t DM",((R$28*($B$28/100))*$B32),IF(R$27="mg/kg SAR",((R$28*0.001)*$B32),IF(R$27="mg/kg DM",(((R$28*0.001)*($B$28/100))*$B32),0))))))</f>
        <v>0</v>
      </c>
      <c r="S32" s="76">
        <f t="shared" si="12"/>
        <v>0</v>
      </c>
      <c r="T32" s="76">
        <f t="shared" si="12"/>
        <v>0</v>
      </c>
      <c r="U32" s="76">
        <f t="shared" si="12"/>
        <v>0</v>
      </c>
      <c r="AB32" s="58"/>
      <c r="AC32" s="58"/>
      <c r="AD32" s="58"/>
      <c r="AE32" s="58"/>
      <c r="AF32" s="58"/>
      <c r="AG32" s="58"/>
      <c r="AH32" s="58"/>
      <c r="AI32" s="58"/>
    </row>
    <row r="33" spans="1:35" s="71" customFormat="1" ht="13" x14ac:dyDescent="0.35">
      <c r="A33" s="13">
        <f>E8</f>
        <v>3</v>
      </c>
      <c r="B33" s="15">
        <v>150</v>
      </c>
      <c r="C33" s="76">
        <f t="shared" si="6"/>
        <v>90</v>
      </c>
      <c r="D33" s="76">
        <f t="shared" si="7"/>
        <v>33.952619999999996</v>
      </c>
      <c r="E33" s="76">
        <f t="shared" si="8"/>
        <v>30.546750000000003</v>
      </c>
      <c r="F33" s="76">
        <f t="shared" si="9"/>
        <v>6.3667199999999999</v>
      </c>
      <c r="G33" s="76">
        <f t="shared" si="10"/>
        <v>3.3149999999999999E-2</v>
      </c>
      <c r="H33" s="76">
        <f t="shared" si="10"/>
        <v>0.15</v>
      </c>
      <c r="I33" s="76">
        <f t="shared" si="10"/>
        <v>7.4999999999999997E-2</v>
      </c>
      <c r="J33" s="76">
        <f t="shared" si="10"/>
        <v>1.5E-3</v>
      </c>
      <c r="K33" s="76">
        <f t="shared" si="10"/>
        <v>7.5000000000000006E-3</v>
      </c>
      <c r="L33" s="76">
        <f t="shared" si="10"/>
        <v>3.0000000000000002E-2</v>
      </c>
      <c r="M33" s="76">
        <f t="shared" si="10"/>
        <v>3.0000000000000002E-2</v>
      </c>
      <c r="N33" s="76">
        <f t="shared" si="10"/>
        <v>0</v>
      </c>
      <c r="O33" s="76">
        <f t="shared" si="10"/>
        <v>0</v>
      </c>
      <c r="P33" s="76">
        <f t="shared" si="10"/>
        <v>50.550000000000004</v>
      </c>
      <c r="Q33" s="76">
        <f t="shared" si="11"/>
        <v>29.212500000000006</v>
      </c>
      <c r="R33" s="76">
        <f t="shared" si="12"/>
        <v>0</v>
      </c>
      <c r="S33" s="76">
        <f t="shared" si="12"/>
        <v>0</v>
      </c>
      <c r="T33" s="76">
        <f t="shared" si="12"/>
        <v>0</v>
      </c>
      <c r="U33" s="76">
        <f t="shared" si="12"/>
        <v>0</v>
      </c>
      <c r="AB33" s="58"/>
      <c r="AC33" s="58"/>
      <c r="AD33" s="58"/>
      <c r="AE33" s="58"/>
      <c r="AF33" s="58"/>
      <c r="AG33" s="58"/>
      <c r="AH33" s="58"/>
      <c r="AI33" s="58"/>
    </row>
    <row r="34" spans="1:35" s="71" customFormat="1" ht="13" x14ac:dyDescent="0.35">
      <c r="A34" s="13">
        <f>F8</f>
        <v>4</v>
      </c>
      <c r="B34" s="15">
        <v>150</v>
      </c>
      <c r="C34" s="76">
        <f t="shared" si="6"/>
        <v>90</v>
      </c>
      <c r="D34" s="76">
        <f t="shared" si="7"/>
        <v>33.952619999999996</v>
      </c>
      <c r="E34" s="76">
        <f t="shared" si="8"/>
        <v>30.546750000000003</v>
      </c>
      <c r="F34" s="76">
        <f t="shared" si="9"/>
        <v>6.3667199999999999</v>
      </c>
      <c r="G34" s="76">
        <f t="shared" si="10"/>
        <v>3.3149999999999999E-2</v>
      </c>
      <c r="H34" s="76">
        <f t="shared" si="10"/>
        <v>0.15</v>
      </c>
      <c r="I34" s="76">
        <f t="shared" si="10"/>
        <v>7.4999999999999997E-2</v>
      </c>
      <c r="J34" s="76">
        <f t="shared" si="10"/>
        <v>1.5E-3</v>
      </c>
      <c r="K34" s="76">
        <f t="shared" si="10"/>
        <v>7.5000000000000006E-3</v>
      </c>
      <c r="L34" s="76">
        <f t="shared" si="10"/>
        <v>3.0000000000000002E-2</v>
      </c>
      <c r="M34" s="76">
        <f t="shared" si="10"/>
        <v>3.0000000000000002E-2</v>
      </c>
      <c r="N34" s="76">
        <f t="shared" si="10"/>
        <v>0</v>
      </c>
      <c r="O34" s="76">
        <f t="shared" si="10"/>
        <v>0</v>
      </c>
      <c r="P34" s="76">
        <f t="shared" si="10"/>
        <v>50.550000000000004</v>
      </c>
      <c r="Q34" s="76">
        <f t="shared" si="11"/>
        <v>29.212500000000006</v>
      </c>
      <c r="R34" s="76">
        <f t="shared" si="12"/>
        <v>0</v>
      </c>
      <c r="S34" s="76">
        <f t="shared" si="12"/>
        <v>0</v>
      </c>
      <c r="T34" s="76">
        <f t="shared" si="12"/>
        <v>0</v>
      </c>
      <c r="U34" s="76">
        <f t="shared" si="12"/>
        <v>0</v>
      </c>
      <c r="AB34" s="58"/>
      <c r="AC34" s="58"/>
      <c r="AD34" s="58"/>
      <c r="AE34" s="58"/>
      <c r="AF34" s="58"/>
      <c r="AG34" s="58"/>
      <c r="AH34" s="58"/>
      <c r="AI34" s="58"/>
    </row>
    <row r="35" spans="1:35" s="71" customFormat="1" ht="13" x14ac:dyDescent="0.35">
      <c r="A35" s="13">
        <f>G8</f>
        <v>5</v>
      </c>
      <c r="B35" s="15"/>
      <c r="C35" s="76">
        <f t="shared" si="6"/>
        <v>0</v>
      </c>
      <c r="D35" s="76">
        <f t="shared" si="7"/>
        <v>0</v>
      </c>
      <c r="E35" s="76">
        <f t="shared" si="8"/>
        <v>0</v>
      </c>
      <c r="F35" s="76">
        <f t="shared" si="9"/>
        <v>0</v>
      </c>
      <c r="G35" s="76">
        <f t="shared" si="10"/>
        <v>0</v>
      </c>
      <c r="H35" s="76">
        <f t="shared" si="10"/>
        <v>0</v>
      </c>
      <c r="I35" s="76">
        <f t="shared" si="10"/>
        <v>0</v>
      </c>
      <c r="J35" s="76">
        <f t="shared" si="10"/>
        <v>0</v>
      </c>
      <c r="K35" s="76">
        <f t="shared" si="10"/>
        <v>0</v>
      </c>
      <c r="L35" s="76">
        <f t="shared" si="10"/>
        <v>0</v>
      </c>
      <c r="M35" s="76">
        <f t="shared" si="10"/>
        <v>0</v>
      </c>
      <c r="N35" s="76">
        <f t="shared" si="10"/>
        <v>0</v>
      </c>
      <c r="O35" s="76">
        <f t="shared" si="10"/>
        <v>0</v>
      </c>
      <c r="P35" s="76">
        <f t="shared" si="10"/>
        <v>0</v>
      </c>
      <c r="Q35" s="76">
        <f t="shared" si="11"/>
        <v>0</v>
      </c>
      <c r="R35" s="76">
        <f t="shared" si="12"/>
        <v>0</v>
      </c>
      <c r="S35" s="76">
        <f t="shared" si="12"/>
        <v>0</v>
      </c>
      <c r="T35" s="76">
        <f t="shared" si="12"/>
        <v>0</v>
      </c>
      <c r="U35" s="76">
        <f t="shared" si="12"/>
        <v>0</v>
      </c>
      <c r="AB35" s="58"/>
      <c r="AC35" s="58"/>
      <c r="AD35" s="58"/>
      <c r="AE35" s="58"/>
      <c r="AF35" s="58"/>
      <c r="AG35" s="58"/>
      <c r="AH35" s="58"/>
      <c r="AI35" s="58"/>
    </row>
    <row r="36" spans="1:35" s="71" customFormat="1" ht="13" x14ac:dyDescent="0.35">
      <c r="A36" s="13">
        <f>H8</f>
        <v>6</v>
      </c>
      <c r="B36" s="15">
        <v>150</v>
      </c>
      <c r="C36" s="76">
        <f t="shared" si="6"/>
        <v>90</v>
      </c>
      <c r="D36" s="76">
        <f t="shared" si="7"/>
        <v>33.952619999999996</v>
      </c>
      <c r="E36" s="76">
        <f t="shared" si="8"/>
        <v>30.546750000000003</v>
      </c>
      <c r="F36" s="76">
        <f t="shared" si="9"/>
        <v>6.3667199999999999</v>
      </c>
      <c r="G36" s="76">
        <f t="shared" si="10"/>
        <v>3.3149999999999999E-2</v>
      </c>
      <c r="H36" s="76">
        <f t="shared" si="10"/>
        <v>0.15</v>
      </c>
      <c r="I36" s="76">
        <f t="shared" si="10"/>
        <v>7.4999999999999997E-2</v>
      </c>
      <c r="J36" s="76">
        <f t="shared" si="10"/>
        <v>1.5E-3</v>
      </c>
      <c r="K36" s="76">
        <f t="shared" si="10"/>
        <v>7.5000000000000006E-3</v>
      </c>
      <c r="L36" s="76">
        <f t="shared" si="10"/>
        <v>3.0000000000000002E-2</v>
      </c>
      <c r="M36" s="76">
        <f t="shared" si="10"/>
        <v>3.0000000000000002E-2</v>
      </c>
      <c r="N36" s="76">
        <f t="shared" si="10"/>
        <v>0</v>
      </c>
      <c r="O36" s="76">
        <f t="shared" si="10"/>
        <v>0</v>
      </c>
      <c r="P36" s="76">
        <f t="shared" si="10"/>
        <v>50.550000000000004</v>
      </c>
      <c r="Q36" s="76">
        <f t="shared" si="11"/>
        <v>29.212500000000006</v>
      </c>
      <c r="R36" s="76">
        <f t="shared" si="12"/>
        <v>0</v>
      </c>
      <c r="S36" s="76">
        <f t="shared" si="12"/>
        <v>0</v>
      </c>
      <c r="T36" s="76">
        <f t="shared" si="12"/>
        <v>0</v>
      </c>
      <c r="U36" s="76">
        <f t="shared" si="12"/>
        <v>0</v>
      </c>
      <c r="AB36" s="58"/>
      <c r="AC36" s="58"/>
      <c r="AD36" s="58"/>
      <c r="AE36" s="58"/>
      <c r="AF36" s="58"/>
      <c r="AG36" s="58"/>
      <c r="AH36" s="58"/>
      <c r="AI36" s="58"/>
    </row>
    <row r="37" spans="1:35" s="71" customFormat="1" ht="13" x14ac:dyDescent="0.35">
      <c r="A37" s="13">
        <f>I8</f>
        <v>7</v>
      </c>
      <c r="B37" s="15">
        <v>150</v>
      </c>
      <c r="C37" s="76">
        <f t="shared" si="6"/>
        <v>90</v>
      </c>
      <c r="D37" s="76">
        <f t="shared" si="7"/>
        <v>33.952619999999996</v>
      </c>
      <c r="E37" s="76">
        <f t="shared" si="8"/>
        <v>30.546750000000003</v>
      </c>
      <c r="F37" s="76">
        <f t="shared" si="9"/>
        <v>6.3667199999999999</v>
      </c>
      <c r="G37" s="76">
        <f t="shared" si="10"/>
        <v>3.3149999999999999E-2</v>
      </c>
      <c r="H37" s="76">
        <f t="shared" si="10"/>
        <v>0.15</v>
      </c>
      <c r="I37" s="76">
        <f t="shared" si="10"/>
        <v>7.4999999999999997E-2</v>
      </c>
      <c r="J37" s="76">
        <f t="shared" si="10"/>
        <v>1.5E-3</v>
      </c>
      <c r="K37" s="76">
        <f t="shared" si="10"/>
        <v>7.5000000000000006E-3</v>
      </c>
      <c r="L37" s="76">
        <f t="shared" si="10"/>
        <v>3.0000000000000002E-2</v>
      </c>
      <c r="M37" s="76">
        <f t="shared" si="10"/>
        <v>3.0000000000000002E-2</v>
      </c>
      <c r="N37" s="76">
        <f t="shared" si="10"/>
        <v>0</v>
      </c>
      <c r="O37" s="76">
        <f t="shared" si="10"/>
        <v>0</v>
      </c>
      <c r="P37" s="76">
        <f t="shared" si="10"/>
        <v>50.550000000000004</v>
      </c>
      <c r="Q37" s="76">
        <f t="shared" si="11"/>
        <v>29.212500000000006</v>
      </c>
      <c r="R37" s="76">
        <f t="shared" si="12"/>
        <v>0</v>
      </c>
      <c r="S37" s="76">
        <f t="shared" si="12"/>
        <v>0</v>
      </c>
      <c r="T37" s="76">
        <f t="shared" si="12"/>
        <v>0</v>
      </c>
      <c r="U37" s="76">
        <f t="shared" si="12"/>
        <v>0</v>
      </c>
      <c r="AB37" s="58"/>
      <c r="AC37" s="58"/>
      <c r="AD37" s="58"/>
      <c r="AE37" s="58"/>
      <c r="AF37" s="58"/>
      <c r="AG37" s="58"/>
      <c r="AH37" s="58"/>
      <c r="AI37" s="58"/>
    </row>
    <row r="38" spans="1:35" s="71" customFormat="1" ht="13" x14ac:dyDescent="0.35">
      <c r="A38" s="13" t="str">
        <f>J8</f>
        <v xml:space="preserve">Francis 1 </v>
      </c>
      <c r="B38" s="15"/>
      <c r="C38" s="76">
        <f t="shared" si="6"/>
        <v>0</v>
      </c>
      <c r="D38" s="76">
        <f t="shared" si="7"/>
        <v>0</v>
      </c>
      <c r="E38" s="76">
        <f t="shared" si="8"/>
        <v>0</v>
      </c>
      <c r="F38" s="76">
        <f t="shared" si="9"/>
        <v>0</v>
      </c>
      <c r="G38" s="76">
        <f t="shared" si="10"/>
        <v>0</v>
      </c>
      <c r="H38" s="76">
        <f t="shared" si="10"/>
        <v>0</v>
      </c>
      <c r="I38" s="76">
        <f t="shared" si="10"/>
        <v>0</v>
      </c>
      <c r="J38" s="76">
        <f t="shared" si="10"/>
        <v>0</v>
      </c>
      <c r="K38" s="76">
        <f t="shared" si="10"/>
        <v>0</v>
      </c>
      <c r="L38" s="76">
        <f t="shared" si="10"/>
        <v>0</v>
      </c>
      <c r="M38" s="76">
        <f t="shared" si="10"/>
        <v>0</v>
      </c>
      <c r="N38" s="76">
        <f t="shared" si="10"/>
        <v>0</v>
      </c>
      <c r="O38" s="76">
        <f t="shared" si="10"/>
        <v>0</v>
      </c>
      <c r="P38" s="76">
        <f t="shared" si="10"/>
        <v>0</v>
      </c>
      <c r="Q38" s="76">
        <f t="shared" si="11"/>
        <v>0</v>
      </c>
      <c r="R38" s="76">
        <f t="shared" si="12"/>
        <v>0</v>
      </c>
      <c r="S38" s="76">
        <f t="shared" si="12"/>
        <v>0</v>
      </c>
      <c r="T38" s="76">
        <f t="shared" si="12"/>
        <v>0</v>
      </c>
      <c r="U38" s="76">
        <f t="shared" si="12"/>
        <v>0</v>
      </c>
      <c r="AB38" s="58"/>
      <c r="AC38" s="58"/>
      <c r="AD38" s="58"/>
      <c r="AE38" s="58"/>
      <c r="AF38" s="58"/>
      <c r="AG38" s="58"/>
      <c r="AH38" s="58"/>
      <c r="AI38" s="58"/>
    </row>
    <row r="39" spans="1:35" s="71" customFormat="1" ht="13" x14ac:dyDescent="0.35">
      <c r="A39" s="13" t="str">
        <f>K8</f>
        <v>Francis 2</v>
      </c>
      <c r="B39" s="15"/>
      <c r="C39" s="76">
        <f t="shared" si="6"/>
        <v>0</v>
      </c>
      <c r="D39" s="76">
        <f t="shared" si="7"/>
        <v>0</v>
      </c>
      <c r="E39" s="76">
        <f t="shared" si="8"/>
        <v>0</v>
      </c>
      <c r="F39" s="76">
        <f t="shared" si="9"/>
        <v>0</v>
      </c>
      <c r="G39" s="76">
        <f t="shared" si="10"/>
        <v>0</v>
      </c>
      <c r="H39" s="76">
        <f t="shared" si="10"/>
        <v>0</v>
      </c>
      <c r="I39" s="76">
        <f t="shared" si="10"/>
        <v>0</v>
      </c>
      <c r="J39" s="76">
        <f t="shared" si="10"/>
        <v>0</v>
      </c>
      <c r="K39" s="76">
        <f t="shared" si="10"/>
        <v>0</v>
      </c>
      <c r="L39" s="76">
        <f t="shared" si="10"/>
        <v>0</v>
      </c>
      <c r="M39" s="76">
        <f t="shared" si="10"/>
        <v>0</v>
      </c>
      <c r="N39" s="76">
        <f t="shared" si="10"/>
        <v>0</v>
      </c>
      <c r="O39" s="76">
        <f t="shared" si="10"/>
        <v>0</v>
      </c>
      <c r="P39" s="76">
        <f t="shared" si="10"/>
        <v>0</v>
      </c>
      <c r="Q39" s="76">
        <f t="shared" si="11"/>
        <v>0</v>
      </c>
      <c r="R39" s="76">
        <f t="shared" si="12"/>
        <v>0</v>
      </c>
      <c r="S39" s="76">
        <f t="shared" si="12"/>
        <v>0</v>
      </c>
      <c r="T39" s="76">
        <f t="shared" si="12"/>
        <v>0</v>
      </c>
      <c r="U39" s="76">
        <f t="shared" si="12"/>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10"/>
        <v>0</v>
      </c>
      <c r="H40" s="76">
        <f t="shared" si="10"/>
        <v>0</v>
      </c>
      <c r="I40" s="76">
        <f t="shared" si="10"/>
        <v>0</v>
      </c>
      <c r="J40" s="76">
        <f t="shared" si="10"/>
        <v>0</v>
      </c>
      <c r="K40" s="76">
        <f t="shared" si="10"/>
        <v>0</v>
      </c>
      <c r="L40" s="76">
        <f t="shared" si="10"/>
        <v>0</v>
      </c>
      <c r="M40" s="76">
        <f t="shared" si="10"/>
        <v>0</v>
      </c>
      <c r="N40" s="76">
        <f t="shared" si="10"/>
        <v>0</v>
      </c>
      <c r="O40" s="76">
        <f t="shared" si="10"/>
        <v>0</v>
      </c>
      <c r="P40" s="76">
        <f t="shared" si="10"/>
        <v>0</v>
      </c>
      <c r="Q40" s="76">
        <f t="shared" si="11"/>
        <v>0</v>
      </c>
      <c r="R40" s="76">
        <f t="shared" si="12"/>
        <v>0</v>
      </c>
      <c r="S40" s="76">
        <f t="shared" si="12"/>
        <v>0</v>
      </c>
      <c r="T40" s="76">
        <f t="shared" si="12"/>
        <v>0</v>
      </c>
      <c r="U40" s="76">
        <f t="shared" si="12"/>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10"/>
        <v>0</v>
      </c>
      <c r="H41" s="76">
        <f t="shared" si="10"/>
        <v>0</v>
      </c>
      <c r="I41" s="76">
        <f t="shared" si="10"/>
        <v>0</v>
      </c>
      <c r="J41" s="76">
        <f t="shared" si="10"/>
        <v>0</v>
      </c>
      <c r="K41" s="76">
        <f t="shared" si="10"/>
        <v>0</v>
      </c>
      <c r="L41" s="76">
        <f t="shared" si="10"/>
        <v>0</v>
      </c>
      <c r="M41" s="76">
        <f t="shared" si="10"/>
        <v>0</v>
      </c>
      <c r="N41" s="76">
        <f t="shared" si="10"/>
        <v>0</v>
      </c>
      <c r="O41" s="76">
        <f t="shared" si="10"/>
        <v>0</v>
      </c>
      <c r="P41" s="76">
        <f t="shared" si="10"/>
        <v>0</v>
      </c>
      <c r="Q41" s="76">
        <f t="shared" si="11"/>
        <v>0</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6</v>
      </c>
      <c r="H57" s="8">
        <f t="shared" si="13"/>
        <v>7</v>
      </c>
      <c r="I57" s="8" t="str">
        <f t="shared" si="13"/>
        <v xml:space="preserve">Francis 1 </v>
      </c>
      <c r="J57" s="8" t="str">
        <f t="shared" si="13"/>
        <v>Francis 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f>VLOOKUP(K$14,Table24[],5,FALSE)</f>
        <v>6.2</v>
      </c>
      <c r="K59" s="75" t="e">
        <f>VLOOKUP(L$14,Table24[],5,FALSE)</f>
        <v>#N/A</v>
      </c>
      <c r="L59" s="75" t="e">
        <f>VLOOKUP(M$14,Table24[],5,FALSE)</f>
        <v>#N/A</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5.6</v>
      </c>
      <c r="C60" s="75">
        <f t="shared" ref="C60:U60" si="14">D10</f>
        <v>5.9</v>
      </c>
      <c r="D60" s="75">
        <f t="shared" si="14"/>
        <v>7.7</v>
      </c>
      <c r="E60" s="75">
        <f t="shared" si="14"/>
        <v>6.4</v>
      </c>
      <c r="F60" s="75">
        <f t="shared" si="14"/>
        <v>5.8</v>
      </c>
      <c r="G60" s="75">
        <f t="shared" si="14"/>
        <v>6.2</v>
      </c>
      <c r="H60" s="75">
        <f t="shared" si="14"/>
        <v>6</v>
      </c>
      <c r="I60" s="75">
        <f>J10</f>
        <v>5.4</v>
      </c>
      <c r="J60" s="75">
        <f>K10</f>
        <v>5.7</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0</v>
      </c>
      <c r="C62" s="76">
        <f>B32</f>
        <v>0</v>
      </c>
      <c r="D62" s="76">
        <f>B33</f>
        <v>150</v>
      </c>
      <c r="E62" s="76">
        <f>B34</f>
        <v>150</v>
      </c>
      <c r="F62" s="76">
        <f>B35</f>
        <v>0</v>
      </c>
      <c r="G62" s="76">
        <f>B36</f>
        <v>150</v>
      </c>
      <c r="H62" s="76">
        <f>B37</f>
        <v>150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3.6000000000000032</v>
      </c>
      <c r="C64" s="76">
        <f t="shared" ref="C64:U64" si="17">(C59-C60)*C61</f>
        <v>1.7999999999999989</v>
      </c>
      <c r="D64" s="76">
        <f t="shared" si="17"/>
        <v>-9</v>
      </c>
      <c r="E64" s="76">
        <f t="shared" si="17"/>
        <v>-1.2000000000000011</v>
      </c>
      <c r="F64" s="76">
        <f t="shared" si="17"/>
        <v>2.4000000000000021</v>
      </c>
      <c r="G64" s="76">
        <f t="shared" si="17"/>
        <v>0</v>
      </c>
      <c r="H64" s="76">
        <f t="shared" si="17"/>
        <v>1.2000000000000011</v>
      </c>
      <c r="I64" s="76">
        <f t="shared" si="17"/>
        <v>4.7999999999999989</v>
      </c>
      <c r="J64" s="76">
        <f t="shared" si="17"/>
        <v>3</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-3.6000000000000032</v>
      </c>
      <c r="C65" s="76">
        <f t="shared" ref="C65:U65" si="18">C63-C64</f>
        <v>-1.7999999999999989</v>
      </c>
      <c r="D65" s="76">
        <f t="shared" si="18"/>
        <v>9</v>
      </c>
      <c r="E65" s="76">
        <f t="shared" si="18"/>
        <v>1.2000000000000011</v>
      </c>
      <c r="F65" s="76">
        <f t="shared" si="18"/>
        <v>-2.4000000000000021</v>
      </c>
      <c r="G65" s="76">
        <f t="shared" si="18"/>
        <v>0</v>
      </c>
      <c r="H65" s="76">
        <f t="shared" si="18"/>
        <v>-1.2000000000000011</v>
      </c>
      <c r="I65" s="76">
        <f t="shared" si="18"/>
        <v>-4.7999999999999989</v>
      </c>
      <c r="J65" s="76">
        <f t="shared" si="18"/>
        <v>-3</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377" priority="43" operator="equal">
      <formula>"DECREASE"</formula>
    </cfRule>
    <cfRule type="cellIs" dxfId="376" priority="44" operator="equal">
      <formula>"INCREASE"</formula>
    </cfRule>
  </conditionalFormatting>
  <conditionalFormatting sqref="B62:U66 B31:B50">
    <cfRule type="cellIs" dxfId="375" priority="42" operator="greaterThan">
      <formula>$B$51</formula>
    </cfRule>
  </conditionalFormatting>
  <conditionalFormatting sqref="C31:C50">
    <cfRule type="cellIs" dxfId="374" priority="41" operator="greaterThan">
      <formula>$C$51</formula>
    </cfRule>
  </conditionalFormatting>
  <conditionalFormatting sqref="C18:V18">
    <cfRule type="cellIs" dxfId="373" priority="37" operator="equal">
      <formula>0</formula>
    </cfRule>
  </conditionalFormatting>
  <conditionalFormatting sqref="C17:V17">
    <cfRule type="cellIs" dxfId="372" priority="35" operator="equal">
      <formula>0</formula>
    </cfRule>
  </conditionalFormatting>
  <conditionalFormatting sqref="C19:V19">
    <cfRule type="cellIs" dxfId="371" priority="34"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7" operator="greaterThan">
      <formula>$K$51</formula>
    </cfRule>
  </conditionalFormatting>
  <conditionalFormatting sqref="L31:L50">
    <cfRule type="cellIs" dxfId="366" priority="26" operator="greaterThan">
      <formula>$L$51</formula>
    </cfRule>
  </conditionalFormatting>
  <conditionalFormatting sqref="M31:M50">
    <cfRule type="cellIs" dxfId="365" priority="25" operator="greaterThan">
      <formula>$M$51</formula>
    </cfRule>
  </conditionalFormatting>
  <conditionalFormatting sqref="P31:P50">
    <cfRule type="cellIs" dxfId="364" priority="24" operator="greaterThan">
      <formula>$P$51</formula>
    </cfRule>
  </conditionalFormatting>
  <conditionalFormatting sqref="R31:R50">
    <cfRule type="cellIs" dxfId="363" priority="23" operator="greaterThan">
      <formula>$R$51</formula>
    </cfRule>
  </conditionalFormatting>
  <conditionalFormatting sqref="S31:S50">
    <cfRule type="cellIs" dxfId="362" priority="22" operator="greaterThan">
      <formula>$S$51</formula>
    </cfRule>
  </conditionalFormatting>
  <conditionalFormatting sqref="T31:T50">
    <cfRule type="cellIs" dxfId="361" priority="21" operator="greaterThan">
      <formula>$T$51</formula>
    </cfRule>
  </conditionalFormatting>
  <conditionalFormatting sqref="U31:U50">
    <cfRule type="cellIs" dxfId="360" priority="20" operator="greaterThan">
      <formula>$U$51</formula>
    </cfRule>
  </conditionalFormatting>
  <conditionalFormatting sqref="C22:V22">
    <cfRule type="cellIs" dxfId="359" priority="18" operator="equal">
      <formula>0</formula>
    </cfRule>
  </conditionalFormatting>
  <conditionalFormatting sqref="C24:V24">
    <cfRule type="cellIs" dxfId="358" priority="16" operator="equal">
      <formula>"DECREASE"</formula>
    </cfRule>
    <cfRule type="cellIs" dxfId="357" priority="17" operator="equal">
      <formula>"INCREASE"</formula>
    </cfRule>
  </conditionalFormatting>
  <conditionalFormatting sqref="C23:V23">
    <cfRule type="cellIs" dxfId="356" priority="15" operator="equal">
      <formula>0</formula>
    </cfRule>
  </conditionalFormatting>
  <conditionalFormatting sqref="I1">
    <cfRule type="cellIs" dxfId="355" priority="11" operator="between">
      <formula>0.1</formula>
      <formula>5</formula>
    </cfRule>
  </conditionalFormatting>
  <conditionalFormatting sqref="I2">
    <cfRule type="cellIs" dxfId="354" priority="10" operator="greaterThan">
      <formula>5000.1</formula>
    </cfRule>
  </conditionalFormatting>
  <conditionalFormatting sqref="I3">
    <cfRule type="cellIs" dxfId="353" priority="9" operator="greaterThan">
      <formula>40000.01</formula>
    </cfRule>
  </conditionalFormatting>
  <conditionalFormatting sqref="C21:V21">
    <cfRule type="cellIs" dxfId="352" priority="8" operator="equal">
      <formula>0</formula>
    </cfRule>
  </conditionalFormatting>
  <conditionalFormatting sqref="B66:U66">
    <cfRule type="cellIs" dxfId="351" priority="4" operator="equal">
      <formula>"UNDER"</formula>
    </cfRule>
    <cfRule type="cellIs" dxfId="350" priority="5" operator="equal">
      <formula>"OVER"</formula>
    </cfRule>
  </conditionalFormatting>
  <conditionalFormatting sqref="J31:J50">
    <cfRule type="cellIs" dxfId="349" priority="3"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Beechdean!C1:D1</f>
        <v>PAN-019672</v>
      </c>
      <c r="D1" s="143"/>
      <c r="E1" s="92" t="s">
        <v>45</v>
      </c>
      <c r="F1" s="38">
        <f>Beechdean!F1</f>
        <v>22.2</v>
      </c>
      <c r="G1" s="125" t="s">
        <v>43</v>
      </c>
      <c r="H1" s="126"/>
      <c r="I1" s="117">
        <v>7.01</v>
      </c>
      <c r="J1" s="129" t="s">
        <v>153</v>
      </c>
      <c r="K1" s="129"/>
      <c r="L1" s="96">
        <v>57</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Beechdean!C2:D2</f>
        <v>EPR/KP3594VE</v>
      </c>
      <c r="D2" s="145"/>
      <c r="E2" s="92" t="s">
        <v>109</v>
      </c>
      <c r="F2" s="118" t="s">
        <v>170</v>
      </c>
      <c r="G2" s="127" t="s">
        <v>110</v>
      </c>
      <c r="H2" s="128"/>
      <c r="I2" s="117">
        <v>3261</v>
      </c>
      <c r="J2" s="129" t="s">
        <v>158</v>
      </c>
      <c r="K2" s="129"/>
      <c r="L2" s="96">
        <v>0.22</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Beechdean!C3:D3</f>
        <v>Mr Rob Piggot</v>
      </c>
      <c r="D3" s="145"/>
      <c r="E3" s="92" t="s">
        <v>108</v>
      </c>
      <c r="F3" s="30" t="s">
        <v>78</v>
      </c>
      <c r="G3" s="129" t="s">
        <v>159</v>
      </c>
      <c r="H3" s="129"/>
      <c r="I3" s="117"/>
      <c r="J3" s="125" t="s">
        <v>154</v>
      </c>
      <c r="K3" s="126"/>
      <c r="L3" s="96">
        <f>(L1/(L2*10000))*100</f>
        <v>2.5909090909090908</v>
      </c>
      <c r="AB3" s="29" t="s">
        <v>57</v>
      </c>
      <c r="AC3" s="17"/>
      <c r="AD3" s="29" t="s">
        <v>71</v>
      </c>
      <c r="AE3" s="17"/>
      <c r="AF3" s="17"/>
      <c r="AG3" s="43" t="s">
        <v>77</v>
      </c>
      <c r="AH3" s="18"/>
      <c r="AI3" s="47" t="s">
        <v>113</v>
      </c>
      <c r="AJ3" s="48">
        <v>1.7</v>
      </c>
      <c r="AK3" s="49">
        <v>6</v>
      </c>
      <c r="AL3" s="50">
        <v>1</v>
      </c>
      <c r="AM3" s="11">
        <v>6.2</v>
      </c>
      <c r="AN3" s="11" t="s">
        <v>112</v>
      </c>
    </row>
    <row r="4" spans="1:41" ht="37.5" x14ac:dyDescent="0.25">
      <c r="A4" s="129" t="s">
        <v>0</v>
      </c>
      <c r="B4" s="129"/>
      <c r="C4" s="142" t="str">
        <f>Beechdean!C4:D4</f>
        <v>Hugmore House, Hugmore Lane,  LL139YE</v>
      </c>
      <c r="D4" s="143"/>
      <c r="E4" s="93" t="s">
        <v>1</v>
      </c>
      <c r="F4" s="120" t="s">
        <v>171</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Beechdean!C5:D5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f>Beechdean!C8</f>
        <v>1</v>
      </c>
      <c r="D8" s="59">
        <f>Beechdean!D8</f>
        <v>2</v>
      </c>
      <c r="E8" s="59">
        <f>Beechdean!E8</f>
        <v>3</v>
      </c>
      <c r="F8" s="59">
        <f>Beechdean!F8</f>
        <v>4</v>
      </c>
      <c r="G8" s="59">
        <f>Beechdean!G8</f>
        <v>5</v>
      </c>
      <c r="H8" s="59">
        <f>Beechdean!H8</f>
        <v>6</v>
      </c>
      <c r="I8" s="59">
        <f>Beechdean!I8</f>
        <v>7</v>
      </c>
      <c r="J8" s="59" t="str">
        <f>Beechdean!J8</f>
        <v xml:space="preserve">Francis 1 </v>
      </c>
      <c r="K8" s="59" t="str">
        <f>Beechdean!K8</f>
        <v>Francis 2</v>
      </c>
      <c r="L8" s="59">
        <f>Beechdean!L8</f>
        <v>0</v>
      </c>
      <c r="M8" s="59">
        <f>Beechdean!M8</f>
        <v>0</v>
      </c>
      <c r="N8" s="59">
        <f>Beechdean!N8</f>
        <v>0</v>
      </c>
      <c r="O8" s="59">
        <f>Beechdean!O8</f>
        <v>0</v>
      </c>
      <c r="P8" s="59">
        <f>Beechdean!P8</f>
        <v>0</v>
      </c>
      <c r="Q8" s="59">
        <f>Beechdean!Q8</f>
        <v>0</v>
      </c>
      <c r="R8" s="59">
        <f>Beechdean!R8</f>
        <v>0</v>
      </c>
      <c r="S8" s="59">
        <f>Beechdean!S8</f>
        <v>0</v>
      </c>
      <c r="T8" s="59">
        <f>Beechdean!T8</f>
        <v>0</v>
      </c>
      <c r="U8" s="59">
        <f>Beechdean!U8</f>
        <v>0</v>
      </c>
      <c r="V8" s="59">
        <f>Beechdean!V8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Beechdean!C9</f>
        <v xml:space="preserve">Moderate </v>
      </c>
      <c r="D9" s="59" t="str">
        <f>Beechdean!D9</f>
        <v xml:space="preserve">Moderate </v>
      </c>
      <c r="E9" s="59" t="str">
        <f>Beechdean!E9</f>
        <v xml:space="preserve">Moderate </v>
      </c>
      <c r="F9" s="59" t="str">
        <f>Beechdean!F9</f>
        <v xml:space="preserve">Moderate </v>
      </c>
      <c r="G9" s="59" t="str">
        <f>Beechdean!G9</f>
        <v xml:space="preserve">Moderate </v>
      </c>
      <c r="H9" s="59" t="str">
        <f>Beechdean!H9</f>
        <v xml:space="preserve">Moderate </v>
      </c>
      <c r="I9" s="59" t="str">
        <f>Beechdean!I9</f>
        <v xml:space="preserve">Moderate </v>
      </c>
      <c r="J9" s="59" t="str">
        <f>Beechdean!J9</f>
        <v xml:space="preserve">Moderate </v>
      </c>
      <c r="K9" s="59" t="str">
        <f>Beechdean!K9</f>
        <v xml:space="preserve">Moderate </v>
      </c>
      <c r="L9" s="59">
        <f>Beechdean!L9</f>
        <v>0</v>
      </c>
      <c r="M9" s="59">
        <f>Beechdean!M9</f>
        <v>0</v>
      </c>
      <c r="N9" s="59">
        <f>Beechdean!N9</f>
        <v>0</v>
      </c>
      <c r="O9" s="59">
        <f>Beechdean!O9</f>
        <v>0</v>
      </c>
      <c r="P9" s="59">
        <f>Beechdean!P9</f>
        <v>0</v>
      </c>
      <c r="Q9" s="59">
        <f>Beechdean!Q9</f>
        <v>0</v>
      </c>
      <c r="R9" s="59">
        <f>Beechdean!R9</f>
        <v>0</v>
      </c>
      <c r="S9" s="59">
        <f>Beechdean!S9</f>
        <v>0</v>
      </c>
      <c r="T9" s="59">
        <f>Beechdean!T9</f>
        <v>0</v>
      </c>
      <c r="U9" s="59">
        <f>Beechdean!U9</f>
        <v>0</v>
      </c>
      <c r="V9" s="59">
        <f>Beechdean!V9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Beechdean!C10</f>
        <v>5.6</v>
      </c>
      <c r="D10" s="59">
        <f>Beechdean!D10</f>
        <v>5.9</v>
      </c>
      <c r="E10" s="59">
        <f>Beechdean!E10</f>
        <v>7.7</v>
      </c>
      <c r="F10" s="59">
        <f>Beechdean!F10</f>
        <v>6.4</v>
      </c>
      <c r="G10" s="59">
        <f>Beechdean!G10</f>
        <v>5.8</v>
      </c>
      <c r="H10" s="59">
        <f>Beechdean!H10</f>
        <v>6.2</v>
      </c>
      <c r="I10" s="59">
        <f>Beechdean!I10</f>
        <v>6</v>
      </c>
      <c r="J10" s="59">
        <f>Beechdean!J10</f>
        <v>5.4</v>
      </c>
      <c r="K10" s="59">
        <f>Beechdean!K10</f>
        <v>5.7</v>
      </c>
      <c r="L10" s="59">
        <f>Beechdean!L10</f>
        <v>0</v>
      </c>
      <c r="M10" s="59">
        <f>Beechdean!M10</f>
        <v>0</v>
      </c>
      <c r="N10" s="59">
        <f>Beechdean!N10</f>
        <v>0</v>
      </c>
      <c r="O10" s="59">
        <f>Beechdean!O10</f>
        <v>0</v>
      </c>
      <c r="P10" s="59">
        <f>Beechdean!P10</f>
        <v>0</v>
      </c>
      <c r="Q10" s="59">
        <f>Beechdean!Q10</f>
        <v>0</v>
      </c>
      <c r="R10" s="59">
        <f>Beechdean!R10</f>
        <v>0</v>
      </c>
      <c r="S10" s="59">
        <f>Beechdean!S10</f>
        <v>0</v>
      </c>
      <c r="T10" s="59">
        <f>Beechdean!T10</f>
        <v>0</v>
      </c>
      <c r="U10" s="59">
        <f>Beechdean!U10</f>
        <v>0</v>
      </c>
      <c r="V10" s="59">
        <f>Beechdean!V10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Beechdean!C11</f>
        <v>0</v>
      </c>
      <c r="D11" s="59">
        <f>Beechdean!D11</f>
        <v>1</v>
      </c>
      <c r="E11" s="59">
        <f>Beechdean!E11</f>
        <v>3</v>
      </c>
      <c r="F11" s="59">
        <f>Beechdean!F11</f>
        <v>1</v>
      </c>
      <c r="G11" s="59">
        <f>Beechdean!G11</f>
        <v>1</v>
      </c>
      <c r="H11" s="59">
        <f>Beechdean!H11</f>
        <v>1</v>
      </c>
      <c r="I11" s="59">
        <f>Beechdean!I11</f>
        <v>2</v>
      </c>
      <c r="J11" s="59">
        <f>Beechdean!J11</f>
        <v>2</v>
      </c>
      <c r="K11" s="59">
        <f>Beechdean!K11</f>
        <v>2</v>
      </c>
      <c r="L11" s="59">
        <f>Beechdean!L11</f>
        <v>0</v>
      </c>
      <c r="M11" s="59">
        <f>Beechdean!M11</f>
        <v>0</v>
      </c>
      <c r="N11" s="59">
        <f>Beechdean!N11</f>
        <v>0</v>
      </c>
      <c r="O11" s="59">
        <f>Beechdean!O11</f>
        <v>0</v>
      </c>
      <c r="P11" s="59">
        <f>Beechdean!P11</f>
        <v>0</v>
      </c>
      <c r="Q11" s="59">
        <f>Beechdean!Q11</f>
        <v>0</v>
      </c>
      <c r="R11" s="59">
        <f>Beechdean!R11</f>
        <v>0</v>
      </c>
      <c r="S11" s="59">
        <f>Beechdean!S11</f>
        <v>0</v>
      </c>
      <c r="T11" s="59">
        <f>Beechdean!T11</f>
        <v>0</v>
      </c>
      <c r="U11" s="59">
        <f>Beechdean!U11</f>
        <v>0</v>
      </c>
      <c r="V11" s="59">
        <f>Beechdean!V11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Beechdean!C12</f>
        <v>0</v>
      </c>
      <c r="D12" s="59">
        <f>Beechdean!D12</f>
        <v>0</v>
      </c>
      <c r="E12" s="59">
        <f>Beechdean!E12</f>
        <v>3</v>
      </c>
      <c r="F12" s="59">
        <f>Beechdean!F12</f>
        <v>1</v>
      </c>
      <c r="G12" s="59">
        <f>Beechdean!G12</f>
        <v>0</v>
      </c>
      <c r="H12" s="59">
        <f>Beechdean!H12</f>
        <v>0</v>
      </c>
      <c r="I12" s="59">
        <f>Beechdean!I12</f>
        <v>0</v>
      </c>
      <c r="J12" s="59">
        <f>Beechdean!J12</f>
        <v>1</v>
      </c>
      <c r="K12" s="59">
        <f>Beechdean!K12</f>
        <v>1</v>
      </c>
      <c r="L12" s="59">
        <f>Beechdean!L12</f>
        <v>0</v>
      </c>
      <c r="M12" s="59">
        <f>Beechdean!M12</f>
        <v>0</v>
      </c>
      <c r="N12" s="59">
        <f>Beechdean!N12</f>
        <v>0</v>
      </c>
      <c r="O12" s="59">
        <f>Beechdean!O12</f>
        <v>0</v>
      </c>
      <c r="P12" s="59">
        <f>Beechdean!P12</f>
        <v>0</v>
      </c>
      <c r="Q12" s="59">
        <f>Beechdean!Q12</f>
        <v>0</v>
      </c>
      <c r="R12" s="59">
        <f>Beechdean!R12</f>
        <v>0</v>
      </c>
      <c r="S12" s="59">
        <f>Beechdean!S12</f>
        <v>0</v>
      </c>
      <c r="T12" s="59">
        <f>Beechdean!T12</f>
        <v>0</v>
      </c>
      <c r="U12" s="59">
        <f>Beechdean!U12</f>
        <v>0</v>
      </c>
      <c r="V12" s="59">
        <f>Beechdean!V12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Beechdean!C13</f>
        <v>2</v>
      </c>
      <c r="D13" s="59">
        <f>Beechdean!D13</f>
        <v>3</v>
      </c>
      <c r="E13" s="59">
        <f>Beechdean!E13</f>
        <v>3</v>
      </c>
      <c r="F13" s="59">
        <f>Beechdean!F13</f>
        <v>4</v>
      </c>
      <c r="G13" s="59">
        <f>Beechdean!G13</f>
        <v>4</v>
      </c>
      <c r="H13" s="59">
        <f>Beechdean!H13</f>
        <v>4</v>
      </c>
      <c r="I13" s="59">
        <f>Beechdean!I13</f>
        <v>3</v>
      </c>
      <c r="J13" s="59">
        <f>Beechdean!J13</f>
        <v>5</v>
      </c>
      <c r="K13" s="59">
        <f>Beechdean!K13</f>
        <v>5</v>
      </c>
      <c r="L13" s="59">
        <f>Beechdean!L13</f>
        <v>0</v>
      </c>
      <c r="M13" s="59">
        <f>Beechdean!M13</f>
        <v>0</v>
      </c>
      <c r="N13" s="59">
        <f>Beechdean!N13</f>
        <v>0</v>
      </c>
      <c r="O13" s="59">
        <f>Beechdean!O13</f>
        <v>0</v>
      </c>
      <c r="P13" s="59">
        <f>Beechdean!P13</f>
        <v>0</v>
      </c>
      <c r="Q13" s="59">
        <f>Beechdean!Q13</f>
        <v>0</v>
      </c>
      <c r="R13" s="59">
        <f>Beechdean!R13</f>
        <v>0</v>
      </c>
      <c r="S13" s="59">
        <f>Beechdean!S13</f>
        <v>0</v>
      </c>
      <c r="T13" s="59">
        <f>Beechdean!T13</f>
        <v>0</v>
      </c>
      <c r="U13" s="59">
        <f>Beechdean!U13</f>
        <v>0</v>
      </c>
      <c r="V13" s="59">
        <f>Beechdean!V13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Beechdean!C14</f>
        <v xml:space="preserve">Grass Silage (25% DM) </v>
      </c>
      <c r="D14" s="101" t="str">
        <f>Beechdean!D14</f>
        <v xml:space="preserve">Grass Silage (25% DM) </v>
      </c>
      <c r="E14" s="101" t="str">
        <f>Beechdean!E14</f>
        <v xml:space="preserve">Grass Silage (25% DM) </v>
      </c>
      <c r="F14" s="101" t="str">
        <f>Beechdean!F14</f>
        <v xml:space="preserve">Grass Silage (25% DM) </v>
      </c>
      <c r="G14" s="101" t="str">
        <f>Beechdean!G14</f>
        <v xml:space="preserve">Grass Silage (25% DM) </v>
      </c>
      <c r="H14" s="101" t="str">
        <f>Beechdean!H14</f>
        <v xml:space="preserve">Grass Silage (25% DM) </v>
      </c>
      <c r="I14" s="101" t="str">
        <f>Beechdean!I14</f>
        <v xml:space="preserve">Grass Silage (25% DM) </v>
      </c>
      <c r="J14" s="101" t="str">
        <f>Beechdean!J14</f>
        <v xml:space="preserve">Grass Silage (25% DM) </v>
      </c>
      <c r="K14" s="101" t="str">
        <f>Beechdean!K14</f>
        <v xml:space="preserve">Grass Silage (25% DM) </v>
      </c>
      <c r="L14" s="101">
        <f>Beechdean!L14</f>
        <v>0</v>
      </c>
      <c r="M14" s="101">
        <f>Beechdean!M14</f>
        <v>0</v>
      </c>
      <c r="N14" s="101">
        <f>Beechdean!N14</f>
        <v>0</v>
      </c>
      <c r="O14" s="101">
        <f>Beechdean!O14</f>
        <v>0</v>
      </c>
      <c r="P14" s="101">
        <f>Beechdean!P14</f>
        <v>0</v>
      </c>
      <c r="Q14" s="101">
        <f>Beechdean!Q14</f>
        <v>0</v>
      </c>
      <c r="R14" s="101">
        <f>Beechdean!R14</f>
        <v>0</v>
      </c>
      <c r="S14" s="101">
        <f>Beechdean!S14</f>
        <v>0</v>
      </c>
      <c r="T14" s="101">
        <f>Beechdean!T14</f>
        <v>0</v>
      </c>
      <c r="U14" s="101">
        <f>Beechdean!U14</f>
        <v>0</v>
      </c>
      <c r="V14" s="101">
        <f>Beechdean!V14</f>
        <v>0</v>
      </c>
      <c r="AD14" s="29" t="s">
        <v>138</v>
      </c>
      <c r="AE14" s="29">
        <v>6</v>
      </c>
      <c r="AI14" s="52" t="s">
        <v>119</v>
      </c>
      <c r="AJ14" s="53">
        <v>0.8</v>
      </c>
      <c r="AK14" s="54">
        <v>1.7</v>
      </c>
      <c r="AL14" s="11">
        <v>12</v>
      </c>
      <c r="AM14" s="11">
        <v>6.7</v>
      </c>
      <c r="AN14" s="11" t="s">
        <v>135</v>
      </c>
    </row>
    <row r="15" spans="1:41" ht="13" x14ac:dyDescent="0.25">
      <c r="A15" s="137" t="s">
        <v>9</v>
      </c>
      <c r="B15" s="137"/>
      <c r="C15" s="59">
        <f>Beechdean!C15</f>
        <v>38</v>
      </c>
      <c r="D15" s="59">
        <f>Beechdean!D15</f>
        <v>38</v>
      </c>
      <c r="E15" s="59">
        <f>Beechdean!E15</f>
        <v>38</v>
      </c>
      <c r="F15" s="59">
        <f>Beechdean!F15</f>
        <v>38</v>
      </c>
      <c r="G15" s="59">
        <f>Beechdean!G15</f>
        <v>38</v>
      </c>
      <c r="H15" s="59">
        <f>Beechdean!H15</f>
        <v>38</v>
      </c>
      <c r="I15" s="59">
        <f>Beechdean!I15</f>
        <v>38</v>
      </c>
      <c r="J15" s="59">
        <f>Beechdean!J15</f>
        <v>38</v>
      </c>
      <c r="K15" s="59">
        <f>Beechdean!K15</f>
        <v>38</v>
      </c>
      <c r="L15" s="59">
        <f>Beechdean!L15</f>
        <v>0</v>
      </c>
      <c r="M15" s="59">
        <f>Beechdean!M15</f>
        <v>0</v>
      </c>
      <c r="N15" s="59">
        <f>Beechdean!N15</f>
        <v>0</v>
      </c>
      <c r="O15" s="59">
        <f>Beechdean!O15</f>
        <v>0</v>
      </c>
      <c r="P15" s="59">
        <f>Beechdean!P15</f>
        <v>0</v>
      </c>
      <c r="Q15" s="59">
        <f>Beechdean!Q15</f>
        <v>0</v>
      </c>
      <c r="R15" s="59">
        <f>Beechdean!R15</f>
        <v>0</v>
      </c>
      <c r="S15" s="59">
        <f>Beechdean!S15</f>
        <v>0</v>
      </c>
      <c r="T15" s="59">
        <f>Beechdean!T15</f>
        <v>0</v>
      </c>
      <c r="U15" s="59">
        <f>Beechdean!U15</f>
        <v>0</v>
      </c>
      <c r="V15" s="59">
        <f>Beechdean!V15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Beechdean!C16</f>
        <v>Medium/Clay</v>
      </c>
      <c r="D16" s="102" t="str">
        <f>Beechdean!D16</f>
        <v>Medium/Clay</v>
      </c>
      <c r="E16" s="102" t="str">
        <f>Beechdean!E16</f>
        <v>Medium/Clay</v>
      </c>
      <c r="F16" s="102" t="str">
        <f>Beechdean!F16</f>
        <v>Medium/Clay</v>
      </c>
      <c r="G16" s="102" t="str">
        <f>Beechdean!G16</f>
        <v>Medium/Clay</v>
      </c>
      <c r="H16" s="102" t="str">
        <f>Beechdean!H16</f>
        <v>Medium/Clay</v>
      </c>
      <c r="I16" s="102" t="str">
        <f>Beechdean!I16</f>
        <v>Medium/Clay</v>
      </c>
      <c r="J16" s="102" t="str">
        <f>Beechdean!J16</f>
        <v>Medium/Clay</v>
      </c>
      <c r="K16" s="102" t="str">
        <f>Beechdean!K16</f>
        <v>Medium/Clay</v>
      </c>
      <c r="L16" s="102">
        <f>Beechdean!L16</f>
        <v>0</v>
      </c>
      <c r="M16" s="102">
        <f>Beechdean!M16</f>
        <v>0</v>
      </c>
      <c r="N16" s="102">
        <f>Beechdean!N16</f>
        <v>0</v>
      </c>
      <c r="O16" s="102">
        <f>Beechdean!O16</f>
        <v>0</v>
      </c>
      <c r="P16" s="102">
        <f>Beechdean!P16</f>
        <v>0</v>
      </c>
      <c r="Q16" s="102">
        <f>Beechdean!Q16</f>
        <v>0</v>
      </c>
      <c r="R16" s="102">
        <f>Beechdean!R16</f>
        <v>0</v>
      </c>
      <c r="S16" s="102">
        <f>Beechdean!S16</f>
        <v>0</v>
      </c>
      <c r="T16" s="102">
        <f>Beechdean!T16</f>
        <v>0</v>
      </c>
      <c r="U16" s="102">
        <f>Beechdean!U16</f>
        <v>0</v>
      </c>
      <c r="V16" s="102">
        <f>Beechdean!V16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63.868497999999995</v>
      </c>
      <c r="D18" s="16">
        <f>$D32</f>
        <v>63.868497999999995</v>
      </c>
      <c r="E18" s="16">
        <f>$D33</f>
        <v>63.868497999999995</v>
      </c>
      <c r="F18" s="16">
        <f>$D34</f>
        <v>63.868497999999995</v>
      </c>
      <c r="G18" s="16">
        <f>$D35</f>
        <v>63.868497999999995</v>
      </c>
      <c r="H18" s="16">
        <f>$D36</f>
        <v>63.868497999999995</v>
      </c>
      <c r="I18" s="16">
        <f>$D37</f>
        <v>63.868497999999995</v>
      </c>
      <c r="J18" s="16">
        <f>$D38</f>
        <v>63.868497999999995</v>
      </c>
      <c r="K18" s="16">
        <f>$D39</f>
        <v>63.868497999999995</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-0.73150199999999899</v>
      </c>
      <c r="D19" s="16">
        <f t="shared" ref="D19:V19" si="1">D18-D17</f>
        <v>-0.73150199999999899</v>
      </c>
      <c r="E19" s="16">
        <f t="shared" si="1"/>
        <v>-0.73150199999999899</v>
      </c>
      <c r="F19" s="16">
        <f t="shared" si="1"/>
        <v>-0.73150199999999899</v>
      </c>
      <c r="G19" s="16">
        <f t="shared" si="1"/>
        <v>-0.73150199999999899</v>
      </c>
      <c r="H19" s="16">
        <f t="shared" si="1"/>
        <v>-0.73150199999999899</v>
      </c>
      <c r="I19" s="16">
        <f t="shared" si="1"/>
        <v>-0.73150199999999899</v>
      </c>
      <c r="J19" s="16">
        <f t="shared" si="1"/>
        <v>-0.73150199999999899</v>
      </c>
      <c r="K19" s="16">
        <f t="shared" si="1"/>
        <v>-0.73150199999999899</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13.667110000000001</v>
      </c>
      <c r="D22" s="16">
        <f>$E32</f>
        <v>13.667110000000001</v>
      </c>
      <c r="E22" s="16">
        <f>$E33</f>
        <v>13.667110000000001</v>
      </c>
      <c r="F22" s="16">
        <f>$E34</f>
        <v>13.667110000000001</v>
      </c>
      <c r="G22" s="16">
        <f>$E35</f>
        <v>13.667110000000001</v>
      </c>
      <c r="H22" s="16">
        <f>$E36</f>
        <v>13.667110000000001</v>
      </c>
      <c r="I22" s="16">
        <f>$E37</f>
        <v>13.667110000000001</v>
      </c>
      <c r="J22" s="16">
        <f>$E38</f>
        <v>13.667110000000001</v>
      </c>
      <c r="K22" s="16">
        <f>$E39</f>
        <v>13.667110000000001</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-214.33288999999999</v>
      </c>
      <c r="D23" s="16">
        <f t="shared" ref="D23:V23" si="3">D22-D21</f>
        <v>-214.33288999999999</v>
      </c>
      <c r="E23" s="16">
        <f t="shared" si="3"/>
        <v>-214.33288999999999</v>
      </c>
      <c r="F23" s="16">
        <f t="shared" si="3"/>
        <v>-214.33288999999999</v>
      </c>
      <c r="G23" s="16">
        <f t="shared" si="3"/>
        <v>-214.33288999999999</v>
      </c>
      <c r="H23" s="16">
        <f t="shared" si="3"/>
        <v>-214.33288999999999</v>
      </c>
      <c r="I23" s="16">
        <f t="shared" si="3"/>
        <v>-214.33288999999999</v>
      </c>
      <c r="J23" s="16">
        <f t="shared" si="3"/>
        <v>-214.33288999999999</v>
      </c>
      <c r="K23" s="16">
        <f t="shared" si="3"/>
        <v>-214.33288999999999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3.24</v>
      </c>
      <c r="C28" s="15">
        <v>0.22</v>
      </c>
      <c r="D28" s="15">
        <v>526</v>
      </c>
      <c r="E28" s="15">
        <v>214</v>
      </c>
      <c r="F28" s="15">
        <v>92</v>
      </c>
      <c r="G28" s="15">
        <v>0.98</v>
      </c>
      <c r="H28" s="15">
        <v>11.1</v>
      </c>
      <c r="I28" s="15">
        <v>0.5</v>
      </c>
      <c r="J28" s="15">
        <v>0.01</v>
      </c>
      <c r="K28" s="15">
        <v>0.05</v>
      </c>
      <c r="L28" s="15">
        <v>0.65300000000000002</v>
      </c>
      <c r="M28" s="15">
        <v>5.1100000000000003</v>
      </c>
      <c r="N28" s="15"/>
      <c r="O28" s="15"/>
      <c r="P28" s="15"/>
      <c r="Q28" s="15">
        <v>2095</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53</v>
      </c>
      <c r="C31" s="76">
        <f>IF(C$27="%w/w SAR",((C$28*10)*$B31),IF(C$27="%w/w DM",(((C$28*10)*($B$28/100))*$B31),IF(C$27="kg/t SAR",(C$28*$B31),IF(C$27="kg/t DM",((C$28*($B$28/100))*$B31),IF(C$27="mg/kg SAR",((C$28*0.001)*$B31),IF(C$27="mg/kg DM",(((C$28*0.001)*($B$28/100))*$B31),0))))))</f>
        <v>116.60000000000001</v>
      </c>
      <c r="D31" s="76">
        <f>(IF(D$27="%w/w SAR",((D$28*10)*$B31),IF(D$27="%w/w DM",(((D$28*10)*($B$28/100))*$B31),IF(D$27="kg/t SAR",(D$28*$B31),IF(D$27="kg/t DM",((D$28*($B$28/100))*$B31),IF(D$27="mg/kg SAR",((D$28*0.001)*$B31),IF(D$27="mg/kg DM",(((D$28*0.001)*($B$28/100))*$B31),"0")))))))*2.291</f>
        <v>63.868497999999995</v>
      </c>
      <c r="E31" s="76">
        <f>(IF(E$27="%w/w SAR",((E$28*10)*$B31),IF(E$27="%w/w DM",(((E$28*10)*($B$28/100))*$B31),IF(E$27="kg/t SAR",(E$28*$B31),IF(E$27="kg/t DM",((E$28*($B$28/100))*$B31),IF(E$27="mg/kg SAR",((E$28*0.001)*$B31),IF(E$27="mg/kg DM",(((E$28*0.001)*($B$28/100))*$B31),"0")))))))*1.205</f>
        <v>13.667110000000001</v>
      </c>
      <c r="F31" s="76">
        <f>(IF(F$27="%w/w SAR",((F$28*10)*$B31),IF(F$27="%w/w DM",(((F$28*10)*($B$28/100))*$B31),IF(F$27="kg/t SAR",(F$28*$B31),IF(F$27="kg/t DM",((F$28*($B$28/100))*$B31),IF(F$27="mg/kg SAR",((F$28*0.001)*$B31),IF(F$27="mg/kg DM",(((F$28*0.001)*($B$28/100))*$B31),"0")))))))*1.658</f>
        <v>8.0844079999999998</v>
      </c>
      <c r="G31" s="76">
        <f t="shared" ref="G31:P46" si="5">IF(G$27="%w/w SAR",((G$28*10)*$B31),IF(G$27="%w/w DM",(((G$28*10)*($B$28/100))*$B31),IF(G$27="kg/t SAR",(G$28*$B31),IF(G$27="kg/t DM",((G$28*($B$28/100))*$B31),IF(G$27="mg/kg SAR",((G$28*0.001)*$B31),IF(G$27="mg/kg DM",(((G$28*0.001)*($B$28/100))*$B31),0))))))</f>
        <v>5.194E-2</v>
      </c>
      <c r="H31" s="76">
        <f t="shared" si="5"/>
        <v>0.58830000000000005</v>
      </c>
      <c r="I31" s="76">
        <f t="shared" si="5"/>
        <v>2.6499999999999999E-2</v>
      </c>
      <c r="J31" s="76">
        <f t="shared" si="5"/>
        <v>5.3000000000000009E-4</v>
      </c>
      <c r="K31" s="76">
        <f t="shared" si="5"/>
        <v>2.65E-3</v>
      </c>
      <c r="L31" s="76">
        <f t="shared" si="5"/>
        <v>3.4609000000000001E-2</v>
      </c>
      <c r="M31" s="76">
        <f t="shared" si="5"/>
        <v>0.27083000000000007</v>
      </c>
      <c r="N31" s="76">
        <f t="shared" si="5"/>
        <v>0</v>
      </c>
      <c r="O31" s="76">
        <f t="shared" si="5"/>
        <v>0</v>
      </c>
      <c r="P31" s="76">
        <f t="shared" si="5"/>
        <v>0</v>
      </c>
      <c r="Q31" s="76">
        <f>(IF(Q$27="%w/w SAR",((Q$28*10)*$B31),IF(Q$27="%w/w DM",(((Q$28*10)*($B$28/100))*$B31),IF(Q$27="kg/t SAR",(Q$28*$B31),IF(Q$27="kg/t DM",((Q$28*($B$28/100))*$B31),IF(Q$27="mg/kg SAR",((Q$28*0.001)*$B31),IF(Q$27="mg/kg DM",(((Q$28*0.001)*($B$28/100))*$B31),0)))))))*2.5</f>
        <v>277.58750000000003</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53</v>
      </c>
      <c r="C32" s="76">
        <f t="shared" ref="C32:C50" si="6">IF(C$27="%w/w SAR",((C$28*10)*$B32),IF(C$27="%w/w DM",(((C$28*10)*($B$28/100))*$B32),IF(C$27="kg/t SAR",(C$28*$B32),IF(C$27="kg/t DM",((C$28*($B$28/100))*$B32),IF(C$27="mg/kg SAR",((C$28*0.001)*$B32),IF(C$27="mg/kg DM",(((C$28*0.001)*($B$28/100))*$B32),0))))))</f>
        <v>116.60000000000001</v>
      </c>
      <c r="D32" s="76">
        <f t="shared" ref="D32:D50" si="7">(IF(D$27="%w/w SAR",((D$28*10)*$B32),IF(D$27="%w/w DM",(((D$28*10)*($B$28/100))*$B32),IF(D$27="kg/t SAR",(D$28*$B32),IF(D$27="kg/t DM",((D$28*($B$28/100))*$B32),IF(D$27="mg/kg SAR",((D$28*0.001)*$B32),IF(D$27="mg/kg DM",(((D$28*0.001)*($B$28/100))*$B32),"0")))))))*2.291</f>
        <v>63.868497999999995</v>
      </c>
      <c r="E32" s="76">
        <f t="shared" ref="E32:E50" si="8">(IF(E$27="%w/w SAR",((E$28*10)*$B32),IF(E$27="%w/w DM",(((E$28*10)*($B$28/100))*$B32),IF(E$27="kg/t SAR",(E$28*$B32),IF(E$27="kg/t DM",((E$28*($B$28/100))*$B32),IF(E$27="mg/kg SAR",((E$28*0.001)*$B32),IF(E$27="mg/kg DM",(((E$28*0.001)*($B$28/100))*$B32),"0")))))))*1.205</f>
        <v>13.667110000000001</v>
      </c>
      <c r="F32" s="76">
        <f t="shared" ref="F32:F50" si="9">(IF(F$27="%w/w SAR",((F$28*10)*$B32),IF(F$27="%w/w DM",(((F$28*10)*($B$28/100))*$B32),IF(F$27="kg/t SAR",(F$28*$B32),IF(F$27="kg/t DM",((F$28*($B$28/100))*$B32),IF(F$27="mg/kg SAR",((F$28*0.001)*$B32),IF(F$27="mg/kg DM",(((F$28*0.001)*($B$28/100))*$B32),"0")))))))*1.658</f>
        <v>8.0844079999999998</v>
      </c>
      <c r="G32" s="76">
        <f t="shared" si="5"/>
        <v>5.194E-2</v>
      </c>
      <c r="H32" s="76">
        <f t="shared" si="5"/>
        <v>0.58830000000000005</v>
      </c>
      <c r="I32" s="76">
        <f t="shared" si="5"/>
        <v>2.6499999999999999E-2</v>
      </c>
      <c r="J32" s="76">
        <f t="shared" si="5"/>
        <v>5.3000000000000009E-4</v>
      </c>
      <c r="K32" s="76">
        <f t="shared" si="5"/>
        <v>2.65E-3</v>
      </c>
      <c r="L32" s="76">
        <f t="shared" si="5"/>
        <v>3.4609000000000001E-2</v>
      </c>
      <c r="M32" s="76">
        <f t="shared" si="5"/>
        <v>0.27083000000000007</v>
      </c>
      <c r="N32" s="76">
        <f t="shared" si="5"/>
        <v>0</v>
      </c>
      <c r="O32" s="76">
        <f t="shared" si="5"/>
        <v>0</v>
      </c>
      <c r="P32" s="76">
        <f t="shared" si="5"/>
        <v>0</v>
      </c>
      <c r="Q32" s="76">
        <f t="shared" ref="Q32:Q50" si="10">(IF(Q$27="%w/w SAR",((Q$28*10)*$B32),IF(Q$27="%w/w DM",(((Q$28*10)*($B$28/100))*$B32),IF(Q$27="kg/t SAR",(Q$28*$B32),IF(Q$27="kg/t DM",((Q$28*($B$28/100))*$B32),IF(Q$27="mg/kg SAR",((Q$28*0.001)*$B32),IF(Q$27="mg/kg DM",(((Q$28*0.001)*($B$28/100))*$B32),0)))))))*2.5</f>
        <v>277.58750000000003</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v>
      </c>
      <c r="B33" s="15">
        <v>53</v>
      </c>
      <c r="C33" s="76">
        <f t="shared" si="6"/>
        <v>116.60000000000001</v>
      </c>
      <c r="D33" s="76">
        <f t="shared" si="7"/>
        <v>63.868497999999995</v>
      </c>
      <c r="E33" s="76">
        <f t="shared" si="8"/>
        <v>13.667110000000001</v>
      </c>
      <c r="F33" s="76">
        <f t="shared" si="9"/>
        <v>8.0844079999999998</v>
      </c>
      <c r="G33" s="76">
        <f t="shared" si="5"/>
        <v>5.194E-2</v>
      </c>
      <c r="H33" s="76">
        <f t="shared" si="5"/>
        <v>0.58830000000000005</v>
      </c>
      <c r="I33" s="76">
        <f t="shared" si="5"/>
        <v>2.6499999999999999E-2</v>
      </c>
      <c r="J33" s="76">
        <f t="shared" si="5"/>
        <v>5.3000000000000009E-4</v>
      </c>
      <c r="K33" s="76">
        <f t="shared" si="5"/>
        <v>2.65E-3</v>
      </c>
      <c r="L33" s="76">
        <f t="shared" si="5"/>
        <v>3.4609000000000001E-2</v>
      </c>
      <c r="M33" s="76">
        <f t="shared" si="5"/>
        <v>0.27083000000000007</v>
      </c>
      <c r="N33" s="76">
        <f t="shared" si="5"/>
        <v>0</v>
      </c>
      <c r="O33" s="76">
        <f t="shared" si="5"/>
        <v>0</v>
      </c>
      <c r="P33" s="76">
        <f t="shared" si="5"/>
        <v>0</v>
      </c>
      <c r="Q33" s="76">
        <f t="shared" si="10"/>
        <v>277.58750000000003</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v>
      </c>
      <c r="B34" s="15">
        <v>53</v>
      </c>
      <c r="C34" s="76">
        <f t="shared" si="6"/>
        <v>116.60000000000001</v>
      </c>
      <c r="D34" s="76">
        <f t="shared" si="7"/>
        <v>63.868497999999995</v>
      </c>
      <c r="E34" s="76">
        <f t="shared" si="8"/>
        <v>13.667110000000001</v>
      </c>
      <c r="F34" s="76">
        <f t="shared" si="9"/>
        <v>8.0844079999999998</v>
      </c>
      <c r="G34" s="76">
        <f t="shared" si="5"/>
        <v>5.194E-2</v>
      </c>
      <c r="H34" s="76">
        <f t="shared" si="5"/>
        <v>0.58830000000000005</v>
      </c>
      <c r="I34" s="76">
        <f t="shared" si="5"/>
        <v>2.6499999999999999E-2</v>
      </c>
      <c r="J34" s="76">
        <f t="shared" si="5"/>
        <v>5.3000000000000009E-4</v>
      </c>
      <c r="K34" s="76">
        <f t="shared" si="5"/>
        <v>2.65E-3</v>
      </c>
      <c r="L34" s="76">
        <f t="shared" si="5"/>
        <v>3.4609000000000001E-2</v>
      </c>
      <c r="M34" s="76">
        <f t="shared" si="5"/>
        <v>0.27083000000000007</v>
      </c>
      <c r="N34" s="76">
        <f t="shared" si="5"/>
        <v>0</v>
      </c>
      <c r="O34" s="76">
        <f t="shared" si="5"/>
        <v>0</v>
      </c>
      <c r="P34" s="76">
        <f t="shared" si="5"/>
        <v>0</v>
      </c>
      <c r="Q34" s="76">
        <f t="shared" si="10"/>
        <v>277.58750000000003</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5</v>
      </c>
      <c r="B35" s="15">
        <v>53</v>
      </c>
      <c r="C35" s="76">
        <f t="shared" si="6"/>
        <v>116.60000000000001</v>
      </c>
      <c r="D35" s="76">
        <f t="shared" si="7"/>
        <v>63.868497999999995</v>
      </c>
      <c r="E35" s="76">
        <f t="shared" si="8"/>
        <v>13.667110000000001</v>
      </c>
      <c r="F35" s="76">
        <f t="shared" si="9"/>
        <v>8.0844079999999998</v>
      </c>
      <c r="G35" s="76">
        <f t="shared" si="5"/>
        <v>5.194E-2</v>
      </c>
      <c r="H35" s="76">
        <f t="shared" si="5"/>
        <v>0.58830000000000005</v>
      </c>
      <c r="I35" s="76">
        <f t="shared" si="5"/>
        <v>2.6499999999999999E-2</v>
      </c>
      <c r="J35" s="76">
        <f t="shared" si="5"/>
        <v>5.3000000000000009E-4</v>
      </c>
      <c r="K35" s="76">
        <f t="shared" si="5"/>
        <v>2.65E-3</v>
      </c>
      <c r="L35" s="76">
        <f t="shared" si="5"/>
        <v>3.4609000000000001E-2</v>
      </c>
      <c r="M35" s="76">
        <f t="shared" si="5"/>
        <v>0.27083000000000007</v>
      </c>
      <c r="N35" s="76">
        <f t="shared" si="5"/>
        <v>0</v>
      </c>
      <c r="O35" s="76">
        <f t="shared" si="5"/>
        <v>0</v>
      </c>
      <c r="P35" s="76">
        <f t="shared" si="5"/>
        <v>0</v>
      </c>
      <c r="Q35" s="76">
        <f t="shared" si="10"/>
        <v>277.58750000000003</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6</v>
      </c>
      <c r="B36" s="15">
        <v>53</v>
      </c>
      <c r="C36" s="76">
        <f t="shared" si="6"/>
        <v>116.60000000000001</v>
      </c>
      <c r="D36" s="76">
        <f t="shared" si="7"/>
        <v>63.868497999999995</v>
      </c>
      <c r="E36" s="76">
        <f t="shared" si="8"/>
        <v>13.667110000000001</v>
      </c>
      <c r="F36" s="76">
        <f t="shared" si="9"/>
        <v>8.0844079999999998</v>
      </c>
      <c r="G36" s="76">
        <f t="shared" si="5"/>
        <v>5.194E-2</v>
      </c>
      <c r="H36" s="76">
        <f t="shared" si="5"/>
        <v>0.58830000000000005</v>
      </c>
      <c r="I36" s="76">
        <f t="shared" si="5"/>
        <v>2.6499999999999999E-2</v>
      </c>
      <c r="J36" s="76">
        <f t="shared" si="5"/>
        <v>5.3000000000000009E-4</v>
      </c>
      <c r="K36" s="76">
        <f t="shared" si="5"/>
        <v>2.65E-3</v>
      </c>
      <c r="L36" s="76">
        <f t="shared" si="5"/>
        <v>3.4609000000000001E-2</v>
      </c>
      <c r="M36" s="76">
        <f t="shared" si="5"/>
        <v>0.27083000000000007</v>
      </c>
      <c r="N36" s="76">
        <f t="shared" si="5"/>
        <v>0</v>
      </c>
      <c r="O36" s="76">
        <f t="shared" si="5"/>
        <v>0</v>
      </c>
      <c r="P36" s="76">
        <f t="shared" si="5"/>
        <v>0</v>
      </c>
      <c r="Q36" s="76">
        <f t="shared" si="10"/>
        <v>277.58750000000003</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7</v>
      </c>
      <c r="B37" s="15">
        <v>53</v>
      </c>
      <c r="C37" s="76">
        <f t="shared" si="6"/>
        <v>116.60000000000001</v>
      </c>
      <c r="D37" s="76">
        <f t="shared" si="7"/>
        <v>63.868497999999995</v>
      </c>
      <c r="E37" s="76">
        <f t="shared" si="8"/>
        <v>13.667110000000001</v>
      </c>
      <c r="F37" s="76">
        <f t="shared" si="9"/>
        <v>8.0844079999999998</v>
      </c>
      <c r="G37" s="76">
        <f t="shared" si="5"/>
        <v>5.194E-2</v>
      </c>
      <c r="H37" s="76">
        <f t="shared" si="5"/>
        <v>0.58830000000000005</v>
      </c>
      <c r="I37" s="76">
        <f t="shared" si="5"/>
        <v>2.6499999999999999E-2</v>
      </c>
      <c r="J37" s="76">
        <f t="shared" si="5"/>
        <v>5.3000000000000009E-4</v>
      </c>
      <c r="K37" s="76">
        <f t="shared" si="5"/>
        <v>2.65E-3</v>
      </c>
      <c r="L37" s="76">
        <f t="shared" si="5"/>
        <v>3.4609000000000001E-2</v>
      </c>
      <c r="M37" s="76">
        <f t="shared" si="5"/>
        <v>0.27083000000000007</v>
      </c>
      <c r="N37" s="76">
        <f t="shared" si="5"/>
        <v>0</v>
      </c>
      <c r="O37" s="76">
        <f t="shared" si="5"/>
        <v>0</v>
      </c>
      <c r="P37" s="76">
        <f t="shared" si="5"/>
        <v>0</v>
      </c>
      <c r="Q37" s="76">
        <f t="shared" si="10"/>
        <v>277.58750000000003</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 xml:space="preserve">Francis 1 </v>
      </c>
      <c r="B38" s="15">
        <v>53</v>
      </c>
      <c r="C38" s="76">
        <f t="shared" si="6"/>
        <v>116.60000000000001</v>
      </c>
      <c r="D38" s="76">
        <f t="shared" si="7"/>
        <v>63.868497999999995</v>
      </c>
      <c r="E38" s="76">
        <f t="shared" si="8"/>
        <v>13.667110000000001</v>
      </c>
      <c r="F38" s="76">
        <f t="shared" si="9"/>
        <v>8.0844079999999998</v>
      </c>
      <c r="G38" s="76">
        <f t="shared" si="5"/>
        <v>5.194E-2</v>
      </c>
      <c r="H38" s="76">
        <f t="shared" si="5"/>
        <v>0.58830000000000005</v>
      </c>
      <c r="I38" s="76">
        <f t="shared" si="5"/>
        <v>2.6499999999999999E-2</v>
      </c>
      <c r="J38" s="76">
        <f t="shared" si="5"/>
        <v>5.3000000000000009E-4</v>
      </c>
      <c r="K38" s="76">
        <f t="shared" si="5"/>
        <v>2.65E-3</v>
      </c>
      <c r="L38" s="76">
        <f t="shared" si="5"/>
        <v>3.4609000000000001E-2</v>
      </c>
      <c r="M38" s="76">
        <f t="shared" si="5"/>
        <v>0.27083000000000007</v>
      </c>
      <c r="N38" s="76">
        <f t="shared" si="5"/>
        <v>0</v>
      </c>
      <c r="O38" s="76">
        <f t="shared" si="5"/>
        <v>0</v>
      </c>
      <c r="P38" s="76">
        <f t="shared" si="5"/>
        <v>0</v>
      </c>
      <c r="Q38" s="76">
        <f t="shared" si="10"/>
        <v>277.58750000000003</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Francis 2</v>
      </c>
      <c r="B39" s="15">
        <v>53</v>
      </c>
      <c r="C39" s="76">
        <f t="shared" si="6"/>
        <v>116.60000000000001</v>
      </c>
      <c r="D39" s="76">
        <f t="shared" si="7"/>
        <v>63.868497999999995</v>
      </c>
      <c r="E39" s="76">
        <f t="shared" si="8"/>
        <v>13.667110000000001</v>
      </c>
      <c r="F39" s="76">
        <f t="shared" si="9"/>
        <v>8.0844079999999998</v>
      </c>
      <c r="G39" s="76">
        <f t="shared" si="5"/>
        <v>5.194E-2</v>
      </c>
      <c r="H39" s="76">
        <f t="shared" si="5"/>
        <v>0.58830000000000005</v>
      </c>
      <c r="I39" s="76">
        <f t="shared" si="5"/>
        <v>2.6499999999999999E-2</v>
      </c>
      <c r="J39" s="76">
        <f t="shared" si="5"/>
        <v>5.3000000000000009E-4</v>
      </c>
      <c r="K39" s="76">
        <f t="shared" si="5"/>
        <v>2.65E-3</v>
      </c>
      <c r="L39" s="76">
        <f t="shared" si="5"/>
        <v>3.4609000000000001E-2</v>
      </c>
      <c r="M39" s="76">
        <f t="shared" si="5"/>
        <v>0.27083000000000007</v>
      </c>
      <c r="N39" s="76">
        <f t="shared" si="5"/>
        <v>0</v>
      </c>
      <c r="O39" s="76">
        <f t="shared" si="5"/>
        <v>0</v>
      </c>
      <c r="P39" s="76">
        <f t="shared" si="5"/>
        <v>0</v>
      </c>
      <c r="Q39" s="76">
        <f t="shared" si="10"/>
        <v>277.58750000000003</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6</v>
      </c>
      <c r="H57" s="8">
        <f t="shared" si="13"/>
        <v>7</v>
      </c>
      <c r="I57" s="8" t="str">
        <f t="shared" si="13"/>
        <v xml:space="preserve">Francis 1 </v>
      </c>
      <c r="J57" s="8" t="str">
        <f t="shared" si="13"/>
        <v>Francis 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f>VLOOKUP(K$14,Table245[],5,FALSE)</f>
        <v>6.2</v>
      </c>
      <c r="K59" s="75" t="e">
        <f>VLOOKUP(L$14,Table245[],5,FALSE)</f>
        <v>#N/A</v>
      </c>
      <c r="L59" s="75" t="e">
        <f>VLOOKUP(M$14,Table245[],5,FALSE)</f>
        <v>#N/A</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5.6</v>
      </c>
      <c r="C60" s="75">
        <f t="shared" ref="C60:U60" si="14">D10</f>
        <v>5.9</v>
      </c>
      <c r="D60" s="75">
        <f t="shared" si="14"/>
        <v>7.7</v>
      </c>
      <c r="E60" s="75">
        <f t="shared" si="14"/>
        <v>6.4</v>
      </c>
      <c r="F60" s="75">
        <f t="shared" si="14"/>
        <v>5.8</v>
      </c>
      <c r="G60" s="75">
        <f t="shared" si="14"/>
        <v>6.2</v>
      </c>
      <c r="H60" s="75">
        <f t="shared" si="14"/>
        <v>6</v>
      </c>
      <c r="I60" s="75">
        <f t="shared" si="14"/>
        <v>5.4</v>
      </c>
      <c r="J60" s="75">
        <f t="shared" si="14"/>
        <v>5.7</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53</v>
      </c>
      <c r="C62" s="76">
        <f>B32</f>
        <v>53</v>
      </c>
      <c r="D62" s="76">
        <f>B33</f>
        <v>53</v>
      </c>
      <c r="E62" s="76">
        <f>B34</f>
        <v>53</v>
      </c>
      <c r="F62" s="76">
        <f>B35</f>
        <v>53</v>
      </c>
      <c r="G62" s="76">
        <f>B36</f>
        <v>53</v>
      </c>
      <c r="H62" s="76">
        <f>B37</f>
        <v>53</v>
      </c>
      <c r="I62" s="76">
        <f>B38</f>
        <v>53</v>
      </c>
      <c r="J62" s="76">
        <f>B39</f>
        <v>53</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3.6000000000000032</v>
      </c>
      <c r="C64" s="76">
        <f t="shared" ref="C64:U64" si="17">(C59-C60)*C61</f>
        <v>1.7999999999999989</v>
      </c>
      <c r="D64" s="76">
        <f t="shared" si="17"/>
        <v>-9</v>
      </c>
      <c r="E64" s="76">
        <f t="shared" si="17"/>
        <v>-1.2000000000000011</v>
      </c>
      <c r="F64" s="76">
        <f t="shared" si="17"/>
        <v>2.4000000000000021</v>
      </c>
      <c r="G64" s="76">
        <f t="shared" si="17"/>
        <v>0</v>
      </c>
      <c r="H64" s="76">
        <f t="shared" si="17"/>
        <v>1.2000000000000011</v>
      </c>
      <c r="I64" s="76">
        <f t="shared" si="17"/>
        <v>4.7999999999999989</v>
      </c>
      <c r="J64" s="76">
        <f t="shared" si="17"/>
        <v>3</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-3.6000000000000032</v>
      </c>
      <c r="C65" s="76">
        <f t="shared" ref="C65:U65" si="18">C63-C64</f>
        <v>-1.7999999999999989</v>
      </c>
      <c r="D65" s="76">
        <f t="shared" si="18"/>
        <v>9</v>
      </c>
      <c r="E65" s="76">
        <f t="shared" si="18"/>
        <v>1.2000000000000011</v>
      </c>
      <c r="F65" s="76">
        <f t="shared" si="18"/>
        <v>-2.4000000000000021</v>
      </c>
      <c r="G65" s="76">
        <f t="shared" si="18"/>
        <v>0</v>
      </c>
      <c r="H65" s="76">
        <f t="shared" si="18"/>
        <v>-1.2000000000000011</v>
      </c>
      <c r="I65" s="76">
        <f t="shared" si="18"/>
        <v>-4.7999999999999989</v>
      </c>
      <c r="J65" s="76">
        <f t="shared" si="18"/>
        <v>-3</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Beechdean!C1:D1</f>
        <v>PAN-019672</v>
      </c>
      <c r="D1" s="143"/>
      <c r="E1" s="92" t="s">
        <v>45</v>
      </c>
      <c r="F1" s="38">
        <f>Beechdean!F1</f>
        <v>22.2</v>
      </c>
      <c r="G1" s="125" t="s">
        <v>43</v>
      </c>
      <c r="H1" s="126"/>
      <c r="I1" s="117">
        <v>7.04</v>
      </c>
      <c r="J1" s="129" t="s">
        <v>153</v>
      </c>
      <c r="K1" s="129"/>
      <c r="L1" s="96">
        <v>140</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Beechdean!C2:D2</f>
        <v>EPR/KP3594VE</v>
      </c>
      <c r="D2" s="145"/>
      <c r="E2" s="92" t="s">
        <v>109</v>
      </c>
      <c r="F2" s="95" t="s">
        <v>172</v>
      </c>
      <c r="G2" s="127" t="s">
        <v>110</v>
      </c>
      <c r="H2" s="128"/>
      <c r="I2" s="117">
        <v>613</v>
      </c>
      <c r="J2" s="129" t="s">
        <v>158</v>
      </c>
      <c r="K2" s="129"/>
      <c r="L2" s="96">
        <v>0.36</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Beechdean!C3:D3</f>
        <v>Mr Rob Piggot</v>
      </c>
      <c r="D3" s="145"/>
      <c r="E3" s="92" t="s">
        <v>108</v>
      </c>
      <c r="F3" s="30" t="s">
        <v>78</v>
      </c>
      <c r="G3" s="129" t="s">
        <v>159</v>
      </c>
      <c r="H3" s="129"/>
      <c r="I3" s="117"/>
      <c r="J3" s="125" t="s">
        <v>154</v>
      </c>
      <c r="K3" s="126"/>
      <c r="L3" s="96">
        <f>(L1/(L2*10000))*100</f>
        <v>3.8888888888888888</v>
      </c>
      <c r="AB3" s="29" t="s">
        <v>57</v>
      </c>
      <c r="AC3" s="17"/>
      <c r="AD3" s="29" t="s">
        <v>71</v>
      </c>
      <c r="AE3" s="17"/>
      <c r="AF3" s="17"/>
      <c r="AG3" s="43" t="s">
        <v>77</v>
      </c>
      <c r="AH3" s="18"/>
      <c r="AI3" s="47" t="s">
        <v>113</v>
      </c>
      <c r="AJ3" s="48">
        <v>1.7</v>
      </c>
      <c r="AK3" s="49">
        <v>6</v>
      </c>
      <c r="AL3" s="50">
        <v>1</v>
      </c>
      <c r="AM3" s="11">
        <v>6.2</v>
      </c>
      <c r="AN3" s="11" t="s">
        <v>112</v>
      </c>
    </row>
    <row r="4" spans="1:41" ht="25" x14ac:dyDescent="0.25">
      <c r="A4" s="129" t="s">
        <v>0</v>
      </c>
      <c r="B4" s="129"/>
      <c r="C4" s="142" t="str">
        <f>Beechdean!C4:D4</f>
        <v>Hugmore House, Hugmore Lane,  LL139YE</v>
      </c>
      <c r="D4" s="143"/>
      <c r="E4" s="93" t="s">
        <v>1</v>
      </c>
      <c r="F4" s="120" t="s">
        <v>173</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Beechdean!C5:D5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f>Beechdean!C8</f>
        <v>1</v>
      </c>
      <c r="D8" s="59">
        <f>Beechdean!D8</f>
        <v>2</v>
      </c>
      <c r="E8" s="59">
        <f>Beechdean!E8</f>
        <v>3</v>
      </c>
      <c r="F8" s="59">
        <f>Beechdean!F8</f>
        <v>4</v>
      </c>
      <c r="G8" s="59">
        <f>Beechdean!G8</f>
        <v>5</v>
      </c>
      <c r="H8" s="59">
        <f>Beechdean!H8</f>
        <v>6</v>
      </c>
      <c r="I8" s="59">
        <f>Beechdean!I8</f>
        <v>7</v>
      </c>
      <c r="J8" s="59" t="str">
        <f>Beechdean!J8</f>
        <v xml:space="preserve">Francis 1 </v>
      </c>
      <c r="K8" s="59" t="str">
        <f>Beechdean!K8</f>
        <v>Francis 2</v>
      </c>
      <c r="L8" s="59">
        <f>Beechdean!L8</f>
        <v>0</v>
      </c>
      <c r="M8" s="59">
        <f>Beechdean!M8</f>
        <v>0</v>
      </c>
      <c r="N8" s="59">
        <f>Beechdean!N8</f>
        <v>0</v>
      </c>
      <c r="O8" s="59">
        <f>Beechdean!O8</f>
        <v>0</v>
      </c>
      <c r="P8" s="59">
        <f>Beechdean!P8</f>
        <v>0</v>
      </c>
      <c r="Q8" s="59">
        <f>Beechdean!Q8</f>
        <v>0</v>
      </c>
      <c r="R8" s="59">
        <f>Beechdean!R8</f>
        <v>0</v>
      </c>
      <c r="S8" s="59">
        <f>Beechdean!S8</f>
        <v>0</v>
      </c>
      <c r="T8" s="59">
        <f>Beechdean!T8</f>
        <v>0</v>
      </c>
      <c r="U8" s="59">
        <f>Beechdean!U8</f>
        <v>0</v>
      </c>
      <c r="V8" s="59">
        <f>Beechdean!V8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Beechdean!C9</f>
        <v xml:space="preserve">Moderate </v>
      </c>
      <c r="D9" s="59" t="str">
        <f>Beechdean!D9</f>
        <v xml:space="preserve">Moderate </v>
      </c>
      <c r="E9" s="59" t="str">
        <f>Beechdean!E9</f>
        <v xml:space="preserve">Moderate </v>
      </c>
      <c r="F9" s="59" t="str">
        <f>Beechdean!F9</f>
        <v xml:space="preserve">Moderate </v>
      </c>
      <c r="G9" s="59" t="str">
        <f>Beechdean!G9</f>
        <v xml:space="preserve">Moderate </v>
      </c>
      <c r="H9" s="59" t="str">
        <f>Beechdean!H9</f>
        <v xml:space="preserve">Moderate </v>
      </c>
      <c r="I9" s="59" t="str">
        <f>Beechdean!I9</f>
        <v xml:space="preserve">Moderate </v>
      </c>
      <c r="J9" s="59" t="str">
        <f>Beechdean!J9</f>
        <v xml:space="preserve">Moderate </v>
      </c>
      <c r="K9" s="59" t="str">
        <f>Beechdean!K9</f>
        <v xml:space="preserve">Moderate </v>
      </c>
      <c r="L9" s="59">
        <f>Beechdean!L9</f>
        <v>0</v>
      </c>
      <c r="M9" s="59">
        <f>Beechdean!M9</f>
        <v>0</v>
      </c>
      <c r="N9" s="59">
        <f>Beechdean!N9</f>
        <v>0</v>
      </c>
      <c r="O9" s="59">
        <f>Beechdean!O9</f>
        <v>0</v>
      </c>
      <c r="P9" s="59">
        <f>Beechdean!P9</f>
        <v>0</v>
      </c>
      <c r="Q9" s="59">
        <f>Beechdean!Q9</f>
        <v>0</v>
      </c>
      <c r="R9" s="59">
        <f>Beechdean!R9</f>
        <v>0</v>
      </c>
      <c r="S9" s="59">
        <f>Beechdean!S9</f>
        <v>0</v>
      </c>
      <c r="T9" s="59">
        <f>Beechdean!T9</f>
        <v>0</v>
      </c>
      <c r="U9" s="59">
        <f>Beechdean!U9</f>
        <v>0</v>
      </c>
      <c r="V9" s="59">
        <f>Beechdean!V9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Beechdean!C10</f>
        <v>5.6</v>
      </c>
      <c r="D10" s="59">
        <f>Beechdean!D10</f>
        <v>5.9</v>
      </c>
      <c r="E10" s="59">
        <f>Beechdean!E10</f>
        <v>7.7</v>
      </c>
      <c r="F10" s="59">
        <f>Beechdean!F10</f>
        <v>6.4</v>
      </c>
      <c r="G10" s="59">
        <f>Beechdean!G10</f>
        <v>5.8</v>
      </c>
      <c r="H10" s="59">
        <f>Beechdean!H10</f>
        <v>6.2</v>
      </c>
      <c r="I10" s="59">
        <f>Beechdean!I10</f>
        <v>6</v>
      </c>
      <c r="J10" s="59">
        <f>Beechdean!J10</f>
        <v>5.4</v>
      </c>
      <c r="K10" s="59">
        <f>Beechdean!K10</f>
        <v>5.7</v>
      </c>
      <c r="L10" s="59">
        <f>Beechdean!L10</f>
        <v>0</v>
      </c>
      <c r="M10" s="59">
        <f>Beechdean!M10</f>
        <v>0</v>
      </c>
      <c r="N10" s="59">
        <f>Beechdean!N10</f>
        <v>0</v>
      </c>
      <c r="O10" s="59">
        <f>Beechdean!O10</f>
        <v>0</v>
      </c>
      <c r="P10" s="59">
        <f>Beechdean!P10</f>
        <v>0</v>
      </c>
      <c r="Q10" s="59">
        <f>Beechdean!Q10</f>
        <v>0</v>
      </c>
      <c r="R10" s="59">
        <f>Beechdean!R10</f>
        <v>0</v>
      </c>
      <c r="S10" s="59">
        <f>Beechdean!S10</f>
        <v>0</v>
      </c>
      <c r="T10" s="59">
        <f>Beechdean!T10</f>
        <v>0</v>
      </c>
      <c r="U10" s="59">
        <f>Beechdean!U10</f>
        <v>0</v>
      </c>
      <c r="V10" s="59">
        <f>Beechdean!V10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Beechdean!C11</f>
        <v>0</v>
      </c>
      <c r="D11" s="59">
        <f>Beechdean!D11</f>
        <v>1</v>
      </c>
      <c r="E11" s="59">
        <f>Beechdean!E11</f>
        <v>3</v>
      </c>
      <c r="F11" s="59">
        <f>Beechdean!F11</f>
        <v>1</v>
      </c>
      <c r="G11" s="59">
        <f>Beechdean!G11</f>
        <v>1</v>
      </c>
      <c r="H11" s="59">
        <f>Beechdean!H11</f>
        <v>1</v>
      </c>
      <c r="I11" s="59">
        <f>Beechdean!I11</f>
        <v>2</v>
      </c>
      <c r="J11" s="59">
        <f>Beechdean!J11</f>
        <v>2</v>
      </c>
      <c r="K11" s="59">
        <f>Beechdean!K11</f>
        <v>2</v>
      </c>
      <c r="L11" s="59">
        <f>Beechdean!L11</f>
        <v>0</v>
      </c>
      <c r="M11" s="59">
        <f>Beechdean!M11</f>
        <v>0</v>
      </c>
      <c r="N11" s="59">
        <f>Beechdean!N11</f>
        <v>0</v>
      </c>
      <c r="O11" s="59">
        <f>Beechdean!O11</f>
        <v>0</v>
      </c>
      <c r="P11" s="59">
        <f>Beechdean!P11</f>
        <v>0</v>
      </c>
      <c r="Q11" s="59">
        <f>Beechdean!Q11</f>
        <v>0</v>
      </c>
      <c r="R11" s="59">
        <f>Beechdean!R11</f>
        <v>0</v>
      </c>
      <c r="S11" s="59">
        <f>Beechdean!S11</f>
        <v>0</v>
      </c>
      <c r="T11" s="59">
        <f>Beechdean!T11</f>
        <v>0</v>
      </c>
      <c r="U11" s="59">
        <f>Beechdean!U11</f>
        <v>0</v>
      </c>
      <c r="V11" s="59">
        <f>Beechdean!V11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Beechdean!C12</f>
        <v>0</v>
      </c>
      <c r="D12" s="59">
        <f>Beechdean!D12</f>
        <v>0</v>
      </c>
      <c r="E12" s="59">
        <f>Beechdean!E12</f>
        <v>3</v>
      </c>
      <c r="F12" s="59">
        <f>Beechdean!F12</f>
        <v>1</v>
      </c>
      <c r="G12" s="59">
        <f>Beechdean!G12</f>
        <v>0</v>
      </c>
      <c r="H12" s="59">
        <f>Beechdean!H12</f>
        <v>0</v>
      </c>
      <c r="I12" s="59">
        <f>Beechdean!I12</f>
        <v>0</v>
      </c>
      <c r="J12" s="59">
        <f>Beechdean!J12</f>
        <v>1</v>
      </c>
      <c r="K12" s="59">
        <f>Beechdean!K12</f>
        <v>1</v>
      </c>
      <c r="L12" s="59">
        <f>Beechdean!L12</f>
        <v>0</v>
      </c>
      <c r="M12" s="59">
        <f>Beechdean!M12</f>
        <v>0</v>
      </c>
      <c r="N12" s="59">
        <f>Beechdean!N12</f>
        <v>0</v>
      </c>
      <c r="O12" s="59">
        <f>Beechdean!O12</f>
        <v>0</v>
      </c>
      <c r="P12" s="59">
        <f>Beechdean!P12</f>
        <v>0</v>
      </c>
      <c r="Q12" s="59">
        <f>Beechdean!Q12</f>
        <v>0</v>
      </c>
      <c r="R12" s="59">
        <f>Beechdean!R12</f>
        <v>0</v>
      </c>
      <c r="S12" s="59">
        <f>Beechdean!S12</f>
        <v>0</v>
      </c>
      <c r="T12" s="59">
        <f>Beechdean!T12</f>
        <v>0</v>
      </c>
      <c r="U12" s="59">
        <f>Beechdean!U12</f>
        <v>0</v>
      </c>
      <c r="V12" s="59">
        <f>Beechdean!V12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Beechdean!C13</f>
        <v>2</v>
      </c>
      <c r="D13" s="59">
        <f>Beechdean!D13</f>
        <v>3</v>
      </c>
      <c r="E13" s="59">
        <f>Beechdean!E13</f>
        <v>3</v>
      </c>
      <c r="F13" s="59">
        <f>Beechdean!F13</f>
        <v>4</v>
      </c>
      <c r="G13" s="59">
        <f>Beechdean!G13</f>
        <v>4</v>
      </c>
      <c r="H13" s="59">
        <f>Beechdean!H13</f>
        <v>4</v>
      </c>
      <c r="I13" s="59">
        <f>Beechdean!I13</f>
        <v>3</v>
      </c>
      <c r="J13" s="59">
        <f>Beechdean!J13</f>
        <v>5</v>
      </c>
      <c r="K13" s="59">
        <f>Beechdean!K13</f>
        <v>5</v>
      </c>
      <c r="L13" s="59">
        <f>Beechdean!L13</f>
        <v>0</v>
      </c>
      <c r="M13" s="59">
        <f>Beechdean!M13</f>
        <v>0</v>
      </c>
      <c r="N13" s="59">
        <f>Beechdean!N13</f>
        <v>0</v>
      </c>
      <c r="O13" s="59">
        <f>Beechdean!O13</f>
        <v>0</v>
      </c>
      <c r="P13" s="59">
        <f>Beechdean!P13</f>
        <v>0</v>
      </c>
      <c r="Q13" s="59">
        <f>Beechdean!Q13</f>
        <v>0</v>
      </c>
      <c r="R13" s="59">
        <f>Beechdean!R13</f>
        <v>0</v>
      </c>
      <c r="S13" s="59">
        <f>Beechdean!S13</f>
        <v>0</v>
      </c>
      <c r="T13" s="59">
        <f>Beechdean!T13</f>
        <v>0</v>
      </c>
      <c r="U13" s="59">
        <f>Beechdean!U13</f>
        <v>0</v>
      </c>
      <c r="V13" s="59">
        <f>Beechdean!V13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Beechdean!C14</f>
        <v xml:space="preserve">Grass Silage (25% DM) </v>
      </c>
      <c r="D14" s="101" t="str">
        <f>Beechdean!D14</f>
        <v xml:space="preserve">Grass Silage (25% DM) </v>
      </c>
      <c r="E14" s="101" t="str">
        <f>Beechdean!E14</f>
        <v xml:space="preserve">Grass Silage (25% DM) </v>
      </c>
      <c r="F14" s="101" t="str">
        <f>Beechdean!F14</f>
        <v xml:space="preserve">Grass Silage (25% DM) </v>
      </c>
      <c r="G14" s="101" t="str">
        <f>Beechdean!G14</f>
        <v xml:space="preserve">Grass Silage (25% DM) </v>
      </c>
      <c r="H14" s="101" t="str">
        <f>Beechdean!H14</f>
        <v xml:space="preserve">Grass Silage (25% DM) </v>
      </c>
      <c r="I14" s="101" t="str">
        <f>Beechdean!I14</f>
        <v xml:space="preserve">Grass Silage (25% DM) </v>
      </c>
      <c r="J14" s="101" t="str">
        <f>Beechdean!J14</f>
        <v xml:space="preserve">Grass Silage (25% DM) </v>
      </c>
      <c r="K14" s="101" t="str">
        <f>Beechdean!K14</f>
        <v xml:space="preserve">Grass Silage (25% DM) </v>
      </c>
      <c r="L14" s="101">
        <f>Beechdean!L14</f>
        <v>0</v>
      </c>
      <c r="M14" s="101">
        <f>Beechdean!M14</f>
        <v>0</v>
      </c>
      <c r="N14" s="101">
        <f>Beechdean!N14</f>
        <v>0</v>
      </c>
      <c r="O14" s="101">
        <f>Beechdean!O14</f>
        <v>0</v>
      </c>
      <c r="P14" s="101">
        <f>Beechdean!P14</f>
        <v>0</v>
      </c>
      <c r="Q14" s="101">
        <f>Beechdean!Q14</f>
        <v>0</v>
      </c>
      <c r="R14" s="101">
        <f>Beechdean!R14</f>
        <v>0</v>
      </c>
      <c r="S14" s="101">
        <f>Beechdean!S14</f>
        <v>0</v>
      </c>
      <c r="T14" s="101">
        <f>Beechdean!T14</f>
        <v>0</v>
      </c>
      <c r="U14" s="101">
        <f>Beechdean!U14</f>
        <v>0</v>
      </c>
      <c r="V14" s="101">
        <f>Beechdean!V14</f>
        <v>0</v>
      </c>
      <c r="AD14" s="29" t="s">
        <v>138</v>
      </c>
      <c r="AE14" s="29">
        <v>6</v>
      </c>
      <c r="AI14" s="52" t="s">
        <v>119</v>
      </c>
      <c r="AJ14" s="53">
        <v>0.8</v>
      </c>
      <c r="AK14" s="54">
        <v>1.7</v>
      </c>
      <c r="AL14" s="11">
        <v>12</v>
      </c>
      <c r="AM14" s="11">
        <v>6.7</v>
      </c>
      <c r="AN14" s="11" t="s">
        <v>135</v>
      </c>
    </row>
    <row r="15" spans="1:41" ht="13" x14ac:dyDescent="0.25">
      <c r="A15" s="137" t="s">
        <v>9</v>
      </c>
      <c r="B15" s="137"/>
      <c r="C15" s="59">
        <f>Beechdean!C15</f>
        <v>38</v>
      </c>
      <c r="D15" s="59">
        <f>Beechdean!D15</f>
        <v>38</v>
      </c>
      <c r="E15" s="59">
        <f>Beechdean!E15</f>
        <v>38</v>
      </c>
      <c r="F15" s="59">
        <f>Beechdean!F15</f>
        <v>38</v>
      </c>
      <c r="G15" s="59">
        <f>Beechdean!G15</f>
        <v>38</v>
      </c>
      <c r="H15" s="59">
        <f>Beechdean!H15</f>
        <v>38</v>
      </c>
      <c r="I15" s="59">
        <f>Beechdean!I15</f>
        <v>38</v>
      </c>
      <c r="J15" s="59">
        <f>Beechdean!J15</f>
        <v>38</v>
      </c>
      <c r="K15" s="59">
        <f>Beechdean!K15</f>
        <v>38</v>
      </c>
      <c r="L15" s="59">
        <f>Beechdean!L15</f>
        <v>0</v>
      </c>
      <c r="M15" s="59">
        <f>Beechdean!M15</f>
        <v>0</v>
      </c>
      <c r="N15" s="59">
        <f>Beechdean!N15</f>
        <v>0</v>
      </c>
      <c r="O15" s="59">
        <f>Beechdean!O15</f>
        <v>0</v>
      </c>
      <c r="P15" s="59">
        <f>Beechdean!P15</f>
        <v>0</v>
      </c>
      <c r="Q15" s="59">
        <f>Beechdean!Q15</f>
        <v>0</v>
      </c>
      <c r="R15" s="59">
        <f>Beechdean!R15</f>
        <v>0</v>
      </c>
      <c r="S15" s="59">
        <f>Beechdean!S15</f>
        <v>0</v>
      </c>
      <c r="T15" s="59">
        <f>Beechdean!T15</f>
        <v>0</v>
      </c>
      <c r="U15" s="59">
        <f>Beechdean!U15</f>
        <v>0</v>
      </c>
      <c r="V15" s="59">
        <f>Beechdean!V15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Beechdean!C16</f>
        <v>Medium/Clay</v>
      </c>
      <c r="D16" s="102" t="str">
        <f>Beechdean!D16</f>
        <v>Medium/Clay</v>
      </c>
      <c r="E16" s="102" t="str">
        <f>Beechdean!E16</f>
        <v>Medium/Clay</v>
      </c>
      <c r="F16" s="102" t="str">
        <f>Beechdean!F16</f>
        <v>Medium/Clay</v>
      </c>
      <c r="G16" s="102" t="str">
        <f>Beechdean!G16</f>
        <v>Medium/Clay</v>
      </c>
      <c r="H16" s="102" t="str">
        <f>Beechdean!H16</f>
        <v>Medium/Clay</v>
      </c>
      <c r="I16" s="102" t="str">
        <f>Beechdean!I16</f>
        <v>Medium/Clay</v>
      </c>
      <c r="J16" s="102" t="str">
        <f>Beechdean!J16</f>
        <v>Medium/Clay</v>
      </c>
      <c r="K16" s="102" t="str">
        <f>Beechdean!K16</f>
        <v>Medium/Clay</v>
      </c>
      <c r="L16" s="102">
        <f>Beechdean!L16</f>
        <v>0</v>
      </c>
      <c r="M16" s="102">
        <f>Beechdean!M16</f>
        <v>0</v>
      </c>
      <c r="N16" s="102">
        <f>Beechdean!N16</f>
        <v>0</v>
      </c>
      <c r="O16" s="102">
        <f>Beechdean!O16</f>
        <v>0</v>
      </c>
      <c r="P16" s="102">
        <f>Beechdean!P16</f>
        <v>0</v>
      </c>
      <c r="Q16" s="102">
        <f>Beechdean!Q16</f>
        <v>0</v>
      </c>
      <c r="R16" s="102">
        <f>Beechdean!R16</f>
        <v>0</v>
      </c>
      <c r="S16" s="102">
        <f>Beechdean!S16</f>
        <v>0</v>
      </c>
      <c r="T16" s="102">
        <f>Beechdean!T16</f>
        <v>0</v>
      </c>
      <c r="U16" s="102">
        <f>Beechdean!U16</f>
        <v>0</v>
      </c>
      <c r="V16" s="102">
        <f>Beechdean!V16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63.967011000000007</v>
      </c>
      <c r="D18" s="16">
        <f>$D32</f>
        <v>63.967011000000007</v>
      </c>
      <c r="E18" s="16">
        <f>$D33</f>
        <v>63.967011000000007</v>
      </c>
      <c r="F18" s="16">
        <f>$D34</f>
        <v>63.967011000000007</v>
      </c>
      <c r="G18" s="16">
        <f>$D35</f>
        <v>63.967011000000007</v>
      </c>
      <c r="H18" s="16">
        <f>$D36</f>
        <v>63.967011000000007</v>
      </c>
      <c r="I18" s="16">
        <f>$D37</f>
        <v>63.967011000000007</v>
      </c>
      <c r="J18" s="16">
        <f>$D38</f>
        <v>63.967011000000007</v>
      </c>
      <c r="K18" s="16">
        <f>$D39</f>
        <v>63.967011000000007</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-0.63298899999998781</v>
      </c>
      <c r="D19" s="16">
        <f t="shared" ref="D19:V19" si="1">D18-D17</f>
        <v>-0.63298899999998781</v>
      </c>
      <c r="E19" s="16">
        <f t="shared" si="1"/>
        <v>-0.63298899999998781</v>
      </c>
      <c r="F19" s="16">
        <f t="shared" si="1"/>
        <v>-0.63298899999998781</v>
      </c>
      <c r="G19" s="16">
        <f t="shared" si="1"/>
        <v>-0.63298899999998781</v>
      </c>
      <c r="H19" s="16">
        <f t="shared" si="1"/>
        <v>-0.63298899999998781</v>
      </c>
      <c r="I19" s="16">
        <f t="shared" si="1"/>
        <v>-0.63298899999998781</v>
      </c>
      <c r="J19" s="16">
        <f t="shared" si="1"/>
        <v>-0.63298899999998781</v>
      </c>
      <c r="K19" s="16">
        <f t="shared" si="1"/>
        <v>-0.63298899999998781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13.586375000000002</v>
      </c>
      <c r="D22" s="16">
        <f>$E32</f>
        <v>13.586375000000002</v>
      </c>
      <c r="E22" s="16">
        <f>$E33</f>
        <v>13.586375000000002</v>
      </c>
      <c r="F22" s="16">
        <f>$E34</f>
        <v>13.586375000000002</v>
      </c>
      <c r="G22" s="16">
        <f>$E35</f>
        <v>13.586375000000002</v>
      </c>
      <c r="H22" s="16">
        <f>$E36</f>
        <v>13.586375000000002</v>
      </c>
      <c r="I22" s="16">
        <f>$E37</f>
        <v>13.586375000000002</v>
      </c>
      <c r="J22" s="16">
        <f>$E38</f>
        <v>13.586375000000002</v>
      </c>
      <c r="K22" s="16">
        <f>$E39</f>
        <v>13.586375000000002</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-214.413625</v>
      </c>
      <c r="D23" s="16">
        <f t="shared" ref="D23:V23" si="3">D22-D21</f>
        <v>-214.413625</v>
      </c>
      <c r="E23" s="16">
        <f t="shared" si="3"/>
        <v>-214.413625</v>
      </c>
      <c r="F23" s="16">
        <f t="shared" si="3"/>
        <v>-214.413625</v>
      </c>
      <c r="G23" s="16">
        <f t="shared" si="3"/>
        <v>-214.413625</v>
      </c>
      <c r="H23" s="16">
        <f t="shared" si="3"/>
        <v>-214.413625</v>
      </c>
      <c r="I23" s="16">
        <f t="shared" si="3"/>
        <v>-214.413625</v>
      </c>
      <c r="J23" s="16">
        <f t="shared" si="3"/>
        <v>-214.413625</v>
      </c>
      <c r="K23" s="16">
        <f t="shared" si="3"/>
        <v>-214.413625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5.33</v>
      </c>
      <c r="C28" s="15">
        <v>0.36</v>
      </c>
      <c r="D28" s="15">
        <v>681</v>
      </c>
      <c r="E28" s="15">
        <v>275</v>
      </c>
      <c r="F28" s="15">
        <v>212</v>
      </c>
      <c r="G28" s="15">
        <v>1.48</v>
      </c>
      <c r="H28" s="15">
        <v>11.2</v>
      </c>
      <c r="I28" s="15">
        <v>0.5</v>
      </c>
      <c r="J28" s="15">
        <v>1.6E-2</v>
      </c>
      <c r="K28" s="15">
        <v>0.05</v>
      </c>
      <c r="L28" s="15">
        <v>0.318</v>
      </c>
      <c r="M28" s="15">
        <v>0.53300000000000003</v>
      </c>
      <c r="N28" s="15"/>
      <c r="O28" s="15"/>
      <c r="P28" s="15">
        <v>415</v>
      </c>
      <c r="Q28" s="15">
        <v>711</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41</v>
      </c>
      <c r="C31" s="76">
        <f>IF(C$27="%w/w SAR",((C$28*10)*$B31),IF(C$27="%w/w DM",(((C$28*10)*($B$28/100))*$B31),IF(C$27="kg/t SAR",(C$28*$B31),IF(C$27="kg/t DM",((C$28*($B$28/100))*$B31),IF(C$27="mg/kg SAR",((C$28*0.001)*$B31),IF(C$27="mg/kg DM",(((C$28*0.001)*($B$28/100))*$B31),0))))))</f>
        <v>147.6</v>
      </c>
      <c r="D31" s="76">
        <f>(IF(D$27="%w/w SAR",((D$28*10)*$B31),IF(D$27="%w/w DM",(((D$28*10)*($B$28/100))*$B31),IF(D$27="kg/t SAR",(D$28*$B31),IF(D$27="kg/t DM",((D$28*($B$28/100))*$B31),IF(D$27="mg/kg SAR",((D$28*0.001)*$B31),IF(D$27="mg/kg DM",(((D$28*0.001)*($B$28/100))*$B31),"0")))))))*2.291</f>
        <v>63.967011000000007</v>
      </c>
      <c r="E31" s="76">
        <f>(IF(E$27="%w/w SAR",((E$28*10)*$B31),IF(E$27="%w/w DM",(((E$28*10)*($B$28/100))*$B31),IF(E$27="kg/t SAR",(E$28*$B31),IF(E$27="kg/t DM",((E$28*($B$28/100))*$B31),IF(E$27="mg/kg SAR",((E$28*0.001)*$B31),IF(E$27="mg/kg DM",(((E$28*0.001)*($B$28/100))*$B31),"0")))))))*1.205</f>
        <v>13.586375000000002</v>
      </c>
      <c r="F31" s="76">
        <f>(IF(F$27="%w/w SAR",((F$28*10)*$B31),IF(F$27="%w/w DM",(((F$28*10)*($B$28/100))*$B31),IF(F$27="kg/t SAR",(F$28*$B31),IF(F$27="kg/t DM",((F$28*($B$28/100))*$B31),IF(F$27="mg/kg SAR",((F$28*0.001)*$B31),IF(F$27="mg/kg DM",(((F$28*0.001)*($B$28/100))*$B31),"0")))))))*1.658</f>
        <v>14.411336</v>
      </c>
      <c r="G31" s="76">
        <f t="shared" ref="G31:P46" si="5">IF(G$27="%w/w SAR",((G$28*10)*$B31),IF(G$27="%w/w DM",(((G$28*10)*($B$28/100))*$B31),IF(G$27="kg/t SAR",(G$28*$B31),IF(G$27="kg/t DM",((G$28*($B$28/100))*$B31),IF(G$27="mg/kg SAR",((G$28*0.001)*$B31),IF(G$27="mg/kg DM",(((G$28*0.001)*($B$28/100))*$B31),0))))))</f>
        <v>6.0679999999999998E-2</v>
      </c>
      <c r="H31" s="76">
        <f t="shared" si="5"/>
        <v>0.4592</v>
      </c>
      <c r="I31" s="76">
        <f t="shared" si="5"/>
        <v>2.0500000000000001E-2</v>
      </c>
      <c r="J31" s="76">
        <f t="shared" si="5"/>
        <v>6.5600000000000001E-4</v>
      </c>
      <c r="K31" s="76">
        <f t="shared" si="5"/>
        <v>2.0500000000000002E-3</v>
      </c>
      <c r="L31" s="76">
        <f t="shared" si="5"/>
        <v>1.3038000000000001E-2</v>
      </c>
      <c r="M31" s="76">
        <f t="shared" si="5"/>
        <v>2.1853000000000001E-2</v>
      </c>
      <c r="N31" s="76">
        <f t="shared" si="5"/>
        <v>0</v>
      </c>
      <c r="O31" s="76">
        <f t="shared" si="5"/>
        <v>0</v>
      </c>
      <c r="P31" s="76">
        <f t="shared" si="5"/>
        <v>17.015000000000001</v>
      </c>
      <c r="Q31" s="76">
        <f>(IF(Q$27="%w/w SAR",((Q$28*10)*$B31),IF(Q$27="%w/w DM",(((Q$28*10)*($B$28/100))*$B31),IF(Q$27="kg/t SAR",(Q$28*$B31),IF(Q$27="kg/t DM",((Q$28*($B$28/100))*$B31),IF(Q$27="mg/kg SAR",((Q$28*0.001)*$B31),IF(Q$27="mg/kg DM",(((Q$28*0.001)*($B$28/100))*$B31),0)))))))*2.5</f>
        <v>72.877499999999998</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41</v>
      </c>
      <c r="C32" s="76">
        <f t="shared" ref="C32:C50" si="6">IF(C$27="%w/w SAR",((C$28*10)*$B32),IF(C$27="%w/w DM",(((C$28*10)*($B$28/100))*$B32),IF(C$27="kg/t SAR",(C$28*$B32),IF(C$27="kg/t DM",((C$28*($B$28/100))*$B32),IF(C$27="mg/kg SAR",((C$28*0.001)*$B32),IF(C$27="mg/kg DM",(((C$28*0.001)*($B$28/100))*$B32),0))))))</f>
        <v>147.6</v>
      </c>
      <c r="D32" s="76">
        <f t="shared" ref="D32:D50" si="7">(IF(D$27="%w/w SAR",((D$28*10)*$B32),IF(D$27="%w/w DM",(((D$28*10)*($B$28/100))*$B32),IF(D$27="kg/t SAR",(D$28*$B32),IF(D$27="kg/t DM",((D$28*($B$28/100))*$B32),IF(D$27="mg/kg SAR",((D$28*0.001)*$B32),IF(D$27="mg/kg DM",(((D$28*0.001)*($B$28/100))*$B32),"0")))))))*2.291</f>
        <v>63.967011000000007</v>
      </c>
      <c r="E32" s="76">
        <f t="shared" ref="E32:E50" si="8">(IF(E$27="%w/w SAR",((E$28*10)*$B32),IF(E$27="%w/w DM",(((E$28*10)*($B$28/100))*$B32),IF(E$27="kg/t SAR",(E$28*$B32),IF(E$27="kg/t DM",((E$28*($B$28/100))*$B32),IF(E$27="mg/kg SAR",((E$28*0.001)*$B32),IF(E$27="mg/kg DM",(((E$28*0.001)*($B$28/100))*$B32),"0")))))))*1.205</f>
        <v>13.586375000000002</v>
      </c>
      <c r="F32" s="76">
        <f t="shared" ref="F32:F50" si="9">(IF(F$27="%w/w SAR",((F$28*10)*$B32),IF(F$27="%w/w DM",(((F$28*10)*($B$28/100))*$B32),IF(F$27="kg/t SAR",(F$28*$B32),IF(F$27="kg/t DM",((F$28*($B$28/100))*$B32),IF(F$27="mg/kg SAR",((F$28*0.001)*$B32),IF(F$27="mg/kg DM",(((F$28*0.001)*($B$28/100))*$B32),"0")))))))*1.658</f>
        <v>14.411336</v>
      </c>
      <c r="G32" s="76">
        <f t="shared" si="5"/>
        <v>6.0679999999999998E-2</v>
      </c>
      <c r="H32" s="76">
        <f t="shared" si="5"/>
        <v>0.4592</v>
      </c>
      <c r="I32" s="76">
        <f t="shared" si="5"/>
        <v>2.0500000000000001E-2</v>
      </c>
      <c r="J32" s="76">
        <f t="shared" si="5"/>
        <v>6.5600000000000001E-4</v>
      </c>
      <c r="K32" s="76">
        <f t="shared" si="5"/>
        <v>2.0500000000000002E-3</v>
      </c>
      <c r="L32" s="76">
        <f t="shared" si="5"/>
        <v>1.3038000000000001E-2</v>
      </c>
      <c r="M32" s="76">
        <f t="shared" si="5"/>
        <v>2.1853000000000001E-2</v>
      </c>
      <c r="N32" s="76">
        <f t="shared" si="5"/>
        <v>0</v>
      </c>
      <c r="O32" s="76">
        <f t="shared" si="5"/>
        <v>0</v>
      </c>
      <c r="P32" s="76">
        <f t="shared" si="5"/>
        <v>17.015000000000001</v>
      </c>
      <c r="Q32" s="76">
        <f t="shared" ref="Q32:Q50" si="10">(IF(Q$27="%w/w SAR",((Q$28*10)*$B32),IF(Q$27="%w/w DM",(((Q$28*10)*($B$28/100))*$B32),IF(Q$27="kg/t SAR",(Q$28*$B32),IF(Q$27="kg/t DM",((Q$28*($B$28/100))*$B32),IF(Q$27="mg/kg SAR",((Q$28*0.001)*$B32),IF(Q$27="mg/kg DM",(((Q$28*0.001)*($B$28/100))*$B32),0)))))))*2.5</f>
        <v>72.877499999999998</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v>
      </c>
      <c r="B33" s="15">
        <v>41</v>
      </c>
      <c r="C33" s="76">
        <f t="shared" si="6"/>
        <v>147.6</v>
      </c>
      <c r="D33" s="76">
        <f t="shared" si="7"/>
        <v>63.967011000000007</v>
      </c>
      <c r="E33" s="76">
        <f t="shared" si="8"/>
        <v>13.586375000000002</v>
      </c>
      <c r="F33" s="76">
        <f t="shared" si="9"/>
        <v>14.411336</v>
      </c>
      <c r="G33" s="76">
        <f t="shared" si="5"/>
        <v>6.0679999999999998E-2</v>
      </c>
      <c r="H33" s="76">
        <f t="shared" si="5"/>
        <v>0.4592</v>
      </c>
      <c r="I33" s="76">
        <f t="shared" si="5"/>
        <v>2.0500000000000001E-2</v>
      </c>
      <c r="J33" s="76">
        <f t="shared" si="5"/>
        <v>6.5600000000000001E-4</v>
      </c>
      <c r="K33" s="76">
        <f t="shared" si="5"/>
        <v>2.0500000000000002E-3</v>
      </c>
      <c r="L33" s="76">
        <f t="shared" si="5"/>
        <v>1.3038000000000001E-2</v>
      </c>
      <c r="M33" s="76">
        <f t="shared" si="5"/>
        <v>2.1853000000000001E-2</v>
      </c>
      <c r="N33" s="76">
        <f t="shared" si="5"/>
        <v>0</v>
      </c>
      <c r="O33" s="76">
        <f t="shared" si="5"/>
        <v>0</v>
      </c>
      <c r="P33" s="76">
        <f t="shared" si="5"/>
        <v>17.015000000000001</v>
      </c>
      <c r="Q33" s="76">
        <f t="shared" si="10"/>
        <v>72.877499999999998</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v>
      </c>
      <c r="B34" s="15">
        <v>41</v>
      </c>
      <c r="C34" s="76">
        <f t="shared" si="6"/>
        <v>147.6</v>
      </c>
      <c r="D34" s="76">
        <f t="shared" si="7"/>
        <v>63.967011000000007</v>
      </c>
      <c r="E34" s="76">
        <f t="shared" si="8"/>
        <v>13.586375000000002</v>
      </c>
      <c r="F34" s="76">
        <f t="shared" si="9"/>
        <v>14.411336</v>
      </c>
      <c r="G34" s="76">
        <f t="shared" si="5"/>
        <v>6.0679999999999998E-2</v>
      </c>
      <c r="H34" s="76">
        <f t="shared" si="5"/>
        <v>0.4592</v>
      </c>
      <c r="I34" s="76">
        <f t="shared" si="5"/>
        <v>2.0500000000000001E-2</v>
      </c>
      <c r="J34" s="76">
        <f t="shared" si="5"/>
        <v>6.5600000000000001E-4</v>
      </c>
      <c r="K34" s="76">
        <f t="shared" si="5"/>
        <v>2.0500000000000002E-3</v>
      </c>
      <c r="L34" s="76">
        <f t="shared" si="5"/>
        <v>1.3038000000000001E-2</v>
      </c>
      <c r="M34" s="76">
        <f t="shared" si="5"/>
        <v>2.1853000000000001E-2</v>
      </c>
      <c r="N34" s="76">
        <f t="shared" si="5"/>
        <v>0</v>
      </c>
      <c r="O34" s="76">
        <f t="shared" si="5"/>
        <v>0</v>
      </c>
      <c r="P34" s="76">
        <f t="shared" si="5"/>
        <v>17.015000000000001</v>
      </c>
      <c r="Q34" s="76">
        <f t="shared" si="10"/>
        <v>72.877499999999998</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5</v>
      </c>
      <c r="B35" s="15">
        <v>41</v>
      </c>
      <c r="C35" s="76">
        <f t="shared" si="6"/>
        <v>147.6</v>
      </c>
      <c r="D35" s="76">
        <f t="shared" si="7"/>
        <v>63.967011000000007</v>
      </c>
      <c r="E35" s="76">
        <f t="shared" si="8"/>
        <v>13.586375000000002</v>
      </c>
      <c r="F35" s="76">
        <f t="shared" si="9"/>
        <v>14.411336</v>
      </c>
      <c r="G35" s="76">
        <f t="shared" si="5"/>
        <v>6.0679999999999998E-2</v>
      </c>
      <c r="H35" s="76">
        <f t="shared" si="5"/>
        <v>0.4592</v>
      </c>
      <c r="I35" s="76">
        <f t="shared" si="5"/>
        <v>2.0500000000000001E-2</v>
      </c>
      <c r="J35" s="76">
        <f t="shared" si="5"/>
        <v>6.5600000000000001E-4</v>
      </c>
      <c r="K35" s="76">
        <f t="shared" si="5"/>
        <v>2.0500000000000002E-3</v>
      </c>
      <c r="L35" s="76">
        <f t="shared" si="5"/>
        <v>1.3038000000000001E-2</v>
      </c>
      <c r="M35" s="76">
        <f t="shared" si="5"/>
        <v>2.1853000000000001E-2</v>
      </c>
      <c r="N35" s="76">
        <f t="shared" si="5"/>
        <v>0</v>
      </c>
      <c r="O35" s="76">
        <f t="shared" si="5"/>
        <v>0</v>
      </c>
      <c r="P35" s="76">
        <f t="shared" si="5"/>
        <v>17.015000000000001</v>
      </c>
      <c r="Q35" s="76">
        <f t="shared" si="10"/>
        <v>72.877499999999998</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6</v>
      </c>
      <c r="B36" s="15">
        <v>41</v>
      </c>
      <c r="C36" s="76">
        <f t="shared" si="6"/>
        <v>147.6</v>
      </c>
      <c r="D36" s="76">
        <f t="shared" si="7"/>
        <v>63.967011000000007</v>
      </c>
      <c r="E36" s="76">
        <f t="shared" si="8"/>
        <v>13.586375000000002</v>
      </c>
      <c r="F36" s="76">
        <f t="shared" si="9"/>
        <v>14.411336</v>
      </c>
      <c r="G36" s="76">
        <f t="shared" si="5"/>
        <v>6.0679999999999998E-2</v>
      </c>
      <c r="H36" s="76">
        <f t="shared" si="5"/>
        <v>0.4592</v>
      </c>
      <c r="I36" s="76">
        <f t="shared" si="5"/>
        <v>2.0500000000000001E-2</v>
      </c>
      <c r="J36" s="76">
        <f t="shared" si="5"/>
        <v>6.5600000000000001E-4</v>
      </c>
      <c r="K36" s="76">
        <f t="shared" si="5"/>
        <v>2.0500000000000002E-3</v>
      </c>
      <c r="L36" s="76">
        <f t="shared" si="5"/>
        <v>1.3038000000000001E-2</v>
      </c>
      <c r="M36" s="76">
        <f t="shared" si="5"/>
        <v>2.1853000000000001E-2</v>
      </c>
      <c r="N36" s="76">
        <f t="shared" si="5"/>
        <v>0</v>
      </c>
      <c r="O36" s="76">
        <f t="shared" si="5"/>
        <v>0</v>
      </c>
      <c r="P36" s="76">
        <f t="shared" si="5"/>
        <v>17.015000000000001</v>
      </c>
      <c r="Q36" s="76">
        <f t="shared" si="10"/>
        <v>72.877499999999998</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7</v>
      </c>
      <c r="B37" s="15">
        <v>41</v>
      </c>
      <c r="C37" s="76">
        <f t="shared" si="6"/>
        <v>147.6</v>
      </c>
      <c r="D37" s="76">
        <f t="shared" si="7"/>
        <v>63.967011000000007</v>
      </c>
      <c r="E37" s="76">
        <f t="shared" si="8"/>
        <v>13.586375000000002</v>
      </c>
      <c r="F37" s="76">
        <f t="shared" si="9"/>
        <v>14.411336</v>
      </c>
      <c r="G37" s="76">
        <f t="shared" si="5"/>
        <v>6.0679999999999998E-2</v>
      </c>
      <c r="H37" s="76">
        <f t="shared" si="5"/>
        <v>0.4592</v>
      </c>
      <c r="I37" s="76">
        <f t="shared" si="5"/>
        <v>2.0500000000000001E-2</v>
      </c>
      <c r="J37" s="76">
        <f t="shared" si="5"/>
        <v>6.5600000000000001E-4</v>
      </c>
      <c r="K37" s="76">
        <f t="shared" si="5"/>
        <v>2.0500000000000002E-3</v>
      </c>
      <c r="L37" s="76">
        <f t="shared" si="5"/>
        <v>1.3038000000000001E-2</v>
      </c>
      <c r="M37" s="76">
        <f t="shared" si="5"/>
        <v>2.1853000000000001E-2</v>
      </c>
      <c r="N37" s="76">
        <f t="shared" si="5"/>
        <v>0</v>
      </c>
      <c r="O37" s="76">
        <f t="shared" si="5"/>
        <v>0</v>
      </c>
      <c r="P37" s="76">
        <f t="shared" si="5"/>
        <v>17.015000000000001</v>
      </c>
      <c r="Q37" s="76">
        <f t="shared" si="10"/>
        <v>72.877499999999998</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 xml:space="preserve">Francis 1 </v>
      </c>
      <c r="B38" s="15">
        <v>41</v>
      </c>
      <c r="C38" s="76">
        <f t="shared" si="6"/>
        <v>147.6</v>
      </c>
      <c r="D38" s="76">
        <f t="shared" si="7"/>
        <v>63.967011000000007</v>
      </c>
      <c r="E38" s="76">
        <f t="shared" si="8"/>
        <v>13.586375000000002</v>
      </c>
      <c r="F38" s="76">
        <f t="shared" si="9"/>
        <v>14.411336</v>
      </c>
      <c r="G38" s="76">
        <f t="shared" si="5"/>
        <v>6.0679999999999998E-2</v>
      </c>
      <c r="H38" s="76">
        <f t="shared" si="5"/>
        <v>0.4592</v>
      </c>
      <c r="I38" s="76">
        <f t="shared" si="5"/>
        <v>2.0500000000000001E-2</v>
      </c>
      <c r="J38" s="76">
        <f t="shared" si="5"/>
        <v>6.5600000000000001E-4</v>
      </c>
      <c r="K38" s="76">
        <f t="shared" si="5"/>
        <v>2.0500000000000002E-3</v>
      </c>
      <c r="L38" s="76">
        <f t="shared" si="5"/>
        <v>1.3038000000000001E-2</v>
      </c>
      <c r="M38" s="76">
        <f t="shared" si="5"/>
        <v>2.1853000000000001E-2</v>
      </c>
      <c r="N38" s="76">
        <f t="shared" si="5"/>
        <v>0</v>
      </c>
      <c r="O38" s="76">
        <f t="shared" si="5"/>
        <v>0</v>
      </c>
      <c r="P38" s="76">
        <f t="shared" si="5"/>
        <v>17.015000000000001</v>
      </c>
      <c r="Q38" s="76">
        <f t="shared" si="10"/>
        <v>72.877499999999998</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Francis 2</v>
      </c>
      <c r="B39" s="15">
        <v>41</v>
      </c>
      <c r="C39" s="76">
        <f t="shared" si="6"/>
        <v>147.6</v>
      </c>
      <c r="D39" s="76">
        <f t="shared" si="7"/>
        <v>63.967011000000007</v>
      </c>
      <c r="E39" s="76">
        <f t="shared" si="8"/>
        <v>13.586375000000002</v>
      </c>
      <c r="F39" s="76">
        <f t="shared" si="9"/>
        <v>14.411336</v>
      </c>
      <c r="G39" s="76">
        <f t="shared" si="5"/>
        <v>6.0679999999999998E-2</v>
      </c>
      <c r="H39" s="76">
        <f t="shared" si="5"/>
        <v>0.4592</v>
      </c>
      <c r="I39" s="76">
        <f t="shared" si="5"/>
        <v>2.0500000000000001E-2</v>
      </c>
      <c r="J39" s="76">
        <f t="shared" si="5"/>
        <v>6.5600000000000001E-4</v>
      </c>
      <c r="K39" s="76">
        <f t="shared" si="5"/>
        <v>2.0500000000000002E-3</v>
      </c>
      <c r="L39" s="76">
        <f t="shared" si="5"/>
        <v>1.3038000000000001E-2</v>
      </c>
      <c r="M39" s="76">
        <f t="shared" si="5"/>
        <v>2.1853000000000001E-2</v>
      </c>
      <c r="N39" s="76">
        <f t="shared" si="5"/>
        <v>0</v>
      </c>
      <c r="O39" s="76">
        <f t="shared" si="5"/>
        <v>0</v>
      </c>
      <c r="P39" s="76">
        <f t="shared" si="5"/>
        <v>17.015000000000001</v>
      </c>
      <c r="Q39" s="76">
        <f t="shared" si="10"/>
        <v>72.877499999999998</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6</v>
      </c>
      <c r="H57" s="8">
        <f t="shared" si="13"/>
        <v>7</v>
      </c>
      <c r="I57" s="8" t="str">
        <f t="shared" si="13"/>
        <v xml:space="preserve">Francis 1 </v>
      </c>
      <c r="J57" s="8" t="str">
        <f t="shared" si="13"/>
        <v>Francis 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f>VLOOKUP(J$14,Table245811[],5,FALSE)</f>
        <v>6.2</v>
      </c>
      <c r="J59" s="75">
        <f>VLOOKUP(K$14,Table245811[],5,FALSE)</f>
        <v>6.2</v>
      </c>
      <c r="K59" s="75" t="e">
        <f>VLOOKUP(L$14,Table245811[],5,FALSE)</f>
        <v>#N/A</v>
      </c>
      <c r="L59" s="75" t="e">
        <f>VLOOKUP(M$14,Table245811[],5,FALSE)</f>
        <v>#N/A</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5.6</v>
      </c>
      <c r="C60" s="75">
        <f t="shared" ref="C60:U60" si="14">D10</f>
        <v>5.9</v>
      </c>
      <c r="D60" s="75">
        <f t="shared" si="14"/>
        <v>7.7</v>
      </c>
      <c r="E60" s="75">
        <f t="shared" si="14"/>
        <v>6.4</v>
      </c>
      <c r="F60" s="75">
        <f t="shared" si="14"/>
        <v>5.8</v>
      </c>
      <c r="G60" s="75">
        <f t="shared" si="14"/>
        <v>6.2</v>
      </c>
      <c r="H60" s="75">
        <f t="shared" si="14"/>
        <v>6</v>
      </c>
      <c r="I60" s="75">
        <f t="shared" si="14"/>
        <v>5.4</v>
      </c>
      <c r="J60" s="75">
        <f t="shared" si="14"/>
        <v>5.7</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41</v>
      </c>
      <c r="C62" s="76">
        <f>B32</f>
        <v>41</v>
      </c>
      <c r="D62" s="76">
        <f>B33</f>
        <v>41</v>
      </c>
      <c r="E62" s="76">
        <f>B34</f>
        <v>41</v>
      </c>
      <c r="F62" s="76">
        <f>B35</f>
        <v>41</v>
      </c>
      <c r="G62" s="76">
        <f>B36</f>
        <v>41</v>
      </c>
      <c r="H62" s="76">
        <f>B37</f>
        <v>41</v>
      </c>
      <c r="I62" s="76">
        <f>B38</f>
        <v>41</v>
      </c>
      <c r="J62" s="76">
        <f>B39</f>
        <v>41</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3.6000000000000032</v>
      </c>
      <c r="C64" s="76">
        <f t="shared" ref="C64:U64" si="17">(C59-C60)*C61</f>
        <v>1.7999999999999989</v>
      </c>
      <c r="D64" s="76">
        <f t="shared" si="17"/>
        <v>-9</v>
      </c>
      <c r="E64" s="76">
        <f t="shared" si="17"/>
        <v>-1.2000000000000011</v>
      </c>
      <c r="F64" s="76">
        <f t="shared" si="17"/>
        <v>2.4000000000000021</v>
      </c>
      <c r="G64" s="76">
        <f t="shared" si="17"/>
        <v>0</v>
      </c>
      <c r="H64" s="76">
        <f t="shared" si="17"/>
        <v>1.2000000000000011</v>
      </c>
      <c r="I64" s="76">
        <f t="shared" si="17"/>
        <v>4.7999999999999989</v>
      </c>
      <c r="J64" s="76">
        <f t="shared" si="17"/>
        <v>3</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-3.6000000000000032</v>
      </c>
      <c r="C65" s="76">
        <f t="shared" ref="C65:U65" si="18">C63-C64</f>
        <v>-1.7999999999999989</v>
      </c>
      <c r="D65" s="76">
        <f t="shared" si="18"/>
        <v>9</v>
      </c>
      <c r="E65" s="76">
        <f t="shared" si="18"/>
        <v>1.2000000000000011</v>
      </c>
      <c r="F65" s="76">
        <f t="shared" si="18"/>
        <v>-2.4000000000000021</v>
      </c>
      <c r="G65" s="76">
        <f t="shared" si="18"/>
        <v>0</v>
      </c>
      <c r="H65" s="76">
        <f t="shared" si="18"/>
        <v>-1.2000000000000011</v>
      </c>
      <c r="I65" s="76">
        <f t="shared" si="18"/>
        <v>-4.7999999999999989</v>
      </c>
      <c r="J65" s="76">
        <f t="shared" si="18"/>
        <v>-3</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9" t="s">
        <v>41</v>
      </c>
      <c r="B1" s="129"/>
      <c r="C1" s="142" t="str">
        <f>Beechdean!C1:D1</f>
        <v>PAN-019672</v>
      </c>
      <c r="D1" s="143"/>
      <c r="E1" s="92" t="s">
        <v>45</v>
      </c>
      <c r="F1" s="38">
        <f>Beechdean!F1</f>
        <v>22.2</v>
      </c>
      <c r="G1" s="125" t="s">
        <v>43</v>
      </c>
      <c r="H1" s="126"/>
      <c r="I1" s="117">
        <v>6.84</v>
      </c>
      <c r="J1" s="129" t="s">
        <v>153</v>
      </c>
      <c r="K1" s="129"/>
      <c r="L1" s="96">
        <v>6581</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Beechdean!C2:D2</f>
        <v>EPR/KP3594VE</v>
      </c>
      <c r="D2" s="145"/>
      <c r="E2" s="92" t="s">
        <v>109</v>
      </c>
      <c r="F2" s="95" t="s">
        <v>174</v>
      </c>
      <c r="G2" s="127" t="s">
        <v>110</v>
      </c>
      <c r="H2" s="128"/>
      <c r="I2" s="117">
        <v>466</v>
      </c>
      <c r="J2" s="129" t="s">
        <v>158</v>
      </c>
      <c r="K2" s="129"/>
      <c r="L2" s="96">
        <v>8.81</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Beechdean!C3:D3</f>
        <v>Mr Rob Piggot</v>
      </c>
      <c r="D3" s="145"/>
      <c r="E3" s="92" t="s">
        <v>108</v>
      </c>
      <c r="F3" s="30" t="s">
        <v>78</v>
      </c>
      <c r="G3" s="129" t="s">
        <v>159</v>
      </c>
      <c r="H3" s="129"/>
      <c r="I3" s="117"/>
      <c r="J3" s="125" t="s">
        <v>154</v>
      </c>
      <c r="K3" s="126"/>
      <c r="L3" s="96">
        <f>(L1/(L2*10000))*100</f>
        <v>7.4699205448354133</v>
      </c>
      <c r="AB3" s="29" t="s">
        <v>57</v>
      </c>
      <c r="AC3" s="17"/>
      <c r="AD3" s="29" t="s">
        <v>71</v>
      </c>
      <c r="AE3" s="17"/>
      <c r="AF3" s="17"/>
      <c r="AG3" s="43" t="s">
        <v>77</v>
      </c>
      <c r="AH3" s="18"/>
      <c r="AI3" s="47" t="s">
        <v>113</v>
      </c>
      <c r="AJ3" s="48">
        <v>1.7</v>
      </c>
      <c r="AK3" s="49">
        <v>6</v>
      </c>
      <c r="AL3" s="50">
        <v>1</v>
      </c>
      <c r="AM3" s="11">
        <v>6.2</v>
      </c>
      <c r="AN3" s="11" t="s">
        <v>112</v>
      </c>
    </row>
    <row r="4" spans="1:41" ht="50" x14ac:dyDescent="0.25">
      <c r="A4" s="129" t="s">
        <v>0</v>
      </c>
      <c r="B4" s="129"/>
      <c r="C4" s="142" t="str">
        <f>Beechdean!C4:D4</f>
        <v>Hugmore House, Hugmore Lane,  LL139YE</v>
      </c>
      <c r="D4" s="143"/>
      <c r="E4" s="93" t="s">
        <v>1</v>
      </c>
      <c r="F4" s="120" t="s">
        <v>175</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Beechdean!C5:D5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f>Beechdean!C8</f>
        <v>1</v>
      </c>
      <c r="D8" s="59">
        <f>Beechdean!D8</f>
        <v>2</v>
      </c>
      <c r="E8" s="59">
        <f>Beechdean!E8</f>
        <v>3</v>
      </c>
      <c r="F8" s="59">
        <f>Beechdean!F8</f>
        <v>4</v>
      </c>
      <c r="G8" s="59">
        <f>Beechdean!G8</f>
        <v>5</v>
      </c>
      <c r="H8" s="59">
        <f>Beechdean!H8</f>
        <v>6</v>
      </c>
      <c r="I8" s="59">
        <f>Beechdean!I8</f>
        <v>7</v>
      </c>
      <c r="J8" s="59" t="str">
        <f>Beechdean!J8</f>
        <v xml:space="preserve">Francis 1 </v>
      </c>
      <c r="K8" s="59" t="str">
        <f>Beechdean!K8</f>
        <v>Francis 2</v>
      </c>
      <c r="L8" s="59">
        <f>Beechdean!L8</f>
        <v>0</v>
      </c>
      <c r="M8" s="59">
        <f>Beechdean!M8</f>
        <v>0</v>
      </c>
      <c r="N8" s="59">
        <f>Beechdean!N8</f>
        <v>0</v>
      </c>
      <c r="O8" s="59">
        <f>Beechdean!O8</f>
        <v>0</v>
      </c>
      <c r="P8" s="59">
        <f>Beechdean!P8</f>
        <v>0</v>
      </c>
      <c r="Q8" s="59">
        <f>Beechdean!Q8</f>
        <v>0</v>
      </c>
      <c r="R8" s="59">
        <f>Beechdean!R8</f>
        <v>0</v>
      </c>
      <c r="S8" s="59">
        <f>Beechdean!S8</f>
        <v>0</v>
      </c>
      <c r="T8" s="59">
        <f>Beechdean!T8</f>
        <v>0</v>
      </c>
      <c r="U8" s="59">
        <f>Beechdean!U8</f>
        <v>0</v>
      </c>
      <c r="V8" s="59">
        <f>Beechdean!V8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Beechdean!C9</f>
        <v xml:space="preserve">Moderate </v>
      </c>
      <c r="D9" s="59" t="str">
        <f>Beechdean!D9</f>
        <v xml:space="preserve">Moderate </v>
      </c>
      <c r="E9" s="59" t="str">
        <f>Beechdean!E9</f>
        <v xml:space="preserve">Moderate </v>
      </c>
      <c r="F9" s="59" t="str">
        <f>Beechdean!F9</f>
        <v xml:space="preserve">Moderate </v>
      </c>
      <c r="G9" s="59" t="str">
        <f>Beechdean!G9</f>
        <v xml:space="preserve">Moderate </v>
      </c>
      <c r="H9" s="59" t="str">
        <f>Beechdean!H9</f>
        <v xml:space="preserve">Moderate </v>
      </c>
      <c r="I9" s="59" t="str">
        <f>Beechdean!I9</f>
        <v xml:space="preserve">Moderate </v>
      </c>
      <c r="J9" s="59" t="str">
        <f>Beechdean!J9</f>
        <v xml:space="preserve">Moderate </v>
      </c>
      <c r="K9" s="59" t="str">
        <f>Beechdean!K9</f>
        <v xml:space="preserve">Moderate </v>
      </c>
      <c r="L9" s="59">
        <f>Beechdean!L9</f>
        <v>0</v>
      </c>
      <c r="M9" s="59">
        <f>Beechdean!M9</f>
        <v>0</v>
      </c>
      <c r="N9" s="59">
        <f>Beechdean!N9</f>
        <v>0</v>
      </c>
      <c r="O9" s="59">
        <f>Beechdean!O9</f>
        <v>0</v>
      </c>
      <c r="P9" s="59">
        <f>Beechdean!P9</f>
        <v>0</v>
      </c>
      <c r="Q9" s="59">
        <f>Beechdean!Q9</f>
        <v>0</v>
      </c>
      <c r="R9" s="59">
        <f>Beechdean!R9</f>
        <v>0</v>
      </c>
      <c r="S9" s="59">
        <f>Beechdean!S9</f>
        <v>0</v>
      </c>
      <c r="T9" s="59">
        <f>Beechdean!T9</f>
        <v>0</v>
      </c>
      <c r="U9" s="59">
        <f>Beechdean!U9</f>
        <v>0</v>
      </c>
      <c r="V9" s="59">
        <f>Beechdean!V9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Beechdean!C10</f>
        <v>5.6</v>
      </c>
      <c r="D10" s="59">
        <f>Beechdean!D10</f>
        <v>5.9</v>
      </c>
      <c r="E10" s="59">
        <f>Beechdean!E10</f>
        <v>7.7</v>
      </c>
      <c r="F10" s="59">
        <f>Beechdean!F10</f>
        <v>6.4</v>
      </c>
      <c r="G10" s="59">
        <f>Beechdean!G10</f>
        <v>5.8</v>
      </c>
      <c r="H10" s="59">
        <f>Beechdean!H10</f>
        <v>6.2</v>
      </c>
      <c r="I10" s="59">
        <f>Beechdean!I10</f>
        <v>6</v>
      </c>
      <c r="J10" s="59">
        <f>Beechdean!J10</f>
        <v>5.4</v>
      </c>
      <c r="K10" s="59">
        <f>Beechdean!K10</f>
        <v>5.7</v>
      </c>
      <c r="L10" s="59">
        <f>Beechdean!L10</f>
        <v>0</v>
      </c>
      <c r="M10" s="59">
        <f>Beechdean!M10</f>
        <v>0</v>
      </c>
      <c r="N10" s="59">
        <f>Beechdean!N10</f>
        <v>0</v>
      </c>
      <c r="O10" s="59">
        <f>Beechdean!O10</f>
        <v>0</v>
      </c>
      <c r="P10" s="59">
        <f>Beechdean!P10</f>
        <v>0</v>
      </c>
      <c r="Q10" s="59">
        <f>Beechdean!Q10</f>
        <v>0</v>
      </c>
      <c r="R10" s="59">
        <f>Beechdean!R10</f>
        <v>0</v>
      </c>
      <c r="S10" s="59">
        <f>Beechdean!S10</f>
        <v>0</v>
      </c>
      <c r="T10" s="59">
        <f>Beechdean!T10</f>
        <v>0</v>
      </c>
      <c r="U10" s="59">
        <f>Beechdean!U10</f>
        <v>0</v>
      </c>
      <c r="V10" s="59">
        <f>Beechdean!V10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Beechdean!C11</f>
        <v>0</v>
      </c>
      <c r="D11" s="59">
        <f>Beechdean!D11</f>
        <v>1</v>
      </c>
      <c r="E11" s="59">
        <f>Beechdean!E11</f>
        <v>3</v>
      </c>
      <c r="F11" s="59">
        <f>Beechdean!F11</f>
        <v>1</v>
      </c>
      <c r="G11" s="59">
        <f>Beechdean!G11</f>
        <v>1</v>
      </c>
      <c r="H11" s="59">
        <f>Beechdean!H11</f>
        <v>1</v>
      </c>
      <c r="I11" s="59">
        <f>Beechdean!I11</f>
        <v>2</v>
      </c>
      <c r="J11" s="59">
        <f>Beechdean!J11</f>
        <v>2</v>
      </c>
      <c r="K11" s="59">
        <f>Beechdean!K11</f>
        <v>2</v>
      </c>
      <c r="L11" s="59">
        <f>Beechdean!L11</f>
        <v>0</v>
      </c>
      <c r="M11" s="59">
        <f>Beechdean!M11</f>
        <v>0</v>
      </c>
      <c r="N11" s="59">
        <f>Beechdean!N11</f>
        <v>0</v>
      </c>
      <c r="O11" s="59">
        <f>Beechdean!O11</f>
        <v>0</v>
      </c>
      <c r="P11" s="59">
        <f>Beechdean!P11</f>
        <v>0</v>
      </c>
      <c r="Q11" s="59">
        <f>Beechdean!Q11</f>
        <v>0</v>
      </c>
      <c r="R11" s="59">
        <f>Beechdean!R11</f>
        <v>0</v>
      </c>
      <c r="S11" s="59">
        <f>Beechdean!S11</f>
        <v>0</v>
      </c>
      <c r="T11" s="59">
        <f>Beechdean!T11</f>
        <v>0</v>
      </c>
      <c r="U11" s="59">
        <f>Beechdean!U11</f>
        <v>0</v>
      </c>
      <c r="V11" s="59">
        <f>Beechdean!V11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Beechdean!C12</f>
        <v>0</v>
      </c>
      <c r="D12" s="59">
        <f>Beechdean!D12</f>
        <v>0</v>
      </c>
      <c r="E12" s="59">
        <f>Beechdean!E12</f>
        <v>3</v>
      </c>
      <c r="F12" s="59">
        <f>Beechdean!F12</f>
        <v>1</v>
      </c>
      <c r="G12" s="59">
        <f>Beechdean!G12</f>
        <v>0</v>
      </c>
      <c r="H12" s="59">
        <f>Beechdean!H12</f>
        <v>0</v>
      </c>
      <c r="I12" s="59">
        <f>Beechdean!I12</f>
        <v>0</v>
      </c>
      <c r="J12" s="59">
        <f>Beechdean!J12</f>
        <v>1</v>
      </c>
      <c r="K12" s="59">
        <f>Beechdean!K12</f>
        <v>1</v>
      </c>
      <c r="L12" s="59">
        <f>Beechdean!L12</f>
        <v>0</v>
      </c>
      <c r="M12" s="59">
        <f>Beechdean!M12</f>
        <v>0</v>
      </c>
      <c r="N12" s="59">
        <f>Beechdean!N12</f>
        <v>0</v>
      </c>
      <c r="O12" s="59">
        <f>Beechdean!O12</f>
        <v>0</v>
      </c>
      <c r="P12" s="59">
        <f>Beechdean!P12</f>
        <v>0</v>
      </c>
      <c r="Q12" s="59">
        <f>Beechdean!Q12</f>
        <v>0</v>
      </c>
      <c r="R12" s="59">
        <f>Beechdean!R12</f>
        <v>0</v>
      </c>
      <c r="S12" s="59">
        <f>Beechdean!S12</f>
        <v>0</v>
      </c>
      <c r="T12" s="59">
        <f>Beechdean!T12</f>
        <v>0</v>
      </c>
      <c r="U12" s="59">
        <f>Beechdean!U12</f>
        <v>0</v>
      </c>
      <c r="V12" s="59">
        <f>Beechdean!V12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Beechdean!C13</f>
        <v>2</v>
      </c>
      <c r="D13" s="59">
        <f>Beechdean!D13</f>
        <v>3</v>
      </c>
      <c r="E13" s="59">
        <f>Beechdean!E13</f>
        <v>3</v>
      </c>
      <c r="F13" s="59">
        <f>Beechdean!F13</f>
        <v>4</v>
      </c>
      <c r="G13" s="59">
        <f>Beechdean!G13</f>
        <v>4</v>
      </c>
      <c r="H13" s="59">
        <f>Beechdean!H13</f>
        <v>4</v>
      </c>
      <c r="I13" s="59">
        <f>Beechdean!I13</f>
        <v>3</v>
      </c>
      <c r="J13" s="59">
        <f>Beechdean!J13</f>
        <v>5</v>
      </c>
      <c r="K13" s="59">
        <f>Beechdean!K13</f>
        <v>5</v>
      </c>
      <c r="L13" s="59">
        <f>Beechdean!L13</f>
        <v>0</v>
      </c>
      <c r="M13" s="59">
        <f>Beechdean!M13</f>
        <v>0</v>
      </c>
      <c r="N13" s="59">
        <f>Beechdean!N13</f>
        <v>0</v>
      </c>
      <c r="O13" s="59">
        <f>Beechdean!O13</f>
        <v>0</v>
      </c>
      <c r="P13" s="59">
        <f>Beechdean!P13</f>
        <v>0</v>
      </c>
      <c r="Q13" s="59">
        <f>Beechdean!Q13</f>
        <v>0</v>
      </c>
      <c r="R13" s="59">
        <f>Beechdean!R13</f>
        <v>0</v>
      </c>
      <c r="S13" s="59">
        <f>Beechdean!S13</f>
        <v>0</v>
      </c>
      <c r="T13" s="59">
        <f>Beechdean!T13</f>
        <v>0</v>
      </c>
      <c r="U13" s="59">
        <f>Beechdean!U13</f>
        <v>0</v>
      </c>
      <c r="V13" s="59">
        <f>Beechdean!V13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Beechdean!C14</f>
        <v xml:space="preserve">Grass Silage (25% DM) </v>
      </c>
      <c r="D14" s="101" t="str">
        <f>Beechdean!D14</f>
        <v xml:space="preserve">Grass Silage (25% DM) </v>
      </c>
      <c r="E14" s="101" t="str">
        <f>Beechdean!E14</f>
        <v xml:space="preserve">Grass Silage (25% DM) </v>
      </c>
      <c r="F14" s="101" t="str">
        <f>Beechdean!F14</f>
        <v xml:space="preserve">Grass Silage (25% DM) </v>
      </c>
      <c r="G14" s="101" t="str">
        <f>Beechdean!G14</f>
        <v xml:space="preserve">Grass Silage (25% DM) </v>
      </c>
      <c r="H14" s="101" t="str">
        <f>Beechdean!H14</f>
        <v xml:space="preserve">Grass Silage (25% DM) </v>
      </c>
      <c r="I14" s="101" t="str">
        <f>Beechdean!I14</f>
        <v xml:space="preserve">Grass Silage (25% DM) </v>
      </c>
      <c r="J14" s="101" t="str">
        <f>Beechdean!J14</f>
        <v xml:space="preserve">Grass Silage (25% DM) </v>
      </c>
      <c r="K14" s="101" t="str">
        <f>Beechdean!K14</f>
        <v xml:space="preserve">Grass Silage (25% DM) </v>
      </c>
      <c r="L14" s="101">
        <f>Beechdean!L14</f>
        <v>0</v>
      </c>
      <c r="M14" s="101">
        <f>Beechdean!M14</f>
        <v>0</v>
      </c>
      <c r="N14" s="101">
        <f>Beechdean!N14</f>
        <v>0</v>
      </c>
      <c r="O14" s="101">
        <f>Beechdean!O14</f>
        <v>0</v>
      </c>
      <c r="P14" s="101">
        <f>Beechdean!P14</f>
        <v>0</v>
      </c>
      <c r="Q14" s="101">
        <f>Beechdean!Q14</f>
        <v>0</v>
      </c>
      <c r="R14" s="101">
        <f>Beechdean!R14</f>
        <v>0</v>
      </c>
      <c r="S14" s="101">
        <f>Beechdean!S14</f>
        <v>0</v>
      </c>
      <c r="T14" s="101">
        <f>Beechdean!T14</f>
        <v>0</v>
      </c>
      <c r="U14" s="101">
        <f>Beechdean!U14</f>
        <v>0</v>
      </c>
      <c r="V14" s="101">
        <f>Beechdean!V14</f>
        <v>0</v>
      </c>
      <c r="AD14" s="29" t="s">
        <v>138</v>
      </c>
      <c r="AE14" s="29">
        <v>6</v>
      </c>
      <c r="AI14" s="52" t="s">
        <v>119</v>
      </c>
      <c r="AJ14" s="53">
        <v>0.8</v>
      </c>
      <c r="AK14" s="54">
        <v>1.7</v>
      </c>
      <c r="AL14" s="11">
        <v>12</v>
      </c>
      <c r="AM14" s="11">
        <v>6.7</v>
      </c>
      <c r="AN14" s="11" t="s">
        <v>135</v>
      </c>
    </row>
    <row r="15" spans="1:41" ht="13" x14ac:dyDescent="0.25">
      <c r="A15" s="137" t="s">
        <v>9</v>
      </c>
      <c r="B15" s="137"/>
      <c r="C15" s="59">
        <f>Beechdean!C15</f>
        <v>38</v>
      </c>
      <c r="D15" s="59">
        <f>Beechdean!D15</f>
        <v>38</v>
      </c>
      <c r="E15" s="59">
        <f>Beechdean!E15</f>
        <v>38</v>
      </c>
      <c r="F15" s="59">
        <f>Beechdean!F15</f>
        <v>38</v>
      </c>
      <c r="G15" s="59">
        <f>Beechdean!G15</f>
        <v>38</v>
      </c>
      <c r="H15" s="59">
        <f>Beechdean!H15</f>
        <v>38</v>
      </c>
      <c r="I15" s="59">
        <f>Beechdean!I15</f>
        <v>38</v>
      </c>
      <c r="J15" s="59">
        <f>Beechdean!J15</f>
        <v>38</v>
      </c>
      <c r="K15" s="59">
        <f>Beechdean!K15</f>
        <v>38</v>
      </c>
      <c r="L15" s="59">
        <f>Beechdean!L15</f>
        <v>0</v>
      </c>
      <c r="M15" s="59">
        <f>Beechdean!M15</f>
        <v>0</v>
      </c>
      <c r="N15" s="59">
        <f>Beechdean!N15</f>
        <v>0</v>
      </c>
      <c r="O15" s="59">
        <f>Beechdean!O15</f>
        <v>0</v>
      </c>
      <c r="P15" s="59">
        <f>Beechdean!P15</f>
        <v>0</v>
      </c>
      <c r="Q15" s="59">
        <f>Beechdean!Q15</f>
        <v>0</v>
      </c>
      <c r="R15" s="59">
        <f>Beechdean!R15</f>
        <v>0</v>
      </c>
      <c r="S15" s="59">
        <f>Beechdean!S15</f>
        <v>0</v>
      </c>
      <c r="T15" s="59">
        <f>Beechdean!T15</f>
        <v>0</v>
      </c>
      <c r="U15" s="59">
        <f>Beechdean!U15</f>
        <v>0</v>
      </c>
      <c r="V15" s="59">
        <f>Beechdean!V15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Beechdean!C16</f>
        <v>Medium/Clay</v>
      </c>
      <c r="D16" s="102" t="str">
        <f>Beechdean!D16</f>
        <v>Medium/Clay</v>
      </c>
      <c r="E16" s="102" t="str">
        <f>Beechdean!E16</f>
        <v>Medium/Clay</v>
      </c>
      <c r="F16" s="102" t="str">
        <f>Beechdean!F16</f>
        <v>Medium/Clay</v>
      </c>
      <c r="G16" s="102" t="str">
        <f>Beechdean!G16</f>
        <v>Medium/Clay</v>
      </c>
      <c r="H16" s="102" t="str">
        <f>Beechdean!H16</f>
        <v>Medium/Clay</v>
      </c>
      <c r="I16" s="102" t="str">
        <f>Beechdean!I16</f>
        <v>Medium/Clay</v>
      </c>
      <c r="J16" s="102" t="str">
        <f>Beechdean!J16</f>
        <v>Medium/Clay</v>
      </c>
      <c r="K16" s="102" t="str">
        <f>Beechdean!K16</f>
        <v>Medium/Clay</v>
      </c>
      <c r="L16" s="102">
        <f>Beechdean!L16</f>
        <v>0</v>
      </c>
      <c r="M16" s="102">
        <f>Beechdean!M16</f>
        <v>0</v>
      </c>
      <c r="N16" s="102">
        <f>Beechdean!N16</f>
        <v>0</v>
      </c>
      <c r="O16" s="102">
        <f>Beechdean!O16</f>
        <v>0</v>
      </c>
      <c r="P16" s="102">
        <f>Beechdean!P16</f>
        <v>0</v>
      </c>
      <c r="Q16" s="102">
        <f>Beechdean!Q16</f>
        <v>0</v>
      </c>
      <c r="R16" s="102">
        <f>Beechdean!R16</f>
        <v>0</v>
      </c>
      <c r="S16" s="102">
        <f>Beechdean!S16</f>
        <v>0</v>
      </c>
      <c r="T16" s="102">
        <f>Beechdean!T16</f>
        <v>0</v>
      </c>
      <c r="U16" s="102">
        <f>Beechdean!U16</f>
        <v>0</v>
      </c>
      <c r="V16" s="102">
        <f>Beechdean!V16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63.477767950000008</v>
      </c>
      <c r="D18" s="16">
        <f>$D32</f>
        <v>63.477767950000008</v>
      </c>
      <c r="E18" s="16">
        <f>$D33</f>
        <v>63.477767950000008</v>
      </c>
      <c r="F18" s="16">
        <f>$D34</f>
        <v>63.477767950000008</v>
      </c>
      <c r="G18" s="16">
        <f>$D35</f>
        <v>63.477767950000008</v>
      </c>
      <c r="H18" s="16">
        <f>$D36</f>
        <v>63.477767950000008</v>
      </c>
      <c r="I18" s="16">
        <f>$D37</f>
        <v>63.477767950000008</v>
      </c>
      <c r="J18" s="16">
        <f>$D38</f>
        <v>63.477767950000008</v>
      </c>
      <c r="K18" s="16">
        <f>$D39</f>
        <v>63.477767950000008</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-1.1222320499999867</v>
      </c>
      <c r="D19" s="16">
        <f t="shared" ref="D19:V19" si="1">D18-D17</f>
        <v>-1.1222320499999867</v>
      </c>
      <c r="E19" s="16">
        <f t="shared" si="1"/>
        <v>-1.1222320499999867</v>
      </c>
      <c r="F19" s="16">
        <f t="shared" si="1"/>
        <v>-1.1222320499999867</v>
      </c>
      <c r="G19" s="16">
        <f t="shared" si="1"/>
        <v>-1.1222320499999867</v>
      </c>
      <c r="H19" s="16">
        <f t="shared" si="1"/>
        <v>-1.1222320499999867</v>
      </c>
      <c r="I19" s="16">
        <f t="shared" si="1"/>
        <v>-1.1222320499999867</v>
      </c>
      <c r="J19" s="16">
        <f t="shared" si="1"/>
        <v>-1.1222320499999867</v>
      </c>
      <c r="K19" s="16">
        <f t="shared" si="1"/>
        <v>-1.1222320499999867</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13.084281625000004</v>
      </c>
      <c r="D22" s="16">
        <f>$E32</f>
        <v>13.084281625000004</v>
      </c>
      <c r="E22" s="16">
        <f>$E33</f>
        <v>13.084281625000004</v>
      </c>
      <c r="F22" s="16">
        <f>$E34</f>
        <v>13.084281625000004</v>
      </c>
      <c r="G22" s="16">
        <f>$E35</f>
        <v>13.084281625000004</v>
      </c>
      <c r="H22" s="16">
        <f>$E36</f>
        <v>13.084281625000004</v>
      </c>
      <c r="I22" s="16">
        <f>$E37</f>
        <v>13.084281625000004</v>
      </c>
      <c r="J22" s="16">
        <f>$E38</f>
        <v>13.084281625000004</v>
      </c>
      <c r="K22" s="16">
        <f>$E39</f>
        <v>13.084281625000004</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-214.91571837499998</v>
      </c>
      <c r="D23" s="16">
        <f t="shared" ref="D23:V23" si="3">D22-D21</f>
        <v>-214.91571837499998</v>
      </c>
      <c r="E23" s="16">
        <f t="shared" si="3"/>
        <v>-214.91571837499998</v>
      </c>
      <c r="F23" s="16">
        <f t="shared" si="3"/>
        <v>-214.91571837499998</v>
      </c>
      <c r="G23" s="16">
        <f t="shared" si="3"/>
        <v>-214.91571837499998</v>
      </c>
      <c r="H23" s="16">
        <f t="shared" si="3"/>
        <v>-214.91571837499998</v>
      </c>
      <c r="I23" s="16">
        <f t="shared" si="3"/>
        <v>-214.91571837499998</v>
      </c>
      <c r="J23" s="16">
        <f t="shared" si="3"/>
        <v>-214.91571837499998</v>
      </c>
      <c r="K23" s="16">
        <f t="shared" si="3"/>
        <v>-214.91571837499998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57</v>
      </c>
      <c r="G27" s="106" t="s">
        <v>55</v>
      </c>
      <c r="H27" s="106" t="s">
        <v>55</v>
      </c>
      <c r="I27" s="106" t="s">
        <v>55</v>
      </c>
      <c r="J27" s="106" t="s">
        <v>55</v>
      </c>
      <c r="K27" s="106" t="s">
        <v>55</v>
      </c>
      <c r="L27" s="106" t="s">
        <v>55</v>
      </c>
      <c r="M27" s="106" t="s">
        <v>55</v>
      </c>
      <c r="N27" s="106" t="s">
        <v>55</v>
      </c>
      <c r="O27" s="106" t="s">
        <v>55</v>
      </c>
      <c r="P27" s="106" t="s">
        <v>57</v>
      </c>
      <c r="Q27" s="106" t="s">
        <v>57</v>
      </c>
      <c r="R27" s="106" t="s">
        <v>55</v>
      </c>
      <c r="S27" s="106" t="s">
        <v>55</v>
      </c>
      <c r="T27" s="106" t="s">
        <v>55</v>
      </c>
      <c r="U27" s="106" t="s">
        <v>55</v>
      </c>
    </row>
    <row r="28" spans="1:40" s="56" customFormat="1" x14ac:dyDescent="0.35">
      <c r="A28" s="107"/>
      <c r="B28" s="23">
        <v>8.81</v>
      </c>
      <c r="C28" s="15">
        <v>8.11</v>
      </c>
      <c r="D28" s="15">
        <v>1.85</v>
      </c>
      <c r="E28" s="15">
        <v>0.72499999999999998</v>
      </c>
      <c r="F28" s="15">
        <v>0.25900000000000001</v>
      </c>
      <c r="G28" s="15">
        <v>29.7</v>
      </c>
      <c r="H28" s="15">
        <v>337</v>
      </c>
      <c r="I28" s="15">
        <v>4.2300000000000004</v>
      </c>
      <c r="J28" s="15">
        <v>0.1</v>
      </c>
      <c r="K28" s="15">
        <v>0.1</v>
      </c>
      <c r="L28" s="15">
        <v>21.1</v>
      </c>
      <c r="M28" s="15">
        <v>65.599999999999994</v>
      </c>
      <c r="N28" s="15"/>
      <c r="O28" s="15"/>
      <c r="P28" s="15">
        <v>1.04</v>
      </c>
      <c r="Q28" s="15">
        <v>1.69</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17</v>
      </c>
      <c r="C31" s="76">
        <f>IF(C$27="%w/w SAR",((C$28*10)*$B31),IF(C$27="%w/w DM",(((C$28*10)*($B$28/100))*$B31),IF(C$27="kg/t SAR",(C$28*$B31),IF(C$27="kg/t DM",((C$28*($B$28/100))*$B31),IF(C$27="mg/kg SAR",((C$28*0.001)*$B31),IF(C$27="mg/kg DM",(((C$28*0.001)*($B$28/100))*$B31),0))))))</f>
        <v>121.46347</v>
      </c>
      <c r="D31" s="76">
        <f>(IF(D$27="%w/w SAR",((D$28*10)*$B31),IF(D$27="%w/w DM",(((D$28*10)*($B$28/100))*$B31),IF(D$27="kg/t SAR",(D$28*$B31),IF(D$27="kg/t DM",((D$28*($B$28/100))*$B31),IF(D$27="mg/kg SAR",((D$28*0.001)*$B31),IF(D$27="mg/kg DM",(((D$28*0.001)*($B$28/100))*$B31),"0")))))))*2.291</f>
        <v>63.477767950000008</v>
      </c>
      <c r="E31" s="76">
        <f>(IF(E$27="%w/w SAR",((E$28*10)*$B31),IF(E$27="%w/w DM",(((E$28*10)*($B$28/100))*$B31),IF(E$27="kg/t SAR",(E$28*$B31),IF(E$27="kg/t DM",((E$28*($B$28/100))*$B31),IF(E$27="mg/kg SAR",((E$28*0.001)*$B31),IF(E$27="mg/kg DM",(((E$28*0.001)*($B$28/100))*$B31),"0")))))))*1.205</f>
        <v>13.084281625000004</v>
      </c>
      <c r="F31" s="76">
        <f>(IF(F$27="%w/w SAR",((F$28*10)*$B31),IF(F$27="%w/w DM",(((F$28*10)*($B$28/100))*$B31),IF(F$27="kg/t SAR",(F$28*$B31),IF(F$27="kg/t DM",((F$28*($B$28/100))*$B31),IF(F$27="mg/kg SAR",((F$28*0.001)*$B31),IF(F$27="mg/kg DM",(((F$28*0.001)*($B$28/100))*$B31),"0")))))))*1.658</f>
        <v>6.4314532939999998</v>
      </c>
      <c r="G31" s="76">
        <f t="shared" ref="G31:P46" si="5">IF(G$27="%w/w SAR",((G$28*10)*$B31),IF(G$27="%w/w DM",(((G$28*10)*($B$28/100))*$B31),IF(G$27="kg/t SAR",(G$28*$B31),IF(G$27="kg/t DM",((G$28*($B$28/100))*$B31),IF(G$27="mg/kg SAR",((G$28*0.001)*$B31),IF(G$27="mg/kg DM",(((G$28*0.001)*($B$28/100))*$B31),0))))))</f>
        <v>4.4481690000000004E-2</v>
      </c>
      <c r="H31" s="76">
        <f t="shared" si="5"/>
        <v>0.50472490000000014</v>
      </c>
      <c r="I31" s="76">
        <f t="shared" si="5"/>
        <v>6.3352710000000017E-3</v>
      </c>
      <c r="J31" s="76">
        <f t="shared" si="5"/>
        <v>1.4977000000000002E-4</v>
      </c>
      <c r="K31" s="76">
        <f t="shared" si="5"/>
        <v>1.4977000000000002E-4</v>
      </c>
      <c r="L31" s="76">
        <f t="shared" si="5"/>
        <v>3.1601470000000006E-2</v>
      </c>
      <c r="M31" s="76">
        <f t="shared" si="5"/>
        <v>9.8249119999999995E-2</v>
      </c>
      <c r="N31" s="76">
        <f t="shared" si="5"/>
        <v>0</v>
      </c>
      <c r="O31" s="76">
        <f t="shared" si="5"/>
        <v>0</v>
      </c>
      <c r="P31" s="76">
        <f t="shared" si="5"/>
        <v>15.576080000000003</v>
      </c>
      <c r="Q31" s="76">
        <f>(IF(Q$27="%w/w SAR",((Q$28*10)*$B31),IF(Q$27="%w/w DM",(((Q$28*10)*($B$28/100))*$B31),IF(Q$27="kg/t SAR",(Q$28*$B31),IF(Q$27="kg/t DM",((Q$28*($B$28/100))*$B31),IF(Q$27="mg/kg SAR",((Q$28*0.001)*$B31),IF(Q$27="mg/kg DM",(((Q$28*0.001)*($B$28/100))*$B31),0)))))))*2.5</f>
        <v>63.277825000000007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17</v>
      </c>
      <c r="C32" s="76">
        <f t="shared" ref="C32:C50" si="6">IF(C$27="%w/w SAR",((C$28*10)*$B32),IF(C$27="%w/w DM",(((C$28*10)*($B$28/100))*$B32),IF(C$27="kg/t SAR",(C$28*$B32),IF(C$27="kg/t DM",((C$28*($B$28/100))*$B32),IF(C$27="mg/kg SAR",((C$28*0.001)*$B32),IF(C$27="mg/kg DM",(((C$28*0.001)*($B$28/100))*$B32),0))))))</f>
        <v>121.46347</v>
      </c>
      <c r="D32" s="76">
        <f t="shared" ref="D32:D50" si="7">(IF(D$27="%w/w SAR",((D$28*10)*$B32),IF(D$27="%w/w DM",(((D$28*10)*($B$28/100))*$B32),IF(D$27="kg/t SAR",(D$28*$B32),IF(D$27="kg/t DM",((D$28*($B$28/100))*$B32),IF(D$27="mg/kg SAR",((D$28*0.001)*$B32),IF(D$27="mg/kg DM",(((D$28*0.001)*($B$28/100))*$B32),"0")))))))*2.291</f>
        <v>63.477767950000008</v>
      </c>
      <c r="E32" s="76">
        <f t="shared" ref="E32:E50" si="8">(IF(E$27="%w/w SAR",((E$28*10)*$B32),IF(E$27="%w/w DM",(((E$28*10)*($B$28/100))*$B32),IF(E$27="kg/t SAR",(E$28*$B32),IF(E$27="kg/t DM",((E$28*($B$28/100))*$B32),IF(E$27="mg/kg SAR",((E$28*0.001)*$B32),IF(E$27="mg/kg DM",(((E$28*0.001)*($B$28/100))*$B32),"0")))))))*1.205</f>
        <v>13.084281625000004</v>
      </c>
      <c r="F32" s="76">
        <f t="shared" ref="F32:F50" si="9">(IF(F$27="%w/w SAR",((F$28*10)*$B32),IF(F$27="%w/w DM",(((F$28*10)*($B$28/100))*$B32),IF(F$27="kg/t SAR",(F$28*$B32),IF(F$27="kg/t DM",((F$28*($B$28/100))*$B32),IF(F$27="mg/kg SAR",((F$28*0.001)*$B32),IF(F$27="mg/kg DM",(((F$28*0.001)*($B$28/100))*$B32),"0")))))))*1.658</f>
        <v>6.4314532939999998</v>
      </c>
      <c r="G32" s="76">
        <f t="shared" si="5"/>
        <v>4.4481690000000004E-2</v>
      </c>
      <c r="H32" s="76">
        <f t="shared" si="5"/>
        <v>0.50472490000000014</v>
      </c>
      <c r="I32" s="76">
        <f t="shared" si="5"/>
        <v>6.3352710000000017E-3</v>
      </c>
      <c r="J32" s="76">
        <f t="shared" si="5"/>
        <v>1.4977000000000002E-4</v>
      </c>
      <c r="K32" s="76">
        <f t="shared" si="5"/>
        <v>1.4977000000000002E-4</v>
      </c>
      <c r="L32" s="76">
        <f t="shared" si="5"/>
        <v>3.1601470000000006E-2</v>
      </c>
      <c r="M32" s="76">
        <f t="shared" si="5"/>
        <v>9.8249119999999995E-2</v>
      </c>
      <c r="N32" s="76">
        <f t="shared" si="5"/>
        <v>0</v>
      </c>
      <c r="O32" s="76">
        <f t="shared" si="5"/>
        <v>0</v>
      </c>
      <c r="P32" s="76">
        <f t="shared" si="5"/>
        <v>15.576080000000003</v>
      </c>
      <c r="Q32" s="76">
        <f t="shared" ref="Q32:Q50" si="10">(IF(Q$27="%w/w SAR",((Q$28*10)*$B32),IF(Q$27="%w/w DM",(((Q$28*10)*($B$28/100))*$B32),IF(Q$27="kg/t SAR",(Q$28*$B32),IF(Q$27="kg/t DM",((Q$28*($B$28/100))*$B32),IF(Q$27="mg/kg SAR",((Q$28*0.001)*$B32),IF(Q$27="mg/kg DM",(((Q$28*0.001)*($B$28/100))*$B32),0)))))))*2.5</f>
        <v>63.277825000000007</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v>
      </c>
      <c r="B33" s="15">
        <v>17</v>
      </c>
      <c r="C33" s="76">
        <f t="shared" si="6"/>
        <v>121.46347</v>
      </c>
      <c r="D33" s="76">
        <f t="shared" si="7"/>
        <v>63.477767950000008</v>
      </c>
      <c r="E33" s="76">
        <f t="shared" si="8"/>
        <v>13.084281625000004</v>
      </c>
      <c r="F33" s="76">
        <f t="shared" si="9"/>
        <v>6.4314532939999998</v>
      </c>
      <c r="G33" s="76">
        <f t="shared" si="5"/>
        <v>4.4481690000000004E-2</v>
      </c>
      <c r="H33" s="76">
        <f t="shared" si="5"/>
        <v>0.50472490000000014</v>
      </c>
      <c r="I33" s="76">
        <f t="shared" si="5"/>
        <v>6.3352710000000017E-3</v>
      </c>
      <c r="J33" s="76">
        <f t="shared" si="5"/>
        <v>1.4977000000000002E-4</v>
      </c>
      <c r="K33" s="76">
        <f t="shared" si="5"/>
        <v>1.4977000000000002E-4</v>
      </c>
      <c r="L33" s="76">
        <f t="shared" si="5"/>
        <v>3.1601470000000006E-2</v>
      </c>
      <c r="M33" s="76">
        <f t="shared" si="5"/>
        <v>9.8249119999999995E-2</v>
      </c>
      <c r="N33" s="76">
        <f t="shared" si="5"/>
        <v>0</v>
      </c>
      <c r="O33" s="76">
        <f t="shared" si="5"/>
        <v>0</v>
      </c>
      <c r="P33" s="76">
        <f t="shared" si="5"/>
        <v>15.576080000000003</v>
      </c>
      <c r="Q33" s="76">
        <f t="shared" si="10"/>
        <v>63.277825000000007</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v>
      </c>
      <c r="B34" s="15">
        <v>17</v>
      </c>
      <c r="C34" s="76">
        <f t="shared" si="6"/>
        <v>121.46347</v>
      </c>
      <c r="D34" s="76">
        <f t="shared" si="7"/>
        <v>63.477767950000008</v>
      </c>
      <c r="E34" s="76">
        <f t="shared" si="8"/>
        <v>13.084281625000004</v>
      </c>
      <c r="F34" s="76">
        <f t="shared" si="9"/>
        <v>6.4314532939999998</v>
      </c>
      <c r="G34" s="76">
        <f t="shared" si="5"/>
        <v>4.4481690000000004E-2</v>
      </c>
      <c r="H34" s="76">
        <f t="shared" si="5"/>
        <v>0.50472490000000014</v>
      </c>
      <c r="I34" s="76">
        <f t="shared" si="5"/>
        <v>6.3352710000000017E-3</v>
      </c>
      <c r="J34" s="76">
        <f t="shared" si="5"/>
        <v>1.4977000000000002E-4</v>
      </c>
      <c r="K34" s="76">
        <f t="shared" si="5"/>
        <v>1.4977000000000002E-4</v>
      </c>
      <c r="L34" s="76">
        <f t="shared" si="5"/>
        <v>3.1601470000000006E-2</v>
      </c>
      <c r="M34" s="76">
        <f t="shared" si="5"/>
        <v>9.8249119999999995E-2</v>
      </c>
      <c r="N34" s="76">
        <f t="shared" si="5"/>
        <v>0</v>
      </c>
      <c r="O34" s="76">
        <f t="shared" si="5"/>
        <v>0</v>
      </c>
      <c r="P34" s="76">
        <f t="shared" si="5"/>
        <v>15.576080000000003</v>
      </c>
      <c r="Q34" s="76">
        <f t="shared" si="10"/>
        <v>63.277825000000007</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5</v>
      </c>
      <c r="B35" s="15">
        <v>17</v>
      </c>
      <c r="C35" s="76">
        <f t="shared" si="6"/>
        <v>121.46347</v>
      </c>
      <c r="D35" s="76">
        <f t="shared" si="7"/>
        <v>63.477767950000008</v>
      </c>
      <c r="E35" s="76">
        <f t="shared" si="8"/>
        <v>13.084281625000004</v>
      </c>
      <c r="F35" s="76">
        <f t="shared" si="9"/>
        <v>6.4314532939999998</v>
      </c>
      <c r="G35" s="76">
        <f t="shared" si="5"/>
        <v>4.4481690000000004E-2</v>
      </c>
      <c r="H35" s="76">
        <f t="shared" si="5"/>
        <v>0.50472490000000014</v>
      </c>
      <c r="I35" s="76">
        <f t="shared" si="5"/>
        <v>6.3352710000000017E-3</v>
      </c>
      <c r="J35" s="76">
        <f t="shared" si="5"/>
        <v>1.4977000000000002E-4</v>
      </c>
      <c r="K35" s="76">
        <f t="shared" si="5"/>
        <v>1.4977000000000002E-4</v>
      </c>
      <c r="L35" s="76">
        <f t="shared" si="5"/>
        <v>3.1601470000000006E-2</v>
      </c>
      <c r="M35" s="76">
        <f t="shared" si="5"/>
        <v>9.8249119999999995E-2</v>
      </c>
      <c r="N35" s="76">
        <f t="shared" si="5"/>
        <v>0</v>
      </c>
      <c r="O35" s="76">
        <f t="shared" si="5"/>
        <v>0</v>
      </c>
      <c r="P35" s="76">
        <f t="shared" si="5"/>
        <v>15.576080000000003</v>
      </c>
      <c r="Q35" s="76">
        <f t="shared" si="10"/>
        <v>63.277825000000007</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6</v>
      </c>
      <c r="B36" s="15">
        <v>17</v>
      </c>
      <c r="C36" s="76">
        <f t="shared" si="6"/>
        <v>121.46347</v>
      </c>
      <c r="D36" s="76">
        <f t="shared" si="7"/>
        <v>63.477767950000008</v>
      </c>
      <c r="E36" s="76">
        <f t="shared" si="8"/>
        <v>13.084281625000004</v>
      </c>
      <c r="F36" s="76">
        <f t="shared" si="9"/>
        <v>6.4314532939999998</v>
      </c>
      <c r="G36" s="76">
        <f t="shared" si="5"/>
        <v>4.4481690000000004E-2</v>
      </c>
      <c r="H36" s="76">
        <f t="shared" si="5"/>
        <v>0.50472490000000014</v>
      </c>
      <c r="I36" s="76">
        <f t="shared" si="5"/>
        <v>6.3352710000000017E-3</v>
      </c>
      <c r="J36" s="76">
        <f t="shared" si="5"/>
        <v>1.4977000000000002E-4</v>
      </c>
      <c r="K36" s="76">
        <f t="shared" si="5"/>
        <v>1.4977000000000002E-4</v>
      </c>
      <c r="L36" s="76">
        <f t="shared" si="5"/>
        <v>3.1601470000000006E-2</v>
      </c>
      <c r="M36" s="76">
        <f t="shared" si="5"/>
        <v>9.8249119999999995E-2</v>
      </c>
      <c r="N36" s="76">
        <f t="shared" si="5"/>
        <v>0</v>
      </c>
      <c r="O36" s="76">
        <f t="shared" si="5"/>
        <v>0</v>
      </c>
      <c r="P36" s="76">
        <f t="shared" si="5"/>
        <v>15.576080000000003</v>
      </c>
      <c r="Q36" s="76">
        <f t="shared" si="10"/>
        <v>63.277825000000007</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7</v>
      </c>
      <c r="B37" s="15">
        <v>17</v>
      </c>
      <c r="C37" s="76">
        <f t="shared" si="6"/>
        <v>121.46347</v>
      </c>
      <c r="D37" s="76">
        <f t="shared" si="7"/>
        <v>63.477767950000008</v>
      </c>
      <c r="E37" s="76">
        <f t="shared" si="8"/>
        <v>13.084281625000004</v>
      </c>
      <c r="F37" s="76">
        <f t="shared" si="9"/>
        <v>6.4314532939999998</v>
      </c>
      <c r="G37" s="76">
        <f t="shared" si="5"/>
        <v>4.4481690000000004E-2</v>
      </c>
      <c r="H37" s="76">
        <f t="shared" si="5"/>
        <v>0.50472490000000014</v>
      </c>
      <c r="I37" s="76">
        <f t="shared" si="5"/>
        <v>6.3352710000000017E-3</v>
      </c>
      <c r="J37" s="76">
        <f t="shared" si="5"/>
        <v>1.4977000000000002E-4</v>
      </c>
      <c r="K37" s="76">
        <f t="shared" si="5"/>
        <v>1.4977000000000002E-4</v>
      </c>
      <c r="L37" s="76">
        <f t="shared" si="5"/>
        <v>3.1601470000000006E-2</v>
      </c>
      <c r="M37" s="76">
        <f t="shared" si="5"/>
        <v>9.8249119999999995E-2</v>
      </c>
      <c r="N37" s="76">
        <f t="shared" si="5"/>
        <v>0</v>
      </c>
      <c r="O37" s="76">
        <f t="shared" si="5"/>
        <v>0</v>
      </c>
      <c r="P37" s="76">
        <f t="shared" si="5"/>
        <v>15.576080000000003</v>
      </c>
      <c r="Q37" s="76">
        <f t="shared" si="10"/>
        <v>63.277825000000007</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 xml:space="preserve">Francis 1 </v>
      </c>
      <c r="B38" s="15">
        <v>17</v>
      </c>
      <c r="C38" s="76">
        <f t="shared" si="6"/>
        <v>121.46347</v>
      </c>
      <c r="D38" s="76">
        <f t="shared" si="7"/>
        <v>63.477767950000008</v>
      </c>
      <c r="E38" s="76">
        <f t="shared" si="8"/>
        <v>13.084281625000004</v>
      </c>
      <c r="F38" s="76">
        <f t="shared" si="9"/>
        <v>6.4314532939999998</v>
      </c>
      <c r="G38" s="76">
        <f t="shared" si="5"/>
        <v>4.4481690000000004E-2</v>
      </c>
      <c r="H38" s="76">
        <f t="shared" si="5"/>
        <v>0.50472490000000014</v>
      </c>
      <c r="I38" s="76">
        <f t="shared" si="5"/>
        <v>6.3352710000000017E-3</v>
      </c>
      <c r="J38" s="76">
        <f t="shared" si="5"/>
        <v>1.4977000000000002E-4</v>
      </c>
      <c r="K38" s="76">
        <f t="shared" si="5"/>
        <v>1.4977000000000002E-4</v>
      </c>
      <c r="L38" s="76">
        <f t="shared" si="5"/>
        <v>3.1601470000000006E-2</v>
      </c>
      <c r="M38" s="76">
        <f t="shared" si="5"/>
        <v>9.8249119999999995E-2</v>
      </c>
      <c r="N38" s="76">
        <f t="shared" si="5"/>
        <v>0</v>
      </c>
      <c r="O38" s="76">
        <f t="shared" si="5"/>
        <v>0</v>
      </c>
      <c r="P38" s="76">
        <f t="shared" si="5"/>
        <v>15.576080000000003</v>
      </c>
      <c r="Q38" s="76">
        <f t="shared" si="10"/>
        <v>63.277825000000007</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Francis 2</v>
      </c>
      <c r="B39" s="15">
        <v>17</v>
      </c>
      <c r="C39" s="76">
        <f t="shared" si="6"/>
        <v>121.46347</v>
      </c>
      <c r="D39" s="76">
        <f t="shared" si="7"/>
        <v>63.477767950000008</v>
      </c>
      <c r="E39" s="76">
        <f t="shared" si="8"/>
        <v>13.084281625000004</v>
      </c>
      <c r="F39" s="76">
        <f t="shared" si="9"/>
        <v>6.4314532939999998</v>
      </c>
      <c r="G39" s="76">
        <f t="shared" si="5"/>
        <v>4.4481690000000004E-2</v>
      </c>
      <c r="H39" s="76">
        <f t="shared" si="5"/>
        <v>0.50472490000000014</v>
      </c>
      <c r="I39" s="76">
        <f t="shared" si="5"/>
        <v>6.3352710000000017E-3</v>
      </c>
      <c r="J39" s="76">
        <f t="shared" si="5"/>
        <v>1.4977000000000002E-4</v>
      </c>
      <c r="K39" s="76">
        <f t="shared" si="5"/>
        <v>1.4977000000000002E-4</v>
      </c>
      <c r="L39" s="76">
        <f t="shared" si="5"/>
        <v>3.1601470000000006E-2</v>
      </c>
      <c r="M39" s="76">
        <f t="shared" si="5"/>
        <v>9.8249119999999995E-2</v>
      </c>
      <c r="N39" s="76">
        <f t="shared" si="5"/>
        <v>0</v>
      </c>
      <c r="O39" s="76">
        <f t="shared" si="5"/>
        <v>0</v>
      </c>
      <c r="P39" s="76">
        <f t="shared" si="5"/>
        <v>15.576080000000003</v>
      </c>
      <c r="Q39" s="76">
        <f t="shared" si="10"/>
        <v>63.277825000000007</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6</v>
      </c>
      <c r="H57" s="8">
        <f t="shared" si="13"/>
        <v>7</v>
      </c>
      <c r="I57" s="8" t="str">
        <f t="shared" si="13"/>
        <v xml:space="preserve">Francis 1 </v>
      </c>
      <c r="J57" s="8" t="str">
        <f t="shared" si="13"/>
        <v>Francis 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0" t="s">
        <v>132</v>
      </c>
      <c r="B59" s="75">
        <f>VLOOKUP(C$14,Table24581114[],5,FALSE)</f>
        <v>6.2</v>
      </c>
      <c r="C59" s="75">
        <f>VLOOKUP(D$14,Table24581114[],5,FALSE)</f>
        <v>6.2</v>
      </c>
      <c r="D59" s="75">
        <f>VLOOKUP(E$14,Table24581114[],5,FALSE)</f>
        <v>6.2</v>
      </c>
      <c r="E59" s="75">
        <f>VLOOKUP(F$14,Table24581114[],5,FALSE)</f>
        <v>6.2</v>
      </c>
      <c r="F59" s="75">
        <f>VLOOKUP(G$14,Table24581114[],5,FALSE)</f>
        <v>6.2</v>
      </c>
      <c r="G59" s="75">
        <f>VLOOKUP(H$14,Table24581114[],5,FALSE)</f>
        <v>6.2</v>
      </c>
      <c r="H59" s="75">
        <f>VLOOKUP(I$14,Table24581114[],5,FALSE)</f>
        <v>6.2</v>
      </c>
      <c r="I59" s="75">
        <f>VLOOKUP(J$14,Table24581114[],5,FALSE)</f>
        <v>6.2</v>
      </c>
      <c r="J59" s="75">
        <f>VLOOKUP(K$14,Table24581114[],5,FALSE)</f>
        <v>6.2</v>
      </c>
      <c r="K59" s="75" t="e">
        <f>VLOOKUP(L$14,Table24581114[],5,FALSE)</f>
        <v>#N/A</v>
      </c>
      <c r="L59" s="75" t="e">
        <f>VLOOKUP(M$14,Table24581114[],5,FALSE)</f>
        <v>#N/A</v>
      </c>
      <c r="M59" s="75" t="e">
        <f>VLOOKUP(N$14,Table24581114[],5,FALSE)</f>
        <v>#N/A</v>
      </c>
      <c r="N59" s="75" t="e">
        <f>VLOOKUP(O$14,Table24581114[],5,FALSE)</f>
        <v>#N/A</v>
      </c>
      <c r="O59" s="75" t="e">
        <f>VLOOKUP(P$14,Table24581114[],5,FALSE)</f>
        <v>#N/A</v>
      </c>
      <c r="P59" s="75" t="e">
        <f>VLOOKUP(Q$14,Table24581114[],5,FALSE)</f>
        <v>#N/A</v>
      </c>
      <c r="Q59" s="75" t="e">
        <f>VLOOKUP(R$14,Table24581114[],5,FALSE)</f>
        <v>#N/A</v>
      </c>
      <c r="R59" s="75" t="e">
        <f>VLOOKUP(S$14,Table24581114[],5,FALSE)</f>
        <v>#N/A</v>
      </c>
      <c r="S59" s="75" t="e">
        <f>VLOOKUP(T$14,Table24581114[],5,FALSE)</f>
        <v>#N/A</v>
      </c>
      <c r="T59" s="75" t="e">
        <f>VLOOKUP(U$14,Table24581114[],5,FALSE)</f>
        <v>#N/A</v>
      </c>
      <c r="U59" s="75" t="e">
        <f>VLOOKUP(V$14,Table24581114[],5,FALSE)</f>
        <v>#N/A</v>
      </c>
    </row>
    <row r="60" spans="1:35" s="19" customFormat="1" ht="13" x14ac:dyDescent="0.3">
      <c r="A60" s="110" t="s">
        <v>4</v>
      </c>
      <c r="B60" s="75">
        <f>C10</f>
        <v>5.6</v>
      </c>
      <c r="C60" s="75">
        <f t="shared" ref="C60:U60" si="14">D10</f>
        <v>5.9</v>
      </c>
      <c r="D60" s="75">
        <f t="shared" si="14"/>
        <v>7.7</v>
      </c>
      <c r="E60" s="75">
        <f t="shared" si="14"/>
        <v>6.4</v>
      </c>
      <c r="F60" s="75">
        <f t="shared" si="14"/>
        <v>5.8</v>
      </c>
      <c r="G60" s="75">
        <f t="shared" si="14"/>
        <v>6.2</v>
      </c>
      <c r="H60" s="75">
        <f t="shared" si="14"/>
        <v>6</v>
      </c>
      <c r="I60" s="75">
        <f t="shared" si="14"/>
        <v>5.4</v>
      </c>
      <c r="J60" s="75">
        <f t="shared" si="14"/>
        <v>5.7</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17</v>
      </c>
      <c r="C62" s="76">
        <f>B32</f>
        <v>17</v>
      </c>
      <c r="D62" s="76">
        <f>B33</f>
        <v>17</v>
      </c>
      <c r="E62" s="76">
        <f>B34</f>
        <v>17</v>
      </c>
      <c r="F62" s="76">
        <f>B35</f>
        <v>17</v>
      </c>
      <c r="G62" s="76">
        <f>B36</f>
        <v>17</v>
      </c>
      <c r="H62" s="76">
        <f>B37</f>
        <v>17</v>
      </c>
      <c r="I62" s="76">
        <f>B38</f>
        <v>17</v>
      </c>
      <c r="J62" s="76">
        <f>B39</f>
        <v>17</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3.6000000000000032</v>
      </c>
      <c r="C64" s="76">
        <f t="shared" ref="C64:U64" si="17">(C59-C60)*C61</f>
        <v>1.7999999999999989</v>
      </c>
      <c r="D64" s="76">
        <f t="shared" si="17"/>
        <v>-9</v>
      </c>
      <c r="E64" s="76">
        <f t="shared" si="17"/>
        <v>-1.2000000000000011</v>
      </c>
      <c r="F64" s="76">
        <f t="shared" si="17"/>
        <v>2.4000000000000021</v>
      </c>
      <c r="G64" s="76">
        <f t="shared" si="17"/>
        <v>0</v>
      </c>
      <c r="H64" s="76">
        <f t="shared" si="17"/>
        <v>1.2000000000000011</v>
      </c>
      <c r="I64" s="76">
        <f t="shared" si="17"/>
        <v>4.7999999999999989</v>
      </c>
      <c r="J64" s="76">
        <f t="shared" si="17"/>
        <v>3</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-3.6000000000000032</v>
      </c>
      <c r="C65" s="76">
        <f t="shared" ref="C65:U65" si="18">C63-C64</f>
        <v>-1.7999999999999989</v>
      </c>
      <c r="D65" s="76">
        <f t="shared" si="18"/>
        <v>9</v>
      </c>
      <c r="E65" s="76">
        <f t="shared" si="18"/>
        <v>1.2000000000000011</v>
      </c>
      <c r="F65" s="76">
        <f t="shared" si="18"/>
        <v>-2.4000000000000021</v>
      </c>
      <c r="G65" s="76">
        <f t="shared" si="18"/>
        <v>0</v>
      </c>
      <c r="H65" s="76">
        <f t="shared" si="18"/>
        <v>-1.2000000000000011</v>
      </c>
      <c r="I65" s="76">
        <f t="shared" si="18"/>
        <v>-4.7999999999999989</v>
      </c>
      <c r="J65" s="76">
        <f t="shared" si="18"/>
        <v>-3</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22" zoomScale="90" zoomScaleNormal="90" workbookViewId="0">
      <selection activeCell="B38" sqref="B38:B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Beechdean!C1:D1</f>
        <v>PAN-019672</v>
      </c>
      <c r="D1" s="143"/>
      <c r="E1" s="92" t="s">
        <v>45</v>
      </c>
      <c r="F1" s="38">
        <f>Beechdean!F1</f>
        <v>22.2</v>
      </c>
      <c r="G1" s="125" t="s">
        <v>43</v>
      </c>
      <c r="H1" s="126"/>
      <c r="I1" s="117">
        <v>4.0199999999999996</v>
      </c>
      <c r="J1" s="129" t="s">
        <v>153</v>
      </c>
      <c r="K1" s="129"/>
      <c r="L1" s="96">
        <v>50</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Beechdean!C2:D2</f>
        <v>EPR/KP3594VE</v>
      </c>
      <c r="D2" s="145"/>
      <c r="E2" s="92" t="s">
        <v>109</v>
      </c>
      <c r="F2" s="95" t="s">
        <v>172</v>
      </c>
      <c r="G2" s="127" t="s">
        <v>110</v>
      </c>
      <c r="H2" s="128"/>
      <c r="I2" s="117">
        <v>299</v>
      </c>
      <c r="J2" s="129" t="s">
        <v>158</v>
      </c>
      <c r="K2" s="129"/>
      <c r="L2" s="96">
        <v>0.32</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Beechdean!C3:D3</f>
        <v>Mr Rob Piggot</v>
      </c>
      <c r="D3" s="145"/>
      <c r="E3" s="92" t="s">
        <v>108</v>
      </c>
      <c r="F3" s="30" t="s">
        <v>78</v>
      </c>
      <c r="G3" s="129" t="s">
        <v>159</v>
      </c>
      <c r="H3" s="129"/>
      <c r="I3" s="117">
        <v>200</v>
      </c>
      <c r="J3" s="125" t="s">
        <v>154</v>
      </c>
      <c r="K3" s="126"/>
      <c r="L3" s="96">
        <f>(L1/(L2*10000))*100</f>
        <v>1.5625</v>
      </c>
      <c r="AB3" s="29" t="s">
        <v>57</v>
      </c>
      <c r="AC3" s="17"/>
      <c r="AD3" s="29" t="s">
        <v>71</v>
      </c>
      <c r="AE3" s="17"/>
      <c r="AF3" s="17"/>
      <c r="AG3" s="43" t="s">
        <v>77</v>
      </c>
      <c r="AH3" s="18"/>
      <c r="AI3" s="47" t="s">
        <v>113</v>
      </c>
      <c r="AJ3" s="48">
        <v>1.7</v>
      </c>
      <c r="AK3" s="49">
        <v>6</v>
      </c>
      <c r="AL3" s="50">
        <v>1</v>
      </c>
      <c r="AM3" s="11">
        <v>6.2</v>
      </c>
      <c r="AN3" s="11" t="s">
        <v>112</v>
      </c>
    </row>
    <row r="4" spans="1:41" ht="25" x14ac:dyDescent="0.25">
      <c r="A4" s="129" t="s">
        <v>0</v>
      </c>
      <c r="B4" s="129"/>
      <c r="C4" s="142" t="str">
        <f>Beechdean!C4:D4</f>
        <v>Hugmore House, Hugmore Lane,  LL139YE</v>
      </c>
      <c r="D4" s="143"/>
      <c r="E4" s="93" t="s">
        <v>1</v>
      </c>
      <c r="F4" s="120" t="s">
        <v>173</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Beechdean!C5:D5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f>Beechdean!C8</f>
        <v>1</v>
      </c>
      <c r="D8" s="59">
        <f>Beechdean!D8</f>
        <v>2</v>
      </c>
      <c r="E8" s="59">
        <f>Beechdean!E8</f>
        <v>3</v>
      </c>
      <c r="F8" s="59">
        <f>Beechdean!F8</f>
        <v>4</v>
      </c>
      <c r="G8" s="59">
        <f>Beechdean!G8</f>
        <v>5</v>
      </c>
      <c r="H8" s="59">
        <f>Beechdean!H8</f>
        <v>6</v>
      </c>
      <c r="I8" s="59">
        <f>Beechdean!I8</f>
        <v>7</v>
      </c>
      <c r="J8" s="59" t="str">
        <f>Beechdean!J8</f>
        <v xml:space="preserve">Francis 1 </v>
      </c>
      <c r="K8" s="59" t="str">
        <f>Beechdean!K8</f>
        <v>Francis 2</v>
      </c>
      <c r="L8" s="59">
        <f>Beechdean!L8</f>
        <v>0</v>
      </c>
      <c r="M8" s="59">
        <f>Beechdean!M8</f>
        <v>0</v>
      </c>
      <c r="N8" s="59">
        <f>Beechdean!N8</f>
        <v>0</v>
      </c>
      <c r="O8" s="59">
        <f>Beechdean!O8</f>
        <v>0</v>
      </c>
      <c r="P8" s="59">
        <f>Beechdean!P8</f>
        <v>0</v>
      </c>
      <c r="Q8" s="59">
        <f>Beechdean!Q8</f>
        <v>0</v>
      </c>
      <c r="R8" s="59">
        <f>Beechdean!R8</f>
        <v>0</v>
      </c>
      <c r="S8" s="59">
        <f>Beechdean!S8</f>
        <v>0</v>
      </c>
      <c r="T8" s="59">
        <f>Beechdean!T8</f>
        <v>0</v>
      </c>
      <c r="U8" s="59">
        <f>Beechdean!U8</f>
        <v>0</v>
      </c>
      <c r="V8" s="59">
        <f>Beechdean!V8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Beechdean!C9</f>
        <v xml:space="preserve">Moderate </v>
      </c>
      <c r="D9" s="59" t="str">
        <f>Beechdean!D9</f>
        <v xml:space="preserve">Moderate </v>
      </c>
      <c r="E9" s="59" t="str">
        <f>Beechdean!E9</f>
        <v xml:space="preserve">Moderate </v>
      </c>
      <c r="F9" s="59" t="str">
        <f>Beechdean!F9</f>
        <v xml:space="preserve">Moderate </v>
      </c>
      <c r="G9" s="59" t="str">
        <f>Beechdean!G9</f>
        <v xml:space="preserve">Moderate </v>
      </c>
      <c r="H9" s="59" t="str">
        <f>Beechdean!H9</f>
        <v xml:space="preserve">Moderate </v>
      </c>
      <c r="I9" s="59" t="str">
        <f>Beechdean!I9</f>
        <v xml:space="preserve">Moderate </v>
      </c>
      <c r="J9" s="59" t="str">
        <f>Beechdean!J9</f>
        <v xml:space="preserve">Moderate </v>
      </c>
      <c r="K9" s="59" t="str">
        <f>Beechdean!K9</f>
        <v xml:space="preserve">Moderate </v>
      </c>
      <c r="L9" s="59">
        <f>Beechdean!L9</f>
        <v>0</v>
      </c>
      <c r="M9" s="59">
        <f>Beechdean!M9</f>
        <v>0</v>
      </c>
      <c r="N9" s="59">
        <f>Beechdean!N9</f>
        <v>0</v>
      </c>
      <c r="O9" s="59">
        <f>Beechdean!O9</f>
        <v>0</v>
      </c>
      <c r="P9" s="59">
        <f>Beechdean!P9</f>
        <v>0</v>
      </c>
      <c r="Q9" s="59">
        <f>Beechdean!Q9</f>
        <v>0</v>
      </c>
      <c r="R9" s="59">
        <f>Beechdean!R9</f>
        <v>0</v>
      </c>
      <c r="S9" s="59">
        <f>Beechdean!S9</f>
        <v>0</v>
      </c>
      <c r="T9" s="59">
        <f>Beechdean!T9</f>
        <v>0</v>
      </c>
      <c r="U9" s="59">
        <f>Beechdean!U9</f>
        <v>0</v>
      </c>
      <c r="V9" s="59">
        <f>Beechdean!V9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Beechdean!C10</f>
        <v>5.6</v>
      </c>
      <c r="D10" s="59">
        <f>Beechdean!D10</f>
        <v>5.9</v>
      </c>
      <c r="E10" s="59">
        <f>Beechdean!E10</f>
        <v>7.7</v>
      </c>
      <c r="F10" s="59">
        <f>Beechdean!F10</f>
        <v>6.4</v>
      </c>
      <c r="G10" s="59">
        <f>Beechdean!G10</f>
        <v>5.8</v>
      </c>
      <c r="H10" s="59">
        <f>Beechdean!H10</f>
        <v>6.2</v>
      </c>
      <c r="I10" s="59">
        <f>Beechdean!I10</f>
        <v>6</v>
      </c>
      <c r="J10" s="59">
        <f>Beechdean!J10</f>
        <v>5.4</v>
      </c>
      <c r="K10" s="59">
        <f>Beechdean!K10</f>
        <v>5.7</v>
      </c>
      <c r="L10" s="59">
        <f>Beechdean!L10</f>
        <v>0</v>
      </c>
      <c r="M10" s="59">
        <f>Beechdean!M10</f>
        <v>0</v>
      </c>
      <c r="N10" s="59">
        <f>Beechdean!N10</f>
        <v>0</v>
      </c>
      <c r="O10" s="59">
        <f>Beechdean!O10</f>
        <v>0</v>
      </c>
      <c r="P10" s="59">
        <f>Beechdean!P10</f>
        <v>0</v>
      </c>
      <c r="Q10" s="59">
        <f>Beechdean!Q10</f>
        <v>0</v>
      </c>
      <c r="R10" s="59">
        <f>Beechdean!R10</f>
        <v>0</v>
      </c>
      <c r="S10" s="59">
        <f>Beechdean!S10</f>
        <v>0</v>
      </c>
      <c r="T10" s="59">
        <f>Beechdean!T10</f>
        <v>0</v>
      </c>
      <c r="U10" s="59">
        <f>Beechdean!U10</f>
        <v>0</v>
      </c>
      <c r="V10" s="59">
        <f>Beechdean!V10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Beechdean!C11</f>
        <v>0</v>
      </c>
      <c r="D11" s="59">
        <f>Beechdean!D11</f>
        <v>1</v>
      </c>
      <c r="E11" s="59">
        <f>Beechdean!E11</f>
        <v>3</v>
      </c>
      <c r="F11" s="59">
        <f>Beechdean!F11</f>
        <v>1</v>
      </c>
      <c r="G11" s="59">
        <f>Beechdean!G11</f>
        <v>1</v>
      </c>
      <c r="H11" s="59">
        <f>Beechdean!H11</f>
        <v>1</v>
      </c>
      <c r="I11" s="59">
        <f>Beechdean!I11</f>
        <v>2</v>
      </c>
      <c r="J11" s="59">
        <f>Beechdean!J11</f>
        <v>2</v>
      </c>
      <c r="K11" s="59">
        <f>Beechdean!K11</f>
        <v>2</v>
      </c>
      <c r="L11" s="59">
        <f>Beechdean!L11</f>
        <v>0</v>
      </c>
      <c r="M11" s="59">
        <f>Beechdean!M11</f>
        <v>0</v>
      </c>
      <c r="N11" s="59">
        <f>Beechdean!N11</f>
        <v>0</v>
      </c>
      <c r="O11" s="59">
        <f>Beechdean!O11</f>
        <v>0</v>
      </c>
      <c r="P11" s="59">
        <f>Beechdean!P11</f>
        <v>0</v>
      </c>
      <c r="Q11" s="59">
        <f>Beechdean!Q11</f>
        <v>0</v>
      </c>
      <c r="R11" s="59">
        <f>Beechdean!R11</f>
        <v>0</v>
      </c>
      <c r="S11" s="59">
        <f>Beechdean!S11</f>
        <v>0</v>
      </c>
      <c r="T11" s="59">
        <f>Beechdean!T11</f>
        <v>0</v>
      </c>
      <c r="U11" s="59">
        <f>Beechdean!U11</f>
        <v>0</v>
      </c>
      <c r="V11" s="59">
        <f>Beechdean!V11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Beechdean!C12</f>
        <v>0</v>
      </c>
      <c r="D12" s="59">
        <f>Beechdean!D12</f>
        <v>0</v>
      </c>
      <c r="E12" s="59">
        <f>Beechdean!E12</f>
        <v>3</v>
      </c>
      <c r="F12" s="59">
        <f>Beechdean!F12</f>
        <v>1</v>
      </c>
      <c r="G12" s="59">
        <f>Beechdean!G12</f>
        <v>0</v>
      </c>
      <c r="H12" s="59">
        <f>Beechdean!H12</f>
        <v>0</v>
      </c>
      <c r="I12" s="59">
        <f>Beechdean!I12</f>
        <v>0</v>
      </c>
      <c r="J12" s="59">
        <f>Beechdean!J12</f>
        <v>1</v>
      </c>
      <c r="K12" s="59">
        <f>Beechdean!K12</f>
        <v>1</v>
      </c>
      <c r="L12" s="59">
        <f>Beechdean!L12</f>
        <v>0</v>
      </c>
      <c r="M12" s="59">
        <f>Beechdean!M12</f>
        <v>0</v>
      </c>
      <c r="N12" s="59">
        <f>Beechdean!N12</f>
        <v>0</v>
      </c>
      <c r="O12" s="59">
        <f>Beechdean!O12</f>
        <v>0</v>
      </c>
      <c r="P12" s="59">
        <f>Beechdean!P12</f>
        <v>0</v>
      </c>
      <c r="Q12" s="59">
        <f>Beechdean!Q12</f>
        <v>0</v>
      </c>
      <c r="R12" s="59">
        <f>Beechdean!R12</f>
        <v>0</v>
      </c>
      <c r="S12" s="59">
        <f>Beechdean!S12</f>
        <v>0</v>
      </c>
      <c r="T12" s="59">
        <f>Beechdean!T12</f>
        <v>0</v>
      </c>
      <c r="U12" s="59">
        <f>Beechdean!U12</f>
        <v>0</v>
      </c>
      <c r="V12" s="59">
        <f>Beechdean!V12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Beechdean!C13</f>
        <v>2</v>
      </c>
      <c r="D13" s="59">
        <f>Beechdean!D13</f>
        <v>3</v>
      </c>
      <c r="E13" s="59">
        <f>Beechdean!E13</f>
        <v>3</v>
      </c>
      <c r="F13" s="59">
        <f>Beechdean!F13</f>
        <v>4</v>
      </c>
      <c r="G13" s="59">
        <f>Beechdean!G13</f>
        <v>4</v>
      </c>
      <c r="H13" s="59">
        <f>Beechdean!H13</f>
        <v>4</v>
      </c>
      <c r="I13" s="59">
        <f>Beechdean!I13</f>
        <v>3</v>
      </c>
      <c r="J13" s="59">
        <f>Beechdean!J13</f>
        <v>5</v>
      </c>
      <c r="K13" s="59">
        <f>Beechdean!K13</f>
        <v>5</v>
      </c>
      <c r="L13" s="59">
        <f>Beechdean!L13</f>
        <v>0</v>
      </c>
      <c r="M13" s="59">
        <f>Beechdean!M13</f>
        <v>0</v>
      </c>
      <c r="N13" s="59">
        <f>Beechdean!N13</f>
        <v>0</v>
      </c>
      <c r="O13" s="59">
        <f>Beechdean!O13</f>
        <v>0</v>
      </c>
      <c r="P13" s="59">
        <f>Beechdean!P13</f>
        <v>0</v>
      </c>
      <c r="Q13" s="59">
        <f>Beechdean!Q13</f>
        <v>0</v>
      </c>
      <c r="R13" s="59">
        <f>Beechdean!R13</f>
        <v>0</v>
      </c>
      <c r="S13" s="59">
        <f>Beechdean!S13</f>
        <v>0</v>
      </c>
      <c r="T13" s="59">
        <f>Beechdean!T13</f>
        <v>0</v>
      </c>
      <c r="U13" s="59">
        <f>Beechdean!U13</f>
        <v>0</v>
      </c>
      <c r="V13" s="59">
        <f>Beechdean!V13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Beechdean!C14</f>
        <v xml:space="preserve">Grass Silage (25% DM) </v>
      </c>
      <c r="D14" s="101" t="str">
        <f>Beechdean!D14</f>
        <v xml:space="preserve">Grass Silage (25% DM) </v>
      </c>
      <c r="E14" s="101" t="str">
        <f>Beechdean!E14</f>
        <v xml:space="preserve">Grass Silage (25% DM) </v>
      </c>
      <c r="F14" s="101" t="str">
        <f>Beechdean!F14</f>
        <v xml:space="preserve">Grass Silage (25% DM) </v>
      </c>
      <c r="G14" s="101" t="str">
        <f>Beechdean!G14</f>
        <v xml:space="preserve">Grass Silage (25% DM) </v>
      </c>
      <c r="H14" s="101" t="str">
        <f>Beechdean!H14</f>
        <v xml:space="preserve">Grass Silage (25% DM) </v>
      </c>
      <c r="I14" s="101" t="str">
        <f>Beechdean!I14</f>
        <v xml:space="preserve">Grass Silage (25% DM) </v>
      </c>
      <c r="J14" s="101" t="str">
        <f>Beechdean!J14</f>
        <v xml:space="preserve">Grass Silage (25% DM) </v>
      </c>
      <c r="K14" s="101" t="str">
        <f>Beechdean!K14</f>
        <v xml:space="preserve">Grass Silage (25% DM) </v>
      </c>
      <c r="L14" s="101">
        <f>Beechdean!L14</f>
        <v>0</v>
      </c>
      <c r="M14" s="101">
        <f>Beechdean!M14</f>
        <v>0</v>
      </c>
      <c r="N14" s="101">
        <f>Beechdean!N14</f>
        <v>0</v>
      </c>
      <c r="O14" s="101">
        <f>Beechdean!O14</f>
        <v>0</v>
      </c>
      <c r="P14" s="101">
        <f>Beechdean!P14</f>
        <v>0</v>
      </c>
      <c r="Q14" s="101">
        <f>Beechdean!Q14</f>
        <v>0</v>
      </c>
      <c r="R14" s="101">
        <f>Beechdean!R14</f>
        <v>0</v>
      </c>
      <c r="S14" s="101">
        <f>Beechdean!S14</f>
        <v>0</v>
      </c>
      <c r="T14" s="101">
        <f>Beechdean!T14</f>
        <v>0</v>
      </c>
      <c r="U14" s="101">
        <f>Beechdean!U14</f>
        <v>0</v>
      </c>
      <c r="V14" s="101">
        <f>Beechdean!V14</f>
        <v>0</v>
      </c>
      <c r="AD14" s="29" t="s">
        <v>138</v>
      </c>
      <c r="AE14" s="29">
        <v>6</v>
      </c>
      <c r="AI14" s="52" t="s">
        <v>119</v>
      </c>
      <c r="AJ14" s="53">
        <v>0.8</v>
      </c>
      <c r="AK14" s="54">
        <v>1.7</v>
      </c>
      <c r="AL14" s="11">
        <v>12</v>
      </c>
      <c r="AM14" s="11">
        <v>6.7</v>
      </c>
      <c r="AN14" s="11" t="s">
        <v>135</v>
      </c>
    </row>
    <row r="15" spans="1:41" ht="13" x14ac:dyDescent="0.25">
      <c r="A15" s="137" t="s">
        <v>9</v>
      </c>
      <c r="B15" s="137"/>
      <c r="C15" s="59">
        <f>Beechdean!C15</f>
        <v>38</v>
      </c>
      <c r="D15" s="59">
        <f>Beechdean!D15</f>
        <v>38</v>
      </c>
      <c r="E15" s="59">
        <f>Beechdean!E15</f>
        <v>38</v>
      </c>
      <c r="F15" s="59">
        <f>Beechdean!F15</f>
        <v>38</v>
      </c>
      <c r="G15" s="59">
        <f>Beechdean!G15</f>
        <v>38</v>
      </c>
      <c r="H15" s="59">
        <f>Beechdean!H15</f>
        <v>38</v>
      </c>
      <c r="I15" s="59">
        <f>Beechdean!I15</f>
        <v>38</v>
      </c>
      <c r="J15" s="59">
        <f>Beechdean!J15</f>
        <v>38</v>
      </c>
      <c r="K15" s="59">
        <f>Beechdean!K15</f>
        <v>38</v>
      </c>
      <c r="L15" s="59">
        <f>Beechdean!L15</f>
        <v>0</v>
      </c>
      <c r="M15" s="59">
        <f>Beechdean!M15</f>
        <v>0</v>
      </c>
      <c r="N15" s="59">
        <f>Beechdean!N15</f>
        <v>0</v>
      </c>
      <c r="O15" s="59">
        <f>Beechdean!O15</f>
        <v>0</v>
      </c>
      <c r="P15" s="59">
        <f>Beechdean!P15</f>
        <v>0</v>
      </c>
      <c r="Q15" s="59">
        <f>Beechdean!Q15</f>
        <v>0</v>
      </c>
      <c r="R15" s="59">
        <f>Beechdean!R15</f>
        <v>0</v>
      </c>
      <c r="S15" s="59">
        <f>Beechdean!S15</f>
        <v>0</v>
      </c>
      <c r="T15" s="59">
        <f>Beechdean!T15</f>
        <v>0</v>
      </c>
      <c r="U15" s="59">
        <f>Beechdean!U15</f>
        <v>0</v>
      </c>
      <c r="V15" s="59">
        <f>Beechdean!V15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Beechdean!C16</f>
        <v>Medium/Clay</v>
      </c>
      <c r="D16" s="102" t="str">
        <f>Beechdean!D16</f>
        <v>Medium/Clay</v>
      </c>
      <c r="E16" s="102" t="str">
        <f>Beechdean!E16</f>
        <v>Medium/Clay</v>
      </c>
      <c r="F16" s="102" t="str">
        <f>Beechdean!F16</f>
        <v>Medium/Clay</v>
      </c>
      <c r="G16" s="102" t="str">
        <f>Beechdean!G16</f>
        <v>Medium/Clay</v>
      </c>
      <c r="H16" s="102" t="str">
        <f>Beechdean!H16</f>
        <v>Medium/Clay</v>
      </c>
      <c r="I16" s="102" t="str">
        <f>Beechdean!I16</f>
        <v>Medium/Clay</v>
      </c>
      <c r="J16" s="102" t="str">
        <f>Beechdean!J16</f>
        <v>Medium/Clay</v>
      </c>
      <c r="K16" s="102" t="str">
        <f>Beechdean!K16</f>
        <v>Medium/Clay</v>
      </c>
      <c r="L16" s="102">
        <f>Beechdean!L16</f>
        <v>0</v>
      </c>
      <c r="M16" s="102">
        <f>Beechdean!M16</f>
        <v>0</v>
      </c>
      <c r="N16" s="102">
        <f>Beechdean!N16</f>
        <v>0</v>
      </c>
      <c r="O16" s="102">
        <f>Beechdean!O16</f>
        <v>0</v>
      </c>
      <c r="P16" s="102">
        <f>Beechdean!P16</f>
        <v>0</v>
      </c>
      <c r="Q16" s="102">
        <f>Beechdean!Q16</f>
        <v>0</v>
      </c>
      <c r="R16" s="102">
        <f>Beechdean!R16</f>
        <v>0</v>
      </c>
      <c r="S16" s="102">
        <f>Beechdean!S16</f>
        <v>0</v>
      </c>
      <c r="T16" s="102">
        <f>Beechdean!T16</f>
        <v>0</v>
      </c>
      <c r="U16" s="102">
        <f>Beechdean!U16</f>
        <v>0</v>
      </c>
      <c r="V16" s="102">
        <f>Beechdean!V16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0</v>
      </c>
      <c r="D18" s="16">
        <f>$D32</f>
        <v>0</v>
      </c>
      <c r="E18" s="16">
        <f>$D33</f>
        <v>64.23276700000001</v>
      </c>
      <c r="F18" s="16">
        <f>$D34</f>
        <v>64.23276700000001</v>
      </c>
      <c r="G18" s="16">
        <f>$D35</f>
        <v>0</v>
      </c>
      <c r="H18" s="16">
        <f>$D36</f>
        <v>64.23276700000001</v>
      </c>
      <c r="I18" s="16">
        <f>$D37</f>
        <v>64.23276700000001</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-64.599999999999994</v>
      </c>
      <c r="D19" s="16">
        <f t="shared" ref="D19:V19" si="1">D18-D17</f>
        <v>-64.599999999999994</v>
      </c>
      <c r="E19" s="16">
        <f t="shared" si="1"/>
        <v>-0.3672329999999846</v>
      </c>
      <c r="F19" s="16">
        <f t="shared" si="1"/>
        <v>-0.3672329999999846</v>
      </c>
      <c r="G19" s="16">
        <f t="shared" si="1"/>
        <v>-64.599999999999994</v>
      </c>
      <c r="H19" s="16">
        <f t="shared" si="1"/>
        <v>-0.3672329999999846</v>
      </c>
      <c r="I19" s="16">
        <f t="shared" si="1"/>
        <v>-0.3672329999999846</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
      </c>
      <c r="D20" s="25" t="str">
        <f>IF($B32="","",IF(D$19&gt;=0,"INCREASE","DECREASE"))</f>
        <v/>
      </c>
      <c r="E20" s="25" t="str">
        <f>IF($B33="","",IF(E$19&gt;=0,"INCREASE","DECREASE"))</f>
        <v>DECREASE</v>
      </c>
      <c r="F20" s="25" t="str">
        <f>IF($B34="","",IF(F$19&gt;=0,"INCREASE","DECREASE"))</f>
        <v>DECREASE</v>
      </c>
      <c r="G20" s="25" t="str">
        <f>IF($B35="","",IF(G$19&gt;=0,"INCREASE","DECREASE"))</f>
        <v/>
      </c>
      <c r="H20" s="25" t="str">
        <f>IF($B36="","",IF(H$19&gt;=0,"INCREASE","DECREASE"))</f>
        <v>DECREASE</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0</v>
      </c>
      <c r="D22" s="16">
        <f>$E32</f>
        <v>0</v>
      </c>
      <c r="E22" s="16">
        <f>$E33</f>
        <v>16.093980000000002</v>
      </c>
      <c r="F22" s="16">
        <f>$E34</f>
        <v>16.093980000000002</v>
      </c>
      <c r="G22" s="16">
        <f>$E35</f>
        <v>0</v>
      </c>
      <c r="H22" s="16">
        <f>$E36</f>
        <v>16.093980000000002</v>
      </c>
      <c r="I22" s="16">
        <f>$E37</f>
        <v>16.093980000000002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-228</v>
      </c>
      <c r="D23" s="16">
        <f t="shared" ref="D23:V23" si="3">D22-D21</f>
        <v>-228</v>
      </c>
      <c r="E23" s="16">
        <f t="shared" si="3"/>
        <v>-211.90602000000001</v>
      </c>
      <c r="F23" s="16">
        <f t="shared" si="3"/>
        <v>-211.90602000000001</v>
      </c>
      <c r="G23" s="16">
        <f t="shared" si="3"/>
        <v>-228</v>
      </c>
      <c r="H23" s="16">
        <f t="shared" si="3"/>
        <v>-211.90602000000001</v>
      </c>
      <c r="I23" s="16">
        <f t="shared" si="3"/>
        <v>-211.90602000000001</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5.99</v>
      </c>
      <c r="C28" s="15">
        <v>0.32</v>
      </c>
      <c r="D28" s="15">
        <v>529</v>
      </c>
      <c r="E28" s="15">
        <v>252</v>
      </c>
      <c r="F28" s="15">
        <v>64.5</v>
      </c>
      <c r="G28" s="15">
        <v>1.21</v>
      </c>
      <c r="H28" s="15">
        <v>2.33</v>
      </c>
      <c r="I28" s="15">
        <v>0.5</v>
      </c>
      <c r="J28" s="15">
        <v>0.01</v>
      </c>
      <c r="K28" s="15">
        <v>0.05</v>
      </c>
      <c r="L28" s="15">
        <v>0.2</v>
      </c>
      <c r="M28" s="15">
        <v>0.47</v>
      </c>
      <c r="N28" s="15"/>
      <c r="O28" s="15"/>
      <c r="P28" s="15">
        <v>61.7</v>
      </c>
      <c r="Q28" s="15">
        <v>177</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c r="C31" s="76">
        <f>IF(C$27="%w/w SAR",((C$28*10)*$B31),IF(C$27="%w/w DM",(((C$28*10)*($B$28/100))*$B31),IF(C$27="kg/t SAR",(C$28*$B31),IF(C$27="kg/t DM",((C$28*($B$28/100))*$B31),IF(C$27="mg/kg SAR",((C$28*0.001)*$B31),IF(C$27="mg/kg DM",(((C$28*0.001)*($B$28/100))*$B31),0))))))</f>
        <v>0</v>
      </c>
      <c r="D31" s="76">
        <f>(IF(D$27="%w/w SAR",((D$28*10)*$B31),IF(D$27="%w/w DM",(((D$28*10)*($B$28/100))*$B31),IF(D$27="kg/t SAR",(D$28*$B31),IF(D$27="kg/t DM",((D$28*($B$28/100))*$B31),IF(D$27="mg/kg SAR",((D$28*0.001)*$B31),IF(D$27="mg/kg DM",(((D$28*0.001)*($B$28/100))*$B31),"0")))))))*2.291</f>
        <v>0</v>
      </c>
      <c r="E31" s="76">
        <f>(IF(E$27="%w/w SAR",((E$28*10)*$B31),IF(E$27="%w/w DM",(((E$28*10)*($B$28/100))*$B31),IF(E$27="kg/t SAR",(E$28*$B31),IF(E$27="kg/t DM",((E$28*($B$28/100))*$B31),IF(E$27="mg/kg SAR",((E$28*0.001)*$B31),IF(E$27="mg/kg DM",(((E$28*0.001)*($B$28/100))*$B31),"0")))))))*1.205</f>
        <v>0</v>
      </c>
      <c r="F31" s="76">
        <f>(IF(F$27="%w/w SAR",((F$28*10)*$B31),IF(F$27="%w/w DM",(((F$28*10)*($B$28/100))*$B31),IF(F$27="kg/t SAR",(F$28*$B31),IF(F$27="kg/t DM",((F$28*($B$28/100))*$B31),IF(F$27="mg/kg SAR",((F$28*0.001)*$B31),IF(F$27="mg/kg DM",(((F$28*0.001)*($B$28/100))*$B31),"0")))))))*1.658</f>
        <v>0</v>
      </c>
      <c r="G31" s="76">
        <f t="shared" ref="G31:P46" si="5">IF(G$27="%w/w SAR",((G$28*10)*$B31),IF(G$27="%w/w DM",(((G$28*10)*($B$28/100))*$B31),IF(G$27="kg/t SAR",(G$28*$B31),IF(G$27="kg/t DM",((G$28*($B$28/100))*$B31),IF(G$27="mg/kg SAR",((G$28*0.001)*$B31),IF(G$27="mg/kg DM",(((G$28*0.001)*($B$28/100))*$B31),0))))))</f>
        <v>0</v>
      </c>
      <c r="H31" s="76">
        <f t="shared" si="5"/>
        <v>0</v>
      </c>
      <c r="I31" s="76">
        <f t="shared" si="5"/>
        <v>0</v>
      </c>
      <c r="J31" s="76">
        <f t="shared" si="5"/>
        <v>0</v>
      </c>
      <c r="K31" s="76">
        <f t="shared" si="5"/>
        <v>0</v>
      </c>
      <c r="L31" s="76">
        <f t="shared" si="5"/>
        <v>0</v>
      </c>
      <c r="M31" s="76">
        <f t="shared" si="5"/>
        <v>0</v>
      </c>
      <c r="N31" s="76">
        <f t="shared" si="5"/>
        <v>0</v>
      </c>
      <c r="O31" s="76">
        <f t="shared" si="5"/>
        <v>0</v>
      </c>
      <c r="P31" s="76">
        <f t="shared" si="5"/>
        <v>0</v>
      </c>
      <c r="Q31" s="76">
        <f>(IF(Q$27="%w/w SAR",((Q$28*10)*$B31),IF(Q$27="%w/w DM",(((Q$28*10)*($B$28/100))*$B31),IF(Q$27="kg/t SAR",(Q$28*$B31),IF(Q$27="kg/t DM",((Q$28*($B$28/100))*$B31),IF(Q$27="mg/kg SAR",((Q$28*0.001)*$B31),IF(Q$27="mg/kg DM",(((Q$28*0.001)*($B$28/100))*$B31),0)))))))*2.5</f>
        <v>0</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v>
      </c>
      <c r="B33" s="15">
        <v>53</v>
      </c>
      <c r="C33" s="76">
        <f t="shared" si="6"/>
        <v>169.60000000000002</v>
      </c>
      <c r="D33" s="76">
        <f t="shared" si="7"/>
        <v>64.23276700000001</v>
      </c>
      <c r="E33" s="76">
        <f t="shared" si="8"/>
        <v>16.093980000000002</v>
      </c>
      <c r="F33" s="76">
        <f t="shared" si="9"/>
        <v>5.6678729999999993</v>
      </c>
      <c r="G33" s="76">
        <f t="shared" si="5"/>
        <v>6.4129999999999993E-2</v>
      </c>
      <c r="H33" s="76">
        <f t="shared" si="5"/>
        <v>0.12349</v>
      </c>
      <c r="I33" s="76">
        <f t="shared" si="5"/>
        <v>2.6499999999999999E-2</v>
      </c>
      <c r="J33" s="76">
        <f t="shared" si="5"/>
        <v>5.3000000000000009E-4</v>
      </c>
      <c r="K33" s="76">
        <f t="shared" si="5"/>
        <v>2.65E-3</v>
      </c>
      <c r="L33" s="76">
        <f t="shared" si="5"/>
        <v>1.06E-2</v>
      </c>
      <c r="M33" s="76">
        <f t="shared" si="5"/>
        <v>2.4909999999999998E-2</v>
      </c>
      <c r="N33" s="76">
        <f t="shared" si="5"/>
        <v>0</v>
      </c>
      <c r="O33" s="76">
        <f t="shared" si="5"/>
        <v>0</v>
      </c>
      <c r="P33" s="76">
        <f t="shared" si="5"/>
        <v>3.2701000000000002</v>
      </c>
      <c r="Q33" s="76">
        <f t="shared" si="10"/>
        <v>23.452500000000001</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v>
      </c>
      <c r="B34" s="15">
        <v>53</v>
      </c>
      <c r="C34" s="76">
        <f t="shared" si="6"/>
        <v>169.60000000000002</v>
      </c>
      <c r="D34" s="76">
        <f t="shared" si="7"/>
        <v>64.23276700000001</v>
      </c>
      <c r="E34" s="76">
        <f t="shared" si="8"/>
        <v>16.093980000000002</v>
      </c>
      <c r="F34" s="76">
        <f t="shared" si="9"/>
        <v>5.6678729999999993</v>
      </c>
      <c r="G34" s="76">
        <f t="shared" si="5"/>
        <v>6.4129999999999993E-2</v>
      </c>
      <c r="H34" s="76">
        <f t="shared" si="5"/>
        <v>0.12349</v>
      </c>
      <c r="I34" s="76">
        <f t="shared" si="5"/>
        <v>2.6499999999999999E-2</v>
      </c>
      <c r="J34" s="76">
        <f t="shared" si="5"/>
        <v>5.3000000000000009E-4</v>
      </c>
      <c r="K34" s="76">
        <f t="shared" si="5"/>
        <v>2.65E-3</v>
      </c>
      <c r="L34" s="76">
        <f t="shared" si="5"/>
        <v>1.06E-2</v>
      </c>
      <c r="M34" s="76">
        <f t="shared" si="5"/>
        <v>2.4909999999999998E-2</v>
      </c>
      <c r="N34" s="76">
        <f t="shared" si="5"/>
        <v>0</v>
      </c>
      <c r="O34" s="76">
        <f t="shared" si="5"/>
        <v>0</v>
      </c>
      <c r="P34" s="76">
        <f t="shared" si="5"/>
        <v>3.2701000000000002</v>
      </c>
      <c r="Q34" s="76">
        <f t="shared" si="10"/>
        <v>23.452500000000001</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5</v>
      </c>
      <c r="B35" s="15"/>
      <c r="C35" s="76">
        <f t="shared" si="6"/>
        <v>0</v>
      </c>
      <c r="D35" s="76">
        <f t="shared" si="7"/>
        <v>0</v>
      </c>
      <c r="E35" s="76">
        <f t="shared" si="8"/>
        <v>0</v>
      </c>
      <c r="F35" s="76">
        <f t="shared" si="9"/>
        <v>0</v>
      </c>
      <c r="G35" s="76">
        <f t="shared" si="5"/>
        <v>0</v>
      </c>
      <c r="H35" s="76">
        <f t="shared" si="5"/>
        <v>0</v>
      </c>
      <c r="I35" s="76">
        <f t="shared" si="5"/>
        <v>0</v>
      </c>
      <c r="J35" s="76">
        <f t="shared" si="5"/>
        <v>0</v>
      </c>
      <c r="K35" s="76">
        <f t="shared" si="5"/>
        <v>0</v>
      </c>
      <c r="L35" s="76">
        <f t="shared" si="5"/>
        <v>0</v>
      </c>
      <c r="M35" s="76">
        <f t="shared" si="5"/>
        <v>0</v>
      </c>
      <c r="N35" s="76">
        <f t="shared" si="5"/>
        <v>0</v>
      </c>
      <c r="O35" s="76">
        <f t="shared" si="5"/>
        <v>0</v>
      </c>
      <c r="P35" s="76">
        <f t="shared" si="5"/>
        <v>0</v>
      </c>
      <c r="Q35" s="76">
        <f t="shared" si="10"/>
        <v>0</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6</v>
      </c>
      <c r="B36" s="15">
        <v>53</v>
      </c>
      <c r="C36" s="76">
        <f t="shared" si="6"/>
        <v>169.60000000000002</v>
      </c>
      <c r="D36" s="76">
        <f t="shared" si="7"/>
        <v>64.23276700000001</v>
      </c>
      <c r="E36" s="76">
        <f t="shared" si="8"/>
        <v>16.093980000000002</v>
      </c>
      <c r="F36" s="76">
        <f t="shared" si="9"/>
        <v>5.6678729999999993</v>
      </c>
      <c r="G36" s="76">
        <f t="shared" si="5"/>
        <v>6.4129999999999993E-2</v>
      </c>
      <c r="H36" s="76">
        <f t="shared" si="5"/>
        <v>0.12349</v>
      </c>
      <c r="I36" s="76">
        <f t="shared" si="5"/>
        <v>2.6499999999999999E-2</v>
      </c>
      <c r="J36" s="76">
        <f t="shared" si="5"/>
        <v>5.3000000000000009E-4</v>
      </c>
      <c r="K36" s="76">
        <f t="shared" si="5"/>
        <v>2.65E-3</v>
      </c>
      <c r="L36" s="76">
        <f t="shared" si="5"/>
        <v>1.06E-2</v>
      </c>
      <c r="M36" s="76">
        <f t="shared" si="5"/>
        <v>2.4909999999999998E-2</v>
      </c>
      <c r="N36" s="76">
        <f t="shared" si="5"/>
        <v>0</v>
      </c>
      <c r="O36" s="76">
        <f t="shared" si="5"/>
        <v>0</v>
      </c>
      <c r="P36" s="76">
        <f t="shared" si="5"/>
        <v>3.2701000000000002</v>
      </c>
      <c r="Q36" s="76">
        <f t="shared" si="10"/>
        <v>23.452500000000001</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7</v>
      </c>
      <c r="B37" s="15">
        <v>53</v>
      </c>
      <c r="C37" s="76">
        <f t="shared" si="6"/>
        <v>169.60000000000002</v>
      </c>
      <c r="D37" s="76">
        <f t="shared" si="7"/>
        <v>64.23276700000001</v>
      </c>
      <c r="E37" s="76">
        <f t="shared" si="8"/>
        <v>16.093980000000002</v>
      </c>
      <c r="F37" s="76">
        <f t="shared" si="9"/>
        <v>5.6678729999999993</v>
      </c>
      <c r="G37" s="76">
        <f t="shared" si="5"/>
        <v>6.4129999999999993E-2</v>
      </c>
      <c r="H37" s="76">
        <f t="shared" si="5"/>
        <v>0.12349</v>
      </c>
      <c r="I37" s="76">
        <f t="shared" si="5"/>
        <v>2.6499999999999999E-2</v>
      </c>
      <c r="J37" s="76">
        <f t="shared" si="5"/>
        <v>5.3000000000000009E-4</v>
      </c>
      <c r="K37" s="76">
        <f t="shared" si="5"/>
        <v>2.65E-3</v>
      </c>
      <c r="L37" s="76">
        <f t="shared" si="5"/>
        <v>1.06E-2</v>
      </c>
      <c r="M37" s="76">
        <f t="shared" si="5"/>
        <v>2.4909999999999998E-2</v>
      </c>
      <c r="N37" s="76">
        <f t="shared" si="5"/>
        <v>0</v>
      </c>
      <c r="O37" s="76">
        <f t="shared" si="5"/>
        <v>0</v>
      </c>
      <c r="P37" s="76">
        <f t="shared" si="5"/>
        <v>3.2701000000000002</v>
      </c>
      <c r="Q37" s="76">
        <f t="shared" si="10"/>
        <v>23.452500000000001</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 xml:space="preserve">Francis 1 </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Francis 2</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6</v>
      </c>
      <c r="H57" s="8">
        <f t="shared" si="13"/>
        <v>7</v>
      </c>
      <c r="I57" s="8" t="str">
        <f t="shared" si="13"/>
        <v xml:space="preserve">Francis 1 </v>
      </c>
      <c r="J57" s="8" t="str">
        <f t="shared" si="13"/>
        <v>Francis 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0" t="s">
        <v>132</v>
      </c>
      <c r="B59" s="75">
        <f>VLOOKUP(C$14,Table245810[],5,FALSE)</f>
        <v>6.2</v>
      </c>
      <c r="C59" s="75">
        <f>VLOOKUP(D$14,Table245810[],5,FALSE)</f>
        <v>6.2</v>
      </c>
      <c r="D59" s="75">
        <f>VLOOKUP(E$14,Table245810[],5,FALSE)</f>
        <v>6.2</v>
      </c>
      <c r="E59" s="75">
        <f>VLOOKUP(F$14,Table245810[],5,FALSE)</f>
        <v>6.2</v>
      </c>
      <c r="F59" s="75">
        <f>VLOOKUP(G$14,Table245810[],5,FALSE)</f>
        <v>6.2</v>
      </c>
      <c r="G59" s="75">
        <f>VLOOKUP(H$14,Table245810[],5,FALSE)</f>
        <v>6.2</v>
      </c>
      <c r="H59" s="75">
        <f>VLOOKUP(I$14,Table245810[],5,FALSE)</f>
        <v>6.2</v>
      </c>
      <c r="I59" s="75">
        <f>VLOOKUP(J$14,Table245810[],5,FALSE)</f>
        <v>6.2</v>
      </c>
      <c r="J59" s="75">
        <f>VLOOKUP(K$14,Table245810[],5,FALSE)</f>
        <v>6.2</v>
      </c>
      <c r="K59" s="75" t="e">
        <f>VLOOKUP(L$14,Table245810[],5,FALSE)</f>
        <v>#N/A</v>
      </c>
      <c r="L59" s="75" t="e">
        <f>VLOOKUP(M$14,Table245810[],5,FALSE)</f>
        <v>#N/A</v>
      </c>
      <c r="M59" s="75" t="e">
        <f>VLOOKUP(N$14,Table245810[],5,FALSE)</f>
        <v>#N/A</v>
      </c>
      <c r="N59" s="75" t="e">
        <f>VLOOKUP(O$14,Table245810[],5,FALSE)</f>
        <v>#N/A</v>
      </c>
      <c r="O59" s="75" t="e">
        <f>VLOOKUP(P$14,Table245810[],5,FALSE)</f>
        <v>#N/A</v>
      </c>
      <c r="P59" s="75" t="e">
        <f>VLOOKUP(Q$14,Table245810[],5,FALSE)</f>
        <v>#N/A</v>
      </c>
      <c r="Q59" s="75" t="e">
        <f>VLOOKUP(R$14,Table245810[],5,FALSE)</f>
        <v>#N/A</v>
      </c>
      <c r="R59" s="75" t="e">
        <f>VLOOKUP(S$14,Table245810[],5,FALSE)</f>
        <v>#N/A</v>
      </c>
      <c r="S59" s="75" t="e">
        <f>VLOOKUP(T$14,Table245810[],5,FALSE)</f>
        <v>#N/A</v>
      </c>
      <c r="T59" s="75" t="e">
        <f>VLOOKUP(U$14,Table245810[],5,FALSE)</f>
        <v>#N/A</v>
      </c>
      <c r="U59" s="75" t="e">
        <f>VLOOKUP(V$14,Table245810[],5,FALSE)</f>
        <v>#N/A</v>
      </c>
    </row>
    <row r="60" spans="1:35" s="19" customFormat="1" ht="13" x14ac:dyDescent="0.3">
      <c r="A60" s="110" t="s">
        <v>4</v>
      </c>
      <c r="B60" s="75">
        <f>C10</f>
        <v>5.6</v>
      </c>
      <c r="C60" s="75">
        <f t="shared" ref="C60:U60" si="14">D10</f>
        <v>5.9</v>
      </c>
      <c r="D60" s="75">
        <f t="shared" si="14"/>
        <v>7.7</v>
      </c>
      <c r="E60" s="75">
        <f t="shared" si="14"/>
        <v>6.4</v>
      </c>
      <c r="F60" s="75">
        <f t="shared" si="14"/>
        <v>5.8</v>
      </c>
      <c r="G60" s="75">
        <f t="shared" si="14"/>
        <v>6.2</v>
      </c>
      <c r="H60" s="75">
        <f t="shared" si="14"/>
        <v>6</v>
      </c>
      <c r="I60" s="75">
        <f t="shared" si="14"/>
        <v>5.4</v>
      </c>
      <c r="J60" s="75">
        <f t="shared" si="14"/>
        <v>5.7</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0</v>
      </c>
      <c r="C62" s="76">
        <f>B32</f>
        <v>0</v>
      </c>
      <c r="D62" s="76">
        <f>B33</f>
        <v>53</v>
      </c>
      <c r="E62" s="76">
        <f>B34</f>
        <v>53</v>
      </c>
      <c r="F62" s="76">
        <f>B35</f>
        <v>0</v>
      </c>
      <c r="G62" s="76">
        <f>B36</f>
        <v>53</v>
      </c>
      <c r="H62" s="76">
        <f>B37</f>
        <v>53</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3.6000000000000032</v>
      </c>
      <c r="C64" s="76">
        <f t="shared" ref="C64:U64" si="17">(C59-C60)*C61</f>
        <v>1.7999999999999989</v>
      </c>
      <c r="D64" s="76">
        <f t="shared" si="17"/>
        <v>-9</v>
      </c>
      <c r="E64" s="76">
        <f t="shared" si="17"/>
        <v>-1.2000000000000011</v>
      </c>
      <c r="F64" s="76">
        <f t="shared" si="17"/>
        <v>2.4000000000000021</v>
      </c>
      <c r="G64" s="76">
        <f t="shared" si="17"/>
        <v>0</v>
      </c>
      <c r="H64" s="76">
        <f t="shared" si="17"/>
        <v>1.2000000000000011</v>
      </c>
      <c r="I64" s="76">
        <f t="shared" si="17"/>
        <v>4.7999999999999989</v>
      </c>
      <c r="J64" s="76">
        <f t="shared" si="17"/>
        <v>3</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-3.6000000000000032</v>
      </c>
      <c r="C65" s="76">
        <f t="shared" ref="C65:U65" si="18">C63-C64</f>
        <v>-1.7999999999999989</v>
      </c>
      <c r="D65" s="76">
        <f t="shared" si="18"/>
        <v>9</v>
      </c>
      <c r="E65" s="76">
        <f t="shared" si="18"/>
        <v>1.2000000000000011</v>
      </c>
      <c r="F65" s="76">
        <f t="shared" si="18"/>
        <v>-2.4000000000000021</v>
      </c>
      <c r="G65" s="76">
        <f t="shared" si="18"/>
        <v>0</v>
      </c>
      <c r="H65" s="76">
        <f t="shared" si="18"/>
        <v>-1.2000000000000011</v>
      </c>
      <c r="I65" s="76">
        <f t="shared" si="18"/>
        <v>-4.7999999999999989</v>
      </c>
      <c r="J65" s="76">
        <f t="shared" si="18"/>
        <v>-3</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B25" sqref="B2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Beechdean!C1:D1</f>
        <v>PAN-019672</v>
      </c>
      <c r="D1" s="143"/>
      <c r="E1" s="92" t="s">
        <v>45</v>
      </c>
      <c r="F1" s="38">
        <f>Beechdean!F1</f>
        <v>22.2</v>
      </c>
      <c r="G1" s="125" t="s">
        <v>43</v>
      </c>
      <c r="H1" s="126"/>
      <c r="I1" s="117">
        <v>7.05</v>
      </c>
      <c r="J1" s="129" t="s">
        <v>153</v>
      </c>
      <c r="K1" s="129"/>
      <c r="L1" s="96">
        <v>931</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Beechdean!C2:D2</f>
        <v>EPR/KP3594VE</v>
      </c>
      <c r="D2" s="145"/>
      <c r="E2" s="92" t="s">
        <v>109</v>
      </c>
      <c r="F2" s="120" t="s">
        <v>176</v>
      </c>
      <c r="G2" s="127" t="s">
        <v>110</v>
      </c>
      <c r="H2" s="128"/>
      <c r="I2" s="117">
        <v>1784</v>
      </c>
      <c r="J2" s="129" t="s">
        <v>158</v>
      </c>
      <c r="K2" s="129"/>
      <c r="L2" s="96">
        <v>0.37</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Beechdean!C3:D3</f>
        <v>Mr Rob Piggot</v>
      </c>
      <c r="D3" s="145"/>
      <c r="E3" s="92" t="s">
        <v>108</v>
      </c>
      <c r="F3" s="30" t="s">
        <v>78</v>
      </c>
      <c r="G3" s="129" t="s">
        <v>159</v>
      </c>
      <c r="H3" s="129"/>
      <c r="I3" s="117"/>
      <c r="J3" s="125" t="s">
        <v>154</v>
      </c>
      <c r="K3" s="126"/>
      <c r="L3" s="96">
        <f>(L1/(L2*10000))*100</f>
        <v>25.162162162162161</v>
      </c>
      <c r="AB3" s="29" t="s">
        <v>57</v>
      </c>
      <c r="AC3" s="17"/>
      <c r="AD3" s="29" t="s">
        <v>71</v>
      </c>
      <c r="AE3" s="17"/>
      <c r="AF3" s="17"/>
      <c r="AG3" s="43" t="s">
        <v>77</v>
      </c>
      <c r="AH3" s="18"/>
      <c r="AI3" s="47" t="s">
        <v>113</v>
      </c>
      <c r="AJ3" s="48">
        <v>1.7</v>
      </c>
      <c r="AK3" s="49">
        <v>6</v>
      </c>
      <c r="AL3" s="50">
        <v>1</v>
      </c>
      <c r="AM3" s="11">
        <v>6.2</v>
      </c>
      <c r="AN3" s="11" t="s">
        <v>112</v>
      </c>
    </row>
    <row r="4" spans="1:41" ht="37.5" x14ac:dyDescent="0.25">
      <c r="A4" s="129" t="s">
        <v>0</v>
      </c>
      <c r="B4" s="129"/>
      <c r="C4" s="142" t="str">
        <f>Beechdean!C4:D4</f>
        <v>Hugmore House, Hugmore Lane,  LL139YE</v>
      </c>
      <c r="D4" s="143"/>
      <c r="E4" s="93" t="s">
        <v>1</v>
      </c>
      <c r="F4" s="120" t="s">
        <v>177</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Beechdean!C5:D5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f>Beechdean!C8</f>
        <v>1</v>
      </c>
      <c r="D8" s="59">
        <f>Beechdean!D8</f>
        <v>2</v>
      </c>
      <c r="E8" s="59">
        <f>Beechdean!E8</f>
        <v>3</v>
      </c>
      <c r="F8" s="59">
        <f>Beechdean!F8</f>
        <v>4</v>
      </c>
      <c r="G8" s="59">
        <f>Beechdean!G8</f>
        <v>5</v>
      </c>
      <c r="H8" s="59">
        <f>Beechdean!H8</f>
        <v>6</v>
      </c>
      <c r="I8" s="59">
        <f>Beechdean!I8</f>
        <v>7</v>
      </c>
      <c r="J8" s="59" t="str">
        <f>Beechdean!J8</f>
        <v xml:space="preserve">Francis 1 </v>
      </c>
      <c r="K8" s="59" t="str">
        <f>Beechdean!K8</f>
        <v>Francis 2</v>
      </c>
      <c r="L8" s="59">
        <f>Beechdean!L8</f>
        <v>0</v>
      </c>
      <c r="M8" s="59">
        <f>Beechdean!M8</f>
        <v>0</v>
      </c>
      <c r="N8" s="59">
        <f>Beechdean!N8</f>
        <v>0</v>
      </c>
      <c r="O8" s="59">
        <f>Beechdean!O8</f>
        <v>0</v>
      </c>
      <c r="P8" s="59">
        <f>Beechdean!P8</f>
        <v>0</v>
      </c>
      <c r="Q8" s="59">
        <f>Beechdean!Q8</f>
        <v>0</v>
      </c>
      <c r="R8" s="59">
        <f>Beechdean!R8</f>
        <v>0</v>
      </c>
      <c r="S8" s="59">
        <f>Beechdean!S8</f>
        <v>0</v>
      </c>
      <c r="T8" s="59">
        <f>Beechdean!T8</f>
        <v>0</v>
      </c>
      <c r="U8" s="59">
        <f>Beechdean!U8</f>
        <v>0</v>
      </c>
      <c r="V8" s="59">
        <f>Beechdean!V8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Beechdean!C9</f>
        <v xml:space="preserve">Moderate </v>
      </c>
      <c r="D9" s="59" t="str">
        <f>Beechdean!D9</f>
        <v xml:space="preserve">Moderate </v>
      </c>
      <c r="E9" s="59" t="str">
        <f>Beechdean!E9</f>
        <v xml:space="preserve">Moderate </v>
      </c>
      <c r="F9" s="59" t="str">
        <f>Beechdean!F9</f>
        <v xml:space="preserve">Moderate </v>
      </c>
      <c r="G9" s="59" t="str">
        <f>Beechdean!G9</f>
        <v xml:space="preserve">Moderate </v>
      </c>
      <c r="H9" s="59" t="str">
        <f>Beechdean!H9</f>
        <v xml:space="preserve">Moderate </v>
      </c>
      <c r="I9" s="59" t="str">
        <f>Beechdean!I9</f>
        <v xml:space="preserve">Moderate </v>
      </c>
      <c r="J9" s="59" t="str">
        <f>Beechdean!J9</f>
        <v xml:space="preserve">Moderate </v>
      </c>
      <c r="K9" s="59" t="str">
        <f>Beechdean!K9</f>
        <v xml:space="preserve">Moderate </v>
      </c>
      <c r="L9" s="59">
        <f>Beechdean!L9</f>
        <v>0</v>
      </c>
      <c r="M9" s="59">
        <f>Beechdean!M9</f>
        <v>0</v>
      </c>
      <c r="N9" s="59">
        <f>Beechdean!N9</f>
        <v>0</v>
      </c>
      <c r="O9" s="59">
        <f>Beechdean!O9</f>
        <v>0</v>
      </c>
      <c r="P9" s="59">
        <f>Beechdean!P9</f>
        <v>0</v>
      </c>
      <c r="Q9" s="59">
        <f>Beechdean!Q9</f>
        <v>0</v>
      </c>
      <c r="R9" s="59">
        <f>Beechdean!R9</f>
        <v>0</v>
      </c>
      <c r="S9" s="59">
        <f>Beechdean!S9</f>
        <v>0</v>
      </c>
      <c r="T9" s="59">
        <f>Beechdean!T9</f>
        <v>0</v>
      </c>
      <c r="U9" s="59">
        <f>Beechdean!U9</f>
        <v>0</v>
      </c>
      <c r="V9" s="59">
        <f>Beechdean!V9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Beechdean!C10</f>
        <v>5.6</v>
      </c>
      <c r="D10" s="59">
        <f>Beechdean!D10</f>
        <v>5.9</v>
      </c>
      <c r="E10" s="59">
        <f>Beechdean!E10</f>
        <v>7.7</v>
      </c>
      <c r="F10" s="59">
        <f>Beechdean!F10</f>
        <v>6.4</v>
      </c>
      <c r="G10" s="59">
        <f>Beechdean!G10</f>
        <v>5.8</v>
      </c>
      <c r="H10" s="59">
        <f>Beechdean!H10</f>
        <v>6.2</v>
      </c>
      <c r="I10" s="59">
        <f>Beechdean!I10</f>
        <v>6</v>
      </c>
      <c r="J10" s="59">
        <f>Beechdean!J10</f>
        <v>5.4</v>
      </c>
      <c r="K10" s="59">
        <f>Beechdean!K10</f>
        <v>5.7</v>
      </c>
      <c r="L10" s="59">
        <f>Beechdean!L10</f>
        <v>0</v>
      </c>
      <c r="M10" s="59">
        <f>Beechdean!M10</f>
        <v>0</v>
      </c>
      <c r="N10" s="59">
        <f>Beechdean!N10</f>
        <v>0</v>
      </c>
      <c r="O10" s="59">
        <f>Beechdean!O10</f>
        <v>0</v>
      </c>
      <c r="P10" s="59">
        <f>Beechdean!P10</f>
        <v>0</v>
      </c>
      <c r="Q10" s="59">
        <f>Beechdean!Q10</f>
        <v>0</v>
      </c>
      <c r="R10" s="59">
        <f>Beechdean!R10</f>
        <v>0</v>
      </c>
      <c r="S10" s="59">
        <f>Beechdean!S10</f>
        <v>0</v>
      </c>
      <c r="T10" s="59">
        <f>Beechdean!T10</f>
        <v>0</v>
      </c>
      <c r="U10" s="59">
        <f>Beechdean!U10</f>
        <v>0</v>
      </c>
      <c r="V10" s="59">
        <f>Beechdean!V10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Beechdean!C11</f>
        <v>0</v>
      </c>
      <c r="D11" s="59">
        <f>Beechdean!D11</f>
        <v>1</v>
      </c>
      <c r="E11" s="59">
        <f>Beechdean!E11</f>
        <v>3</v>
      </c>
      <c r="F11" s="59">
        <f>Beechdean!F11</f>
        <v>1</v>
      </c>
      <c r="G11" s="59">
        <f>Beechdean!G11</f>
        <v>1</v>
      </c>
      <c r="H11" s="59">
        <f>Beechdean!H11</f>
        <v>1</v>
      </c>
      <c r="I11" s="59">
        <f>Beechdean!I11</f>
        <v>2</v>
      </c>
      <c r="J11" s="59">
        <f>Beechdean!J11</f>
        <v>2</v>
      </c>
      <c r="K11" s="59">
        <f>Beechdean!K11</f>
        <v>2</v>
      </c>
      <c r="L11" s="59">
        <f>Beechdean!L11</f>
        <v>0</v>
      </c>
      <c r="M11" s="59">
        <f>Beechdean!M11</f>
        <v>0</v>
      </c>
      <c r="N11" s="59">
        <f>Beechdean!N11</f>
        <v>0</v>
      </c>
      <c r="O11" s="59">
        <f>Beechdean!O11</f>
        <v>0</v>
      </c>
      <c r="P11" s="59">
        <f>Beechdean!P11</f>
        <v>0</v>
      </c>
      <c r="Q11" s="59">
        <f>Beechdean!Q11</f>
        <v>0</v>
      </c>
      <c r="R11" s="59">
        <f>Beechdean!R11</f>
        <v>0</v>
      </c>
      <c r="S11" s="59">
        <f>Beechdean!S11</f>
        <v>0</v>
      </c>
      <c r="T11" s="59">
        <f>Beechdean!T11</f>
        <v>0</v>
      </c>
      <c r="U11" s="59">
        <f>Beechdean!U11</f>
        <v>0</v>
      </c>
      <c r="V11" s="59">
        <f>Beechdean!V11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Beechdean!C12</f>
        <v>0</v>
      </c>
      <c r="D12" s="59">
        <f>Beechdean!D12</f>
        <v>0</v>
      </c>
      <c r="E12" s="59">
        <f>Beechdean!E12</f>
        <v>3</v>
      </c>
      <c r="F12" s="59">
        <f>Beechdean!F12</f>
        <v>1</v>
      </c>
      <c r="G12" s="59">
        <f>Beechdean!G12</f>
        <v>0</v>
      </c>
      <c r="H12" s="59">
        <f>Beechdean!H12</f>
        <v>0</v>
      </c>
      <c r="I12" s="59">
        <f>Beechdean!I12</f>
        <v>0</v>
      </c>
      <c r="J12" s="59">
        <f>Beechdean!J12</f>
        <v>1</v>
      </c>
      <c r="K12" s="59">
        <f>Beechdean!K12</f>
        <v>1</v>
      </c>
      <c r="L12" s="59">
        <f>Beechdean!L12</f>
        <v>0</v>
      </c>
      <c r="M12" s="59">
        <f>Beechdean!M12</f>
        <v>0</v>
      </c>
      <c r="N12" s="59">
        <f>Beechdean!N12</f>
        <v>0</v>
      </c>
      <c r="O12" s="59">
        <f>Beechdean!O12</f>
        <v>0</v>
      </c>
      <c r="P12" s="59">
        <f>Beechdean!P12</f>
        <v>0</v>
      </c>
      <c r="Q12" s="59">
        <f>Beechdean!Q12</f>
        <v>0</v>
      </c>
      <c r="R12" s="59">
        <f>Beechdean!R12</f>
        <v>0</v>
      </c>
      <c r="S12" s="59">
        <f>Beechdean!S12</f>
        <v>0</v>
      </c>
      <c r="T12" s="59">
        <f>Beechdean!T12</f>
        <v>0</v>
      </c>
      <c r="U12" s="59">
        <f>Beechdean!U12</f>
        <v>0</v>
      </c>
      <c r="V12" s="59">
        <f>Beechdean!V12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Beechdean!C13</f>
        <v>2</v>
      </c>
      <c r="D13" s="59">
        <f>Beechdean!D13</f>
        <v>3</v>
      </c>
      <c r="E13" s="59">
        <f>Beechdean!E13</f>
        <v>3</v>
      </c>
      <c r="F13" s="59">
        <f>Beechdean!F13</f>
        <v>4</v>
      </c>
      <c r="G13" s="59">
        <f>Beechdean!G13</f>
        <v>4</v>
      </c>
      <c r="H13" s="59">
        <f>Beechdean!H13</f>
        <v>4</v>
      </c>
      <c r="I13" s="59">
        <f>Beechdean!I13</f>
        <v>3</v>
      </c>
      <c r="J13" s="59">
        <f>Beechdean!J13</f>
        <v>5</v>
      </c>
      <c r="K13" s="59">
        <f>Beechdean!K13</f>
        <v>5</v>
      </c>
      <c r="L13" s="59">
        <f>Beechdean!L13</f>
        <v>0</v>
      </c>
      <c r="M13" s="59">
        <f>Beechdean!M13</f>
        <v>0</v>
      </c>
      <c r="N13" s="59">
        <f>Beechdean!N13</f>
        <v>0</v>
      </c>
      <c r="O13" s="59">
        <f>Beechdean!O13</f>
        <v>0</v>
      </c>
      <c r="P13" s="59">
        <f>Beechdean!P13</f>
        <v>0</v>
      </c>
      <c r="Q13" s="59">
        <f>Beechdean!Q13</f>
        <v>0</v>
      </c>
      <c r="R13" s="59">
        <f>Beechdean!R13</f>
        <v>0</v>
      </c>
      <c r="S13" s="59">
        <f>Beechdean!S13</f>
        <v>0</v>
      </c>
      <c r="T13" s="59">
        <f>Beechdean!T13</f>
        <v>0</v>
      </c>
      <c r="U13" s="59">
        <f>Beechdean!U13</f>
        <v>0</v>
      </c>
      <c r="V13" s="59">
        <f>Beechdean!V13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Beechdean!C14</f>
        <v xml:space="preserve">Grass Silage (25% DM) </v>
      </c>
      <c r="D14" s="101" t="str">
        <f>Beechdean!D14</f>
        <v xml:space="preserve">Grass Silage (25% DM) </v>
      </c>
      <c r="E14" s="101" t="str">
        <f>Beechdean!E14</f>
        <v xml:space="preserve">Grass Silage (25% DM) </v>
      </c>
      <c r="F14" s="101" t="str">
        <f>Beechdean!F14</f>
        <v xml:space="preserve">Grass Silage (25% DM) </v>
      </c>
      <c r="G14" s="101" t="str">
        <f>Beechdean!G14</f>
        <v xml:space="preserve">Grass Silage (25% DM) </v>
      </c>
      <c r="H14" s="101" t="str">
        <f>Beechdean!H14</f>
        <v xml:space="preserve">Grass Silage (25% DM) </v>
      </c>
      <c r="I14" s="101" t="str">
        <f>Beechdean!I14</f>
        <v xml:space="preserve">Grass Silage (25% DM) </v>
      </c>
      <c r="J14" s="101" t="str">
        <f>Beechdean!J14</f>
        <v xml:space="preserve">Grass Silage (25% DM) </v>
      </c>
      <c r="K14" s="101" t="str">
        <f>Beechdean!K14</f>
        <v xml:space="preserve">Grass Silage (25% DM) </v>
      </c>
      <c r="L14" s="101">
        <f>Beechdean!L14</f>
        <v>0</v>
      </c>
      <c r="M14" s="101">
        <f>Beechdean!M14</f>
        <v>0</v>
      </c>
      <c r="N14" s="101">
        <f>Beechdean!N14</f>
        <v>0</v>
      </c>
      <c r="O14" s="101">
        <f>Beechdean!O14</f>
        <v>0</v>
      </c>
      <c r="P14" s="101">
        <f>Beechdean!P14</f>
        <v>0</v>
      </c>
      <c r="Q14" s="101">
        <f>Beechdean!Q14</f>
        <v>0</v>
      </c>
      <c r="R14" s="101">
        <f>Beechdean!R14</f>
        <v>0</v>
      </c>
      <c r="S14" s="101">
        <f>Beechdean!S14</f>
        <v>0</v>
      </c>
      <c r="T14" s="101">
        <f>Beechdean!T14</f>
        <v>0</v>
      </c>
      <c r="U14" s="101">
        <f>Beechdean!U14</f>
        <v>0</v>
      </c>
      <c r="V14" s="101">
        <f>Beechdean!V14</f>
        <v>0</v>
      </c>
      <c r="AD14" s="29" t="s">
        <v>138</v>
      </c>
      <c r="AE14" s="29">
        <v>6</v>
      </c>
      <c r="AI14" s="52" t="s">
        <v>119</v>
      </c>
      <c r="AJ14" s="53">
        <v>0.8</v>
      </c>
      <c r="AK14" s="54">
        <v>1.7</v>
      </c>
      <c r="AL14" s="11">
        <v>12</v>
      </c>
      <c r="AM14" s="11">
        <v>6.7</v>
      </c>
      <c r="AN14" s="11" t="s">
        <v>135</v>
      </c>
    </row>
    <row r="15" spans="1:41" ht="13" x14ac:dyDescent="0.25">
      <c r="A15" s="137" t="s">
        <v>9</v>
      </c>
      <c r="B15" s="137"/>
      <c r="C15" s="59">
        <f>Beechdean!C15</f>
        <v>38</v>
      </c>
      <c r="D15" s="59">
        <f>Beechdean!D15</f>
        <v>38</v>
      </c>
      <c r="E15" s="59">
        <f>Beechdean!E15</f>
        <v>38</v>
      </c>
      <c r="F15" s="59">
        <f>Beechdean!F15</f>
        <v>38</v>
      </c>
      <c r="G15" s="59">
        <f>Beechdean!G15</f>
        <v>38</v>
      </c>
      <c r="H15" s="59">
        <f>Beechdean!H15</f>
        <v>38</v>
      </c>
      <c r="I15" s="59">
        <f>Beechdean!I15</f>
        <v>38</v>
      </c>
      <c r="J15" s="59">
        <f>Beechdean!J15</f>
        <v>38</v>
      </c>
      <c r="K15" s="59">
        <f>Beechdean!K15</f>
        <v>38</v>
      </c>
      <c r="L15" s="59">
        <f>Beechdean!L15</f>
        <v>0</v>
      </c>
      <c r="M15" s="59">
        <f>Beechdean!M15</f>
        <v>0</v>
      </c>
      <c r="N15" s="59">
        <f>Beechdean!N15</f>
        <v>0</v>
      </c>
      <c r="O15" s="59">
        <f>Beechdean!O15</f>
        <v>0</v>
      </c>
      <c r="P15" s="59">
        <f>Beechdean!P15</f>
        <v>0</v>
      </c>
      <c r="Q15" s="59">
        <f>Beechdean!Q15</f>
        <v>0</v>
      </c>
      <c r="R15" s="59">
        <f>Beechdean!R15</f>
        <v>0</v>
      </c>
      <c r="S15" s="59">
        <f>Beechdean!S15</f>
        <v>0</v>
      </c>
      <c r="T15" s="59">
        <f>Beechdean!T15</f>
        <v>0</v>
      </c>
      <c r="U15" s="59">
        <f>Beechdean!U15</f>
        <v>0</v>
      </c>
      <c r="V15" s="59">
        <f>Beechdean!V15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Beechdean!C16</f>
        <v>Medium/Clay</v>
      </c>
      <c r="D16" s="102" t="str">
        <f>Beechdean!D16</f>
        <v>Medium/Clay</v>
      </c>
      <c r="E16" s="102" t="str">
        <f>Beechdean!E16</f>
        <v>Medium/Clay</v>
      </c>
      <c r="F16" s="102" t="str">
        <f>Beechdean!F16</f>
        <v>Medium/Clay</v>
      </c>
      <c r="G16" s="102" t="str">
        <f>Beechdean!G16</f>
        <v>Medium/Clay</v>
      </c>
      <c r="H16" s="102" t="str">
        <f>Beechdean!H16</f>
        <v>Medium/Clay</v>
      </c>
      <c r="I16" s="102" t="str">
        <f>Beechdean!I16</f>
        <v>Medium/Clay</v>
      </c>
      <c r="J16" s="102" t="str">
        <f>Beechdean!J16</f>
        <v>Medium/Clay</v>
      </c>
      <c r="K16" s="102" t="str">
        <f>Beechdean!K16</f>
        <v>Medium/Clay</v>
      </c>
      <c r="L16" s="102">
        <f>Beechdean!L16</f>
        <v>0</v>
      </c>
      <c r="M16" s="102">
        <f>Beechdean!M16</f>
        <v>0</v>
      </c>
      <c r="N16" s="102">
        <f>Beechdean!N16</f>
        <v>0</v>
      </c>
      <c r="O16" s="102">
        <f>Beechdean!O16</f>
        <v>0</v>
      </c>
      <c r="P16" s="102">
        <f>Beechdean!P16</f>
        <v>0</v>
      </c>
      <c r="Q16" s="102">
        <f>Beechdean!Q16</f>
        <v>0</v>
      </c>
      <c r="R16" s="102">
        <f>Beechdean!R16</f>
        <v>0</v>
      </c>
      <c r="S16" s="102">
        <f>Beechdean!S16</f>
        <v>0</v>
      </c>
      <c r="T16" s="102">
        <f>Beechdean!T16</f>
        <v>0</v>
      </c>
      <c r="U16" s="102">
        <f>Beechdean!U16</f>
        <v>0</v>
      </c>
      <c r="V16" s="102">
        <f>Beechdean!V16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64.335862000000006</v>
      </c>
      <c r="D18" s="16">
        <f>$D32</f>
        <v>64.335862000000006</v>
      </c>
      <c r="E18" s="16">
        <f>$D33</f>
        <v>64.335862000000006</v>
      </c>
      <c r="F18" s="16">
        <f>$D34</f>
        <v>64.335862000000006</v>
      </c>
      <c r="G18" s="16">
        <f>$D35</f>
        <v>64.335862000000006</v>
      </c>
      <c r="H18" s="16">
        <f>$D36</f>
        <v>64.335862000000006</v>
      </c>
      <c r="I18" s="16">
        <f>$D37</f>
        <v>64.335862000000006</v>
      </c>
      <c r="J18" s="16">
        <f>$D38</f>
        <v>64.335862000000006</v>
      </c>
      <c r="K18" s="16">
        <f>$D39</f>
        <v>64.335862000000006</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-0.26413799999998844</v>
      </c>
      <c r="D19" s="16">
        <f t="shared" ref="D19:V19" si="1">D18-D17</f>
        <v>-0.26413799999998844</v>
      </c>
      <c r="E19" s="16">
        <f t="shared" si="1"/>
        <v>-0.26413799999998844</v>
      </c>
      <c r="F19" s="16">
        <f t="shared" si="1"/>
        <v>-0.26413799999998844</v>
      </c>
      <c r="G19" s="16">
        <f t="shared" si="1"/>
        <v>-0.26413799999998844</v>
      </c>
      <c r="H19" s="16">
        <f t="shared" si="1"/>
        <v>-0.26413799999998844</v>
      </c>
      <c r="I19" s="16">
        <f t="shared" si="1"/>
        <v>-0.26413799999998844</v>
      </c>
      <c r="J19" s="16">
        <f t="shared" si="1"/>
        <v>-0.26413799999998844</v>
      </c>
      <c r="K19" s="16">
        <f t="shared" si="1"/>
        <v>-0.26413799999998844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7.9216700000000015</v>
      </c>
      <c r="D22" s="16">
        <f>$E32</f>
        <v>7.9216700000000015</v>
      </c>
      <c r="E22" s="16">
        <f>$E33</f>
        <v>7.9216700000000015</v>
      </c>
      <c r="F22" s="16">
        <f>$E34</f>
        <v>7.9216700000000015</v>
      </c>
      <c r="G22" s="16">
        <f>$E35</f>
        <v>7.9216700000000015</v>
      </c>
      <c r="H22" s="16">
        <f>$E36</f>
        <v>7.9216700000000015</v>
      </c>
      <c r="I22" s="16">
        <f>$E37</f>
        <v>7.9216700000000015</v>
      </c>
      <c r="J22" s="16">
        <f>$E38</f>
        <v>7.9216700000000015</v>
      </c>
      <c r="K22" s="16">
        <f>$E39</f>
        <v>7.9216700000000015</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-220.07832999999999</v>
      </c>
      <c r="D23" s="16">
        <f t="shared" ref="D23:V23" si="3">D22-D21</f>
        <v>-220.07832999999999</v>
      </c>
      <c r="E23" s="16">
        <f t="shared" si="3"/>
        <v>-220.07832999999999</v>
      </c>
      <c r="F23" s="16">
        <f t="shared" si="3"/>
        <v>-220.07832999999999</v>
      </c>
      <c r="G23" s="16">
        <f t="shared" si="3"/>
        <v>-220.07832999999999</v>
      </c>
      <c r="H23" s="16">
        <f t="shared" si="3"/>
        <v>-220.07832999999999</v>
      </c>
      <c r="I23" s="16">
        <f t="shared" si="3"/>
        <v>-220.07832999999999</v>
      </c>
      <c r="J23" s="16">
        <f t="shared" si="3"/>
        <v>-220.07832999999999</v>
      </c>
      <c r="K23" s="16">
        <f t="shared" si="3"/>
        <v>-220.07832999999999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4.2699999999999996</v>
      </c>
      <c r="C28" s="15">
        <v>0.37</v>
      </c>
      <c r="D28" s="15">
        <v>739</v>
      </c>
      <c r="E28" s="15">
        <v>173</v>
      </c>
      <c r="F28" s="15">
        <v>230</v>
      </c>
      <c r="G28" s="15">
        <v>3.24</v>
      </c>
      <c r="H28" s="15">
        <v>16.3</v>
      </c>
      <c r="I28" s="15">
        <v>0.5</v>
      </c>
      <c r="J28" s="15">
        <v>0.01</v>
      </c>
      <c r="K28" s="15">
        <v>0.05</v>
      </c>
      <c r="L28" s="15">
        <v>0.879</v>
      </c>
      <c r="M28" s="15">
        <v>0.92700000000000005</v>
      </c>
      <c r="N28" s="15"/>
      <c r="O28" s="15"/>
      <c r="P28" s="15">
        <v>735</v>
      </c>
      <c r="Q28" s="15">
        <v>582</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38</v>
      </c>
      <c r="C31" s="76">
        <f>IF(C$27="%w/w SAR",((C$28*10)*$B31),IF(C$27="%w/w DM",(((C$28*10)*($B$28/100))*$B31),IF(C$27="kg/t SAR",(C$28*$B31),IF(C$27="kg/t DM",((C$28*($B$28/100))*$B31),IF(C$27="mg/kg SAR",((C$28*0.001)*$B31),IF(C$27="mg/kg DM",(((C$28*0.001)*($B$28/100))*$B31),0))))))</f>
        <v>140.6</v>
      </c>
      <c r="D31" s="76">
        <f>(IF(D$27="%w/w SAR",((D$28*10)*$B31),IF(D$27="%w/w DM",(((D$28*10)*($B$28/100))*$B31),IF(D$27="kg/t SAR",(D$28*$B31),IF(D$27="kg/t DM",((D$28*($B$28/100))*$B31),IF(D$27="mg/kg SAR",((D$28*0.001)*$B31),IF(D$27="mg/kg DM",(((D$28*0.001)*($B$28/100))*$B31),"0")))))))*2.291</f>
        <v>64.335862000000006</v>
      </c>
      <c r="E31" s="76">
        <f>(IF(E$27="%w/w SAR",((E$28*10)*$B31),IF(E$27="%w/w DM",(((E$28*10)*($B$28/100))*$B31),IF(E$27="kg/t SAR",(E$28*$B31),IF(E$27="kg/t DM",((E$28*($B$28/100))*$B31),IF(E$27="mg/kg SAR",((E$28*0.001)*$B31),IF(E$27="mg/kg DM",(((E$28*0.001)*($B$28/100))*$B31),"0")))))))*1.205</f>
        <v>7.9216700000000015</v>
      </c>
      <c r="F31" s="76">
        <f>(IF(F$27="%w/w SAR",((F$28*10)*$B31),IF(F$27="%w/w DM",(((F$28*10)*($B$28/100))*$B31),IF(F$27="kg/t SAR",(F$28*$B31),IF(F$27="kg/t DM",((F$28*($B$28/100))*$B31),IF(F$27="mg/kg SAR",((F$28*0.001)*$B31),IF(F$27="mg/kg DM",(((F$28*0.001)*($B$28/100))*$B31),"0")))))))*1.658</f>
        <v>14.490919999999999</v>
      </c>
      <c r="G31" s="76">
        <f t="shared" ref="G31:P46" si="5">IF(G$27="%w/w SAR",((G$28*10)*$B31),IF(G$27="%w/w DM",(((G$28*10)*($B$28/100))*$B31),IF(G$27="kg/t SAR",(G$28*$B31),IF(G$27="kg/t DM",((G$28*($B$28/100))*$B31),IF(G$27="mg/kg SAR",((G$28*0.001)*$B31),IF(G$27="mg/kg DM",(((G$28*0.001)*($B$28/100))*$B31),0))))))</f>
        <v>0.12312000000000001</v>
      </c>
      <c r="H31" s="76">
        <f t="shared" si="5"/>
        <v>0.61940000000000006</v>
      </c>
      <c r="I31" s="76">
        <f t="shared" si="5"/>
        <v>1.9E-2</v>
      </c>
      <c r="J31" s="76">
        <f t="shared" si="5"/>
        <v>3.8000000000000002E-4</v>
      </c>
      <c r="K31" s="76">
        <f t="shared" si="5"/>
        <v>1.9E-3</v>
      </c>
      <c r="L31" s="76">
        <f t="shared" si="5"/>
        <v>3.3402000000000001E-2</v>
      </c>
      <c r="M31" s="76">
        <f t="shared" si="5"/>
        <v>3.5226E-2</v>
      </c>
      <c r="N31" s="76">
        <f t="shared" si="5"/>
        <v>0</v>
      </c>
      <c r="O31" s="76">
        <f t="shared" si="5"/>
        <v>0</v>
      </c>
      <c r="P31" s="76">
        <f t="shared" si="5"/>
        <v>27.93</v>
      </c>
      <c r="Q31" s="76">
        <f>(IF(Q$27="%w/w SAR",((Q$28*10)*$B31),IF(Q$27="%w/w DM",(((Q$28*10)*($B$28/100))*$B31),IF(Q$27="kg/t SAR",(Q$28*$B31),IF(Q$27="kg/t DM",((Q$28*($B$28/100))*$B31),IF(Q$27="mg/kg SAR",((Q$28*0.001)*$B31),IF(Q$27="mg/kg DM",(((Q$28*0.001)*($B$28/100))*$B31),0)))))))*2.5</f>
        <v>55.29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38</v>
      </c>
      <c r="C32" s="76">
        <f t="shared" ref="C32:C50" si="6">IF(C$27="%w/w SAR",((C$28*10)*$B32),IF(C$27="%w/w DM",(((C$28*10)*($B$28/100))*$B32),IF(C$27="kg/t SAR",(C$28*$B32),IF(C$27="kg/t DM",((C$28*($B$28/100))*$B32),IF(C$27="mg/kg SAR",((C$28*0.001)*$B32),IF(C$27="mg/kg DM",(((C$28*0.001)*($B$28/100))*$B32),0))))))</f>
        <v>140.6</v>
      </c>
      <c r="D32" s="76">
        <f t="shared" ref="D32:D50" si="7">(IF(D$27="%w/w SAR",((D$28*10)*$B32),IF(D$27="%w/w DM",(((D$28*10)*($B$28/100))*$B32),IF(D$27="kg/t SAR",(D$28*$B32),IF(D$27="kg/t DM",((D$28*($B$28/100))*$B32),IF(D$27="mg/kg SAR",((D$28*0.001)*$B32),IF(D$27="mg/kg DM",(((D$28*0.001)*($B$28/100))*$B32),"0")))))))*2.291</f>
        <v>64.335862000000006</v>
      </c>
      <c r="E32" s="76">
        <f t="shared" ref="E32:E50" si="8">(IF(E$27="%w/w SAR",((E$28*10)*$B32),IF(E$27="%w/w DM",(((E$28*10)*($B$28/100))*$B32),IF(E$27="kg/t SAR",(E$28*$B32),IF(E$27="kg/t DM",((E$28*($B$28/100))*$B32),IF(E$27="mg/kg SAR",((E$28*0.001)*$B32),IF(E$27="mg/kg DM",(((E$28*0.001)*($B$28/100))*$B32),"0")))))))*1.205</f>
        <v>7.9216700000000015</v>
      </c>
      <c r="F32" s="76">
        <f t="shared" ref="F32:F50" si="9">(IF(F$27="%w/w SAR",((F$28*10)*$B32),IF(F$27="%w/w DM",(((F$28*10)*($B$28/100))*$B32),IF(F$27="kg/t SAR",(F$28*$B32),IF(F$27="kg/t DM",((F$28*($B$28/100))*$B32),IF(F$27="mg/kg SAR",((F$28*0.001)*$B32),IF(F$27="mg/kg DM",(((F$28*0.001)*($B$28/100))*$B32),"0")))))))*1.658</f>
        <v>14.490919999999999</v>
      </c>
      <c r="G32" s="76">
        <f t="shared" si="5"/>
        <v>0.12312000000000001</v>
      </c>
      <c r="H32" s="76">
        <f t="shared" si="5"/>
        <v>0.61940000000000006</v>
      </c>
      <c r="I32" s="76">
        <f t="shared" si="5"/>
        <v>1.9E-2</v>
      </c>
      <c r="J32" s="76">
        <f t="shared" si="5"/>
        <v>3.8000000000000002E-4</v>
      </c>
      <c r="K32" s="76">
        <f t="shared" si="5"/>
        <v>1.9E-3</v>
      </c>
      <c r="L32" s="76">
        <f t="shared" si="5"/>
        <v>3.3402000000000001E-2</v>
      </c>
      <c r="M32" s="76">
        <f t="shared" si="5"/>
        <v>3.5226E-2</v>
      </c>
      <c r="N32" s="76">
        <f t="shared" si="5"/>
        <v>0</v>
      </c>
      <c r="O32" s="76">
        <f t="shared" si="5"/>
        <v>0</v>
      </c>
      <c r="P32" s="76">
        <f t="shared" si="5"/>
        <v>27.93</v>
      </c>
      <c r="Q32" s="76">
        <f t="shared" ref="Q32:Q50" si="10">(IF(Q$27="%w/w SAR",((Q$28*10)*$B32),IF(Q$27="%w/w DM",(((Q$28*10)*($B$28/100))*$B32),IF(Q$27="kg/t SAR",(Q$28*$B32),IF(Q$27="kg/t DM",((Q$28*($B$28/100))*$B32),IF(Q$27="mg/kg SAR",((Q$28*0.001)*$B32),IF(Q$27="mg/kg DM",(((Q$28*0.001)*($B$28/100))*$B32),0)))))))*2.5</f>
        <v>55.29</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v>
      </c>
      <c r="B33" s="15">
        <v>38</v>
      </c>
      <c r="C33" s="76">
        <f t="shared" si="6"/>
        <v>140.6</v>
      </c>
      <c r="D33" s="76">
        <f t="shared" si="7"/>
        <v>64.335862000000006</v>
      </c>
      <c r="E33" s="76">
        <f t="shared" si="8"/>
        <v>7.9216700000000015</v>
      </c>
      <c r="F33" s="76">
        <f t="shared" si="9"/>
        <v>14.490919999999999</v>
      </c>
      <c r="G33" s="76">
        <f t="shared" si="5"/>
        <v>0.12312000000000001</v>
      </c>
      <c r="H33" s="76">
        <f t="shared" si="5"/>
        <v>0.61940000000000006</v>
      </c>
      <c r="I33" s="76">
        <f t="shared" si="5"/>
        <v>1.9E-2</v>
      </c>
      <c r="J33" s="76">
        <f t="shared" si="5"/>
        <v>3.8000000000000002E-4</v>
      </c>
      <c r="K33" s="76">
        <f t="shared" si="5"/>
        <v>1.9E-3</v>
      </c>
      <c r="L33" s="76">
        <f t="shared" si="5"/>
        <v>3.3402000000000001E-2</v>
      </c>
      <c r="M33" s="76">
        <f t="shared" si="5"/>
        <v>3.5226E-2</v>
      </c>
      <c r="N33" s="76">
        <f t="shared" si="5"/>
        <v>0</v>
      </c>
      <c r="O33" s="76">
        <f t="shared" si="5"/>
        <v>0</v>
      </c>
      <c r="P33" s="76">
        <f t="shared" si="5"/>
        <v>27.93</v>
      </c>
      <c r="Q33" s="76">
        <f t="shared" si="10"/>
        <v>55.29</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v>
      </c>
      <c r="B34" s="15">
        <v>38</v>
      </c>
      <c r="C34" s="76">
        <f t="shared" si="6"/>
        <v>140.6</v>
      </c>
      <c r="D34" s="76">
        <f t="shared" si="7"/>
        <v>64.335862000000006</v>
      </c>
      <c r="E34" s="76">
        <f t="shared" si="8"/>
        <v>7.9216700000000015</v>
      </c>
      <c r="F34" s="76">
        <f t="shared" si="9"/>
        <v>14.490919999999999</v>
      </c>
      <c r="G34" s="76">
        <f t="shared" si="5"/>
        <v>0.12312000000000001</v>
      </c>
      <c r="H34" s="76">
        <f t="shared" si="5"/>
        <v>0.61940000000000006</v>
      </c>
      <c r="I34" s="76">
        <f t="shared" si="5"/>
        <v>1.9E-2</v>
      </c>
      <c r="J34" s="76">
        <f t="shared" si="5"/>
        <v>3.8000000000000002E-4</v>
      </c>
      <c r="K34" s="76">
        <f t="shared" si="5"/>
        <v>1.9E-3</v>
      </c>
      <c r="L34" s="76">
        <f t="shared" si="5"/>
        <v>3.3402000000000001E-2</v>
      </c>
      <c r="M34" s="76">
        <f t="shared" si="5"/>
        <v>3.5226E-2</v>
      </c>
      <c r="N34" s="76">
        <f t="shared" si="5"/>
        <v>0</v>
      </c>
      <c r="O34" s="76">
        <f t="shared" si="5"/>
        <v>0</v>
      </c>
      <c r="P34" s="76">
        <f t="shared" si="5"/>
        <v>27.93</v>
      </c>
      <c r="Q34" s="76">
        <f t="shared" si="10"/>
        <v>55.29</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5</v>
      </c>
      <c r="B35" s="15">
        <v>38</v>
      </c>
      <c r="C35" s="76">
        <f t="shared" si="6"/>
        <v>140.6</v>
      </c>
      <c r="D35" s="76">
        <f t="shared" si="7"/>
        <v>64.335862000000006</v>
      </c>
      <c r="E35" s="76">
        <f t="shared" si="8"/>
        <v>7.9216700000000015</v>
      </c>
      <c r="F35" s="76">
        <f t="shared" si="9"/>
        <v>14.490919999999999</v>
      </c>
      <c r="G35" s="76">
        <f t="shared" si="5"/>
        <v>0.12312000000000001</v>
      </c>
      <c r="H35" s="76">
        <f t="shared" si="5"/>
        <v>0.61940000000000006</v>
      </c>
      <c r="I35" s="76">
        <f t="shared" si="5"/>
        <v>1.9E-2</v>
      </c>
      <c r="J35" s="76">
        <f t="shared" si="5"/>
        <v>3.8000000000000002E-4</v>
      </c>
      <c r="K35" s="76">
        <f t="shared" si="5"/>
        <v>1.9E-3</v>
      </c>
      <c r="L35" s="76">
        <f t="shared" si="5"/>
        <v>3.3402000000000001E-2</v>
      </c>
      <c r="M35" s="76">
        <f t="shared" si="5"/>
        <v>3.5226E-2</v>
      </c>
      <c r="N35" s="76">
        <f t="shared" si="5"/>
        <v>0</v>
      </c>
      <c r="O35" s="76">
        <f t="shared" si="5"/>
        <v>0</v>
      </c>
      <c r="P35" s="76">
        <f t="shared" si="5"/>
        <v>27.93</v>
      </c>
      <c r="Q35" s="76">
        <f t="shared" si="10"/>
        <v>55.29</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6</v>
      </c>
      <c r="B36" s="15">
        <v>38</v>
      </c>
      <c r="C36" s="76">
        <f t="shared" si="6"/>
        <v>140.6</v>
      </c>
      <c r="D36" s="76">
        <f t="shared" si="7"/>
        <v>64.335862000000006</v>
      </c>
      <c r="E36" s="76">
        <f t="shared" si="8"/>
        <v>7.9216700000000015</v>
      </c>
      <c r="F36" s="76">
        <f t="shared" si="9"/>
        <v>14.490919999999999</v>
      </c>
      <c r="G36" s="76">
        <f t="shared" si="5"/>
        <v>0.12312000000000001</v>
      </c>
      <c r="H36" s="76">
        <f t="shared" si="5"/>
        <v>0.61940000000000006</v>
      </c>
      <c r="I36" s="76">
        <f t="shared" si="5"/>
        <v>1.9E-2</v>
      </c>
      <c r="J36" s="76">
        <f t="shared" si="5"/>
        <v>3.8000000000000002E-4</v>
      </c>
      <c r="K36" s="76">
        <f t="shared" si="5"/>
        <v>1.9E-3</v>
      </c>
      <c r="L36" s="76">
        <f t="shared" si="5"/>
        <v>3.3402000000000001E-2</v>
      </c>
      <c r="M36" s="76">
        <f t="shared" si="5"/>
        <v>3.5226E-2</v>
      </c>
      <c r="N36" s="76">
        <f t="shared" si="5"/>
        <v>0</v>
      </c>
      <c r="O36" s="76">
        <f t="shared" si="5"/>
        <v>0</v>
      </c>
      <c r="P36" s="76">
        <f t="shared" si="5"/>
        <v>27.93</v>
      </c>
      <c r="Q36" s="76">
        <f t="shared" si="10"/>
        <v>55.29</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7</v>
      </c>
      <c r="B37" s="15">
        <v>38</v>
      </c>
      <c r="C37" s="76">
        <f t="shared" si="6"/>
        <v>140.6</v>
      </c>
      <c r="D37" s="76">
        <f t="shared" si="7"/>
        <v>64.335862000000006</v>
      </c>
      <c r="E37" s="76">
        <f t="shared" si="8"/>
        <v>7.9216700000000015</v>
      </c>
      <c r="F37" s="76">
        <f t="shared" si="9"/>
        <v>14.490919999999999</v>
      </c>
      <c r="G37" s="76">
        <f t="shared" si="5"/>
        <v>0.12312000000000001</v>
      </c>
      <c r="H37" s="76">
        <f t="shared" si="5"/>
        <v>0.61940000000000006</v>
      </c>
      <c r="I37" s="76">
        <f t="shared" si="5"/>
        <v>1.9E-2</v>
      </c>
      <c r="J37" s="76">
        <f t="shared" si="5"/>
        <v>3.8000000000000002E-4</v>
      </c>
      <c r="K37" s="76">
        <f t="shared" si="5"/>
        <v>1.9E-3</v>
      </c>
      <c r="L37" s="76">
        <f t="shared" si="5"/>
        <v>3.3402000000000001E-2</v>
      </c>
      <c r="M37" s="76">
        <f t="shared" si="5"/>
        <v>3.5226E-2</v>
      </c>
      <c r="N37" s="76">
        <f t="shared" si="5"/>
        <v>0</v>
      </c>
      <c r="O37" s="76">
        <f t="shared" si="5"/>
        <v>0</v>
      </c>
      <c r="P37" s="76">
        <f t="shared" si="5"/>
        <v>27.93</v>
      </c>
      <c r="Q37" s="76">
        <f t="shared" si="10"/>
        <v>55.29</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 xml:space="preserve">Francis 1 </v>
      </c>
      <c r="B38" s="15">
        <v>38</v>
      </c>
      <c r="C38" s="76">
        <f t="shared" si="6"/>
        <v>140.6</v>
      </c>
      <c r="D38" s="76">
        <f t="shared" si="7"/>
        <v>64.335862000000006</v>
      </c>
      <c r="E38" s="76">
        <f t="shared" si="8"/>
        <v>7.9216700000000015</v>
      </c>
      <c r="F38" s="76">
        <f t="shared" si="9"/>
        <v>14.490919999999999</v>
      </c>
      <c r="G38" s="76">
        <f t="shared" si="5"/>
        <v>0.12312000000000001</v>
      </c>
      <c r="H38" s="76">
        <f t="shared" si="5"/>
        <v>0.61940000000000006</v>
      </c>
      <c r="I38" s="76">
        <f t="shared" si="5"/>
        <v>1.9E-2</v>
      </c>
      <c r="J38" s="76">
        <f t="shared" si="5"/>
        <v>3.8000000000000002E-4</v>
      </c>
      <c r="K38" s="76">
        <f t="shared" si="5"/>
        <v>1.9E-3</v>
      </c>
      <c r="L38" s="76">
        <f t="shared" si="5"/>
        <v>3.3402000000000001E-2</v>
      </c>
      <c r="M38" s="76">
        <f t="shared" si="5"/>
        <v>3.5226E-2</v>
      </c>
      <c r="N38" s="76">
        <f t="shared" si="5"/>
        <v>0</v>
      </c>
      <c r="O38" s="76">
        <f t="shared" si="5"/>
        <v>0</v>
      </c>
      <c r="P38" s="76">
        <f t="shared" si="5"/>
        <v>27.93</v>
      </c>
      <c r="Q38" s="76">
        <f t="shared" si="10"/>
        <v>55.29</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Francis 2</v>
      </c>
      <c r="B39" s="15">
        <v>38</v>
      </c>
      <c r="C39" s="76">
        <f t="shared" si="6"/>
        <v>140.6</v>
      </c>
      <c r="D39" s="76">
        <f t="shared" si="7"/>
        <v>64.335862000000006</v>
      </c>
      <c r="E39" s="76">
        <f t="shared" si="8"/>
        <v>7.9216700000000015</v>
      </c>
      <c r="F39" s="76">
        <f t="shared" si="9"/>
        <v>14.490919999999999</v>
      </c>
      <c r="G39" s="76">
        <f t="shared" si="5"/>
        <v>0.12312000000000001</v>
      </c>
      <c r="H39" s="76">
        <f t="shared" si="5"/>
        <v>0.61940000000000006</v>
      </c>
      <c r="I39" s="76">
        <f t="shared" si="5"/>
        <v>1.9E-2</v>
      </c>
      <c r="J39" s="76">
        <f t="shared" si="5"/>
        <v>3.8000000000000002E-4</v>
      </c>
      <c r="K39" s="76">
        <f t="shared" si="5"/>
        <v>1.9E-3</v>
      </c>
      <c r="L39" s="76">
        <f t="shared" si="5"/>
        <v>3.3402000000000001E-2</v>
      </c>
      <c r="M39" s="76">
        <f t="shared" si="5"/>
        <v>3.5226E-2</v>
      </c>
      <c r="N39" s="76">
        <f t="shared" si="5"/>
        <v>0</v>
      </c>
      <c r="O39" s="76">
        <f t="shared" si="5"/>
        <v>0</v>
      </c>
      <c r="P39" s="76">
        <f t="shared" si="5"/>
        <v>27.93</v>
      </c>
      <c r="Q39" s="76">
        <f t="shared" si="10"/>
        <v>55.29</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6</v>
      </c>
      <c r="H57" s="8">
        <f t="shared" si="13"/>
        <v>7</v>
      </c>
      <c r="I57" s="8" t="str">
        <f t="shared" si="13"/>
        <v xml:space="preserve">Francis 1 </v>
      </c>
      <c r="J57" s="8" t="str">
        <f t="shared" si="13"/>
        <v>Francis 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0" t="s">
        <v>132</v>
      </c>
      <c r="B59" s="75">
        <f>VLOOKUP(C$14,Table2458[],5,FALSE)</f>
        <v>6.2</v>
      </c>
      <c r="C59" s="75">
        <f>VLOOKUP(D$14,Table2458[],5,FALSE)</f>
        <v>6.2</v>
      </c>
      <c r="D59" s="75">
        <f>VLOOKUP(E$14,Table2458[],5,FALSE)</f>
        <v>6.2</v>
      </c>
      <c r="E59" s="75">
        <f>VLOOKUP(F$14,Table2458[],5,FALSE)</f>
        <v>6.2</v>
      </c>
      <c r="F59" s="75">
        <f>VLOOKUP(G$14,Table2458[],5,FALSE)</f>
        <v>6.2</v>
      </c>
      <c r="G59" s="75">
        <f>VLOOKUP(H$14,Table2458[],5,FALSE)</f>
        <v>6.2</v>
      </c>
      <c r="H59" s="75">
        <f>VLOOKUP(I$14,Table2458[],5,FALSE)</f>
        <v>6.2</v>
      </c>
      <c r="I59" s="75">
        <f>VLOOKUP(J$14,Table2458[],5,FALSE)</f>
        <v>6.2</v>
      </c>
      <c r="J59" s="75">
        <f>VLOOKUP(K$14,Table2458[],5,FALSE)</f>
        <v>6.2</v>
      </c>
      <c r="K59" s="75" t="e">
        <f>VLOOKUP(L$14,Table2458[],5,FALSE)</f>
        <v>#N/A</v>
      </c>
      <c r="L59" s="75" t="e">
        <f>VLOOKUP(M$14,Table2458[],5,FALSE)</f>
        <v>#N/A</v>
      </c>
      <c r="M59" s="75" t="e">
        <f>VLOOKUP(N$14,Table2458[],5,FALSE)</f>
        <v>#N/A</v>
      </c>
      <c r="N59" s="75" t="e">
        <f>VLOOKUP(O$14,Table2458[],5,FALSE)</f>
        <v>#N/A</v>
      </c>
      <c r="O59" s="75" t="e">
        <f>VLOOKUP(P$14,Table2458[],5,FALSE)</f>
        <v>#N/A</v>
      </c>
      <c r="P59" s="75" t="e">
        <f>VLOOKUP(Q$14,Table2458[],5,FALSE)</f>
        <v>#N/A</v>
      </c>
      <c r="Q59" s="75" t="e">
        <f>VLOOKUP(R$14,Table2458[],5,FALSE)</f>
        <v>#N/A</v>
      </c>
      <c r="R59" s="75" t="e">
        <f>VLOOKUP(S$14,Table2458[],5,FALSE)</f>
        <v>#N/A</v>
      </c>
      <c r="S59" s="75" t="e">
        <f>VLOOKUP(T$14,Table2458[],5,FALSE)</f>
        <v>#N/A</v>
      </c>
      <c r="T59" s="75" t="e">
        <f>VLOOKUP(U$14,Table2458[],5,FALSE)</f>
        <v>#N/A</v>
      </c>
      <c r="U59" s="75" t="e">
        <f>VLOOKUP(V$14,Table2458[],5,FALSE)</f>
        <v>#N/A</v>
      </c>
    </row>
    <row r="60" spans="1:35" s="19" customFormat="1" ht="13" x14ac:dyDescent="0.3">
      <c r="A60" s="110" t="s">
        <v>4</v>
      </c>
      <c r="B60" s="75">
        <f>C10</f>
        <v>5.6</v>
      </c>
      <c r="C60" s="75">
        <f t="shared" ref="C60:U60" si="14">D10</f>
        <v>5.9</v>
      </c>
      <c r="D60" s="75">
        <f t="shared" si="14"/>
        <v>7.7</v>
      </c>
      <c r="E60" s="75">
        <f t="shared" si="14"/>
        <v>6.4</v>
      </c>
      <c r="F60" s="75">
        <f t="shared" si="14"/>
        <v>5.8</v>
      </c>
      <c r="G60" s="75">
        <f t="shared" si="14"/>
        <v>6.2</v>
      </c>
      <c r="H60" s="75">
        <f t="shared" si="14"/>
        <v>6</v>
      </c>
      <c r="I60" s="75">
        <f t="shared" si="14"/>
        <v>5.4</v>
      </c>
      <c r="J60" s="75">
        <f t="shared" si="14"/>
        <v>5.7</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38</v>
      </c>
      <c r="C62" s="76">
        <f>B32</f>
        <v>38</v>
      </c>
      <c r="D62" s="76">
        <f>B33</f>
        <v>38</v>
      </c>
      <c r="E62" s="76">
        <f>B34</f>
        <v>38</v>
      </c>
      <c r="F62" s="76">
        <f>B35</f>
        <v>38</v>
      </c>
      <c r="G62" s="76">
        <f>B36</f>
        <v>38</v>
      </c>
      <c r="H62" s="76">
        <f>B37</f>
        <v>38</v>
      </c>
      <c r="I62" s="76">
        <f>B38</f>
        <v>38</v>
      </c>
      <c r="J62" s="76">
        <f>B39</f>
        <v>38</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3.6000000000000032</v>
      </c>
      <c r="C64" s="76">
        <f t="shared" ref="C64:U64" si="17">(C59-C60)*C61</f>
        <v>1.7999999999999989</v>
      </c>
      <c r="D64" s="76">
        <f t="shared" si="17"/>
        <v>-9</v>
      </c>
      <c r="E64" s="76">
        <f t="shared" si="17"/>
        <v>-1.2000000000000011</v>
      </c>
      <c r="F64" s="76">
        <f t="shared" si="17"/>
        <v>2.4000000000000021</v>
      </c>
      <c r="G64" s="76">
        <f t="shared" si="17"/>
        <v>0</v>
      </c>
      <c r="H64" s="76">
        <f t="shared" si="17"/>
        <v>1.2000000000000011</v>
      </c>
      <c r="I64" s="76">
        <f t="shared" si="17"/>
        <v>4.7999999999999989</v>
      </c>
      <c r="J64" s="76">
        <f t="shared" si="17"/>
        <v>3</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-3.6000000000000032</v>
      </c>
      <c r="C65" s="76">
        <f t="shared" ref="C65:U65" si="18">C63-C64</f>
        <v>-1.7999999999999989</v>
      </c>
      <c r="D65" s="76">
        <f t="shared" si="18"/>
        <v>9</v>
      </c>
      <c r="E65" s="76">
        <f t="shared" si="18"/>
        <v>1.2000000000000011</v>
      </c>
      <c r="F65" s="76">
        <f t="shared" si="18"/>
        <v>-2.4000000000000021</v>
      </c>
      <c r="G65" s="76">
        <f t="shared" si="18"/>
        <v>0</v>
      </c>
      <c r="H65" s="76">
        <f t="shared" si="18"/>
        <v>-1.2000000000000011</v>
      </c>
      <c r="I65" s="76">
        <f t="shared" si="18"/>
        <v>-4.7999999999999989</v>
      </c>
      <c r="J65" s="76">
        <f t="shared" si="18"/>
        <v>-3</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C27" sqref="C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Beechdean!C1:D1</f>
        <v>PAN-019672</v>
      </c>
      <c r="D1" s="143"/>
      <c r="E1" s="92" t="s">
        <v>45</v>
      </c>
      <c r="F1" s="38">
        <f>Beechdean!F1</f>
        <v>22.2</v>
      </c>
      <c r="G1" s="125" t="s">
        <v>43</v>
      </c>
      <c r="H1" s="126"/>
      <c r="I1" s="117">
        <v>5.33</v>
      </c>
      <c r="J1" s="129" t="s">
        <v>153</v>
      </c>
      <c r="K1" s="129"/>
      <c r="L1" s="96">
        <v>242</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Beechdean!C2:D2</f>
        <v>EPR/KP3594VE</v>
      </c>
      <c r="D2" s="145"/>
      <c r="E2" s="92" t="s">
        <v>109</v>
      </c>
      <c r="F2" s="95" t="s">
        <v>174</v>
      </c>
      <c r="G2" s="127" t="s">
        <v>110</v>
      </c>
      <c r="H2" s="128"/>
      <c r="I2" s="117">
        <v>890</v>
      </c>
      <c r="J2" s="129" t="s">
        <v>158</v>
      </c>
      <c r="K2" s="129"/>
      <c r="L2" s="96">
        <v>0.67</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Beechdean!C3:D3</f>
        <v>Mr Rob Piggot</v>
      </c>
      <c r="D3" s="145"/>
      <c r="E3" s="92" t="s">
        <v>108</v>
      </c>
      <c r="F3" s="30" t="s">
        <v>78</v>
      </c>
      <c r="G3" s="129" t="s">
        <v>159</v>
      </c>
      <c r="H3" s="129"/>
      <c r="I3" s="117"/>
      <c r="J3" s="125" t="s">
        <v>154</v>
      </c>
      <c r="K3" s="126"/>
      <c r="L3" s="96">
        <f>(L1/(L2*10000))*100</f>
        <v>3.6119402985074629</v>
      </c>
      <c r="AB3" s="29" t="s">
        <v>57</v>
      </c>
      <c r="AC3" s="17"/>
      <c r="AD3" s="29" t="s">
        <v>71</v>
      </c>
      <c r="AE3" s="17"/>
      <c r="AF3" s="17"/>
      <c r="AG3" s="43" t="s">
        <v>77</v>
      </c>
      <c r="AH3" s="18"/>
      <c r="AI3" s="47" t="s">
        <v>113</v>
      </c>
      <c r="AJ3" s="48">
        <v>1.7</v>
      </c>
      <c r="AK3" s="49">
        <v>6</v>
      </c>
      <c r="AL3" s="50">
        <v>1</v>
      </c>
      <c r="AM3" s="11">
        <v>6.2</v>
      </c>
      <c r="AN3" s="11" t="s">
        <v>112</v>
      </c>
    </row>
    <row r="4" spans="1:41" ht="25" x14ac:dyDescent="0.25">
      <c r="A4" s="129" t="s">
        <v>0</v>
      </c>
      <c r="B4" s="129"/>
      <c r="C4" s="142" t="str">
        <f>Beechdean!C4:D4</f>
        <v>Hugmore House, Hugmore Lane,  LL139YE</v>
      </c>
      <c r="D4" s="143"/>
      <c r="E4" s="93" t="s">
        <v>1</v>
      </c>
      <c r="F4" s="120" t="s">
        <v>178</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Beechdean!C5:D5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f>Beechdean!C8</f>
        <v>1</v>
      </c>
      <c r="D8" s="59">
        <f>Beechdean!D8</f>
        <v>2</v>
      </c>
      <c r="E8" s="59">
        <f>Beechdean!E8</f>
        <v>3</v>
      </c>
      <c r="F8" s="59">
        <f>Beechdean!F8</f>
        <v>4</v>
      </c>
      <c r="G8" s="59">
        <f>Beechdean!G8</f>
        <v>5</v>
      </c>
      <c r="H8" s="59">
        <f>Beechdean!H8</f>
        <v>6</v>
      </c>
      <c r="I8" s="59">
        <f>Beechdean!I8</f>
        <v>7</v>
      </c>
      <c r="J8" s="59" t="str">
        <f>Beechdean!J8</f>
        <v xml:space="preserve">Francis 1 </v>
      </c>
      <c r="K8" s="59" t="str">
        <f>Beechdean!K8</f>
        <v>Francis 2</v>
      </c>
      <c r="L8" s="59">
        <f>Beechdean!L8</f>
        <v>0</v>
      </c>
      <c r="M8" s="59">
        <f>Beechdean!M8</f>
        <v>0</v>
      </c>
      <c r="N8" s="59">
        <f>Beechdean!N8</f>
        <v>0</v>
      </c>
      <c r="O8" s="59">
        <f>Beechdean!O8</f>
        <v>0</v>
      </c>
      <c r="P8" s="59">
        <f>Beechdean!P8</f>
        <v>0</v>
      </c>
      <c r="Q8" s="59">
        <f>Beechdean!Q8</f>
        <v>0</v>
      </c>
      <c r="R8" s="59">
        <f>Beechdean!R8</f>
        <v>0</v>
      </c>
      <c r="S8" s="59">
        <f>Beechdean!S8</f>
        <v>0</v>
      </c>
      <c r="T8" s="59">
        <f>Beechdean!T8</f>
        <v>0</v>
      </c>
      <c r="U8" s="59">
        <f>Beechdean!U8</f>
        <v>0</v>
      </c>
      <c r="V8" s="59">
        <f>Beechdean!V8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Beechdean!C9</f>
        <v xml:space="preserve">Moderate </v>
      </c>
      <c r="D9" s="59" t="str">
        <f>Beechdean!D9</f>
        <v xml:space="preserve">Moderate </v>
      </c>
      <c r="E9" s="59" t="str">
        <f>Beechdean!E9</f>
        <v xml:space="preserve">Moderate </v>
      </c>
      <c r="F9" s="59" t="str">
        <f>Beechdean!F9</f>
        <v xml:space="preserve">Moderate </v>
      </c>
      <c r="G9" s="59" t="str">
        <f>Beechdean!G9</f>
        <v xml:space="preserve">Moderate </v>
      </c>
      <c r="H9" s="59" t="str">
        <f>Beechdean!H9</f>
        <v xml:space="preserve">Moderate </v>
      </c>
      <c r="I9" s="59" t="str">
        <f>Beechdean!I9</f>
        <v xml:space="preserve">Moderate </v>
      </c>
      <c r="J9" s="59" t="str">
        <f>Beechdean!J9</f>
        <v xml:space="preserve">Moderate </v>
      </c>
      <c r="K9" s="59" t="str">
        <f>Beechdean!K9</f>
        <v xml:space="preserve">Moderate </v>
      </c>
      <c r="L9" s="59">
        <f>Beechdean!L9</f>
        <v>0</v>
      </c>
      <c r="M9" s="59">
        <f>Beechdean!M9</f>
        <v>0</v>
      </c>
      <c r="N9" s="59">
        <f>Beechdean!N9</f>
        <v>0</v>
      </c>
      <c r="O9" s="59">
        <f>Beechdean!O9</f>
        <v>0</v>
      </c>
      <c r="P9" s="59">
        <f>Beechdean!P9</f>
        <v>0</v>
      </c>
      <c r="Q9" s="59">
        <f>Beechdean!Q9</f>
        <v>0</v>
      </c>
      <c r="R9" s="59">
        <f>Beechdean!R9</f>
        <v>0</v>
      </c>
      <c r="S9" s="59">
        <f>Beechdean!S9</f>
        <v>0</v>
      </c>
      <c r="T9" s="59">
        <f>Beechdean!T9</f>
        <v>0</v>
      </c>
      <c r="U9" s="59">
        <f>Beechdean!U9</f>
        <v>0</v>
      </c>
      <c r="V9" s="59">
        <f>Beechdean!V9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Beechdean!C10</f>
        <v>5.6</v>
      </c>
      <c r="D10" s="59">
        <f>Beechdean!D10</f>
        <v>5.9</v>
      </c>
      <c r="E10" s="59">
        <f>Beechdean!E10</f>
        <v>7.7</v>
      </c>
      <c r="F10" s="59">
        <f>Beechdean!F10</f>
        <v>6.4</v>
      </c>
      <c r="G10" s="59">
        <f>Beechdean!G10</f>
        <v>5.8</v>
      </c>
      <c r="H10" s="59">
        <f>Beechdean!H10</f>
        <v>6.2</v>
      </c>
      <c r="I10" s="59">
        <f>Beechdean!I10</f>
        <v>6</v>
      </c>
      <c r="J10" s="59">
        <f>Beechdean!J10</f>
        <v>5.4</v>
      </c>
      <c r="K10" s="59">
        <f>Beechdean!K10</f>
        <v>5.7</v>
      </c>
      <c r="L10" s="59">
        <f>Beechdean!L10</f>
        <v>0</v>
      </c>
      <c r="M10" s="59">
        <f>Beechdean!M10</f>
        <v>0</v>
      </c>
      <c r="N10" s="59">
        <f>Beechdean!N10</f>
        <v>0</v>
      </c>
      <c r="O10" s="59">
        <f>Beechdean!O10</f>
        <v>0</v>
      </c>
      <c r="P10" s="59">
        <f>Beechdean!P10</f>
        <v>0</v>
      </c>
      <c r="Q10" s="59">
        <f>Beechdean!Q10</f>
        <v>0</v>
      </c>
      <c r="R10" s="59">
        <f>Beechdean!R10</f>
        <v>0</v>
      </c>
      <c r="S10" s="59">
        <f>Beechdean!S10</f>
        <v>0</v>
      </c>
      <c r="T10" s="59">
        <f>Beechdean!T10</f>
        <v>0</v>
      </c>
      <c r="U10" s="59">
        <f>Beechdean!U10</f>
        <v>0</v>
      </c>
      <c r="V10" s="59">
        <f>Beechdean!V10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Beechdean!C11</f>
        <v>0</v>
      </c>
      <c r="D11" s="59">
        <f>Beechdean!D11</f>
        <v>1</v>
      </c>
      <c r="E11" s="59">
        <f>Beechdean!E11</f>
        <v>3</v>
      </c>
      <c r="F11" s="59">
        <f>Beechdean!F11</f>
        <v>1</v>
      </c>
      <c r="G11" s="59">
        <f>Beechdean!G11</f>
        <v>1</v>
      </c>
      <c r="H11" s="59">
        <f>Beechdean!H11</f>
        <v>1</v>
      </c>
      <c r="I11" s="59">
        <f>Beechdean!I11</f>
        <v>2</v>
      </c>
      <c r="J11" s="59">
        <f>Beechdean!J11</f>
        <v>2</v>
      </c>
      <c r="K11" s="59">
        <f>Beechdean!K11</f>
        <v>2</v>
      </c>
      <c r="L11" s="59">
        <f>Beechdean!L11</f>
        <v>0</v>
      </c>
      <c r="M11" s="59">
        <f>Beechdean!M11</f>
        <v>0</v>
      </c>
      <c r="N11" s="59">
        <f>Beechdean!N11</f>
        <v>0</v>
      </c>
      <c r="O11" s="59">
        <f>Beechdean!O11</f>
        <v>0</v>
      </c>
      <c r="P11" s="59">
        <f>Beechdean!P11</f>
        <v>0</v>
      </c>
      <c r="Q11" s="59">
        <f>Beechdean!Q11</f>
        <v>0</v>
      </c>
      <c r="R11" s="59">
        <f>Beechdean!R11</f>
        <v>0</v>
      </c>
      <c r="S11" s="59">
        <f>Beechdean!S11</f>
        <v>0</v>
      </c>
      <c r="T11" s="59">
        <f>Beechdean!T11</f>
        <v>0</v>
      </c>
      <c r="U11" s="59">
        <f>Beechdean!U11</f>
        <v>0</v>
      </c>
      <c r="V11" s="59">
        <f>Beechdean!V11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Beechdean!C12</f>
        <v>0</v>
      </c>
      <c r="D12" s="59">
        <f>Beechdean!D12</f>
        <v>0</v>
      </c>
      <c r="E12" s="59">
        <f>Beechdean!E12</f>
        <v>3</v>
      </c>
      <c r="F12" s="59">
        <f>Beechdean!F12</f>
        <v>1</v>
      </c>
      <c r="G12" s="59">
        <f>Beechdean!G12</f>
        <v>0</v>
      </c>
      <c r="H12" s="59">
        <f>Beechdean!H12</f>
        <v>0</v>
      </c>
      <c r="I12" s="59">
        <f>Beechdean!I12</f>
        <v>0</v>
      </c>
      <c r="J12" s="59">
        <f>Beechdean!J12</f>
        <v>1</v>
      </c>
      <c r="K12" s="59">
        <f>Beechdean!K12</f>
        <v>1</v>
      </c>
      <c r="L12" s="59">
        <f>Beechdean!L12</f>
        <v>0</v>
      </c>
      <c r="M12" s="59">
        <f>Beechdean!M12</f>
        <v>0</v>
      </c>
      <c r="N12" s="59">
        <f>Beechdean!N12</f>
        <v>0</v>
      </c>
      <c r="O12" s="59">
        <f>Beechdean!O12</f>
        <v>0</v>
      </c>
      <c r="P12" s="59">
        <f>Beechdean!P12</f>
        <v>0</v>
      </c>
      <c r="Q12" s="59">
        <f>Beechdean!Q12</f>
        <v>0</v>
      </c>
      <c r="R12" s="59">
        <f>Beechdean!R12</f>
        <v>0</v>
      </c>
      <c r="S12" s="59">
        <f>Beechdean!S12</f>
        <v>0</v>
      </c>
      <c r="T12" s="59">
        <f>Beechdean!T12</f>
        <v>0</v>
      </c>
      <c r="U12" s="59">
        <f>Beechdean!U12</f>
        <v>0</v>
      </c>
      <c r="V12" s="59">
        <f>Beechdean!V12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Beechdean!C13</f>
        <v>2</v>
      </c>
      <c r="D13" s="59">
        <f>Beechdean!D13</f>
        <v>3</v>
      </c>
      <c r="E13" s="59">
        <f>Beechdean!E13</f>
        <v>3</v>
      </c>
      <c r="F13" s="59">
        <f>Beechdean!F13</f>
        <v>4</v>
      </c>
      <c r="G13" s="59">
        <f>Beechdean!G13</f>
        <v>4</v>
      </c>
      <c r="H13" s="59">
        <f>Beechdean!H13</f>
        <v>4</v>
      </c>
      <c r="I13" s="59">
        <f>Beechdean!I13</f>
        <v>3</v>
      </c>
      <c r="J13" s="59">
        <f>Beechdean!J13</f>
        <v>5</v>
      </c>
      <c r="K13" s="59">
        <f>Beechdean!K13</f>
        <v>5</v>
      </c>
      <c r="L13" s="59">
        <f>Beechdean!L13</f>
        <v>0</v>
      </c>
      <c r="M13" s="59">
        <f>Beechdean!M13</f>
        <v>0</v>
      </c>
      <c r="N13" s="59">
        <f>Beechdean!N13</f>
        <v>0</v>
      </c>
      <c r="O13" s="59">
        <f>Beechdean!O13</f>
        <v>0</v>
      </c>
      <c r="P13" s="59">
        <f>Beechdean!P13</f>
        <v>0</v>
      </c>
      <c r="Q13" s="59">
        <f>Beechdean!Q13</f>
        <v>0</v>
      </c>
      <c r="R13" s="59">
        <f>Beechdean!R13</f>
        <v>0</v>
      </c>
      <c r="S13" s="59">
        <f>Beechdean!S13</f>
        <v>0</v>
      </c>
      <c r="T13" s="59">
        <f>Beechdean!T13</f>
        <v>0</v>
      </c>
      <c r="U13" s="59">
        <f>Beechdean!U13</f>
        <v>0</v>
      </c>
      <c r="V13" s="59">
        <f>Beechdean!V13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Beechdean!C14</f>
        <v xml:space="preserve">Grass Silage (25% DM) </v>
      </c>
      <c r="D14" s="101" t="str">
        <f>Beechdean!D14</f>
        <v xml:space="preserve">Grass Silage (25% DM) </v>
      </c>
      <c r="E14" s="101" t="str">
        <f>Beechdean!E14</f>
        <v xml:space="preserve">Grass Silage (25% DM) </v>
      </c>
      <c r="F14" s="101" t="str">
        <f>Beechdean!F14</f>
        <v xml:space="preserve">Grass Silage (25% DM) </v>
      </c>
      <c r="G14" s="101" t="str">
        <f>Beechdean!G14</f>
        <v xml:space="preserve">Grass Silage (25% DM) </v>
      </c>
      <c r="H14" s="101" t="str">
        <f>Beechdean!H14</f>
        <v xml:space="preserve">Grass Silage (25% DM) </v>
      </c>
      <c r="I14" s="101" t="str">
        <f>Beechdean!I14</f>
        <v xml:space="preserve">Grass Silage (25% DM) </v>
      </c>
      <c r="J14" s="101" t="str">
        <f>Beechdean!J14</f>
        <v xml:space="preserve">Grass Silage (25% DM) </v>
      </c>
      <c r="K14" s="101" t="str">
        <f>Beechdean!K14</f>
        <v xml:space="preserve">Grass Silage (25% DM) </v>
      </c>
      <c r="L14" s="101">
        <f>Beechdean!L14</f>
        <v>0</v>
      </c>
      <c r="M14" s="101">
        <f>Beechdean!M14</f>
        <v>0</v>
      </c>
      <c r="N14" s="101">
        <f>Beechdean!N14</f>
        <v>0</v>
      </c>
      <c r="O14" s="101">
        <f>Beechdean!O14</f>
        <v>0</v>
      </c>
      <c r="P14" s="101">
        <f>Beechdean!P14</f>
        <v>0</v>
      </c>
      <c r="Q14" s="101">
        <f>Beechdean!Q14</f>
        <v>0</v>
      </c>
      <c r="R14" s="101">
        <f>Beechdean!R14</f>
        <v>0</v>
      </c>
      <c r="S14" s="101">
        <f>Beechdean!S14</f>
        <v>0</v>
      </c>
      <c r="T14" s="101">
        <f>Beechdean!T14</f>
        <v>0</v>
      </c>
      <c r="U14" s="101">
        <f>Beechdean!U14</f>
        <v>0</v>
      </c>
      <c r="V14" s="101">
        <f>Beechdean!V14</f>
        <v>0</v>
      </c>
      <c r="AD14" s="29" t="s">
        <v>138</v>
      </c>
      <c r="AE14" s="29">
        <v>6</v>
      </c>
      <c r="AI14" s="52" t="s">
        <v>119</v>
      </c>
      <c r="AJ14" s="53">
        <v>0.8</v>
      </c>
      <c r="AK14" s="54">
        <v>1.7</v>
      </c>
      <c r="AL14" s="11">
        <v>12</v>
      </c>
      <c r="AM14" s="11">
        <v>6.7</v>
      </c>
      <c r="AN14" s="11" t="s">
        <v>135</v>
      </c>
    </row>
    <row r="15" spans="1:41" ht="13" x14ac:dyDescent="0.25">
      <c r="A15" s="137" t="s">
        <v>9</v>
      </c>
      <c r="B15" s="137"/>
      <c r="C15" s="59">
        <f>Beechdean!C15</f>
        <v>38</v>
      </c>
      <c r="D15" s="59">
        <f>Beechdean!D15</f>
        <v>38</v>
      </c>
      <c r="E15" s="59">
        <f>Beechdean!E15</f>
        <v>38</v>
      </c>
      <c r="F15" s="59">
        <f>Beechdean!F15</f>
        <v>38</v>
      </c>
      <c r="G15" s="59">
        <f>Beechdean!G15</f>
        <v>38</v>
      </c>
      <c r="H15" s="59">
        <f>Beechdean!H15</f>
        <v>38</v>
      </c>
      <c r="I15" s="59">
        <f>Beechdean!I15</f>
        <v>38</v>
      </c>
      <c r="J15" s="59">
        <f>Beechdean!J15</f>
        <v>38</v>
      </c>
      <c r="K15" s="59">
        <f>Beechdean!K15</f>
        <v>38</v>
      </c>
      <c r="L15" s="59">
        <f>Beechdean!L15</f>
        <v>0</v>
      </c>
      <c r="M15" s="59">
        <f>Beechdean!M15</f>
        <v>0</v>
      </c>
      <c r="N15" s="59">
        <f>Beechdean!N15</f>
        <v>0</v>
      </c>
      <c r="O15" s="59">
        <f>Beechdean!O15</f>
        <v>0</v>
      </c>
      <c r="P15" s="59">
        <f>Beechdean!P15</f>
        <v>0</v>
      </c>
      <c r="Q15" s="59">
        <f>Beechdean!Q15</f>
        <v>0</v>
      </c>
      <c r="R15" s="59">
        <f>Beechdean!R15</f>
        <v>0</v>
      </c>
      <c r="S15" s="59">
        <f>Beechdean!S15</f>
        <v>0</v>
      </c>
      <c r="T15" s="59">
        <f>Beechdean!T15</f>
        <v>0</v>
      </c>
      <c r="U15" s="59">
        <f>Beechdean!U15</f>
        <v>0</v>
      </c>
      <c r="V15" s="59">
        <f>Beechdean!V15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Beechdean!C16</f>
        <v>Medium/Clay</v>
      </c>
      <c r="D16" s="102" t="str">
        <f>Beechdean!D16</f>
        <v>Medium/Clay</v>
      </c>
      <c r="E16" s="102" t="str">
        <f>Beechdean!E16</f>
        <v>Medium/Clay</v>
      </c>
      <c r="F16" s="102" t="str">
        <f>Beechdean!F16</f>
        <v>Medium/Clay</v>
      </c>
      <c r="G16" s="102" t="str">
        <f>Beechdean!G16</f>
        <v>Medium/Clay</v>
      </c>
      <c r="H16" s="102" t="str">
        <f>Beechdean!H16</f>
        <v>Medium/Clay</v>
      </c>
      <c r="I16" s="102" t="str">
        <f>Beechdean!I16</f>
        <v>Medium/Clay</v>
      </c>
      <c r="J16" s="102" t="str">
        <f>Beechdean!J16</f>
        <v>Medium/Clay</v>
      </c>
      <c r="K16" s="102" t="str">
        <f>Beechdean!K16</f>
        <v>Medium/Clay</v>
      </c>
      <c r="L16" s="102">
        <f>Beechdean!L16</f>
        <v>0</v>
      </c>
      <c r="M16" s="102">
        <f>Beechdean!M16</f>
        <v>0</v>
      </c>
      <c r="N16" s="102">
        <f>Beechdean!N16</f>
        <v>0</v>
      </c>
      <c r="O16" s="102">
        <f>Beechdean!O16</f>
        <v>0</v>
      </c>
      <c r="P16" s="102">
        <f>Beechdean!P16</f>
        <v>0</v>
      </c>
      <c r="Q16" s="102">
        <f>Beechdean!Q16</f>
        <v>0</v>
      </c>
      <c r="R16" s="102">
        <f>Beechdean!R16</f>
        <v>0</v>
      </c>
      <c r="S16" s="102">
        <f>Beechdean!S16</f>
        <v>0</v>
      </c>
      <c r="T16" s="102">
        <f>Beechdean!T16</f>
        <v>0</v>
      </c>
      <c r="U16" s="102">
        <f>Beechdean!U16</f>
        <v>0</v>
      </c>
      <c r="V16" s="102">
        <f>Beechdean!V16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64.14800000000001</v>
      </c>
      <c r="D18" s="16">
        <f>$D32</f>
        <v>64.14800000000001</v>
      </c>
      <c r="E18" s="16">
        <f>$D33</f>
        <v>64.14800000000001</v>
      </c>
      <c r="F18" s="16">
        <f>$D34</f>
        <v>64.14800000000001</v>
      </c>
      <c r="G18" s="16">
        <f>$D35</f>
        <v>64.14800000000001</v>
      </c>
      <c r="H18" s="16">
        <f>$D36</f>
        <v>64.14800000000001</v>
      </c>
      <c r="I18" s="16">
        <f>$D37</f>
        <v>64.14800000000001</v>
      </c>
      <c r="J18" s="16">
        <f>$D38</f>
        <v>64.14800000000001</v>
      </c>
      <c r="K18" s="16">
        <f>$D39</f>
        <v>64.14800000000001</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-0.45199999999998397</v>
      </c>
      <c r="D19" s="16">
        <f t="shared" ref="D19:V19" si="1">D18-D17</f>
        <v>-0.45199999999998397</v>
      </c>
      <c r="E19" s="16">
        <f t="shared" si="1"/>
        <v>-0.45199999999998397</v>
      </c>
      <c r="F19" s="16">
        <f t="shared" si="1"/>
        <v>-0.45199999999998397</v>
      </c>
      <c r="G19" s="16">
        <f t="shared" si="1"/>
        <v>-0.45199999999998397</v>
      </c>
      <c r="H19" s="16">
        <f t="shared" si="1"/>
        <v>-0.45199999999998397</v>
      </c>
      <c r="I19" s="16">
        <f t="shared" si="1"/>
        <v>-0.45199999999998397</v>
      </c>
      <c r="J19" s="16">
        <f t="shared" si="1"/>
        <v>-0.45199999999998397</v>
      </c>
      <c r="K19" s="16">
        <f t="shared" si="1"/>
        <v>-0.45199999999998397</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67.962000000000018</v>
      </c>
      <c r="D22" s="16">
        <f>$E32</f>
        <v>67.962000000000018</v>
      </c>
      <c r="E22" s="16">
        <f>$E33</f>
        <v>67.962000000000018</v>
      </c>
      <c r="F22" s="16">
        <f>$E34</f>
        <v>67.962000000000018</v>
      </c>
      <c r="G22" s="16">
        <f>$E35</f>
        <v>67.962000000000018</v>
      </c>
      <c r="H22" s="16">
        <f>$E36</f>
        <v>67.962000000000018</v>
      </c>
      <c r="I22" s="16">
        <f>$E37</f>
        <v>67.962000000000018</v>
      </c>
      <c r="J22" s="16">
        <f>$E38</f>
        <v>67.962000000000018</v>
      </c>
      <c r="K22" s="16">
        <f>$E39</f>
        <v>67.962000000000018</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-160.03799999999998</v>
      </c>
      <c r="D23" s="16">
        <f t="shared" ref="D23:V23" si="3">D22-D21</f>
        <v>-160.03799999999998</v>
      </c>
      <c r="E23" s="16">
        <f t="shared" si="3"/>
        <v>-160.03799999999998</v>
      </c>
      <c r="F23" s="16">
        <f t="shared" si="3"/>
        <v>-160.03799999999998</v>
      </c>
      <c r="G23" s="16">
        <f t="shared" si="3"/>
        <v>-160.03799999999998</v>
      </c>
      <c r="H23" s="16">
        <f t="shared" si="3"/>
        <v>-160.03799999999998</v>
      </c>
      <c r="I23" s="16">
        <f t="shared" si="3"/>
        <v>-160.03799999999998</v>
      </c>
      <c r="J23" s="16">
        <f t="shared" si="3"/>
        <v>-160.03799999999998</v>
      </c>
      <c r="K23" s="16">
        <f t="shared" si="3"/>
        <v>-160.03799999999998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0.67</v>
      </c>
      <c r="C28" s="15">
        <v>0.04</v>
      </c>
      <c r="D28" s="15">
        <v>140</v>
      </c>
      <c r="E28" s="15">
        <v>282</v>
      </c>
      <c r="F28" s="15">
        <v>34.4</v>
      </c>
      <c r="G28" s="15">
        <v>1.63</v>
      </c>
      <c r="H28" s="15">
        <v>0.5</v>
      </c>
      <c r="I28" s="15">
        <v>0.5</v>
      </c>
      <c r="J28" s="15">
        <v>0.01</v>
      </c>
      <c r="K28" s="15">
        <v>0.05</v>
      </c>
      <c r="L28" s="15">
        <v>0.2</v>
      </c>
      <c r="M28" s="15">
        <v>0.2</v>
      </c>
      <c r="N28" s="15"/>
      <c r="O28" s="15"/>
      <c r="P28" s="15">
        <v>888</v>
      </c>
      <c r="Q28" s="15">
        <v>44.5</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200</v>
      </c>
      <c r="C31" s="76">
        <f>IF(C$27="%w/w SAR",((C$28*10)*$B31),IF(C$27="%w/w DM",(((C$28*10)*($B$28/100))*$B31),IF(C$27="kg/t SAR",(C$28*$B31),IF(C$27="kg/t DM",((C$28*($B$28/100))*$B31),IF(C$27="mg/kg SAR",((C$28*0.001)*$B31),IF(C$27="mg/kg DM",(((C$28*0.001)*($B$28/100))*$B31),0))))))</f>
        <v>80</v>
      </c>
      <c r="D31" s="76">
        <f>(IF(D$27="%w/w SAR",((D$28*10)*$B31),IF(D$27="%w/w DM",(((D$28*10)*($B$28/100))*$B31),IF(D$27="kg/t SAR",(D$28*$B31),IF(D$27="kg/t DM",((D$28*($B$28/100))*$B31),IF(D$27="mg/kg SAR",((D$28*0.001)*$B31),IF(D$27="mg/kg DM",(((D$28*0.001)*($B$28/100))*$B31),"0")))))))*2.291</f>
        <v>64.14800000000001</v>
      </c>
      <c r="E31" s="76">
        <f>(IF(E$27="%w/w SAR",((E$28*10)*$B31),IF(E$27="%w/w DM",(((E$28*10)*($B$28/100))*$B31),IF(E$27="kg/t SAR",(E$28*$B31),IF(E$27="kg/t DM",((E$28*($B$28/100))*$B31),IF(E$27="mg/kg SAR",((E$28*0.001)*$B31),IF(E$27="mg/kg DM",(((E$28*0.001)*($B$28/100))*$B31),"0")))))))*1.205</f>
        <v>67.962000000000018</v>
      </c>
      <c r="F31" s="76">
        <f>(IF(F$27="%w/w SAR",((F$28*10)*$B31),IF(F$27="%w/w DM",(((F$28*10)*($B$28/100))*$B31),IF(F$27="kg/t SAR",(F$28*$B31),IF(F$27="kg/t DM",((F$28*($B$28/100))*$B31),IF(F$27="mg/kg SAR",((F$28*0.001)*$B31),IF(F$27="mg/kg DM",(((F$28*0.001)*($B$28/100))*$B31),"0")))))))*1.658</f>
        <v>11.407039999999999</v>
      </c>
      <c r="G31" s="76">
        <f t="shared" ref="G31:P46" si="5">IF(G$27="%w/w SAR",((G$28*10)*$B31),IF(G$27="%w/w DM",(((G$28*10)*($B$28/100))*$B31),IF(G$27="kg/t SAR",(G$28*$B31),IF(G$27="kg/t DM",((G$28*($B$28/100))*$B31),IF(G$27="mg/kg SAR",((G$28*0.001)*$B31),IF(G$27="mg/kg DM",(((G$28*0.001)*($B$28/100))*$B31),0))))))</f>
        <v>0.32600000000000001</v>
      </c>
      <c r="H31" s="76">
        <f t="shared" si="5"/>
        <v>0.1</v>
      </c>
      <c r="I31" s="76">
        <f t="shared" si="5"/>
        <v>0.1</v>
      </c>
      <c r="J31" s="76">
        <f t="shared" si="5"/>
        <v>2E-3</v>
      </c>
      <c r="K31" s="76">
        <f t="shared" si="5"/>
        <v>0.01</v>
      </c>
      <c r="L31" s="76">
        <f t="shared" si="5"/>
        <v>0.04</v>
      </c>
      <c r="M31" s="76">
        <f t="shared" si="5"/>
        <v>0.04</v>
      </c>
      <c r="N31" s="76">
        <f t="shared" si="5"/>
        <v>0</v>
      </c>
      <c r="O31" s="76">
        <f t="shared" si="5"/>
        <v>0</v>
      </c>
      <c r="P31" s="76">
        <f t="shared" si="5"/>
        <v>177.6</v>
      </c>
      <c r="Q31" s="76">
        <f>(IF(Q$27="%w/w SAR",((Q$28*10)*$B31),IF(Q$27="%w/w DM",(((Q$28*10)*($B$28/100))*$B31),IF(Q$27="kg/t SAR",(Q$28*$B31),IF(Q$27="kg/t DM",((Q$28*($B$28/100))*$B31),IF(Q$27="mg/kg SAR",((Q$28*0.001)*$B31),IF(Q$27="mg/kg DM",(((Q$28*0.001)*($B$28/100))*$B31),0)))))))*2.5</f>
        <v>22.25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200</v>
      </c>
      <c r="C32" s="76">
        <f t="shared" ref="C32:C50" si="6">IF(C$27="%w/w SAR",((C$28*10)*$B32),IF(C$27="%w/w DM",(((C$28*10)*($B$28/100))*$B32),IF(C$27="kg/t SAR",(C$28*$B32),IF(C$27="kg/t DM",((C$28*($B$28/100))*$B32),IF(C$27="mg/kg SAR",((C$28*0.001)*$B32),IF(C$27="mg/kg DM",(((C$28*0.001)*($B$28/100))*$B32),0))))))</f>
        <v>80</v>
      </c>
      <c r="D32" s="76">
        <f t="shared" ref="D32:D50" si="7">(IF(D$27="%w/w SAR",((D$28*10)*$B32),IF(D$27="%w/w DM",(((D$28*10)*($B$28/100))*$B32),IF(D$27="kg/t SAR",(D$28*$B32),IF(D$27="kg/t DM",((D$28*($B$28/100))*$B32),IF(D$27="mg/kg SAR",((D$28*0.001)*$B32),IF(D$27="mg/kg DM",(((D$28*0.001)*($B$28/100))*$B32),"0")))))))*2.291</f>
        <v>64.14800000000001</v>
      </c>
      <c r="E32" s="76">
        <f t="shared" ref="E32:E50" si="8">(IF(E$27="%w/w SAR",((E$28*10)*$B32),IF(E$27="%w/w DM",(((E$28*10)*($B$28/100))*$B32),IF(E$27="kg/t SAR",(E$28*$B32),IF(E$27="kg/t DM",((E$28*($B$28/100))*$B32),IF(E$27="mg/kg SAR",((E$28*0.001)*$B32),IF(E$27="mg/kg DM",(((E$28*0.001)*($B$28/100))*$B32),"0")))))))*1.205</f>
        <v>67.962000000000018</v>
      </c>
      <c r="F32" s="76">
        <f t="shared" ref="F32:F50" si="9">(IF(F$27="%w/w SAR",((F$28*10)*$B32),IF(F$27="%w/w DM",(((F$28*10)*($B$28/100))*$B32),IF(F$27="kg/t SAR",(F$28*$B32),IF(F$27="kg/t DM",((F$28*($B$28/100))*$B32),IF(F$27="mg/kg SAR",((F$28*0.001)*$B32),IF(F$27="mg/kg DM",(((F$28*0.001)*($B$28/100))*$B32),"0")))))))*1.658</f>
        <v>11.407039999999999</v>
      </c>
      <c r="G32" s="76">
        <f t="shared" si="5"/>
        <v>0.32600000000000001</v>
      </c>
      <c r="H32" s="76">
        <f t="shared" si="5"/>
        <v>0.1</v>
      </c>
      <c r="I32" s="76">
        <f t="shared" si="5"/>
        <v>0.1</v>
      </c>
      <c r="J32" s="76">
        <f t="shared" si="5"/>
        <v>2E-3</v>
      </c>
      <c r="K32" s="76">
        <f t="shared" si="5"/>
        <v>0.01</v>
      </c>
      <c r="L32" s="76">
        <f t="shared" si="5"/>
        <v>0.04</v>
      </c>
      <c r="M32" s="76">
        <f t="shared" si="5"/>
        <v>0.04</v>
      </c>
      <c r="N32" s="76">
        <f t="shared" si="5"/>
        <v>0</v>
      </c>
      <c r="O32" s="76">
        <f t="shared" si="5"/>
        <v>0</v>
      </c>
      <c r="P32" s="76">
        <f t="shared" si="5"/>
        <v>177.6</v>
      </c>
      <c r="Q32" s="76">
        <f t="shared" ref="Q32:Q50" si="10">(IF(Q$27="%w/w SAR",((Q$28*10)*$B32),IF(Q$27="%w/w DM",(((Q$28*10)*($B$28/100))*$B32),IF(Q$27="kg/t SAR",(Q$28*$B32),IF(Q$27="kg/t DM",((Q$28*($B$28/100))*$B32),IF(Q$27="mg/kg SAR",((Q$28*0.001)*$B32),IF(Q$27="mg/kg DM",(((Q$28*0.001)*($B$28/100))*$B32),0)))))))*2.5</f>
        <v>22.25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v>
      </c>
      <c r="B33" s="15">
        <v>200</v>
      </c>
      <c r="C33" s="76">
        <f t="shared" si="6"/>
        <v>80</v>
      </c>
      <c r="D33" s="76">
        <f t="shared" si="7"/>
        <v>64.14800000000001</v>
      </c>
      <c r="E33" s="76">
        <f t="shared" si="8"/>
        <v>67.962000000000018</v>
      </c>
      <c r="F33" s="76">
        <f t="shared" si="9"/>
        <v>11.407039999999999</v>
      </c>
      <c r="G33" s="76">
        <f t="shared" si="5"/>
        <v>0.32600000000000001</v>
      </c>
      <c r="H33" s="76">
        <f t="shared" si="5"/>
        <v>0.1</v>
      </c>
      <c r="I33" s="76">
        <f t="shared" si="5"/>
        <v>0.1</v>
      </c>
      <c r="J33" s="76">
        <f t="shared" si="5"/>
        <v>2E-3</v>
      </c>
      <c r="K33" s="76">
        <f t="shared" si="5"/>
        <v>0.01</v>
      </c>
      <c r="L33" s="76">
        <f t="shared" si="5"/>
        <v>0.04</v>
      </c>
      <c r="M33" s="76">
        <f t="shared" si="5"/>
        <v>0.04</v>
      </c>
      <c r="N33" s="76">
        <f t="shared" si="5"/>
        <v>0</v>
      </c>
      <c r="O33" s="76">
        <f t="shared" si="5"/>
        <v>0</v>
      </c>
      <c r="P33" s="76">
        <f t="shared" si="5"/>
        <v>177.6</v>
      </c>
      <c r="Q33" s="76">
        <f t="shared" si="10"/>
        <v>22.25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v>
      </c>
      <c r="B34" s="15">
        <v>200</v>
      </c>
      <c r="C34" s="76">
        <f t="shared" si="6"/>
        <v>80</v>
      </c>
      <c r="D34" s="76">
        <f t="shared" si="7"/>
        <v>64.14800000000001</v>
      </c>
      <c r="E34" s="76">
        <f t="shared" si="8"/>
        <v>67.962000000000018</v>
      </c>
      <c r="F34" s="76">
        <f t="shared" si="9"/>
        <v>11.407039999999999</v>
      </c>
      <c r="G34" s="76">
        <f t="shared" si="5"/>
        <v>0.32600000000000001</v>
      </c>
      <c r="H34" s="76">
        <f t="shared" si="5"/>
        <v>0.1</v>
      </c>
      <c r="I34" s="76">
        <f t="shared" si="5"/>
        <v>0.1</v>
      </c>
      <c r="J34" s="76">
        <f t="shared" si="5"/>
        <v>2E-3</v>
      </c>
      <c r="K34" s="76">
        <f t="shared" si="5"/>
        <v>0.01</v>
      </c>
      <c r="L34" s="76">
        <f t="shared" si="5"/>
        <v>0.04</v>
      </c>
      <c r="M34" s="76">
        <f t="shared" si="5"/>
        <v>0.04</v>
      </c>
      <c r="N34" s="76">
        <f t="shared" si="5"/>
        <v>0</v>
      </c>
      <c r="O34" s="76">
        <f t="shared" si="5"/>
        <v>0</v>
      </c>
      <c r="P34" s="76">
        <f t="shared" si="5"/>
        <v>177.6</v>
      </c>
      <c r="Q34" s="76">
        <f t="shared" si="10"/>
        <v>22.25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5</v>
      </c>
      <c r="B35" s="15">
        <v>200</v>
      </c>
      <c r="C35" s="76">
        <f t="shared" si="6"/>
        <v>80</v>
      </c>
      <c r="D35" s="76">
        <f t="shared" si="7"/>
        <v>64.14800000000001</v>
      </c>
      <c r="E35" s="76">
        <f t="shared" si="8"/>
        <v>67.962000000000018</v>
      </c>
      <c r="F35" s="76">
        <f t="shared" si="9"/>
        <v>11.407039999999999</v>
      </c>
      <c r="G35" s="76">
        <f t="shared" si="5"/>
        <v>0.32600000000000001</v>
      </c>
      <c r="H35" s="76">
        <f t="shared" si="5"/>
        <v>0.1</v>
      </c>
      <c r="I35" s="76">
        <f t="shared" si="5"/>
        <v>0.1</v>
      </c>
      <c r="J35" s="76">
        <f t="shared" si="5"/>
        <v>2E-3</v>
      </c>
      <c r="K35" s="76">
        <f t="shared" si="5"/>
        <v>0.01</v>
      </c>
      <c r="L35" s="76">
        <f t="shared" si="5"/>
        <v>0.04</v>
      </c>
      <c r="M35" s="76">
        <f t="shared" si="5"/>
        <v>0.04</v>
      </c>
      <c r="N35" s="76">
        <f t="shared" si="5"/>
        <v>0</v>
      </c>
      <c r="O35" s="76">
        <f t="shared" si="5"/>
        <v>0</v>
      </c>
      <c r="P35" s="76">
        <f t="shared" si="5"/>
        <v>177.6</v>
      </c>
      <c r="Q35" s="76">
        <f t="shared" si="10"/>
        <v>22.25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6</v>
      </c>
      <c r="B36" s="15">
        <v>200</v>
      </c>
      <c r="C36" s="76">
        <f t="shared" si="6"/>
        <v>80</v>
      </c>
      <c r="D36" s="76">
        <f t="shared" si="7"/>
        <v>64.14800000000001</v>
      </c>
      <c r="E36" s="76">
        <f t="shared" si="8"/>
        <v>67.962000000000018</v>
      </c>
      <c r="F36" s="76">
        <f t="shared" si="9"/>
        <v>11.407039999999999</v>
      </c>
      <c r="G36" s="76">
        <f t="shared" si="5"/>
        <v>0.32600000000000001</v>
      </c>
      <c r="H36" s="76">
        <f t="shared" si="5"/>
        <v>0.1</v>
      </c>
      <c r="I36" s="76">
        <f t="shared" si="5"/>
        <v>0.1</v>
      </c>
      <c r="J36" s="76">
        <f t="shared" si="5"/>
        <v>2E-3</v>
      </c>
      <c r="K36" s="76">
        <f t="shared" si="5"/>
        <v>0.01</v>
      </c>
      <c r="L36" s="76">
        <f t="shared" si="5"/>
        <v>0.04</v>
      </c>
      <c r="M36" s="76">
        <f t="shared" si="5"/>
        <v>0.04</v>
      </c>
      <c r="N36" s="76">
        <f t="shared" si="5"/>
        <v>0</v>
      </c>
      <c r="O36" s="76">
        <f t="shared" si="5"/>
        <v>0</v>
      </c>
      <c r="P36" s="76">
        <f t="shared" si="5"/>
        <v>177.6</v>
      </c>
      <c r="Q36" s="76">
        <f t="shared" si="10"/>
        <v>22.25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7</v>
      </c>
      <c r="B37" s="15">
        <v>200</v>
      </c>
      <c r="C37" s="76">
        <f t="shared" si="6"/>
        <v>80</v>
      </c>
      <c r="D37" s="76">
        <f t="shared" si="7"/>
        <v>64.14800000000001</v>
      </c>
      <c r="E37" s="76">
        <f t="shared" si="8"/>
        <v>67.962000000000018</v>
      </c>
      <c r="F37" s="76">
        <f t="shared" si="9"/>
        <v>11.407039999999999</v>
      </c>
      <c r="G37" s="76">
        <f t="shared" si="5"/>
        <v>0.32600000000000001</v>
      </c>
      <c r="H37" s="76">
        <f t="shared" si="5"/>
        <v>0.1</v>
      </c>
      <c r="I37" s="76">
        <f t="shared" si="5"/>
        <v>0.1</v>
      </c>
      <c r="J37" s="76">
        <f t="shared" si="5"/>
        <v>2E-3</v>
      </c>
      <c r="K37" s="76">
        <f t="shared" si="5"/>
        <v>0.01</v>
      </c>
      <c r="L37" s="76">
        <f t="shared" si="5"/>
        <v>0.04</v>
      </c>
      <c r="M37" s="76">
        <f t="shared" si="5"/>
        <v>0.04</v>
      </c>
      <c r="N37" s="76">
        <f t="shared" si="5"/>
        <v>0</v>
      </c>
      <c r="O37" s="76">
        <f t="shared" si="5"/>
        <v>0</v>
      </c>
      <c r="P37" s="76">
        <f t="shared" si="5"/>
        <v>177.6</v>
      </c>
      <c r="Q37" s="76">
        <f t="shared" si="10"/>
        <v>22.25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 xml:space="preserve">Francis 1 </v>
      </c>
      <c r="B38" s="15">
        <v>200</v>
      </c>
      <c r="C38" s="76">
        <f t="shared" si="6"/>
        <v>80</v>
      </c>
      <c r="D38" s="76">
        <f t="shared" si="7"/>
        <v>64.14800000000001</v>
      </c>
      <c r="E38" s="76">
        <f t="shared" si="8"/>
        <v>67.962000000000018</v>
      </c>
      <c r="F38" s="76">
        <f t="shared" si="9"/>
        <v>11.407039999999999</v>
      </c>
      <c r="G38" s="76">
        <f t="shared" si="5"/>
        <v>0.32600000000000001</v>
      </c>
      <c r="H38" s="76">
        <f t="shared" si="5"/>
        <v>0.1</v>
      </c>
      <c r="I38" s="76">
        <f t="shared" si="5"/>
        <v>0.1</v>
      </c>
      <c r="J38" s="76">
        <f t="shared" si="5"/>
        <v>2E-3</v>
      </c>
      <c r="K38" s="76">
        <f t="shared" si="5"/>
        <v>0.01</v>
      </c>
      <c r="L38" s="76">
        <f t="shared" si="5"/>
        <v>0.04</v>
      </c>
      <c r="M38" s="76">
        <f t="shared" si="5"/>
        <v>0.04</v>
      </c>
      <c r="N38" s="76">
        <f t="shared" si="5"/>
        <v>0</v>
      </c>
      <c r="O38" s="76">
        <f t="shared" si="5"/>
        <v>0</v>
      </c>
      <c r="P38" s="76">
        <f t="shared" si="5"/>
        <v>177.6</v>
      </c>
      <c r="Q38" s="76">
        <f t="shared" si="10"/>
        <v>22.25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Francis 2</v>
      </c>
      <c r="B39" s="15">
        <v>200</v>
      </c>
      <c r="C39" s="76">
        <f t="shared" si="6"/>
        <v>80</v>
      </c>
      <c r="D39" s="76">
        <f t="shared" si="7"/>
        <v>64.14800000000001</v>
      </c>
      <c r="E39" s="76">
        <f t="shared" si="8"/>
        <v>67.962000000000018</v>
      </c>
      <c r="F39" s="76">
        <f t="shared" si="9"/>
        <v>11.407039999999999</v>
      </c>
      <c r="G39" s="76">
        <f t="shared" si="5"/>
        <v>0.32600000000000001</v>
      </c>
      <c r="H39" s="76">
        <f t="shared" si="5"/>
        <v>0.1</v>
      </c>
      <c r="I39" s="76">
        <f t="shared" si="5"/>
        <v>0.1</v>
      </c>
      <c r="J39" s="76">
        <f t="shared" si="5"/>
        <v>2E-3</v>
      </c>
      <c r="K39" s="76">
        <f t="shared" si="5"/>
        <v>0.01</v>
      </c>
      <c r="L39" s="76">
        <f t="shared" si="5"/>
        <v>0.04</v>
      </c>
      <c r="M39" s="76">
        <f t="shared" si="5"/>
        <v>0.04</v>
      </c>
      <c r="N39" s="76">
        <f t="shared" si="5"/>
        <v>0</v>
      </c>
      <c r="O39" s="76">
        <f t="shared" si="5"/>
        <v>0</v>
      </c>
      <c r="P39" s="76">
        <f t="shared" si="5"/>
        <v>177.6</v>
      </c>
      <c r="Q39" s="76">
        <f t="shared" si="10"/>
        <v>22.25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6</v>
      </c>
      <c r="H57" s="8">
        <f t="shared" si="13"/>
        <v>7</v>
      </c>
      <c r="I57" s="8" t="str">
        <f t="shared" si="13"/>
        <v xml:space="preserve">Francis 1 </v>
      </c>
      <c r="J57" s="8" t="str">
        <f t="shared" si="13"/>
        <v>Francis 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0" t="s">
        <v>132</v>
      </c>
      <c r="B59" s="75">
        <f>VLOOKUP(C$14,Table24581113[],5,FALSE)</f>
        <v>6.2</v>
      </c>
      <c r="C59" s="75">
        <f>VLOOKUP(D$14,Table24581113[],5,FALSE)</f>
        <v>6.2</v>
      </c>
      <c r="D59" s="75">
        <f>VLOOKUP(E$14,Table24581113[],5,FALSE)</f>
        <v>6.2</v>
      </c>
      <c r="E59" s="75">
        <f>VLOOKUP(F$14,Table24581113[],5,FALSE)</f>
        <v>6.2</v>
      </c>
      <c r="F59" s="75">
        <f>VLOOKUP(G$14,Table24581113[],5,FALSE)</f>
        <v>6.2</v>
      </c>
      <c r="G59" s="75">
        <f>VLOOKUP(H$14,Table24581113[],5,FALSE)</f>
        <v>6.2</v>
      </c>
      <c r="H59" s="75">
        <f>VLOOKUP(I$14,Table24581113[],5,FALSE)</f>
        <v>6.2</v>
      </c>
      <c r="I59" s="75">
        <f>VLOOKUP(J$14,Table24581113[],5,FALSE)</f>
        <v>6.2</v>
      </c>
      <c r="J59" s="75">
        <f>VLOOKUP(K$14,Table24581113[],5,FALSE)</f>
        <v>6.2</v>
      </c>
      <c r="K59" s="75" t="e">
        <f>VLOOKUP(L$14,Table24581113[],5,FALSE)</f>
        <v>#N/A</v>
      </c>
      <c r="L59" s="75" t="e">
        <f>VLOOKUP(M$14,Table24581113[],5,FALSE)</f>
        <v>#N/A</v>
      </c>
      <c r="M59" s="75" t="e">
        <f>VLOOKUP(N$14,Table24581113[],5,FALSE)</f>
        <v>#N/A</v>
      </c>
      <c r="N59" s="75" t="e">
        <f>VLOOKUP(O$14,Table24581113[],5,FALSE)</f>
        <v>#N/A</v>
      </c>
      <c r="O59" s="75" t="e">
        <f>VLOOKUP(P$14,Table24581113[],5,FALSE)</f>
        <v>#N/A</v>
      </c>
      <c r="P59" s="75" t="e">
        <f>VLOOKUP(Q$14,Table24581113[],5,FALSE)</f>
        <v>#N/A</v>
      </c>
      <c r="Q59" s="75" t="e">
        <f>VLOOKUP(R$14,Table24581113[],5,FALSE)</f>
        <v>#N/A</v>
      </c>
      <c r="R59" s="75" t="e">
        <f>VLOOKUP(S$14,Table24581113[],5,FALSE)</f>
        <v>#N/A</v>
      </c>
      <c r="S59" s="75" t="e">
        <f>VLOOKUP(T$14,Table24581113[],5,FALSE)</f>
        <v>#N/A</v>
      </c>
      <c r="T59" s="75" t="e">
        <f>VLOOKUP(U$14,Table24581113[],5,FALSE)</f>
        <v>#N/A</v>
      </c>
      <c r="U59" s="75" t="e">
        <f>VLOOKUP(V$14,Table24581113[],5,FALSE)</f>
        <v>#N/A</v>
      </c>
    </row>
    <row r="60" spans="1:35" s="19" customFormat="1" ht="13" x14ac:dyDescent="0.3">
      <c r="A60" s="110" t="s">
        <v>4</v>
      </c>
      <c r="B60" s="75">
        <f>C10</f>
        <v>5.6</v>
      </c>
      <c r="C60" s="75">
        <f t="shared" ref="C60:U60" si="14">D10</f>
        <v>5.9</v>
      </c>
      <c r="D60" s="75">
        <f t="shared" si="14"/>
        <v>7.7</v>
      </c>
      <c r="E60" s="75">
        <f t="shared" si="14"/>
        <v>6.4</v>
      </c>
      <c r="F60" s="75">
        <f t="shared" si="14"/>
        <v>5.8</v>
      </c>
      <c r="G60" s="75">
        <f t="shared" si="14"/>
        <v>6.2</v>
      </c>
      <c r="H60" s="75">
        <f t="shared" si="14"/>
        <v>6</v>
      </c>
      <c r="I60" s="75">
        <f t="shared" si="14"/>
        <v>5.4</v>
      </c>
      <c r="J60" s="75">
        <f t="shared" si="14"/>
        <v>5.7</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200</v>
      </c>
      <c r="C62" s="76">
        <f>B32</f>
        <v>200</v>
      </c>
      <c r="D62" s="76">
        <f>B33</f>
        <v>200</v>
      </c>
      <c r="E62" s="76">
        <f>B34</f>
        <v>200</v>
      </c>
      <c r="F62" s="76">
        <f>B35</f>
        <v>200</v>
      </c>
      <c r="G62" s="76">
        <f>B36</f>
        <v>200</v>
      </c>
      <c r="H62" s="76">
        <f>B37</f>
        <v>200</v>
      </c>
      <c r="I62" s="76">
        <f>B38</f>
        <v>200</v>
      </c>
      <c r="J62" s="76">
        <f>B39</f>
        <v>200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3.6000000000000032</v>
      </c>
      <c r="C64" s="76">
        <f t="shared" ref="C64:U64" si="17">(C59-C60)*C61</f>
        <v>1.7999999999999989</v>
      </c>
      <c r="D64" s="76">
        <f t="shared" si="17"/>
        <v>-9</v>
      </c>
      <c r="E64" s="76">
        <f t="shared" si="17"/>
        <v>-1.2000000000000011</v>
      </c>
      <c r="F64" s="76">
        <f t="shared" si="17"/>
        <v>2.4000000000000021</v>
      </c>
      <c r="G64" s="76">
        <f t="shared" si="17"/>
        <v>0</v>
      </c>
      <c r="H64" s="76">
        <f t="shared" si="17"/>
        <v>1.2000000000000011</v>
      </c>
      <c r="I64" s="76">
        <f t="shared" si="17"/>
        <v>4.7999999999999989</v>
      </c>
      <c r="J64" s="76">
        <f t="shared" si="17"/>
        <v>3</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-3.6000000000000032</v>
      </c>
      <c r="C65" s="76">
        <f t="shared" ref="C65:U65" si="18">C63-C64</f>
        <v>-1.7999999999999989</v>
      </c>
      <c r="D65" s="76">
        <f t="shared" si="18"/>
        <v>9</v>
      </c>
      <c r="E65" s="76">
        <f t="shared" si="18"/>
        <v>1.2000000000000011</v>
      </c>
      <c r="F65" s="76">
        <f t="shared" si="18"/>
        <v>-2.4000000000000021</v>
      </c>
      <c r="G65" s="76">
        <f t="shared" si="18"/>
        <v>0</v>
      </c>
      <c r="H65" s="76">
        <f t="shared" si="18"/>
        <v>-1.2000000000000011</v>
      </c>
      <c r="I65" s="76">
        <f t="shared" si="18"/>
        <v>-4.7999999999999989</v>
      </c>
      <c r="J65" s="76">
        <f t="shared" si="18"/>
        <v>-3</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abSelected="1" topLeftCell="A19" zoomScale="70" zoomScaleNormal="70" workbookViewId="0">
      <selection activeCell="B38" sqref="B38:B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Beechdean!C1:D1</f>
        <v>PAN-019672</v>
      </c>
      <c r="D1" s="143"/>
      <c r="E1" s="92" t="s">
        <v>45</v>
      </c>
      <c r="F1" s="38">
        <f>Beechdean!F1</f>
        <v>22.2</v>
      </c>
      <c r="G1" s="125" t="s">
        <v>43</v>
      </c>
      <c r="H1" s="126"/>
      <c r="I1" s="117">
        <v>3.82</v>
      </c>
      <c r="J1" s="129" t="s">
        <v>153</v>
      </c>
      <c r="K1" s="129"/>
      <c r="L1" s="96">
        <v>25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Beechdean!C2:D2</f>
        <v>EPR/KP3594VE</v>
      </c>
      <c r="D2" s="145"/>
      <c r="E2" s="92" t="s">
        <v>109</v>
      </c>
      <c r="F2" s="95" t="s">
        <v>172</v>
      </c>
      <c r="G2" s="127" t="s">
        <v>110</v>
      </c>
      <c r="H2" s="128"/>
      <c r="I2" s="117">
        <v>598</v>
      </c>
      <c r="J2" s="129" t="s">
        <v>158</v>
      </c>
      <c r="K2" s="129"/>
      <c r="L2" s="96">
        <v>0.17</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Beechdean!C3:D3</f>
        <v>Mr Rob Piggot</v>
      </c>
      <c r="D3" s="145"/>
      <c r="E3" s="92" t="s">
        <v>108</v>
      </c>
      <c r="F3" s="30" t="s">
        <v>78</v>
      </c>
      <c r="G3" s="129" t="s">
        <v>159</v>
      </c>
      <c r="H3" s="129"/>
      <c r="I3" s="117">
        <v>31020</v>
      </c>
      <c r="J3" s="125" t="s">
        <v>154</v>
      </c>
      <c r="K3" s="126"/>
      <c r="L3" s="96">
        <f>(L1/(L2*10000))*100</f>
        <v>1.4705882352941175</v>
      </c>
      <c r="AB3" s="29" t="s">
        <v>57</v>
      </c>
      <c r="AC3" s="17"/>
      <c r="AD3" s="29" t="s">
        <v>71</v>
      </c>
      <c r="AE3" s="17"/>
      <c r="AF3" s="17"/>
      <c r="AG3" s="43" t="s">
        <v>77</v>
      </c>
      <c r="AH3" s="18"/>
      <c r="AI3" s="47" t="s">
        <v>113</v>
      </c>
      <c r="AJ3" s="48">
        <v>1.7</v>
      </c>
      <c r="AK3" s="49">
        <v>6</v>
      </c>
      <c r="AL3" s="50">
        <v>1</v>
      </c>
      <c r="AM3" s="11">
        <v>6.2</v>
      </c>
      <c r="AN3" s="11" t="s">
        <v>112</v>
      </c>
    </row>
    <row r="4" spans="1:41" ht="50" x14ac:dyDescent="0.25">
      <c r="A4" s="129" t="s">
        <v>0</v>
      </c>
      <c r="B4" s="129"/>
      <c r="C4" s="142" t="str">
        <f>Beechdean!C4:D4</f>
        <v>Hugmore House, Hugmore Lane,  LL139YE</v>
      </c>
      <c r="D4" s="143"/>
      <c r="E4" s="93" t="s">
        <v>1</v>
      </c>
      <c r="F4" s="120" t="s">
        <v>179</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Beechdean!C5:D5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f>Beechdean!C8</f>
        <v>1</v>
      </c>
      <c r="D8" s="59">
        <f>Beechdean!D8</f>
        <v>2</v>
      </c>
      <c r="E8" s="59">
        <f>Beechdean!E8</f>
        <v>3</v>
      </c>
      <c r="F8" s="59">
        <f>Beechdean!F8</f>
        <v>4</v>
      </c>
      <c r="G8" s="59">
        <f>Beechdean!G8</f>
        <v>5</v>
      </c>
      <c r="H8" s="59">
        <f>Beechdean!H8</f>
        <v>6</v>
      </c>
      <c r="I8" s="59">
        <f>Beechdean!I8</f>
        <v>7</v>
      </c>
      <c r="J8" s="59" t="str">
        <f>Beechdean!J8</f>
        <v xml:space="preserve">Francis 1 </v>
      </c>
      <c r="K8" s="59" t="str">
        <f>Beechdean!K8</f>
        <v>Francis 2</v>
      </c>
      <c r="L8" s="59">
        <f>Beechdean!L8</f>
        <v>0</v>
      </c>
      <c r="M8" s="59">
        <f>Beechdean!M8</f>
        <v>0</v>
      </c>
      <c r="N8" s="59">
        <f>Beechdean!N8</f>
        <v>0</v>
      </c>
      <c r="O8" s="59">
        <f>Beechdean!O8</f>
        <v>0</v>
      </c>
      <c r="P8" s="59">
        <f>Beechdean!P8</f>
        <v>0</v>
      </c>
      <c r="Q8" s="59">
        <f>Beechdean!Q8</f>
        <v>0</v>
      </c>
      <c r="R8" s="59">
        <f>Beechdean!R8</f>
        <v>0</v>
      </c>
      <c r="S8" s="59">
        <f>Beechdean!S8</f>
        <v>0</v>
      </c>
      <c r="T8" s="59">
        <f>Beechdean!T8</f>
        <v>0</v>
      </c>
      <c r="U8" s="59">
        <f>Beechdean!U8</f>
        <v>0</v>
      </c>
      <c r="V8" s="59">
        <f>Beechdean!V8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Beechdean!C9</f>
        <v xml:space="preserve">Moderate </v>
      </c>
      <c r="D9" s="59" t="str">
        <f>Beechdean!D9</f>
        <v xml:space="preserve">Moderate </v>
      </c>
      <c r="E9" s="59" t="str">
        <f>Beechdean!E9</f>
        <v xml:space="preserve">Moderate </v>
      </c>
      <c r="F9" s="59" t="str">
        <f>Beechdean!F9</f>
        <v xml:space="preserve">Moderate </v>
      </c>
      <c r="G9" s="59" t="str">
        <f>Beechdean!G9</f>
        <v xml:space="preserve">Moderate </v>
      </c>
      <c r="H9" s="59" t="str">
        <f>Beechdean!H9</f>
        <v xml:space="preserve">Moderate </v>
      </c>
      <c r="I9" s="59" t="str">
        <f>Beechdean!I9</f>
        <v xml:space="preserve">Moderate </v>
      </c>
      <c r="J9" s="59" t="str">
        <f>Beechdean!J9</f>
        <v xml:space="preserve">Moderate </v>
      </c>
      <c r="K9" s="59" t="str">
        <f>Beechdean!K9</f>
        <v xml:space="preserve">Moderate </v>
      </c>
      <c r="L9" s="59">
        <f>Beechdean!L9</f>
        <v>0</v>
      </c>
      <c r="M9" s="59">
        <f>Beechdean!M9</f>
        <v>0</v>
      </c>
      <c r="N9" s="59">
        <f>Beechdean!N9</f>
        <v>0</v>
      </c>
      <c r="O9" s="59">
        <f>Beechdean!O9</f>
        <v>0</v>
      </c>
      <c r="P9" s="59">
        <f>Beechdean!P9</f>
        <v>0</v>
      </c>
      <c r="Q9" s="59">
        <f>Beechdean!Q9</f>
        <v>0</v>
      </c>
      <c r="R9" s="59">
        <f>Beechdean!R9</f>
        <v>0</v>
      </c>
      <c r="S9" s="59">
        <f>Beechdean!S9</f>
        <v>0</v>
      </c>
      <c r="T9" s="59">
        <f>Beechdean!T9</f>
        <v>0</v>
      </c>
      <c r="U9" s="59">
        <f>Beechdean!U9</f>
        <v>0</v>
      </c>
      <c r="V9" s="59">
        <f>Beechdean!V9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Beechdean!C10</f>
        <v>5.6</v>
      </c>
      <c r="D10" s="59">
        <f>Beechdean!D10</f>
        <v>5.9</v>
      </c>
      <c r="E10" s="59">
        <f>Beechdean!E10</f>
        <v>7.7</v>
      </c>
      <c r="F10" s="59">
        <f>Beechdean!F10</f>
        <v>6.4</v>
      </c>
      <c r="G10" s="59">
        <f>Beechdean!G10</f>
        <v>5.8</v>
      </c>
      <c r="H10" s="59">
        <f>Beechdean!H10</f>
        <v>6.2</v>
      </c>
      <c r="I10" s="59">
        <f>Beechdean!I10</f>
        <v>6</v>
      </c>
      <c r="J10" s="59">
        <f>Beechdean!J10</f>
        <v>5.4</v>
      </c>
      <c r="K10" s="59">
        <f>Beechdean!K10</f>
        <v>5.7</v>
      </c>
      <c r="L10" s="59">
        <f>Beechdean!L10</f>
        <v>0</v>
      </c>
      <c r="M10" s="59">
        <f>Beechdean!M10</f>
        <v>0</v>
      </c>
      <c r="N10" s="59">
        <f>Beechdean!N10</f>
        <v>0</v>
      </c>
      <c r="O10" s="59">
        <f>Beechdean!O10</f>
        <v>0</v>
      </c>
      <c r="P10" s="59">
        <f>Beechdean!P10</f>
        <v>0</v>
      </c>
      <c r="Q10" s="59">
        <f>Beechdean!Q10</f>
        <v>0</v>
      </c>
      <c r="R10" s="59">
        <f>Beechdean!R10</f>
        <v>0</v>
      </c>
      <c r="S10" s="59">
        <f>Beechdean!S10</f>
        <v>0</v>
      </c>
      <c r="T10" s="59">
        <f>Beechdean!T10</f>
        <v>0</v>
      </c>
      <c r="U10" s="59">
        <f>Beechdean!U10</f>
        <v>0</v>
      </c>
      <c r="V10" s="59">
        <f>Beechdean!V10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Beechdean!C11</f>
        <v>0</v>
      </c>
      <c r="D11" s="59">
        <f>Beechdean!D11</f>
        <v>1</v>
      </c>
      <c r="E11" s="59">
        <f>Beechdean!E11</f>
        <v>3</v>
      </c>
      <c r="F11" s="59">
        <f>Beechdean!F11</f>
        <v>1</v>
      </c>
      <c r="G11" s="59">
        <f>Beechdean!G11</f>
        <v>1</v>
      </c>
      <c r="H11" s="59">
        <f>Beechdean!H11</f>
        <v>1</v>
      </c>
      <c r="I11" s="59">
        <f>Beechdean!I11</f>
        <v>2</v>
      </c>
      <c r="J11" s="59">
        <f>Beechdean!J11</f>
        <v>2</v>
      </c>
      <c r="K11" s="59">
        <f>Beechdean!K11</f>
        <v>2</v>
      </c>
      <c r="L11" s="59">
        <f>Beechdean!L11</f>
        <v>0</v>
      </c>
      <c r="M11" s="59">
        <f>Beechdean!M11</f>
        <v>0</v>
      </c>
      <c r="N11" s="59">
        <f>Beechdean!N11</f>
        <v>0</v>
      </c>
      <c r="O11" s="59">
        <f>Beechdean!O11</f>
        <v>0</v>
      </c>
      <c r="P11" s="59">
        <f>Beechdean!P11</f>
        <v>0</v>
      </c>
      <c r="Q11" s="59">
        <f>Beechdean!Q11</f>
        <v>0</v>
      </c>
      <c r="R11" s="59">
        <f>Beechdean!R11</f>
        <v>0</v>
      </c>
      <c r="S11" s="59">
        <f>Beechdean!S11</f>
        <v>0</v>
      </c>
      <c r="T11" s="59">
        <f>Beechdean!T11</f>
        <v>0</v>
      </c>
      <c r="U11" s="59">
        <f>Beechdean!U11</f>
        <v>0</v>
      </c>
      <c r="V11" s="59">
        <f>Beechdean!V11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Beechdean!C12</f>
        <v>0</v>
      </c>
      <c r="D12" s="59">
        <f>Beechdean!D12</f>
        <v>0</v>
      </c>
      <c r="E12" s="59">
        <f>Beechdean!E12</f>
        <v>3</v>
      </c>
      <c r="F12" s="59">
        <f>Beechdean!F12</f>
        <v>1</v>
      </c>
      <c r="G12" s="59">
        <f>Beechdean!G12</f>
        <v>0</v>
      </c>
      <c r="H12" s="59">
        <f>Beechdean!H12</f>
        <v>0</v>
      </c>
      <c r="I12" s="59">
        <f>Beechdean!I12</f>
        <v>0</v>
      </c>
      <c r="J12" s="59">
        <f>Beechdean!J12</f>
        <v>1</v>
      </c>
      <c r="K12" s="59">
        <f>Beechdean!K12</f>
        <v>1</v>
      </c>
      <c r="L12" s="59">
        <f>Beechdean!L12</f>
        <v>0</v>
      </c>
      <c r="M12" s="59">
        <f>Beechdean!M12</f>
        <v>0</v>
      </c>
      <c r="N12" s="59">
        <f>Beechdean!N12</f>
        <v>0</v>
      </c>
      <c r="O12" s="59">
        <f>Beechdean!O12</f>
        <v>0</v>
      </c>
      <c r="P12" s="59">
        <f>Beechdean!P12</f>
        <v>0</v>
      </c>
      <c r="Q12" s="59">
        <f>Beechdean!Q12</f>
        <v>0</v>
      </c>
      <c r="R12" s="59">
        <f>Beechdean!R12</f>
        <v>0</v>
      </c>
      <c r="S12" s="59">
        <f>Beechdean!S12</f>
        <v>0</v>
      </c>
      <c r="T12" s="59">
        <f>Beechdean!T12</f>
        <v>0</v>
      </c>
      <c r="U12" s="59">
        <f>Beechdean!U12</f>
        <v>0</v>
      </c>
      <c r="V12" s="59">
        <f>Beechdean!V12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Beechdean!C13</f>
        <v>2</v>
      </c>
      <c r="D13" s="59">
        <f>Beechdean!D13</f>
        <v>3</v>
      </c>
      <c r="E13" s="59">
        <f>Beechdean!E13</f>
        <v>3</v>
      </c>
      <c r="F13" s="59">
        <f>Beechdean!F13</f>
        <v>4</v>
      </c>
      <c r="G13" s="59">
        <f>Beechdean!G13</f>
        <v>4</v>
      </c>
      <c r="H13" s="59">
        <f>Beechdean!H13</f>
        <v>4</v>
      </c>
      <c r="I13" s="59">
        <f>Beechdean!I13</f>
        <v>3</v>
      </c>
      <c r="J13" s="59">
        <f>Beechdean!J13</f>
        <v>5</v>
      </c>
      <c r="K13" s="59">
        <f>Beechdean!K13</f>
        <v>5</v>
      </c>
      <c r="L13" s="59">
        <f>Beechdean!L13</f>
        <v>0</v>
      </c>
      <c r="M13" s="59">
        <f>Beechdean!M13</f>
        <v>0</v>
      </c>
      <c r="N13" s="59">
        <f>Beechdean!N13</f>
        <v>0</v>
      </c>
      <c r="O13" s="59">
        <f>Beechdean!O13</f>
        <v>0</v>
      </c>
      <c r="P13" s="59">
        <f>Beechdean!P13</f>
        <v>0</v>
      </c>
      <c r="Q13" s="59">
        <f>Beechdean!Q13</f>
        <v>0</v>
      </c>
      <c r="R13" s="59">
        <f>Beechdean!R13</f>
        <v>0</v>
      </c>
      <c r="S13" s="59">
        <f>Beechdean!S13</f>
        <v>0</v>
      </c>
      <c r="T13" s="59">
        <f>Beechdean!T13</f>
        <v>0</v>
      </c>
      <c r="U13" s="59">
        <f>Beechdean!U13</f>
        <v>0</v>
      </c>
      <c r="V13" s="59">
        <f>Beechdean!V13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Beechdean!C14</f>
        <v xml:space="preserve">Grass Silage (25% DM) </v>
      </c>
      <c r="D14" s="101" t="str">
        <f>Beechdean!D14</f>
        <v xml:space="preserve">Grass Silage (25% DM) </v>
      </c>
      <c r="E14" s="101" t="str">
        <f>Beechdean!E14</f>
        <v xml:space="preserve">Grass Silage (25% DM) </v>
      </c>
      <c r="F14" s="101" t="str">
        <f>Beechdean!F14</f>
        <v xml:space="preserve">Grass Silage (25% DM) </v>
      </c>
      <c r="G14" s="101" t="str">
        <f>Beechdean!G14</f>
        <v xml:space="preserve">Grass Silage (25% DM) </v>
      </c>
      <c r="H14" s="101" t="str">
        <f>Beechdean!H14</f>
        <v xml:space="preserve">Grass Silage (25% DM) </v>
      </c>
      <c r="I14" s="101" t="str">
        <f>Beechdean!I14</f>
        <v xml:space="preserve">Grass Silage (25% DM) </v>
      </c>
      <c r="J14" s="101" t="str">
        <f>Beechdean!J14</f>
        <v xml:space="preserve">Grass Silage (25% DM) </v>
      </c>
      <c r="K14" s="101" t="str">
        <f>Beechdean!K14</f>
        <v xml:space="preserve">Grass Silage (25% DM) </v>
      </c>
      <c r="L14" s="101">
        <f>Beechdean!L14</f>
        <v>0</v>
      </c>
      <c r="M14" s="101">
        <f>Beechdean!M14</f>
        <v>0</v>
      </c>
      <c r="N14" s="101">
        <f>Beechdean!N14</f>
        <v>0</v>
      </c>
      <c r="O14" s="101">
        <f>Beechdean!O14</f>
        <v>0</v>
      </c>
      <c r="P14" s="101">
        <f>Beechdean!P14</f>
        <v>0</v>
      </c>
      <c r="Q14" s="101">
        <f>Beechdean!Q14</f>
        <v>0</v>
      </c>
      <c r="R14" s="101">
        <f>Beechdean!R14</f>
        <v>0</v>
      </c>
      <c r="S14" s="101">
        <f>Beechdean!S14</f>
        <v>0</v>
      </c>
      <c r="T14" s="101">
        <f>Beechdean!T14</f>
        <v>0</v>
      </c>
      <c r="U14" s="101">
        <f>Beechdean!U14</f>
        <v>0</v>
      </c>
      <c r="V14" s="101">
        <f>Beechdean!V14</f>
        <v>0</v>
      </c>
      <c r="AD14" s="29" t="s">
        <v>138</v>
      </c>
      <c r="AE14" s="29">
        <v>6</v>
      </c>
      <c r="AI14" s="52" t="s">
        <v>119</v>
      </c>
      <c r="AJ14" s="53">
        <v>0.8</v>
      </c>
      <c r="AK14" s="54">
        <v>1.7</v>
      </c>
      <c r="AL14" s="11">
        <v>12</v>
      </c>
      <c r="AM14" s="11">
        <v>6.7</v>
      </c>
      <c r="AN14" s="11" t="s">
        <v>135</v>
      </c>
    </row>
    <row r="15" spans="1:41" ht="13" x14ac:dyDescent="0.25">
      <c r="A15" s="137" t="s">
        <v>9</v>
      </c>
      <c r="B15" s="137"/>
      <c r="C15" s="59">
        <f>Beechdean!C15</f>
        <v>38</v>
      </c>
      <c r="D15" s="59">
        <f>Beechdean!D15</f>
        <v>38</v>
      </c>
      <c r="E15" s="59">
        <f>Beechdean!E15</f>
        <v>38</v>
      </c>
      <c r="F15" s="59">
        <f>Beechdean!F15</f>
        <v>38</v>
      </c>
      <c r="G15" s="59">
        <f>Beechdean!G15</f>
        <v>38</v>
      </c>
      <c r="H15" s="59">
        <f>Beechdean!H15</f>
        <v>38</v>
      </c>
      <c r="I15" s="59">
        <f>Beechdean!I15</f>
        <v>38</v>
      </c>
      <c r="J15" s="59">
        <f>Beechdean!J15</f>
        <v>38</v>
      </c>
      <c r="K15" s="59">
        <f>Beechdean!K15</f>
        <v>38</v>
      </c>
      <c r="L15" s="59">
        <f>Beechdean!L15</f>
        <v>0</v>
      </c>
      <c r="M15" s="59">
        <f>Beechdean!M15</f>
        <v>0</v>
      </c>
      <c r="N15" s="59">
        <f>Beechdean!N15</f>
        <v>0</v>
      </c>
      <c r="O15" s="59">
        <f>Beechdean!O15</f>
        <v>0</v>
      </c>
      <c r="P15" s="59">
        <f>Beechdean!P15</f>
        <v>0</v>
      </c>
      <c r="Q15" s="59">
        <f>Beechdean!Q15</f>
        <v>0</v>
      </c>
      <c r="R15" s="59">
        <f>Beechdean!R15</f>
        <v>0</v>
      </c>
      <c r="S15" s="59">
        <f>Beechdean!S15</f>
        <v>0</v>
      </c>
      <c r="T15" s="59">
        <f>Beechdean!T15</f>
        <v>0</v>
      </c>
      <c r="U15" s="59">
        <f>Beechdean!U15</f>
        <v>0</v>
      </c>
      <c r="V15" s="59">
        <f>Beechdean!V15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Beechdean!C16</f>
        <v>Medium/Clay</v>
      </c>
      <c r="D16" s="102" t="str">
        <f>Beechdean!D16</f>
        <v>Medium/Clay</v>
      </c>
      <c r="E16" s="102" t="str">
        <f>Beechdean!E16</f>
        <v>Medium/Clay</v>
      </c>
      <c r="F16" s="102" t="str">
        <f>Beechdean!F16</f>
        <v>Medium/Clay</v>
      </c>
      <c r="G16" s="102" t="str">
        <f>Beechdean!G16</f>
        <v>Medium/Clay</v>
      </c>
      <c r="H16" s="102" t="str">
        <f>Beechdean!H16</f>
        <v>Medium/Clay</v>
      </c>
      <c r="I16" s="102" t="str">
        <f>Beechdean!I16</f>
        <v>Medium/Clay</v>
      </c>
      <c r="J16" s="102" t="str">
        <f>Beechdean!J16</f>
        <v>Medium/Clay</v>
      </c>
      <c r="K16" s="102" t="str">
        <f>Beechdean!K16</f>
        <v>Medium/Clay</v>
      </c>
      <c r="L16" s="102">
        <f>Beechdean!L16</f>
        <v>0</v>
      </c>
      <c r="M16" s="102">
        <f>Beechdean!M16</f>
        <v>0</v>
      </c>
      <c r="N16" s="102">
        <f>Beechdean!N16</f>
        <v>0</v>
      </c>
      <c r="O16" s="102">
        <f>Beechdean!O16</f>
        <v>0</v>
      </c>
      <c r="P16" s="102">
        <f>Beechdean!P16</f>
        <v>0</v>
      </c>
      <c r="Q16" s="102">
        <f>Beechdean!Q16</f>
        <v>0</v>
      </c>
      <c r="R16" s="102">
        <f>Beechdean!R16</f>
        <v>0</v>
      </c>
      <c r="S16" s="102">
        <f>Beechdean!S16</f>
        <v>0</v>
      </c>
      <c r="T16" s="102">
        <f>Beechdean!T16</f>
        <v>0</v>
      </c>
      <c r="U16" s="102">
        <f>Beechdean!U16</f>
        <v>0</v>
      </c>
      <c r="V16" s="102">
        <f>Beechdean!V16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0</v>
      </c>
      <c r="D18" s="16">
        <f>$D32</f>
        <v>0</v>
      </c>
      <c r="E18" s="16">
        <f>$D33</f>
        <v>55.719411000000001</v>
      </c>
      <c r="F18" s="16">
        <f>$D34</f>
        <v>55.719411000000001</v>
      </c>
      <c r="G18" s="16">
        <f>$D35</f>
        <v>0</v>
      </c>
      <c r="H18" s="16">
        <f>$D36</f>
        <v>55.719411000000001</v>
      </c>
      <c r="I18" s="16">
        <f>$D37</f>
        <v>55.719411000000001</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-64.599999999999994</v>
      </c>
      <c r="D19" s="16">
        <f t="shared" ref="D19:V19" si="1">D18-D17</f>
        <v>-64.599999999999994</v>
      </c>
      <c r="E19" s="16">
        <f t="shared" si="1"/>
        <v>-8.8805889999999934</v>
      </c>
      <c r="F19" s="16">
        <f t="shared" si="1"/>
        <v>-8.8805889999999934</v>
      </c>
      <c r="G19" s="16">
        <f t="shared" si="1"/>
        <v>-64.599999999999994</v>
      </c>
      <c r="H19" s="16">
        <f t="shared" si="1"/>
        <v>-8.8805889999999934</v>
      </c>
      <c r="I19" s="16">
        <f t="shared" si="1"/>
        <v>-8.8805889999999934</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
      </c>
      <c r="D20" s="25" t="str">
        <f>IF($B32="","",IF(D$19&gt;=0,"INCREASE","DECREASE"))</f>
        <v/>
      </c>
      <c r="E20" s="25" t="str">
        <f>IF($B33="","",IF(E$19&gt;=0,"INCREASE","DECREASE"))</f>
        <v>DECREASE</v>
      </c>
      <c r="F20" s="25" t="str">
        <f>IF($B34="","",IF(F$19&gt;=0,"INCREASE","DECREASE"))</f>
        <v>DECREASE</v>
      </c>
      <c r="G20" s="25" t="str">
        <f>IF($B35="","",IF(G$19&gt;=0,"INCREASE","DECREASE"))</f>
        <v/>
      </c>
      <c r="H20" s="25" t="str">
        <f>IF($B36="","",IF(H$19&gt;=0,"INCREASE","DECREASE"))</f>
        <v>DECREASE</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0</v>
      </c>
      <c r="D22" s="16">
        <f>$E32</f>
        <v>0</v>
      </c>
      <c r="E22" s="16">
        <f>$E33</f>
        <v>30.035830000000004</v>
      </c>
      <c r="F22" s="16">
        <f>$E34</f>
        <v>30.035830000000004</v>
      </c>
      <c r="G22" s="16">
        <f>$E35</f>
        <v>0</v>
      </c>
      <c r="H22" s="16">
        <f>$E36</f>
        <v>30.035830000000004</v>
      </c>
      <c r="I22" s="16">
        <f>$E37</f>
        <v>30.035830000000004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-228</v>
      </c>
      <c r="D23" s="16">
        <f t="shared" ref="D23:V23" si="3">D22-D21</f>
        <v>-228</v>
      </c>
      <c r="E23" s="16">
        <f t="shared" si="3"/>
        <v>-197.96417</v>
      </c>
      <c r="F23" s="16">
        <f t="shared" si="3"/>
        <v>-197.96417</v>
      </c>
      <c r="G23" s="16">
        <f t="shared" si="3"/>
        <v>-228</v>
      </c>
      <c r="H23" s="16">
        <f t="shared" si="3"/>
        <v>-197.96417</v>
      </c>
      <c r="I23" s="16">
        <f t="shared" si="3"/>
        <v>-197.96417</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7.29</v>
      </c>
      <c r="C28" s="15">
        <v>0.17</v>
      </c>
      <c r="D28" s="15">
        <v>201</v>
      </c>
      <c r="E28" s="15">
        <v>206</v>
      </c>
      <c r="F28" s="15">
        <v>52.5</v>
      </c>
      <c r="G28" s="15">
        <v>0.33500000000000002</v>
      </c>
      <c r="H28" s="15">
        <v>2.33</v>
      </c>
      <c r="I28" s="15">
        <v>0.5</v>
      </c>
      <c r="J28" s="15">
        <v>0.01</v>
      </c>
      <c r="K28" s="15">
        <v>0.05</v>
      </c>
      <c r="L28" s="15">
        <v>0.214</v>
      </c>
      <c r="M28" s="15">
        <v>0.51400000000000001</v>
      </c>
      <c r="N28" s="15"/>
      <c r="O28" s="15"/>
      <c r="P28" s="15">
        <v>414</v>
      </c>
      <c r="Q28" s="15">
        <v>229</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c r="C31" s="76">
        <f>IF(C$27="%w/w SAR",((C$28*10)*$B31),IF(C$27="%w/w DM",(((C$28*10)*($B$28/100))*$B31),IF(C$27="kg/t SAR",(C$28*$B31),IF(C$27="kg/t DM",((C$28*($B$28/100))*$B31),IF(C$27="mg/kg SAR",((C$28*0.001)*$B31),IF(C$27="mg/kg DM",(((C$28*0.001)*($B$28/100))*$B31),0))))))</f>
        <v>0</v>
      </c>
      <c r="D31" s="76">
        <f>(IF(D$27="%w/w SAR",((D$28*10)*$B31),IF(D$27="%w/w DM",(((D$28*10)*($B$28/100))*$B31),IF(D$27="kg/t SAR",(D$28*$B31),IF(D$27="kg/t DM",((D$28*($B$28/100))*$B31),IF(D$27="mg/kg SAR",((D$28*0.001)*$B31),IF(D$27="mg/kg DM",(((D$28*0.001)*($B$28/100))*$B31),"0")))))))*2.291</f>
        <v>0</v>
      </c>
      <c r="E31" s="76">
        <f>(IF(E$27="%w/w SAR",((E$28*10)*$B31),IF(E$27="%w/w DM",(((E$28*10)*($B$28/100))*$B31),IF(E$27="kg/t SAR",(E$28*$B31),IF(E$27="kg/t DM",((E$28*($B$28/100))*$B31),IF(E$27="mg/kg SAR",((E$28*0.001)*$B31),IF(E$27="mg/kg DM",(((E$28*0.001)*($B$28/100))*$B31),"0")))))))*1.205</f>
        <v>0</v>
      </c>
      <c r="F31" s="76">
        <f>(IF(F$27="%w/w SAR",((F$28*10)*$B31),IF(F$27="%w/w DM",(((F$28*10)*($B$28/100))*$B31),IF(F$27="kg/t SAR",(F$28*$B31),IF(F$27="kg/t DM",((F$28*($B$28/100))*$B31),IF(F$27="mg/kg SAR",((F$28*0.001)*$B31),IF(F$27="mg/kg DM",(((F$28*0.001)*($B$28/100))*$B31),"0")))))))*1.658</f>
        <v>0</v>
      </c>
      <c r="G31" s="76">
        <f t="shared" ref="G31:P46" si="5">IF(G$27="%w/w SAR",((G$28*10)*$B31),IF(G$27="%w/w DM",(((G$28*10)*($B$28/100))*$B31),IF(G$27="kg/t SAR",(G$28*$B31),IF(G$27="kg/t DM",((G$28*($B$28/100))*$B31),IF(G$27="mg/kg SAR",((G$28*0.001)*$B31),IF(G$27="mg/kg DM",(((G$28*0.001)*($B$28/100))*$B31),0))))))</f>
        <v>0</v>
      </c>
      <c r="H31" s="76">
        <f t="shared" si="5"/>
        <v>0</v>
      </c>
      <c r="I31" s="76">
        <f t="shared" si="5"/>
        <v>0</v>
      </c>
      <c r="J31" s="76">
        <f t="shared" si="5"/>
        <v>0</v>
      </c>
      <c r="K31" s="76">
        <f t="shared" si="5"/>
        <v>0</v>
      </c>
      <c r="L31" s="76">
        <f t="shared" si="5"/>
        <v>0</v>
      </c>
      <c r="M31" s="76">
        <f t="shared" si="5"/>
        <v>0</v>
      </c>
      <c r="N31" s="76">
        <f t="shared" si="5"/>
        <v>0</v>
      </c>
      <c r="O31" s="76">
        <f t="shared" si="5"/>
        <v>0</v>
      </c>
      <c r="P31" s="76">
        <f t="shared" si="5"/>
        <v>0</v>
      </c>
      <c r="Q31" s="76">
        <f>(IF(Q$27="%w/w SAR",((Q$28*10)*$B31),IF(Q$27="%w/w DM",(((Q$28*10)*($B$28/100))*$B31),IF(Q$27="kg/t SAR",(Q$28*$B31),IF(Q$27="kg/t DM",((Q$28*($B$28/100))*$B31),IF(Q$27="mg/kg SAR",((Q$28*0.001)*$B31),IF(Q$27="mg/kg DM",(((Q$28*0.001)*($B$28/100))*$B31),0)))))))*2.5</f>
        <v>0</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v>
      </c>
      <c r="B33" s="15">
        <v>121</v>
      </c>
      <c r="C33" s="76">
        <f t="shared" si="6"/>
        <v>205.70000000000002</v>
      </c>
      <c r="D33" s="76">
        <f t="shared" si="7"/>
        <v>55.719411000000001</v>
      </c>
      <c r="E33" s="76">
        <f t="shared" si="8"/>
        <v>30.035830000000004</v>
      </c>
      <c r="F33" s="76">
        <f t="shared" si="9"/>
        <v>10.532444999999999</v>
      </c>
      <c r="G33" s="76">
        <f t="shared" si="5"/>
        <v>4.0535000000000002E-2</v>
      </c>
      <c r="H33" s="76">
        <f t="shared" si="5"/>
        <v>0.28193000000000001</v>
      </c>
      <c r="I33" s="76">
        <f t="shared" si="5"/>
        <v>6.0499999999999998E-2</v>
      </c>
      <c r="J33" s="76">
        <f t="shared" si="5"/>
        <v>1.2100000000000001E-3</v>
      </c>
      <c r="K33" s="76">
        <f t="shared" si="5"/>
        <v>6.0500000000000007E-3</v>
      </c>
      <c r="L33" s="76">
        <f t="shared" si="5"/>
        <v>2.5894E-2</v>
      </c>
      <c r="M33" s="76">
        <f t="shared" si="5"/>
        <v>6.2194000000000006E-2</v>
      </c>
      <c r="N33" s="76">
        <f t="shared" si="5"/>
        <v>0</v>
      </c>
      <c r="O33" s="76">
        <f t="shared" si="5"/>
        <v>0</v>
      </c>
      <c r="P33" s="76">
        <f t="shared" si="5"/>
        <v>50.094000000000001</v>
      </c>
      <c r="Q33" s="76">
        <f t="shared" si="10"/>
        <v>69.272499999999994</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v>
      </c>
      <c r="B34" s="15">
        <v>121</v>
      </c>
      <c r="C34" s="76">
        <f t="shared" si="6"/>
        <v>205.70000000000002</v>
      </c>
      <c r="D34" s="76">
        <f t="shared" si="7"/>
        <v>55.719411000000001</v>
      </c>
      <c r="E34" s="76">
        <f t="shared" si="8"/>
        <v>30.035830000000004</v>
      </c>
      <c r="F34" s="76">
        <f t="shared" si="9"/>
        <v>10.532444999999999</v>
      </c>
      <c r="G34" s="76">
        <f t="shared" si="5"/>
        <v>4.0535000000000002E-2</v>
      </c>
      <c r="H34" s="76">
        <f t="shared" si="5"/>
        <v>0.28193000000000001</v>
      </c>
      <c r="I34" s="76">
        <f t="shared" si="5"/>
        <v>6.0499999999999998E-2</v>
      </c>
      <c r="J34" s="76">
        <f t="shared" si="5"/>
        <v>1.2100000000000001E-3</v>
      </c>
      <c r="K34" s="76">
        <f t="shared" si="5"/>
        <v>6.0500000000000007E-3</v>
      </c>
      <c r="L34" s="76">
        <f t="shared" si="5"/>
        <v>2.5894E-2</v>
      </c>
      <c r="M34" s="76">
        <f t="shared" si="5"/>
        <v>6.2194000000000006E-2</v>
      </c>
      <c r="N34" s="76">
        <f t="shared" si="5"/>
        <v>0</v>
      </c>
      <c r="O34" s="76">
        <f t="shared" si="5"/>
        <v>0</v>
      </c>
      <c r="P34" s="76">
        <f t="shared" si="5"/>
        <v>50.094000000000001</v>
      </c>
      <c r="Q34" s="76">
        <f t="shared" si="10"/>
        <v>69.272499999999994</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5</v>
      </c>
      <c r="B35" s="15"/>
      <c r="C35" s="76">
        <f t="shared" si="6"/>
        <v>0</v>
      </c>
      <c r="D35" s="76">
        <f t="shared" si="7"/>
        <v>0</v>
      </c>
      <c r="E35" s="76">
        <f t="shared" si="8"/>
        <v>0</v>
      </c>
      <c r="F35" s="76">
        <f t="shared" si="9"/>
        <v>0</v>
      </c>
      <c r="G35" s="76">
        <f t="shared" si="5"/>
        <v>0</v>
      </c>
      <c r="H35" s="76">
        <f t="shared" si="5"/>
        <v>0</v>
      </c>
      <c r="I35" s="76">
        <f t="shared" si="5"/>
        <v>0</v>
      </c>
      <c r="J35" s="76">
        <f t="shared" si="5"/>
        <v>0</v>
      </c>
      <c r="K35" s="76">
        <f t="shared" si="5"/>
        <v>0</v>
      </c>
      <c r="L35" s="76">
        <f t="shared" si="5"/>
        <v>0</v>
      </c>
      <c r="M35" s="76">
        <f t="shared" si="5"/>
        <v>0</v>
      </c>
      <c r="N35" s="76">
        <f t="shared" si="5"/>
        <v>0</v>
      </c>
      <c r="O35" s="76">
        <f t="shared" si="5"/>
        <v>0</v>
      </c>
      <c r="P35" s="76">
        <f t="shared" si="5"/>
        <v>0</v>
      </c>
      <c r="Q35" s="76">
        <f t="shared" si="10"/>
        <v>0</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6</v>
      </c>
      <c r="B36" s="15">
        <v>121</v>
      </c>
      <c r="C36" s="76">
        <f t="shared" si="6"/>
        <v>205.70000000000002</v>
      </c>
      <c r="D36" s="76">
        <f t="shared" si="7"/>
        <v>55.719411000000001</v>
      </c>
      <c r="E36" s="76">
        <f t="shared" si="8"/>
        <v>30.035830000000004</v>
      </c>
      <c r="F36" s="76">
        <f t="shared" si="9"/>
        <v>10.532444999999999</v>
      </c>
      <c r="G36" s="76">
        <f t="shared" si="5"/>
        <v>4.0535000000000002E-2</v>
      </c>
      <c r="H36" s="76">
        <f t="shared" si="5"/>
        <v>0.28193000000000001</v>
      </c>
      <c r="I36" s="76">
        <f t="shared" si="5"/>
        <v>6.0499999999999998E-2</v>
      </c>
      <c r="J36" s="76">
        <f t="shared" si="5"/>
        <v>1.2100000000000001E-3</v>
      </c>
      <c r="K36" s="76">
        <f t="shared" si="5"/>
        <v>6.0500000000000007E-3</v>
      </c>
      <c r="L36" s="76">
        <f t="shared" si="5"/>
        <v>2.5894E-2</v>
      </c>
      <c r="M36" s="76">
        <f t="shared" si="5"/>
        <v>6.2194000000000006E-2</v>
      </c>
      <c r="N36" s="76">
        <f t="shared" si="5"/>
        <v>0</v>
      </c>
      <c r="O36" s="76">
        <f t="shared" si="5"/>
        <v>0</v>
      </c>
      <c r="P36" s="76">
        <f t="shared" si="5"/>
        <v>50.094000000000001</v>
      </c>
      <c r="Q36" s="76">
        <f t="shared" si="10"/>
        <v>69.272499999999994</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7</v>
      </c>
      <c r="B37" s="15">
        <v>121</v>
      </c>
      <c r="C37" s="76">
        <f t="shared" si="6"/>
        <v>205.70000000000002</v>
      </c>
      <c r="D37" s="76">
        <f t="shared" si="7"/>
        <v>55.719411000000001</v>
      </c>
      <c r="E37" s="76">
        <f t="shared" si="8"/>
        <v>30.035830000000004</v>
      </c>
      <c r="F37" s="76">
        <f t="shared" si="9"/>
        <v>10.532444999999999</v>
      </c>
      <c r="G37" s="76">
        <f t="shared" si="5"/>
        <v>4.0535000000000002E-2</v>
      </c>
      <c r="H37" s="76">
        <f t="shared" si="5"/>
        <v>0.28193000000000001</v>
      </c>
      <c r="I37" s="76">
        <f t="shared" si="5"/>
        <v>6.0499999999999998E-2</v>
      </c>
      <c r="J37" s="76">
        <f t="shared" si="5"/>
        <v>1.2100000000000001E-3</v>
      </c>
      <c r="K37" s="76">
        <f t="shared" si="5"/>
        <v>6.0500000000000007E-3</v>
      </c>
      <c r="L37" s="76">
        <f t="shared" si="5"/>
        <v>2.5894E-2</v>
      </c>
      <c r="M37" s="76">
        <f t="shared" si="5"/>
        <v>6.2194000000000006E-2</v>
      </c>
      <c r="N37" s="76">
        <f t="shared" si="5"/>
        <v>0</v>
      </c>
      <c r="O37" s="76">
        <f t="shared" si="5"/>
        <v>0</v>
      </c>
      <c r="P37" s="76">
        <f t="shared" si="5"/>
        <v>50.094000000000001</v>
      </c>
      <c r="Q37" s="76">
        <f t="shared" si="10"/>
        <v>69.272499999999994</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 xml:space="preserve">Francis 1 </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Francis 2</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6</v>
      </c>
      <c r="H57" s="8">
        <f t="shared" si="13"/>
        <v>7</v>
      </c>
      <c r="I57" s="8" t="str">
        <f t="shared" si="13"/>
        <v xml:space="preserve">Francis 1 </v>
      </c>
      <c r="J57" s="8" t="str">
        <f t="shared" si="13"/>
        <v>Francis 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0" t="s">
        <v>132</v>
      </c>
      <c r="B59" s="75">
        <f>VLOOKUP(C$14,Table24567[],5,FALSE)</f>
        <v>6.2</v>
      </c>
      <c r="C59" s="75">
        <f>VLOOKUP(D$14,Table24567[],5,FALSE)</f>
        <v>6.2</v>
      </c>
      <c r="D59" s="75">
        <f>VLOOKUP(E$14,Table24567[],5,FALSE)</f>
        <v>6.2</v>
      </c>
      <c r="E59" s="75">
        <f>VLOOKUP(F$14,Table24567[],5,FALSE)</f>
        <v>6.2</v>
      </c>
      <c r="F59" s="75">
        <f>VLOOKUP(G$14,Table24567[],5,FALSE)</f>
        <v>6.2</v>
      </c>
      <c r="G59" s="75">
        <f>VLOOKUP(H$14,Table24567[],5,FALSE)</f>
        <v>6.2</v>
      </c>
      <c r="H59" s="75">
        <f>VLOOKUP(I$14,Table24567[],5,FALSE)</f>
        <v>6.2</v>
      </c>
      <c r="I59" s="75">
        <f>VLOOKUP(J$14,Table24567[],5,FALSE)</f>
        <v>6.2</v>
      </c>
      <c r="J59" s="75">
        <f>VLOOKUP(K$14,Table24567[],5,FALSE)</f>
        <v>6.2</v>
      </c>
      <c r="K59" s="75" t="e">
        <f>VLOOKUP(L$14,Table24567[],5,FALSE)</f>
        <v>#N/A</v>
      </c>
      <c r="L59" s="75" t="e">
        <f>VLOOKUP(M$14,Table24567[],5,FALSE)</f>
        <v>#N/A</v>
      </c>
      <c r="M59" s="75" t="e">
        <f>VLOOKUP(N$14,Table24567[],5,FALSE)</f>
        <v>#N/A</v>
      </c>
      <c r="N59" s="75" t="e">
        <f>VLOOKUP(O$14,Table24567[],5,FALSE)</f>
        <v>#N/A</v>
      </c>
      <c r="O59" s="75" t="e">
        <f>VLOOKUP(P$14,Table24567[],5,FALSE)</f>
        <v>#N/A</v>
      </c>
      <c r="P59" s="75" t="e">
        <f>VLOOKUP(Q$14,Table24567[],5,FALSE)</f>
        <v>#N/A</v>
      </c>
      <c r="Q59" s="75" t="e">
        <f>VLOOKUP(R$14,Table24567[],5,FALSE)</f>
        <v>#N/A</v>
      </c>
      <c r="R59" s="75" t="e">
        <f>VLOOKUP(S$14,Table24567[],5,FALSE)</f>
        <v>#N/A</v>
      </c>
      <c r="S59" s="75" t="e">
        <f>VLOOKUP(T$14,Table24567[],5,FALSE)</f>
        <v>#N/A</v>
      </c>
      <c r="T59" s="75" t="e">
        <f>VLOOKUP(U$14,Table24567[],5,FALSE)</f>
        <v>#N/A</v>
      </c>
      <c r="U59" s="75" t="e">
        <f>VLOOKUP(V$14,Table24567[],5,FALSE)</f>
        <v>#N/A</v>
      </c>
    </row>
    <row r="60" spans="1:35" s="19" customFormat="1" ht="13" x14ac:dyDescent="0.3">
      <c r="A60" s="110" t="s">
        <v>4</v>
      </c>
      <c r="B60" s="75">
        <f>C10</f>
        <v>5.6</v>
      </c>
      <c r="C60" s="75">
        <f t="shared" ref="C60:U60" si="14">D10</f>
        <v>5.9</v>
      </c>
      <c r="D60" s="75">
        <f t="shared" si="14"/>
        <v>7.7</v>
      </c>
      <c r="E60" s="75">
        <f t="shared" si="14"/>
        <v>6.4</v>
      </c>
      <c r="F60" s="75">
        <f t="shared" si="14"/>
        <v>5.8</v>
      </c>
      <c r="G60" s="75">
        <f t="shared" si="14"/>
        <v>6.2</v>
      </c>
      <c r="H60" s="75">
        <f t="shared" si="14"/>
        <v>6</v>
      </c>
      <c r="I60" s="75">
        <f t="shared" si="14"/>
        <v>5.4</v>
      </c>
      <c r="J60" s="75">
        <f t="shared" si="14"/>
        <v>5.7</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0</v>
      </c>
      <c r="C62" s="76">
        <f>B32</f>
        <v>0</v>
      </c>
      <c r="D62" s="76">
        <f>B33</f>
        <v>121</v>
      </c>
      <c r="E62" s="76">
        <f>B34</f>
        <v>121</v>
      </c>
      <c r="F62" s="76">
        <f>B35</f>
        <v>0</v>
      </c>
      <c r="G62" s="76">
        <f>B36</f>
        <v>121</v>
      </c>
      <c r="H62" s="76">
        <f>B37</f>
        <v>121</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3.6000000000000032</v>
      </c>
      <c r="C64" s="76">
        <f t="shared" ref="C64:U64" si="17">(C59-C60)*C61</f>
        <v>1.7999999999999989</v>
      </c>
      <c r="D64" s="76">
        <f t="shared" si="17"/>
        <v>-9</v>
      </c>
      <c r="E64" s="76">
        <f t="shared" si="17"/>
        <v>-1.2000000000000011</v>
      </c>
      <c r="F64" s="76">
        <f t="shared" si="17"/>
        <v>2.4000000000000021</v>
      </c>
      <c r="G64" s="76">
        <f t="shared" si="17"/>
        <v>0</v>
      </c>
      <c r="H64" s="76">
        <f t="shared" si="17"/>
        <v>1.2000000000000011</v>
      </c>
      <c r="I64" s="76">
        <f t="shared" si="17"/>
        <v>4.7999999999999989</v>
      </c>
      <c r="J64" s="76">
        <f t="shared" si="17"/>
        <v>3</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-3.6000000000000032</v>
      </c>
      <c r="C65" s="76">
        <f t="shared" ref="C65:U65" si="18">C63-C64</f>
        <v>-1.7999999999999989</v>
      </c>
      <c r="D65" s="76">
        <f t="shared" si="18"/>
        <v>9</v>
      </c>
      <c r="E65" s="76">
        <f t="shared" si="18"/>
        <v>1.2000000000000011</v>
      </c>
      <c r="F65" s="76">
        <f t="shared" si="18"/>
        <v>-2.4000000000000021</v>
      </c>
      <c r="G65" s="76">
        <f t="shared" si="18"/>
        <v>0</v>
      </c>
      <c r="H65" s="76">
        <f t="shared" si="18"/>
        <v>-1.2000000000000011</v>
      </c>
      <c r="I65" s="76">
        <f t="shared" si="18"/>
        <v>-4.7999999999999989</v>
      </c>
      <c r="J65" s="76">
        <f t="shared" si="18"/>
        <v>-3</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C9" sqref="C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Beechdean!C1:D1</f>
        <v>PAN-019672</v>
      </c>
      <c r="D1" s="143"/>
      <c r="E1" s="92" t="s">
        <v>45</v>
      </c>
      <c r="F1" s="38">
        <f>Beechdean!F1</f>
        <v>22.2</v>
      </c>
      <c r="G1" s="125" t="s">
        <v>43</v>
      </c>
      <c r="H1" s="126"/>
      <c r="I1" s="117">
        <v>5.82</v>
      </c>
      <c r="J1" s="129" t="s">
        <v>153</v>
      </c>
      <c r="K1" s="129"/>
      <c r="L1" s="96">
        <v>1490</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Beechdean!C2:D2</f>
        <v>EPR/KP3594VE</v>
      </c>
      <c r="D2" s="145"/>
      <c r="E2" s="92" t="s">
        <v>109</v>
      </c>
      <c r="F2" s="120" t="s">
        <v>176</v>
      </c>
      <c r="G2" s="127" t="s">
        <v>110</v>
      </c>
      <c r="H2" s="128"/>
      <c r="I2" s="117">
        <v>2191</v>
      </c>
      <c r="J2" s="129" t="s">
        <v>158</v>
      </c>
      <c r="K2" s="129"/>
      <c r="L2" s="96">
        <v>0.36</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Beechdean!C3:D3</f>
        <v>Mr Rob Piggot</v>
      </c>
      <c r="D3" s="145"/>
      <c r="E3" s="92" t="s">
        <v>108</v>
      </c>
      <c r="F3" s="30" t="s">
        <v>78</v>
      </c>
      <c r="G3" s="129" t="s">
        <v>159</v>
      </c>
      <c r="H3" s="129"/>
      <c r="I3" s="117">
        <v>21980</v>
      </c>
      <c r="J3" s="125" t="s">
        <v>154</v>
      </c>
      <c r="K3" s="126"/>
      <c r="L3" s="96">
        <f>(L1/(L2*10000))*100</f>
        <v>41.388888888888886</v>
      </c>
      <c r="AB3" s="29" t="s">
        <v>57</v>
      </c>
      <c r="AC3" s="17"/>
      <c r="AD3" s="29" t="s">
        <v>71</v>
      </c>
      <c r="AE3" s="17"/>
      <c r="AF3" s="17"/>
      <c r="AG3" s="43" t="s">
        <v>77</v>
      </c>
      <c r="AH3" s="18"/>
      <c r="AI3" s="47" t="s">
        <v>113</v>
      </c>
      <c r="AJ3" s="48">
        <v>1.7</v>
      </c>
      <c r="AK3" s="49">
        <v>6</v>
      </c>
      <c r="AL3" s="50">
        <v>1</v>
      </c>
      <c r="AM3" s="11">
        <v>6.2</v>
      </c>
      <c r="AN3" s="11" t="s">
        <v>112</v>
      </c>
    </row>
    <row r="4" spans="1:41" ht="25" x14ac:dyDescent="0.25">
      <c r="A4" s="129" t="s">
        <v>0</v>
      </c>
      <c r="B4" s="129"/>
      <c r="C4" s="142" t="str">
        <f>Beechdean!C4:D4</f>
        <v>Hugmore House, Hugmore Lane,  LL139YE</v>
      </c>
      <c r="D4" s="143"/>
      <c r="E4" s="93" t="s">
        <v>1</v>
      </c>
      <c r="F4" s="120" t="s">
        <v>180</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Beechdean!C5:D5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f>Beechdean!C8</f>
        <v>1</v>
      </c>
      <c r="D8" s="59">
        <f>Beechdean!D8</f>
        <v>2</v>
      </c>
      <c r="E8" s="59">
        <f>Beechdean!E8</f>
        <v>3</v>
      </c>
      <c r="F8" s="59">
        <f>Beechdean!F8</f>
        <v>4</v>
      </c>
      <c r="G8" s="59">
        <f>Beechdean!G8</f>
        <v>5</v>
      </c>
      <c r="H8" s="59">
        <f>Beechdean!H8</f>
        <v>6</v>
      </c>
      <c r="I8" s="59">
        <f>Beechdean!I8</f>
        <v>7</v>
      </c>
      <c r="J8" s="59" t="str">
        <f>Beechdean!J8</f>
        <v xml:space="preserve">Francis 1 </v>
      </c>
      <c r="K8" s="59" t="str">
        <f>Beechdean!K8</f>
        <v>Francis 2</v>
      </c>
      <c r="L8" s="59">
        <f>Beechdean!L8</f>
        <v>0</v>
      </c>
      <c r="M8" s="59">
        <f>Beechdean!M8</f>
        <v>0</v>
      </c>
      <c r="N8" s="59">
        <f>Beechdean!N8</f>
        <v>0</v>
      </c>
      <c r="O8" s="59">
        <f>Beechdean!O8</f>
        <v>0</v>
      </c>
      <c r="P8" s="59">
        <f>Beechdean!P8</f>
        <v>0</v>
      </c>
      <c r="Q8" s="59">
        <f>Beechdean!Q8</f>
        <v>0</v>
      </c>
      <c r="R8" s="59">
        <f>Beechdean!R8</f>
        <v>0</v>
      </c>
      <c r="S8" s="59">
        <f>Beechdean!S8</f>
        <v>0</v>
      </c>
      <c r="T8" s="59">
        <f>Beechdean!T8</f>
        <v>0</v>
      </c>
      <c r="U8" s="59">
        <f>Beechdean!U8</f>
        <v>0</v>
      </c>
      <c r="V8" s="59">
        <f>Beechdean!V8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Beechdean!C9</f>
        <v xml:space="preserve">Moderate </v>
      </c>
      <c r="D9" s="59" t="str">
        <f>Beechdean!D9</f>
        <v xml:space="preserve">Moderate </v>
      </c>
      <c r="E9" s="59" t="str">
        <f>Beechdean!E9</f>
        <v xml:space="preserve">Moderate </v>
      </c>
      <c r="F9" s="59" t="str">
        <f>Beechdean!F9</f>
        <v xml:space="preserve">Moderate </v>
      </c>
      <c r="G9" s="59" t="str">
        <f>Beechdean!G9</f>
        <v xml:space="preserve">Moderate </v>
      </c>
      <c r="H9" s="59" t="str">
        <f>Beechdean!H9</f>
        <v xml:space="preserve">Moderate </v>
      </c>
      <c r="I9" s="59" t="str">
        <f>Beechdean!I9</f>
        <v xml:space="preserve">Moderate </v>
      </c>
      <c r="J9" s="59" t="str">
        <f>Beechdean!J9</f>
        <v xml:space="preserve">Moderate </v>
      </c>
      <c r="K9" s="59" t="str">
        <f>Beechdean!K9</f>
        <v xml:space="preserve">Moderate </v>
      </c>
      <c r="L9" s="59">
        <f>Beechdean!L9</f>
        <v>0</v>
      </c>
      <c r="M9" s="59">
        <f>Beechdean!M9</f>
        <v>0</v>
      </c>
      <c r="N9" s="59">
        <f>Beechdean!N9</f>
        <v>0</v>
      </c>
      <c r="O9" s="59">
        <f>Beechdean!O9</f>
        <v>0</v>
      </c>
      <c r="P9" s="59">
        <f>Beechdean!P9</f>
        <v>0</v>
      </c>
      <c r="Q9" s="59">
        <f>Beechdean!Q9</f>
        <v>0</v>
      </c>
      <c r="R9" s="59">
        <f>Beechdean!R9</f>
        <v>0</v>
      </c>
      <c r="S9" s="59">
        <f>Beechdean!S9</f>
        <v>0</v>
      </c>
      <c r="T9" s="59">
        <f>Beechdean!T9</f>
        <v>0</v>
      </c>
      <c r="U9" s="59">
        <f>Beechdean!U9</f>
        <v>0</v>
      </c>
      <c r="V9" s="59">
        <f>Beechdean!V9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Beechdean!C10</f>
        <v>5.6</v>
      </c>
      <c r="D10" s="59">
        <f>Beechdean!D10</f>
        <v>5.9</v>
      </c>
      <c r="E10" s="59">
        <f>Beechdean!E10</f>
        <v>7.7</v>
      </c>
      <c r="F10" s="59">
        <f>Beechdean!F10</f>
        <v>6.4</v>
      </c>
      <c r="G10" s="59">
        <f>Beechdean!G10</f>
        <v>5.8</v>
      </c>
      <c r="H10" s="59">
        <f>Beechdean!H10</f>
        <v>6.2</v>
      </c>
      <c r="I10" s="59">
        <f>Beechdean!I10</f>
        <v>6</v>
      </c>
      <c r="J10" s="59">
        <f>Beechdean!J10</f>
        <v>5.4</v>
      </c>
      <c r="K10" s="59">
        <f>Beechdean!K10</f>
        <v>5.7</v>
      </c>
      <c r="L10" s="59">
        <f>Beechdean!L10</f>
        <v>0</v>
      </c>
      <c r="M10" s="59">
        <f>Beechdean!M10</f>
        <v>0</v>
      </c>
      <c r="N10" s="59">
        <f>Beechdean!N10</f>
        <v>0</v>
      </c>
      <c r="O10" s="59">
        <f>Beechdean!O10</f>
        <v>0</v>
      </c>
      <c r="P10" s="59">
        <f>Beechdean!P10</f>
        <v>0</v>
      </c>
      <c r="Q10" s="59">
        <f>Beechdean!Q10</f>
        <v>0</v>
      </c>
      <c r="R10" s="59">
        <f>Beechdean!R10</f>
        <v>0</v>
      </c>
      <c r="S10" s="59">
        <f>Beechdean!S10</f>
        <v>0</v>
      </c>
      <c r="T10" s="59">
        <f>Beechdean!T10</f>
        <v>0</v>
      </c>
      <c r="U10" s="59">
        <f>Beechdean!U10</f>
        <v>0</v>
      </c>
      <c r="V10" s="59">
        <f>Beechdean!V10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Beechdean!C11</f>
        <v>0</v>
      </c>
      <c r="D11" s="59">
        <f>Beechdean!D11</f>
        <v>1</v>
      </c>
      <c r="E11" s="59">
        <f>Beechdean!E11</f>
        <v>3</v>
      </c>
      <c r="F11" s="59">
        <f>Beechdean!F11</f>
        <v>1</v>
      </c>
      <c r="G11" s="59">
        <f>Beechdean!G11</f>
        <v>1</v>
      </c>
      <c r="H11" s="59">
        <f>Beechdean!H11</f>
        <v>1</v>
      </c>
      <c r="I11" s="59">
        <f>Beechdean!I11</f>
        <v>2</v>
      </c>
      <c r="J11" s="59">
        <f>Beechdean!J11</f>
        <v>2</v>
      </c>
      <c r="K11" s="59">
        <f>Beechdean!K11</f>
        <v>2</v>
      </c>
      <c r="L11" s="59">
        <f>Beechdean!L11</f>
        <v>0</v>
      </c>
      <c r="M11" s="59">
        <f>Beechdean!M11</f>
        <v>0</v>
      </c>
      <c r="N11" s="59">
        <f>Beechdean!N11</f>
        <v>0</v>
      </c>
      <c r="O11" s="59">
        <f>Beechdean!O11</f>
        <v>0</v>
      </c>
      <c r="P11" s="59">
        <f>Beechdean!P11</f>
        <v>0</v>
      </c>
      <c r="Q11" s="59">
        <f>Beechdean!Q11</f>
        <v>0</v>
      </c>
      <c r="R11" s="59">
        <f>Beechdean!R11</f>
        <v>0</v>
      </c>
      <c r="S11" s="59">
        <f>Beechdean!S11</f>
        <v>0</v>
      </c>
      <c r="T11" s="59">
        <f>Beechdean!T11</f>
        <v>0</v>
      </c>
      <c r="U11" s="59">
        <f>Beechdean!U11</f>
        <v>0</v>
      </c>
      <c r="V11" s="59">
        <f>Beechdean!V11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Beechdean!C12</f>
        <v>0</v>
      </c>
      <c r="D12" s="59">
        <f>Beechdean!D12</f>
        <v>0</v>
      </c>
      <c r="E12" s="59">
        <f>Beechdean!E12</f>
        <v>3</v>
      </c>
      <c r="F12" s="59">
        <f>Beechdean!F12</f>
        <v>1</v>
      </c>
      <c r="G12" s="59">
        <f>Beechdean!G12</f>
        <v>0</v>
      </c>
      <c r="H12" s="59">
        <f>Beechdean!H12</f>
        <v>0</v>
      </c>
      <c r="I12" s="59">
        <f>Beechdean!I12</f>
        <v>0</v>
      </c>
      <c r="J12" s="59">
        <f>Beechdean!J12</f>
        <v>1</v>
      </c>
      <c r="K12" s="59">
        <f>Beechdean!K12</f>
        <v>1</v>
      </c>
      <c r="L12" s="59">
        <f>Beechdean!L12</f>
        <v>0</v>
      </c>
      <c r="M12" s="59">
        <f>Beechdean!M12</f>
        <v>0</v>
      </c>
      <c r="N12" s="59">
        <f>Beechdean!N12</f>
        <v>0</v>
      </c>
      <c r="O12" s="59">
        <f>Beechdean!O12</f>
        <v>0</v>
      </c>
      <c r="P12" s="59">
        <f>Beechdean!P12</f>
        <v>0</v>
      </c>
      <c r="Q12" s="59">
        <f>Beechdean!Q12</f>
        <v>0</v>
      </c>
      <c r="R12" s="59">
        <f>Beechdean!R12</f>
        <v>0</v>
      </c>
      <c r="S12" s="59">
        <f>Beechdean!S12</f>
        <v>0</v>
      </c>
      <c r="T12" s="59">
        <f>Beechdean!T12</f>
        <v>0</v>
      </c>
      <c r="U12" s="59">
        <f>Beechdean!U12</f>
        <v>0</v>
      </c>
      <c r="V12" s="59">
        <f>Beechdean!V12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Beechdean!C13</f>
        <v>2</v>
      </c>
      <c r="D13" s="59">
        <f>Beechdean!D13</f>
        <v>3</v>
      </c>
      <c r="E13" s="59">
        <f>Beechdean!E13</f>
        <v>3</v>
      </c>
      <c r="F13" s="59">
        <f>Beechdean!F13</f>
        <v>4</v>
      </c>
      <c r="G13" s="59">
        <f>Beechdean!G13</f>
        <v>4</v>
      </c>
      <c r="H13" s="59">
        <f>Beechdean!H13</f>
        <v>4</v>
      </c>
      <c r="I13" s="59">
        <f>Beechdean!I13</f>
        <v>3</v>
      </c>
      <c r="J13" s="59">
        <f>Beechdean!J13</f>
        <v>5</v>
      </c>
      <c r="K13" s="59">
        <f>Beechdean!K13</f>
        <v>5</v>
      </c>
      <c r="L13" s="59">
        <f>Beechdean!L13</f>
        <v>0</v>
      </c>
      <c r="M13" s="59">
        <f>Beechdean!M13</f>
        <v>0</v>
      </c>
      <c r="N13" s="59">
        <f>Beechdean!N13</f>
        <v>0</v>
      </c>
      <c r="O13" s="59">
        <f>Beechdean!O13</f>
        <v>0</v>
      </c>
      <c r="P13" s="59">
        <f>Beechdean!P13</f>
        <v>0</v>
      </c>
      <c r="Q13" s="59">
        <f>Beechdean!Q13</f>
        <v>0</v>
      </c>
      <c r="R13" s="59">
        <f>Beechdean!R13</f>
        <v>0</v>
      </c>
      <c r="S13" s="59">
        <f>Beechdean!S13</f>
        <v>0</v>
      </c>
      <c r="T13" s="59">
        <f>Beechdean!T13</f>
        <v>0</v>
      </c>
      <c r="U13" s="59">
        <f>Beechdean!U13</f>
        <v>0</v>
      </c>
      <c r="V13" s="59">
        <f>Beechdean!V13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Beechdean!C14</f>
        <v xml:space="preserve">Grass Silage (25% DM) </v>
      </c>
      <c r="D14" s="101" t="str">
        <f>Beechdean!D14</f>
        <v xml:space="preserve">Grass Silage (25% DM) </v>
      </c>
      <c r="E14" s="101" t="str">
        <f>Beechdean!E14</f>
        <v xml:space="preserve">Grass Silage (25% DM) </v>
      </c>
      <c r="F14" s="101" t="str">
        <f>Beechdean!F14</f>
        <v xml:space="preserve">Grass Silage (25% DM) </v>
      </c>
      <c r="G14" s="101" t="str">
        <f>Beechdean!G14</f>
        <v xml:space="preserve">Grass Silage (25% DM) </v>
      </c>
      <c r="H14" s="101" t="str">
        <f>Beechdean!H14</f>
        <v xml:space="preserve">Grass Silage (25% DM) </v>
      </c>
      <c r="I14" s="101" t="str">
        <f>Beechdean!I14</f>
        <v xml:space="preserve">Grass Silage (25% DM) </v>
      </c>
      <c r="J14" s="101" t="str">
        <f>Beechdean!J14</f>
        <v xml:space="preserve">Grass Silage (25% DM) </v>
      </c>
      <c r="K14" s="101" t="str">
        <f>Beechdean!K14</f>
        <v xml:space="preserve">Grass Silage (25% DM) </v>
      </c>
      <c r="L14" s="101">
        <f>Beechdean!L14</f>
        <v>0</v>
      </c>
      <c r="M14" s="101">
        <f>Beechdean!M14</f>
        <v>0</v>
      </c>
      <c r="N14" s="101">
        <f>Beechdean!N14</f>
        <v>0</v>
      </c>
      <c r="O14" s="101">
        <f>Beechdean!O14</f>
        <v>0</v>
      </c>
      <c r="P14" s="101">
        <f>Beechdean!P14</f>
        <v>0</v>
      </c>
      <c r="Q14" s="101">
        <f>Beechdean!Q14</f>
        <v>0</v>
      </c>
      <c r="R14" s="101">
        <f>Beechdean!R14</f>
        <v>0</v>
      </c>
      <c r="S14" s="101">
        <f>Beechdean!S14</f>
        <v>0</v>
      </c>
      <c r="T14" s="101">
        <f>Beechdean!T14</f>
        <v>0</v>
      </c>
      <c r="U14" s="101">
        <f>Beechdean!U14</f>
        <v>0</v>
      </c>
      <c r="V14" s="101">
        <f>Beechdean!V14</f>
        <v>0</v>
      </c>
      <c r="AD14" s="29" t="s">
        <v>138</v>
      </c>
      <c r="AE14" s="29">
        <v>6</v>
      </c>
      <c r="AI14" s="52" t="s">
        <v>119</v>
      </c>
      <c r="AJ14" s="53">
        <v>0.8</v>
      </c>
      <c r="AK14" s="54">
        <v>1.7</v>
      </c>
      <c r="AL14" s="11">
        <v>12</v>
      </c>
      <c r="AM14" s="11">
        <v>6.7</v>
      </c>
      <c r="AN14" s="11" t="s">
        <v>135</v>
      </c>
    </row>
    <row r="15" spans="1:41" ht="13" x14ac:dyDescent="0.25">
      <c r="A15" s="137" t="s">
        <v>9</v>
      </c>
      <c r="B15" s="137"/>
      <c r="C15" s="59">
        <f>Beechdean!C15</f>
        <v>38</v>
      </c>
      <c r="D15" s="59">
        <f>Beechdean!D15</f>
        <v>38</v>
      </c>
      <c r="E15" s="59">
        <f>Beechdean!E15</f>
        <v>38</v>
      </c>
      <c r="F15" s="59">
        <f>Beechdean!F15</f>
        <v>38</v>
      </c>
      <c r="G15" s="59">
        <f>Beechdean!G15</f>
        <v>38</v>
      </c>
      <c r="H15" s="59">
        <f>Beechdean!H15</f>
        <v>38</v>
      </c>
      <c r="I15" s="59">
        <f>Beechdean!I15</f>
        <v>38</v>
      </c>
      <c r="J15" s="59">
        <f>Beechdean!J15</f>
        <v>38</v>
      </c>
      <c r="K15" s="59">
        <f>Beechdean!K15</f>
        <v>38</v>
      </c>
      <c r="L15" s="59">
        <f>Beechdean!L15</f>
        <v>0</v>
      </c>
      <c r="M15" s="59">
        <f>Beechdean!M15</f>
        <v>0</v>
      </c>
      <c r="N15" s="59">
        <f>Beechdean!N15</f>
        <v>0</v>
      </c>
      <c r="O15" s="59">
        <f>Beechdean!O15</f>
        <v>0</v>
      </c>
      <c r="P15" s="59">
        <f>Beechdean!P15</f>
        <v>0</v>
      </c>
      <c r="Q15" s="59">
        <f>Beechdean!Q15</f>
        <v>0</v>
      </c>
      <c r="R15" s="59">
        <f>Beechdean!R15</f>
        <v>0</v>
      </c>
      <c r="S15" s="59">
        <f>Beechdean!S15</f>
        <v>0</v>
      </c>
      <c r="T15" s="59">
        <f>Beechdean!T15</f>
        <v>0</v>
      </c>
      <c r="U15" s="59">
        <f>Beechdean!U15</f>
        <v>0</v>
      </c>
      <c r="V15" s="59">
        <f>Beechdean!V15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Beechdean!C16</f>
        <v>Medium/Clay</v>
      </c>
      <c r="D16" s="102" t="str">
        <f>Beechdean!D16</f>
        <v>Medium/Clay</v>
      </c>
      <c r="E16" s="102" t="str">
        <f>Beechdean!E16</f>
        <v>Medium/Clay</v>
      </c>
      <c r="F16" s="102" t="str">
        <f>Beechdean!F16</f>
        <v>Medium/Clay</v>
      </c>
      <c r="G16" s="102" t="str">
        <f>Beechdean!G16</f>
        <v>Medium/Clay</v>
      </c>
      <c r="H16" s="102" t="str">
        <f>Beechdean!H16</f>
        <v>Medium/Clay</v>
      </c>
      <c r="I16" s="102" t="str">
        <f>Beechdean!I16</f>
        <v>Medium/Clay</v>
      </c>
      <c r="J16" s="102" t="str">
        <f>Beechdean!J16</f>
        <v>Medium/Clay</v>
      </c>
      <c r="K16" s="102" t="str">
        <f>Beechdean!K16</f>
        <v>Medium/Clay</v>
      </c>
      <c r="L16" s="102">
        <f>Beechdean!L16</f>
        <v>0</v>
      </c>
      <c r="M16" s="102">
        <f>Beechdean!M16</f>
        <v>0</v>
      </c>
      <c r="N16" s="102">
        <f>Beechdean!N16</f>
        <v>0</v>
      </c>
      <c r="O16" s="102">
        <f>Beechdean!O16</f>
        <v>0</v>
      </c>
      <c r="P16" s="102">
        <f>Beechdean!P16</f>
        <v>0</v>
      </c>
      <c r="Q16" s="102">
        <f>Beechdean!Q16</f>
        <v>0</v>
      </c>
      <c r="R16" s="102">
        <f>Beechdean!R16</f>
        <v>0</v>
      </c>
      <c r="S16" s="102">
        <f>Beechdean!S16</f>
        <v>0</v>
      </c>
      <c r="T16" s="102">
        <f>Beechdean!T16</f>
        <v>0</v>
      </c>
      <c r="U16" s="102">
        <f>Beechdean!U16</f>
        <v>0</v>
      </c>
      <c r="V16" s="102">
        <f>Beechdean!V16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64.276296000000002</v>
      </c>
      <c r="D18" s="16">
        <f>$D32</f>
        <v>64.276296000000002</v>
      </c>
      <c r="E18" s="16">
        <f>$D33</f>
        <v>64.276296000000002</v>
      </c>
      <c r="F18" s="16">
        <f>$D34</f>
        <v>64.276296000000002</v>
      </c>
      <c r="G18" s="16">
        <f>$D35</f>
        <v>64.276296000000002</v>
      </c>
      <c r="H18" s="16">
        <f>$D36</f>
        <v>64.276296000000002</v>
      </c>
      <c r="I18" s="16">
        <f>$D37</f>
        <v>64.276296000000002</v>
      </c>
      <c r="J18" s="16">
        <f>$D38</f>
        <v>64.276296000000002</v>
      </c>
      <c r="K18" s="16">
        <f>$D39</f>
        <v>64.276296000000002</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-0.32370399999999222</v>
      </c>
      <c r="D19" s="16">
        <f t="shared" ref="D19:V19" si="1">D18-D17</f>
        <v>-0.32370399999999222</v>
      </c>
      <c r="E19" s="16">
        <f t="shared" si="1"/>
        <v>-0.32370399999999222</v>
      </c>
      <c r="F19" s="16">
        <f t="shared" si="1"/>
        <v>-0.32370399999999222</v>
      </c>
      <c r="G19" s="16">
        <f t="shared" si="1"/>
        <v>-0.32370399999999222</v>
      </c>
      <c r="H19" s="16">
        <f t="shared" si="1"/>
        <v>-0.32370399999999222</v>
      </c>
      <c r="I19" s="16">
        <f t="shared" si="1"/>
        <v>-0.32370399999999222</v>
      </c>
      <c r="J19" s="16">
        <f t="shared" si="1"/>
        <v>-0.32370399999999222</v>
      </c>
      <c r="K19" s="16">
        <f t="shared" si="1"/>
        <v>-0.32370399999999222</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5.6683200000000014</v>
      </c>
      <c r="D22" s="16">
        <f>$E32</f>
        <v>5.6683200000000014</v>
      </c>
      <c r="E22" s="16">
        <f>$E33</f>
        <v>5.6683200000000014</v>
      </c>
      <c r="F22" s="16">
        <f>$E34</f>
        <v>5.6683200000000014</v>
      </c>
      <c r="G22" s="16">
        <f>$E35</f>
        <v>5.6683200000000014</v>
      </c>
      <c r="H22" s="16">
        <f>$E36</f>
        <v>5.6683200000000014</v>
      </c>
      <c r="I22" s="16">
        <f>$E37</f>
        <v>5.6683200000000014</v>
      </c>
      <c r="J22" s="16">
        <f>$E38</f>
        <v>5.6683200000000014</v>
      </c>
      <c r="K22" s="16">
        <f>$E39</f>
        <v>5.6683200000000014</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-222.33168000000001</v>
      </c>
      <c r="D23" s="16">
        <f t="shared" ref="D23:V23" si="3">D22-D21</f>
        <v>-222.33168000000001</v>
      </c>
      <c r="E23" s="16">
        <f t="shared" si="3"/>
        <v>-222.33168000000001</v>
      </c>
      <c r="F23" s="16">
        <f t="shared" si="3"/>
        <v>-222.33168000000001</v>
      </c>
      <c r="G23" s="16">
        <f t="shared" si="3"/>
        <v>-222.33168000000001</v>
      </c>
      <c r="H23" s="16">
        <f t="shared" si="3"/>
        <v>-222.33168000000001</v>
      </c>
      <c r="I23" s="16">
        <f t="shared" si="3"/>
        <v>-222.33168000000001</v>
      </c>
      <c r="J23" s="16">
        <f t="shared" si="3"/>
        <v>-222.33168000000001</v>
      </c>
      <c r="K23" s="16">
        <f t="shared" si="3"/>
        <v>-222.33168000000001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10.8</v>
      </c>
      <c r="C28" s="15">
        <v>0.36</v>
      </c>
      <c r="D28" s="15">
        <v>1169</v>
      </c>
      <c r="E28" s="15">
        <v>196</v>
      </c>
      <c r="F28" s="15">
        <v>44.9</v>
      </c>
      <c r="G28" s="15">
        <v>3.32</v>
      </c>
      <c r="H28" s="15">
        <v>21.5</v>
      </c>
      <c r="I28" s="15">
        <v>1.52</v>
      </c>
      <c r="J28" s="15">
        <v>7.0000000000000007E-2</v>
      </c>
      <c r="K28" s="15">
        <v>0.05</v>
      </c>
      <c r="L28" s="15">
        <v>0.73</v>
      </c>
      <c r="M28" s="15">
        <v>1.42</v>
      </c>
      <c r="N28" s="15"/>
      <c r="O28" s="15"/>
      <c r="P28" s="15">
        <v>778</v>
      </c>
      <c r="Q28" s="15">
        <v>595</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24</v>
      </c>
      <c r="C31" s="76">
        <f>IF(C$27="%w/w SAR",((C$28*10)*$B31),IF(C$27="%w/w DM",(((C$28*10)*($B$28/100))*$B31),IF(C$27="kg/t SAR",(C$28*$B31),IF(C$27="kg/t DM",((C$28*($B$28/100))*$B31),IF(C$27="mg/kg SAR",((C$28*0.001)*$B31),IF(C$27="mg/kg DM",(((C$28*0.001)*($B$28/100))*$B31),0))))))</f>
        <v>86.399999999999991</v>
      </c>
      <c r="D31" s="76">
        <f>(IF(D$27="%w/w SAR",((D$28*10)*$B31),IF(D$27="%w/w DM",(((D$28*10)*($B$28/100))*$B31),IF(D$27="kg/t SAR",(D$28*$B31),IF(D$27="kg/t DM",((D$28*($B$28/100))*$B31),IF(D$27="mg/kg SAR",((D$28*0.001)*$B31),IF(D$27="mg/kg DM",(((D$28*0.001)*($B$28/100))*$B31),"0")))))))*2.291</f>
        <v>64.276296000000002</v>
      </c>
      <c r="E31" s="76">
        <f>(IF(E$27="%w/w SAR",((E$28*10)*$B31),IF(E$27="%w/w DM",(((E$28*10)*($B$28/100))*$B31),IF(E$27="kg/t SAR",(E$28*$B31),IF(E$27="kg/t DM",((E$28*($B$28/100))*$B31),IF(E$27="mg/kg SAR",((E$28*0.001)*$B31),IF(E$27="mg/kg DM",(((E$28*0.001)*($B$28/100))*$B31),"0")))))))*1.205</f>
        <v>5.6683200000000014</v>
      </c>
      <c r="F31" s="76">
        <f>(IF(F$27="%w/w SAR",((F$28*10)*$B31),IF(F$27="%w/w DM",(((F$28*10)*($B$28/100))*$B31),IF(F$27="kg/t SAR",(F$28*$B31),IF(F$27="kg/t DM",((F$28*($B$28/100))*$B31),IF(F$27="mg/kg SAR",((F$28*0.001)*$B31),IF(F$27="mg/kg DM",(((F$28*0.001)*($B$28/100))*$B31),"0")))))))*1.658</f>
        <v>1.7866608000000002</v>
      </c>
      <c r="G31" s="76">
        <f t="shared" ref="G31:P46" si="5">IF(G$27="%w/w SAR",((G$28*10)*$B31),IF(G$27="%w/w DM",(((G$28*10)*($B$28/100))*$B31),IF(G$27="kg/t SAR",(G$28*$B31),IF(G$27="kg/t DM",((G$28*($B$28/100))*$B31),IF(G$27="mg/kg SAR",((G$28*0.001)*$B31),IF(G$27="mg/kg DM",(((G$28*0.001)*($B$28/100))*$B31),0))))))</f>
        <v>7.9680000000000001E-2</v>
      </c>
      <c r="H31" s="76">
        <f t="shared" si="5"/>
        <v>0.51600000000000001</v>
      </c>
      <c r="I31" s="76">
        <f t="shared" si="5"/>
        <v>3.6479999999999999E-2</v>
      </c>
      <c r="J31" s="76">
        <f t="shared" si="5"/>
        <v>1.6800000000000001E-3</v>
      </c>
      <c r="K31" s="76">
        <f t="shared" si="5"/>
        <v>1.2000000000000001E-3</v>
      </c>
      <c r="L31" s="76">
        <f t="shared" si="5"/>
        <v>1.7520000000000001E-2</v>
      </c>
      <c r="M31" s="76">
        <f t="shared" si="5"/>
        <v>3.4079999999999999E-2</v>
      </c>
      <c r="N31" s="76">
        <f t="shared" si="5"/>
        <v>0</v>
      </c>
      <c r="O31" s="76">
        <f t="shared" si="5"/>
        <v>0</v>
      </c>
      <c r="P31" s="76">
        <f t="shared" si="5"/>
        <v>18.672000000000001</v>
      </c>
      <c r="Q31" s="76">
        <f>(IF(Q$27="%w/w SAR",((Q$28*10)*$B31),IF(Q$27="%w/w DM",(((Q$28*10)*($B$28/100))*$B31),IF(Q$27="kg/t SAR",(Q$28*$B31),IF(Q$27="kg/t DM",((Q$28*($B$28/100))*$B31),IF(Q$27="mg/kg SAR",((Q$28*0.001)*$B31),IF(Q$27="mg/kg DM",(((Q$28*0.001)*($B$28/100))*$B31),0)))))))*2.5</f>
        <v>35.699999999999996</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24</v>
      </c>
      <c r="C32" s="76">
        <f t="shared" ref="C32:C50" si="6">IF(C$27="%w/w SAR",((C$28*10)*$B32),IF(C$27="%w/w DM",(((C$28*10)*($B$28/100))*$B32),IF(C$27="kg/t SAR",(C$28*$B32),IF(C$27="kg/t DM",((C$28*($B$28/100))*$B32),IF(C$27="mg/kg SAR",((C$28*0.001)*$B32),IF(C$27="mg/kg DM",(((C$28*0.001)*($B$28/100))*$B32),0))))))</f>
        <v>86.399999999999991</v>
      </c>
      <c r="D32" s="76">
        <f t="shared" ref="D32:D50" si="7">(IF(D$27="%w/w SAR",((D$28*10)*$B32),IF(D$27="%w/w DM",(((D$28*10)*($B$28/100))*$B32),IF(D$27="kg/t SAR",(D$28*$B32),IF(D$27="kg/t DM",((D$28*($B$28/100))*$B32),IF(D$27="mg/kg SAR",((D$28*0.001)*$B32),IF(D$27="mg/kg DM",(((D$28*0.001)*($B$28/100))*$B32),"0")))))))*2.291</f>
        <v>64.276296000000002</v>
      </c>
      <c r="E32" s="76">
        <f t="shared" ref="E32:E50" si="8">(IF(E$27="%w/w SAR",((E$28*10)*$B32),IF(E$27="%w/w DM",(((E$28*10)*($B$28/100))*$B32),IF(E$27="kg/t SAR",(E$28*$B32),IF(E$27="kg/t DM",((E$28*($B$28/100))*$B32),IF(E$27="mg/kg SAR",((E$28*0.001)*$B32),IF(E$27="mg/kg DM",(((E$28*0.001)*($B$28/100))*$B32),"0")))))))*1.205</f>
        <v>5.6683200000000014</v>
      </c>
      <c r="F32" s="76">
        <f t="shared" ref="F32:F50" si="9">(IF(F$27="%w/w SAR",((F$28*10)*$B32),IF(F$27="%w/w DM",(((F$28*10)*($B$28/100))*$B32),IF(F$27="kg/t SAR",(F$28*$B32),IF(F$27="kg/t DM",((F$28*($B$28/100))*$B32),IF(F$27="mg/kg SAR",((F$28*0.001)*$B32),IF(F$27="mg/kg DM",(((F$28*0.001)*($B$28/100))*$B32),"0")))))))*1.658</f>
        <v>1.7866608000000002</v>
      </c>
      <c r="G32" s="76">
        <f t="shared" si="5"/>
        <v>7.9680000000000001E-2</v>
      </c>
      <c r="H32" s="76">
        <f t="shared" si="5"/>
        <v>0.51600000000000001</v>
      </c>
      <c r="I32" s="76">
        <f t="shared" si="5"/>
        <v>3.6479999999999999E-2</v>
      </c>
      <c r="J32" s="76">
        <f t="shared" si="5"/>
        <v>1.6800000000000001E-3</v>
      </c>
      <c r="K32" s="76">
        <f t="shared" si="5"/>
        <v>1.2000000000000001E-3</v>
      </c>
      <c r="L32" s="76">
        <f t="shared" si="5"/>
        <v>1.7520000000000001E-2</v>
      </c>
      <c r="M32" s="76">
        <f t="shared" si="5"/>
        <v>3.4079999999999999E-2</v>
      </c>
      <c r="N32" s="76">
        <f t="shared" si="5"/>
        <v>0</v>
      </c>
      <c r="O32" s="76">
        <f t="shared" si="5"/>
        <v>0</v>
      </c>
      <c r="P32" s="76">
        <f t="shared" si="5"/>
        <v>18.672000000000001</v>
      </c>
      <c r="Q32" s="76">
        <f t="shared" ref="Q32:Q50" si="10">(IF(Q$27="%w/w SAR",((Q$28*10)*$B32),IF(Q$27="%w/w DM",(((Q$28*10)*($B$28/100))*$B32),IF(Q$27="kg/t SAR",(Q$28*$B32),IF(Q$27="kg/t DM",((Q$28*($B$28/100))*$B32),IF(Q$27="mg/kg SAR",((Q$28*0.001)*$B32),IF(Q$27="mg/kg DM",(((Q$28*0.001)*($B$28/100))*$B32),0)))))))*2.5</f>
        <v>35.699999999999996</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v>
      </c>
      <c r="B33" s="15">
        <v>24</v>
      </c>
      <c r="C33" s="76">
        <f t="shared" si="6"/>
        <v>86.399999999999991</v>
      </c>
      <c r="D33" s="76">
        <f t="shared" si="7"/>
        <v>64.276296000000002</v>
      </c>
      <c r="E33" s="76">
        <f t="shared" si="8"/>
        <v>5.6683200000000014</v>
      </c>
      <c r="F33" s="76">
        <f t="shared" si="9"/>
        <v>1.7866608000000002</v>
      </c>
      <c r="G33" s="76">
        <f t="shared" si="5"/>
        <v>7.9680000000000001E-2</v>
      </c>
      <c r="H33" s="76">
        <f t="shared" si="5"/>
        <v>0.51600000000000001</v>
      </c>
      <c r="I33" s="76">
        <f t="shared" si="5"/>
        <v>3.6479999999999999E-2</v>
      </c>
      <c r="J33" s="76">
        <f t="shared" si="5"/>
        <v>1.6800000000000001E-3</v>
      </c>
      <c r="K33" s="76">
        <f t="shared" si="5"/>
        <v>1.2000000000000001E-3</v>
      </c>
      <c r="L33" s="76">
        <f t="shared" si="5"/>
        <v>1.7520000000000001E-2</v>
      </c>
      <c r="M33" s="76">
        <f t="shared" si="5"/>
        <v>3.4079999999999999E-2</v>
      </c>
      <c r="N33" s="76">
        <f t="shared" si="5"/>
        <v>0</v>
      </c>
      <c r="O33" s="76">
        <f t="shared" si="5"/>
        <v>0</v>
      </c>
      <c r="P33" s="76">
        <f t="shared" si="5"/>
        <v>18.672000000000001</v>
      </c>
      <c r="Q33" s="76">
        <f t="shared" si="10"/>
        <v>35.699999999999996</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v>
      </c>
      <c r="B34" s="15">
        <v>24</v>
      </c>
      <c r="C34" s="76">
        <f t="shared" si="6"/>
        <v>86.399999999999991</v>
      </c>
      <c r="D34" s="76">
        <f t="shared" si="7"/>
        <v>64.276296000000002</v>
      </c>
      <c r="E34" s="76">
        <f t="shared" si="8"/>
        <v>5.6683200000000014</v>
      </c>
      <c r="F34" s="76">
        <f t="shared" si="9"/>
        <v>1.7866608000000002</v>
      </c>
      <c r="G34" s="76">
        <f t="shared" si="5"/>
        <v>7.9680000000000001E-2</v>
      </c>
      <c r="H34" s="76">
        <f t="shared" si="5"/>
        <v>0.51600000000000001</v>
      </c>
      <c r="I34" s="76">
        <f t="shared" si="5"/>
        <v>3.6479999999999999E-2</v>
      </c>
      <c r="J34" s="76">
        <f t="shared" si="5"/>
        <v>1.6800000000000001E-3</v>
      </c>
      <c r="K34" s="76">
        <f t="shared" si="5"/>
        <v>1.2000000000000001E-3</v>
      </c>
      <c r="L34" s="76">
        <f t="shared" si="5"/>
        <v>1.7520000000000001E-2</v>
      </c>
      <c r="M34" s="76">
        <f t="shared" si="5"/>
        <v>3.4079999999999999E-2</v>
      </c>
      <c r="N34" s="76">
        <f t="shared" si="5"/>
        <v>0</v>
      </c>
      <c r="O34" s="76">
        <f t="shared" si="5"/>
        <v>0</v>
      </c>
      <c r="P34" s="76">
        <f t="shared" si="5"/>
        <v>18.672000000000001</v>
      </c>
      <c r="Q34" s="76">
        <f t="shared" si="10"/>
        <v>35.699999999999996</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5</v>
      </c>
      <c r="B35" s="15">
        <v>24</v>
      </c>
      <c r="C35" s="76">
        <f t="shared" si="6"/>
        <v>86.399999999999991</v>
      </c>
      <c r="D35" s="76">
        <f t="shared" si="7"/>
        <v>64.276296000000002</v>
      </c>
      <c r="E35" s="76">
        <f t="shared" si="8"/>
        <v>5.6683200000000014</v>
      </c>
      <c r="F35" s="76">
        <f t="shared" si="9"/>
        <v>1.7866608000000002</v>
      </c>
      <c r="G35" s="76">
        <f t="shared" si="5"/>
        <v>7.9680000000000001E-2</v>
      </c>
      <c r="H35" s="76">
        <f t="shared" si="5"/>
        <v>0.51600000000000001</v>
      </c>
      <c r="I35" s="76">
        <f t="shared" si="5"/>
        <v>3.6479999999999999E-2</v>
      </c>
      <c r="J35" s="76">
        <f t="shared" si="5"/>
        <v>1.6800000000000001E-3</v>
      </c>
      <c r="K35" s="76">
        <f t="shared" si="5"/>
        <v>1.2000000000000001E-3</v>
      </c>
      <c r="L35" s="76">
        <f t="shared" si="5"/>
        <v>1.7520000000000001E-2</v>
      </c>
      <c r="M35" s="76">
        <f t="shared" si="5"/>
        <v>3.4079999999999999E-2</v>
      </c>
      <c r="N35" s="76">
        <f t="shared" si="5"/>
        <v>0</v>
      </c>
      <c r="O35" s="76">
        <f t="shared" si="5"/>
        <v>0</v>
      </c>
      <c r="P35" s="76">
        <f t="shared" si="5"/>
        <v>18.672000000000001</v>
      </c>
      <c r="Q35" s="76">
        <f t="shared" si="10"/>
        <v>35.699999999999996</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6</v>
      </c>
      <c r="B36" s="15">
        <v>24</v>
      </c>
      <c r="C36" s="76">
        <f t="shared" si="6"/>
        <v>86.399999999999991</v>
      </c>
      <c r="D36" s="76">
        <f t="shared" si="7"/>
        <v>64.276296000000002</v>
      </c>
      <c r="E36" s="76">
        <f t="shared" si="8"/>
        <v>5.6683200000000014</v>
      </c>
      <c r="F36" s="76">
        <f t="shared" si="9"/>
        <v>1.7866608000000002</v>
      </c>
      <c r="G36" s="76">
        <f t="shared" si="5"/>
        <v>7.9680000000000001E-2</v>
      </c>
      <c r="H36" s="76">
        <f t="shared" si="5"/>
        <v>0.51600000000000001</v>
      </c>
      <c r="I36" s="76">
        <f t="shared" si="5"/>
        <v>3.6479999999999999E-2</v>
      </c>
      <c r="J36" s="76">
        <f t="shared" si="5"/>
        <v>1.6800000000000001E-3</v>
      </c>
      <c r="K36" s="76">
        <f t="shared" si="5"/>
        <v>1.2000000000000001E-3</v>
      </c>
      <c r="L36" s="76">
        <f t="shared" si="5"/>
        <v>1.7520000000000001E-2</v>
      </c>
      <c r="M36" s="76">
        <f t="shared" si="5"/>
        <v>3.4079999999999999E-2</v>
      </c>
      <c r="N36" s="76">
        <f t="shared" si="5"/>
        <v>0</v>
      </c>
      <c r="O36" s="76">
        <f t="shared" si="5"/>
        <v>0</v>
      </c>
      <c r="P36" s="76">
        <f t="shared" si="5"/>
        <v>18.672000000000001</v>
      </c>
      <c r="Q36" s="76">
        <f t="shared" si="10"/>
        <v>35.699999999999996</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7</v>
      </c>
      <c r="B37" s="15">
        <v>24</v>
      </c>
      <c r="C37" s="76">
        <f t="shared" si="6"/>
        <v>86.399999999999991</v>
      </c>
      <c r="D37" s="76">
        <f t="shared" si="7"/>
        <v>64.276296000000002</v>
      </c>
      <c r="E37" s="76">
        <f t="shared" si="8"/>
        <v>5.6683200000000014</v>
      </c>
      <c r="F37" s="76">
        <f t="shared" si="9"/>
        <v>1.7866608000000002</v>
      </c>
      <c r="G37" s="76">
        <f t="shared" si="5"/>
        <v>7.9680000000000001E-2</v>
      </c>
      <c r="H37" s="76">
        <f t="shared" si="5"/>
        <v>0.51600000000000001</v>
      </c>
      <c r="I37" s="76">
        <f t="shared" si="5"/>
        <v>3.6479999999999999E-2</v>
      </c>
      <c r="J37" s="76">
        <f t="shared" si="5"/>
        <v>1.6800000000000001E-3</v>
      </c>
      <c r="K37" s="76">
        <f t="shared" si="5"/>
        <v>1.2000000000000001E-3</v>
      </c>
      <c r="L37" s="76">
        <f t="shared" si="5"/>
        <v>1.7520000000000001E-2</v>
      </c>
      <c r="M37" s="76">
        <f t="shared" si="5"/>
        <v>3.4079999999999999E-2</v>
      </c>
      <c r="N37" s="76">
        <f t="shared" si="5"/>
        <v>0</v>
      </c>
      <c r="O37" s="76">
        <f t="shared" si="5"/>
        <v>0</v>
      </c>
      <c r="P37" s="76">
        <f t="shared" si="5"/>
        <v>18.672000000000001</v>
      </c>
      <c r="Q37" s="76">
        <f t="shared" si="10"/>
        <v>35.699999999999996</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 xml:space="preserve">Francis 1 </v>
      </c>
      <c r="B38" s="15">
        <v>24</v>
      </c>
      <c r="C38" s="76">
        <f t="shared" si="6"/>
        <v>86.399999999999991</v>
      </c>
      <c r="D38" s="76">
        <f t="shared" si="7"/>
        <v>64.276296000000002</v>
      </c>
      <c r="E38" s="76">
        <f t="shared" si="8"/>
        <v>5.6683200000000014</v>
      </c>
      <c r="F38" s="76">
        <f t="shared" si="9"/>
        <v>1.7866608000000002</v>
      </c>
      <c r="G38" s="76">
        <f t="shared" si="5"/>
        <v>7.9680000000000001E-2</v>
      </c>
      <c r="H38" s="76">
        <f t="shared" si="5"/>
        <v>0.51600000000000001</v>
      </c>
      <c r="I38" s="76">
        <f t="shared" si="5"/>
        <v>3.6479999999999999E-2</v>
      </c>
      <c r="J38" s="76">
        <f t="shared" si="5"/>
        <v>1.6800000000000001E-3</v>
      </c>
      <c r="K38" s="76">
        <f t="shared" si="5"/>
        <v>1.2000000000000001E-3</v>
      </c>
      <c r="L38" s="76">
        <f t="shared" si="5"/>
        <v>1.7520000000000001E-2</v>
      </c>
      <c r="M38" s="76">
        <f t="shared" si="5"/>
        <v>3.4079999999999999E-2</v>
      </c>
      <c r="N38" s="76">
        <f t="shared" si="5"/>
        <v>0</v>
      </c>
      <c r="O38" s="76">
        <f t="shared" si="5"/>
        <v>0</v>
      </c>
      <c r="P38" s="76">
        <f t="shared" si="5"/>
        <v>18.672000000000001</v>
      </c>
      <c r="Q38" s="76">
        <f t="shared" si="10"/>
        <v>35.699999999999996</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Francis 2</v>
      </c>
      <c r="B39" s="15">
        <v>24</v>
      </c>
      <c r="C39" s="76">
        <f t="shared" si="6"/>
        <v>86.399999999999991</v>
      </c>
      <c r="D39" s="76">
        <f t="shared" si="7"/>
        <v>64.276296000000002</v>
      </c>
      <c r="E39" s="76">
        <f t="shared" si="8"/>
        <v>5.6683200000000014</v>
      </c>
      <c r="F39" s="76">
        <f t="shared" si="9"/>
        <v>1.7866608000000002</v>
      </c>
      <c r="G39" s="76">
        <f t="shared" si="5"/>
        <v>7.9680000000000001E-2</v>
      </c>
      <c r="H39" s="76">
        <f t="shared" si="5"/>
        <v>0.51600000000000001</v>
      </c>
      <c r="I39" s="76">
        <f t="shared" si="5"/>
        <v>3.6479999999999999E-2</v>
      </c>
      <c r="J39" s="76">
        <f t="shared" si="5"/>
        <v>1.6800000000000001E-3</v>
      </c>
      <c r="K39" s="76">
        <f t="shared" si="5"/>
        <v>1.2000000000000001E-3</v>
      </c>
      <c r="L39" s="76">
        <f t="shared" si="5"/>
        <v>1.7520000000000001E-2</v>
      </c>
      <c r="M39" s="76">
        <f t="shared" si="5"/>
        <v>3.4079999999999999E-2</v>
      </c>
      <c r="N39" s="76">
        <f t="shared" si="5"/>
        <v>0</v>
      </c>
      <c r="O39" s="76">
        <f t="shared" si="5"/>
        <v>0</v>
      </c>
      <c r="P39" s="76">
        <f t="shared" si="5"/>
        <v>18.672000000000001</v>
      </c>
      <c r="Q39" s="76">
        <f t="shared" si="10"/>
        <v>35.699999999999996</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6</v>
      </c>
      <c r="H57" s="8">
        <f t="shared" si="13"/>
        <v>7</v>
      </c>
      <c r="I57" s="8" t="str">
        <f t="shared" si="13"/>
        <v xml:space="preserve">Francis 1 </v>
      </c>
      <c r="J57" s="8" t="str">
        <f t="shared" si="13"/>
        <v>Francis 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0" t="s">
        <v>132</v>
      </c>
      <c r="B59" s="75">
        <f>VLOOKUP(C$14,Table2456[],5,FALSE)</f>
        <v>6.2</v>
      </c>
      <c r="C59" s="75">
        <f>VLOOKUP(D$14,Table2456[],5,FALSE)</f>
        <v>6.2</v>
      </c>
      <c r="D59" s="75">
        <f>VLOOKUP(E$14,Table2456[],5,FALSE)</f>
        <v>6.2</v>
      </c>
      <c r="E59" s="75">
        <f>VLOOKUP(F$14,Table2456[],5,FALSE)</f>
        <v>6.2</v>
      </c>
      <c r="F59" s="75">
        <f>VLOOKUP(G$14,Table2456[],5,FALSE)</f>
        <v>6.2</v>
      </c>
      <c r="G59" s="75">
        <f>VLOOKUP(H$14,Table2456[],5,FALSE)</f>
        <v>6.2</v>
      </c>
      <c r="H59" s="75">
        <f>VLOOKUP(I$14,Table2456[],5,FALSE)</f>
        <v>6.2</v>
      </c>
      <c r="I59" s="75">
        <f>VLOOKUP(J$14,Table2456[],5,FALSE)</f>
        <v>6.2</v>
      </c>
      <c r="J59" s="75">
        <f>VLOOKUP(K$14,Table2456[],5,FALSE)</f>
        <v>6.2</v>
      </c>
      <c r="K59" s="75" t="e">
        <f>VLOOKUP(L$14,Table2456[],5,FALSE)</f>
        <v>#N/A</v>
      </c>
      <c r="L59" s="75" t="e">
        <f>VLOOKUP(M$14,Table2456[],5,FALSE)</f>
        <v>#N/A</v>
      </c>
      <c r="M59" s="75" t="e">
        <f>VLOOKUP(N$14,Table2456[],5,FALSE)</f>
        <v>#N/A</v>
      </c>
      <c r="N59" s="75" t="e">
        <f>VLOOKUP(O$14,Table2456[],5,FALSE)</f>
        <v>#N/A</v>
      </c>
      <c r="O59" s="75" t="e">
        <f>VLOOKUP(P$14,Table2456[],5,FALSE)</f>
        <v>#N/A</v>
      </c>
      <c r="P59" s="75" t="e">
        <f>VLOOKUP(Q$14,Table2456[],5,FALSE)</f>
        <v>#N/A</v>
      </c>
      <c r="Q59" s="75" t="e">
        <f>VLOOKUP(R$14,Table2456[],5,FALSE)</f>
        <v>#N/A</v>
      </c>
      <c r="R59" s="75" t="e">
        <f>VLOOKUP(S$14,Table2456[],5,FALSE)</f>
        <v>#N/A</v>
      </c>
      <c r="S59" s="75" t="e">
        <f>VLOOKUP(T$14,Table2456[],5,FALSE)</f>
        <v>#N/A</v>
      </c>
      <c r="T59" s="75" t="e">
        <f>VLOOKUP(U$14,Table2456[],5,FALSE)</f>
        <v>#N/A</v>
      </c>
      <c r="U59" s="75" t="e">
        <f>VLOOKUP(V$14,Table2456[],5,FALSE)</f>
        <v>#N/A</v>
      </c>
    </row>
    <row r="60" spans="1:35" s="19" customFormat="1" ht="13" x14ac:dyDescent="0.3">
      <c r="A60" s="110" t="s">
        <v>4</v>
      </c>
      <c r="B60" s="75">
        <f>C10</f>
        <v>5.6</v>
      </c>
      <c r="C60" s="75">
        <f t="shared" ref="C60:U60" si="14">D10</f>
        <v>5.9</v>
      </c>
      <c r="D60" s="75">
        <f t="shared" si="14"/>
        <v>7.7</v>
      </c>
      <c r="E60" s="75">
        <f t="shared" si="14"/>
        <v>6.4</v>
      </c>
      <c r="F60" s="75">
        <f t="shared" si="14"/>
        <v>5.8</v>
      </c>
      <c r="G60" s="75">
        <f t="shared" si="14"/>
        <v>6.2</v>
      </c>
      <c r="H60" s="75">
        <f t="shared" si="14"/>
        <v>6</v>
      </c>
      <c r="I60" s="75">
        <f t="shared" si="14"/>
        <v>5.4</v>
      </c>
      <c r="J60" s="75">
        <f t="shared" si="14"/>
        <v>5.7</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24</v>
      </c>
      <c r="C62" s="76">
        <f>B32</f>
        <v>24</v>
      </c>
      <c r="D62" s="76">
        <f>B33</f>
        <v>24</v>
      </c>
      <c r="E62" s="76">
        <f>B34</f>
        <v>24</v>
      </c>
      <c r="F62" s="76">
        <f>B35</f>
        <v>24</v>
      </c>
      <c r="G62" s="76">
        <f>B36</f>
        <v>24</v>
      </c>
      <c r="H62" s="76">
        <f>B37</f>
        <v>24</v>
      </c>
      <c r="I62" s="76">
        <f>B38</f>
        <v>24</v>
      </c>
      <c r="J62" s="76">
        <f>B39</f>
        <v>24</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3.6000000000000032</v>
      </c>
      <c r="C64" s="76">
        <f t="shared" ref="C64:U64" si="17">(C59-C60)*C61</f>
        <v>1.7999999999999989</v>
      </c>
      <c r="D64" s="76">
        <f t="shared" si="17"/>
        <v>-9</v>
      </c>
      <c r="E64" s="76">
        <f t="shared" si="17"/>
        <v>-1.2000000000000011</v>
      </c>
      <c r="F64" s="76">
        <f t="shared" si="17"/>
        <v>2.4000000000000021</v>
      </c>
      <c r="G64" s="76">
        <f t="shared" si="17"/>
        <v>0</v>
      </c>
      <c r="H64" s="76">
        <f t="shared" si="17"/>
        <v>1.2000000000000011</v>
      </c>
      <c r="I64" s="76">
        <f t="shared" si="17"/>
        <v>4.7999999999999989</v>
      </c>
      <c r="J64" s="76">
        <f t="shared" si="17"/>
        <v>3</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-3.6000000000000032</v>
      </c>
      <c r="C65" s="76">
        <f t="shared" ref="C65:U65" si="18">C63-C64</f>
        <v>-1.7999999999999989</v>
      </c>
      <c r="D65" s="76">
        <f t="shared" si="18"/>
        <v>9</v>
      </c>
      <c r="E65" s="76">
        <f t="shared" si="18"/>
        <v>1.2000000000000011</v>
      </c>
      <c r="F65" s="76">
        <f t="shared" si="18"/>
        <v>-2.4000000000000021</v>
      </c>
      <c r="G65" s="76">
        <f t="shared" si="18"/>
        <v>0</v>
      </c>
      <c r="H65" s="76">
        <f t="shared" si="18"/>
        <v>-1.2000000000000011</v>
      </c>
      <c r="I65" s="76">
        <f t="shared" si="18"/>
        <v>-4.7999999999999989</v>
      </c>
      <c r="J65" s="76">
        <f t="shared" si="18"/>
        <v>-3</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U21" sqref="U21:U22"/>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6" t="s">
        <v>84</v>
      </c>
      <c r="B1" s="37" t="str">
        <f>Beechdean!B29</f>
        <v>Application Rate</v>
      </c>
      <c r="C1" s="37" t="str">
        <f>Beechdean!C29</f>
        <v>Nitrogen Addition</v>
      </c>
      <c r="D1" s="37" t="str">
        <f>Beechdean!D29</f>
        <v>Phosphate Addition</v>
      </c>
      <c r="E1" s="37" t="str">
        <f>Beechdean!E29</f>
        <v>Potash  Addition</v>
      </c>
      <c r="F1" s="37" t="str">
        <f>Beechdean!F29</f>
        <v>Mg Oxide Addition</v>
      </c>
      <c r="G1" s="37" t="str">
        <f>Beechdean!G29</f>
        <v>Copper Addition</v>
      </c>
      <c r="H1" s="37" t="str">
        <f>Beechdean!H29</f>
        <v>Zinc Addition</v>
      </c>
      <c r="I1" s="37" t="str">
        <f>Beechdean!I29</f>
        <v>Lead Addition</v>
      </c>
      <c r="J1" s="37" t="str">
        <f>Beechdean!J29</f>
        <v>Cadmium Addition</v>
      </c>
      <c r="K1" s="37" t="str">
        <f>Beechdean!K29</f>
        <v>Mercury Addition</v>
      </c>
      <c r="L1" s="37" t="str">
        <f>Beechdean!L29</f>
        <v>Nickel Addition</v>
      </c>
      <c r="M1" s="37" t="str">
        <f>Beechdean!M29</f>
        <v>Chromium Addition</v>
      </c>
      <c r="N1" s="37" t="str">
        <f>Beechdean!N29</f>
        <v>Aluminium Addition</v>
      </c>
      <c r="O1" s="37" t="str">
        <f>Beechdean!O29</f>
        <v>Iron Addition</v>
      </c>
      <c r="P1" s="37" t="str">
        <f>Beechdean!P29</f>
        <v xml:space="preserve">Sodium Addition                 </v>
      </c>
      <c r="Q1" s="37" t="str">
        <f>Beechdean!Q29</f>
        <v>SO3  Addition                             kg/ha</v>
      </c>
      <c r="R1" s="37" t="str">
        <f>Beechdean!R29</f>
        <v xml:space="preserve">Selenium Addition </v>
      </c>
      <c r="S1" s="37" t="str">
        <f>Beechdean!S29</f>
        <v xml:space="preserve">Arsenic  Addition  </v>
      </c>
      <c r="T1" s="37" t="str">
        <f>Beechdean!T29</f>
        <v xml:space="preserve">Molybdenum Addition  </v>
      </c>
      <c r="U1" s="37" t="str">
        <f>Beechdean!U29</f>
        <v xml:space="preserve">Fluoride Addition </v>
      </c>
    </row>
    <row r="2" spans="1:21" ht="25" x14ac:dyDescent="0.25">
      <c r="A2" s="146"/>
      <c r="B2" s="37" t="str">
        <f>Beechdean!B30</f>
        <v>tonnes/ha</v>
      </c>
      <c r="C2" s="37" t="str">
        <f>Beechdean!C30</f>
        <v>kg/ha</v>
      </c>
      <c r="D2" s="37" t="str">
        <f>Beechdean!D30</f>
        <v>P2O5 
kg/ha</v>
      </c>
      <c r="E2" s="37" t="str">
        <f>Beechdean!E30</f>
        <v>K2O 
kg/ha</v>
      </c>
      <c r="F2" s="37" t="str">
        <f>Beechdean!F30</f>
        <v>MgO 
kg/ha</v>
      </c>
      <c r="G2" s="37" t="str">
        <f>Beechdean!G30</f>
        <v>kg/ha</v>
      </c>
      <c r="H2" s="37" t="str">
        <f>Beechdean!H30</f>
        <v>kg/ha</v>
      </c>
      <c r="I2" s="37" t="str">
        <f>Beechdean!I30</f>
        <v>kg/ha</v>
      </c>
      <c r="J2" s="37" t="str">
        <f>Beechdean!J30</f>
        <v>kg/ha</v>
      </c>
      <c r="K2" s="37" t="str">
        <f>Beechdean!K30</f>
        <v>kg/ha</v>
      </c>
      <c r="L2" s="37" t="str">
        <f>Beechdean!L30</f>
        <v>kg/ha</v>
      </c>
      <c r="M2" s="37" t="str">
        <f>Beechdean!M30</f>
        <v>kg/ha</v>
      </c>
      <c r="N2" s="37" t="str">
        <f>Beechdean!N30</f>
        <v>kg/ha</v>
      </c>
      <c r="O2" s="37" t="str">
        <f>Beechdean!O30</f>
        <v>kg/ha</v>
      </c>
      <c r="P2" s="37" t="str">
        <f>Beechdean!P30</f>
        <v>kg/ha</v>
      </c>
      <c r="Q2" s="37" t="str">
        <f>Beechdean!Q30</f>
        <v>kg/ha</v>
      </c>
      <c r="R2" s="37" t="str">
        <f>Beechdean!R30</f>
        <v>kg/ha</v>
      </c>
      <c r="S2" s="37" t="str">
        <f>Beechdean!S30</f>
        <v>kg/ha</v>
      </c>
      <c r="T2" s="37" t="str">
        <f>Beechdean!T30</f>
        <v>kg/ha</v>
      </c>
      <c r="U2" s="37" t="str">
        <f>Beechdean!U30</f>
        <v>kg/ha</v>
      </c>
    </row>
    <row r="3" spans="1:21" x14ac:dyDescent="0.25">
      <c r="A3" s="35">
        <v>1</v>
      </c>
      <c r="B3" s="32">
        <f>Beechdean!B31</f>
        <v>0</v>
      </c>
      <c r="C3" s="32">
        <f>Beechdean!C31</f>
        <v>0</v>
      </c>
      <c r="D3" s="32">
        <f>Beechdean!D31</f>
        <v>0</v>
      </c>
      <c r="E3" s="32">
        <f>Beechdean!E31</f>
        <v>0</v>
      </c>
      <c r="F3" s="32">
        <f>Beechdean!F31</f>
        <v>0</v>
      </c>
      <c r="G3" s="32">
        <f>Beechdean!G31</f>
        <v>0</v>
      </c>
      <c r="H3" s="32">
        <f>Beechdean!H31</f>
        <v>0</v>
      </c>
      <c r="I3" s="32">
        <f>Beechdean!I31</f>
        <v>0</v>
      </c>
      <c r="J3" s="32">
        <f>Beechdean!J31</f>
        <v>0</v>
      </c>
      <c r="K3" s="32">
        <f>Beechdean!K31</f>
        <v>0</v>
      </c>
      <c r="L3" s="32">
        <f>Beechdean!L31</f>
        <v>0</v>
      </c>
      <c r="M3" s="32">
        <f>Beechdean!M31</f>
        <v>0</v>
      </c>
      <c r="N3" s="32">
        <f>Beechdean!N31</f>
        <v>0</v>
      </c>
      <c r="O3" s="32">
        <f>Beechdean!O31</f>
        <v>0</v>
      </c>
      <c r="P3" s="32">
        <f>Beechdean!P31</f>
        <v>0</v>
      </c>
      <c r="Q3" s="32">
        <f>Beechdean!Q31</f>
        <v>0</v>
      </c>
      <c r="R3" s="32">
        <f>Beechdean!R31</f>
        <v>0</v>
      </c>
      <c r="S3" s="32">
        <f>Beechdean!S31</f>
        <v>0</v>
      </c>
      <c r="T3" s="32">
        <f>Beechdean!T31</f>
        <v>0</v>
      </c>
      <c r="U3" s="32">
        <f>Beechdean!U31</f>
        <v>0</v>
      </c>
    </row>
    <row r="4" spans="1:21" x14ac:dyDescent="0.25">
      <c r="A4" s="35">
        <v>2</v>
      </c>
      <c r="B4" s="32">
        <f>'Croda Goole'!B31</f>
        <v>53</v>
      </c>
      <c r="C4" s="32">
        <f>'Croda Goole'!C31</f>
        <v>116.60000000000001</v>
      </c>
      <c r="D4" s="32">
        <f>'Croda Goole'!D31</f>
        <v>63.868497999999995</v>
      </c>
      <c r="E4" s="32">
        <f>'Croda Goole'!E31</f>
        <v>13.667110000000001</v>
      </c>
      <c r="F4" s="32">
        <f>'Croda Goole'!F31</f>
        <v>8.0844079999999998</v>
      </c>
      <c r="G4" s="32">
        <f>'Croda Goole'!G31</f>
        <v>5.194E-2</v>
      </c>
      <c r="H4" s="32">
        <f>'Croda Goole'!H31</f>
        <v>0.58830000000000005</v>
      </c>
      <c r="I4" s="32">
        <f>'Croda Goole'!I31</f>
        <v>2.6499999999999999E-2</v>
      </c>
      <c r="J4" s="32">
        <f>'Croda Goole'!J31</f>
        <v>5.3000000000000009E-4</v>
      </c>
      <c r="K4" s="32">
        <f>'Croda Goole'!K31</f>
        <v>2.65E-3</v>
      </c>
      <c r="L4" s="32">
        <f>'Croda Goole'!L31</f>
        <v>3.4609000000000001E-2</v>
      </c>
      <c r="M4" s="32">
        <f>'Croda Goole'!M31</f>
        <v>0.27083000000000007</v>
      </c>
      <c r="N4" s="32">
        <f>'Croda Goole'!N31</f>
        <v>0</v>
      </c>
      <c r="O4" s="32">
        <f>'Croda Goole'!O31</f>
        <v>0</v>
      </c>
      <c r="P4" s="32">
        <f>'Croda Goole'!P31</f>
        <v>0</v>
      </c>
      <c r="Q4" s="32">
        <f>'Croda Goole'!Q31</f>
        <v>277.58750000000003</v>
      </c>
      <c r="R4" s="32">
        <f>'Croda Goole'!R31</f>
        <v>0</v>
      </c>
      <c r="S4" s="32">
        <f>'Croda Goole'!S31</f>
        <v>0</v>
      </c>
      <c r="T4" s="32">
        <f>'Croda Goole'!T31</f>
        <v>0</v>
      </c>
      <c r="U4" s="32">
        <f>'Croda Goole'!U31</f>
        <v>0</v>
      </c>
    </row>
    <row r="5" spans="1:21" x14ac:dyDescent="0.25">
      <c r="A5" s="35">
        <v>3</v>
      </c>
      <c r="B5" s="32">
        <f>'Croda Widnes'!B31</f>
        <v>41</v>
      </c>
      <c r="C5" s="32">
        <f>'Croda Widnes'!C31</f>
        <v>147.6</v>
      </c>
      <c r="D5" s="32">
        <f>'Croda Widnes'!D31</f>
        <v>63.967011000000007</v>
      </c>
      <c r="E5" s="32">
        <f>'Croda Widnes'!E31</f>
        <v>13.586375000000002</v>
      </c>
      <c r="F5" s="32">
        <f>'Croda Widnes'!F31</f>
        <v>14.411336</v>
      </c>
      <c r="G5" s="32">
        <f>'Croda Widnes'!G31</f>
        <v>6.0679999999999998E-2</v>
      </c>
      <c r="H5" s="32">
        <f>'Croda Widnes'!H31</f>
        <v>0.4592</v>
      </c>
      <c r="I5" s="32">
        <f>'Croda Widnes'!I31</f>
        <v>2.0500000000000001E-2</v>
      </c>
      <c r="J5" s="32">
        <f>'Croda Widnes'!J31</f>
        <v>6.5600000000000001E-4</v>
      </c>
      <c r="K5" s="32">
        <f>'Croda Widnes'!K31</f>
        <v>2.0500000000000002E-3</v>
      </c>
      <c r="L5" s="32">
        <f>'Croda Widnes'!L31</f>
        <v>1.3038000000000001E-2</v>
      </c>
      <c r="M5" s="32">
        <f>'Croda Widnes'!M31</f>
        <v>2.1853000000000001E-2</v>
      </c>
      <c r="N5" s="32">
        <f>'Croda Widnes'!N31</f>
        <v>0</v>
      </c>
      <c r="O5" s="32">
        <f>'Croda Widnes'!O31</f>
        <v>0</v>
      </c>
      <c r="P5" s="32">
        <f>'Croda Widnes'!P31</f>
        <v>17.015000000000001</v>
      </c>
      <c r="Q5" s="32">
        <f>'Croda Widnes'!Q31</f>
        <v>72.877499999999998</v>
      </c>
      <c r="R5" s="32">
        <f>'Croda Widnes'!R31</f>
        <v>0</v>
      </c>
      <c r="S5" s="32">
        <f>'Croda Widnes'!S31</f>
        <v>0</v>
      </c>
      <c r="T5" s="32">
        <f>'Croda Widnes'!T31</f>
        <v>0</v>
      </c>
      <c r="U5" s="32">
        <f>'Croda Widnes'!U31</f>
        <v>0</v>
      </c>
    </row>
    <row r="6" spans="1:21" x14ac:dyDescent="0.25">
      <c r="A6" s="35">
        <v>4</v>
      </c>
      <c r="B6" s="32"/>
      <c r="C6" s="32"/>
      <c r="D6" s="32"/>
      <c r="E6" s="32"/>
      <c r="F6" s="32"/>
      <c r="G6" s="32"/>
      <c r="H6" s="32"/>
      <c r="I6" s="32"/>
      <c r="J6" s="32"/>
      <c r="K6" s="32"/>
      <c r="L6" s="32"/>
      <c r="M6" s="32"/>
      <c r="N6" s="32"/>
      <c r="O6" s="32"/>
      <c r="P6" s="32"/>
      <c r="Q6" s="32"/>
      <c r="R6" s="32"/>
      <c r="S6" s="32"/>
      <c r="T6" s="32"/>
      <c r="U6" s="32"/>
    </row>
    <row r="7" spans="1:21" x14ac:dyDescent="0.25">
      <c r="A7" s="35">
        <v>5</v>
      </c>
      <c r="B7" s="32">
        <f>'Encirc Elton'!B31</f>
        <v>17</v>
      </c>
      <c r="C7" s="32">
        <f>'Encirc Elton'!C31</f>
        <v>121.46347</v>
      </c>
      <c r="D7" s="32">
        <f>'Encirc Elton'!D31</f>
        <v>63.477767950000008</v>
      </c>
      <c r="E7" s="32">
        <f>'Encirc Elton'!E31</f>
        <v>13.084281625000004</v>
      </c>
      <c r="F7" s="32">
        <f>'Encirc Elton'!F31</f>
        <v>6.4314532939999998</v>
      </c>
      <c r="G7" s="32">
        <f>'Encirc Elton'!G31</f>
        <v>4.4481690000000004E-2</v>
      </c>
      <c r="H7" s="32">
        <f>'Encirc Elton'!H31</f>
        <v>0.50472490000000014</v>
      </c>
      <c r="I7" s="32">
        <f>'Encirc Elton'!I31</f>
        <v>6.3352710000000017E-3</v>
      </c>
      <c r="J7" s="32">
        <f>'Encirc Elton'!J31</f>
        <v>1.4977000000000002E-4</v>
      </c>
      <c r="K7" s="32">
        <f>'Encirc Elton'!K31</f>
        <v>1.4977000000000002E-4</v>
      </c>
      <c r="L7" s="32">
        <f>'Encirc Elton'!L31</f>
        <v>3.1601470000000006E-2</v>
      </c>
      <c r="M7" s="32">
        <f>'Encirc Elton'!M31</f>
        <v>9.8249119999999995E-2</v>
      </c>
      <c r="N7" s="32">
        <f>'Encirc Elton'!N31</f>
        <v>0</v>
      </c>
      <c r="O7" s="32">
        <f>'Encirc Elton'!O31</f>
        <v>0</v>
      </c>
      <c r="P7" s="32">
        <f>'Encirc Elton'!P31</f>
        <v>15.576080000000003</v>
      </c>
      <c r="Q7" s="32">
        <f>'Encirc Elton'!Q31</f>
        <v>63.277825000000007</v>
      </c>
      <c r="R7" s="32">
        <f>'Encirc Elton'!R31</f>
        <v>0</v>
      </c>
      <c r="S7" s="32">
        <f>'Encirc Elton'!S31</f>
        <v>0</v>
      </c>
      <c r="T7" s="32">
        <f>'Encirc Elton'!T31</f>
        <v>0</v>
      </c>
      <c r="U7" s="32">
        <f>'Encirc Elton'!U31</f>
        <v>0</v>
      </c>
    </row>
    <row r="8" spans="1:21" x14ac:dyDescent="0.25">
      <c r="A8" s="35">
        <v>6</v>
      </c>
      <c r="B8" s="32">
        <f>Kellogs!B31</f>
        <v>0</v>
      </c>
      <c r="C8" s="32">
        <f>Kellogs!C31</f>
        <v>0</v>
      </c>
      <c r="D8" s="32">
        <f>Kellogs!D31</f>
        <v>0</v>
      </c>
      <c r="E8" s="32">
        <f>Kellogs!E31</f>
        <v>0</v>
      </c>
      <c r="F8" s="32">
        <f>Kellogs!F31</f>
        <v>0</v>
      </c>
      <c r="G8" s="32">
        <f>Kellogs!G31</f>
        <v>0</v>
      </c>
      <c r="H8" s="32">
        <f>Kellogs!H31</f>
        <v>0</v>
      </c>
      <c r="I8" s="32">
        <f>Kellogs!I31</f>
        <v>0</v>
      </c>
      <c r="J8" s="32">
        <f>Kellogs!J31</f>
        <v>0</v>
      </c>
      <c r="K8" s="32">
        <f>Kellogs!K31</f>
        <v>0</v>
      </c>
      <c r="L8" s="32">
        <f>Kellogs!L31</f>
        <v>0</v>
      </c>
      <c r="M8" s="32">
        <f>Kellogs!M31</f>
        <v>0</v>
      </c>
      <c r="N8" s="32">
        <f>Kellogs!N31</f>
        <v>0</v>
      </c>
      <c r="O8" s="32">
        <f>Kellogs!O31</f>
        <v>0</v>
      </c>
      <c r="P8" s="32">
        <f>Kellogs!P31</f>
        <v>0</v>
      </c>
      <c r="Q8" s="32">
        <f>Kellogs!Q31</f>
        <v>0</v>
      </c>
      <c r="R8" s="32">
        <f>Kellogs!R31</f>
        <v>0</v>
      </c>
      <c r="S8" s="32">
        <f>Kellogs!S31</f>
        <v>0</v>
      </c>
      <c r="T8" s="32">
        <f>Kellogs!T31</f>
        <v>0</v>
      </c>
      <c r="U8" s="32">
        <f>Kellogs!U31</f>
        <v>0</v>
      </c>
    </row>
    <row r="9" spans="1:21" x14ac:dyDescent="0.25">
      <c r="A9" s="35">
        <v>7</v>
      </c>
      <c r="B9" s="32">
        <f>'Maelor '!B31</f>
        <v>38</v>
      </c>
      <c r="C9" s="32">
        <f>'Maelor '!C31</f>
        <v>140.6</v>
      </c>
      <c r="D9" s="32">
        <f>'Maelor '!D31</f>
        <v>64.335862000000006</v>
      </c>
      <c r="E9" s="32">
        <f>'Maelor '!E31</f>
        <v>7.9216700000000015</v>
      </c>
      <c r="F9" s="32">
        <f>'Maelor '!F31</f>
        <v>14.490919999999999</v>
      </c>
      <c r="G9" s="32">
        <f>'Maelor '!G31</f>
        <v>0.12312000000000001</v>
      </c>
      <c r="H9" s="32">
        <f>'Maelor '!H31</f>
        <v>0.61940000000000006</v>
      </c>
      <c r="I9" s="32">
        <f>'Maelor '!I31</f>
        <v>1.9E-2</v>
      </c>
      <c r="J9" s="32">
        <f>'Maelor '!J31</f>
        <v>3.8000000000000002E-4</v>
      </c>
      <c r="K9" s="32">
        <f>'Maelor '!K31</f>
        <v>1.9E-3</v>
      </c>
      <c r="L9" s="32">
        <f>'Maelor '!L31</f>
        <v>3.3402000000000001E-2</v>
      </c>
      <c r="M9" s="32">
        <f>'Maelor '!M31</f>
        <v>3.5226E-2</v>
      </c>
      <c r="N9" s="32">
        <f>'Maelor '!N31</f>
        <v>0</v>
      </c>
      <c r="O9" s="32">
        <f>'Maelor '!O31</f>
        <v>0</v>
      </c>
      <c r="P9" s="32">
        <f>'Maelor '!P31</f>
        <v>27.93</v>
      </c>
      <c r="Q9" s="32">
        <f>'Maelor '!Q31</f>
        <v>55.29</v>
      </c>
      <c r="R9" s="32">
        <f>'Maelor '!R31</f>
        <v>0</v>
      </c>
      <c r="S9" s="32">
        <f>'Maelor '!S31</f>
        <v>0</v>
      </c>
      <c r="T9" s="32">
        <f>'Maelor '!T31</f>
        <v>0</v>
      </c>
      <c r="U9" s="32">
        <f>'Maelor '!U31</f>
        <v>0</v>
      </c>
    </row>
    <row r="10" spans="1:21" x14ac:dyDescent="0.25">
      <c r="A10" s="35">
        <v>8</v>
      </c>
      <c r="B10" s="32">
        <f>'Penderyn Dis'!B31</f>
        <v>200</v>
      </c>
      <c r="C10" s="32">
        <f>'Penderyn Dis'!C31</f>
        <v>80</v>
      </c>
      <c r="D10" s="32">
        <f>'Penderyn Dis'!D31</f>
        <v>64.14800000000001</v>
      </c>
      <c r="E10" s="32">
        <f>'Penderyn Dis'!E31</f>
        <v>67.962000000000018</v>
      </c>
      <c r="F10" s="32">
        <f>'Penderyn Dis'!F31</f>
        <v>11.407039999999999</v>
      </c>
      <c r="G10" s="32">
        <f>'Penderyn Dis'!G31</f>
        <v>0.32600000000000001</v>
      </c>
      <c r="H10" s="32">
        <f>'Penderyn Dis'!H31</f>
        <v>0.1</v>
      </c>
      <c r="I10" s="32">
        <f>'Penderyn Dis'!I31</f>
        <v>0.1</v>
      </c>
      <c r="J10" s="32">
        <f>'Penderyn Dis'!J31</f>
        <v>2E-3</v>
      </c>
      <c r="K10" s="32">
        <f>'Penderyn Dis'!K31</f>
        <v>0.01</v>
      </c>
      <c r="L10" s="32">
        <f>'Penderyn Dis'!L31</f>
        <v>0.04</v>
      </c>
      <c r="M10" s="32">
        <f>'Penderyn Dis'!M31</f>
        <v>0.04</v>
      </c>
      <c r="N10" s="32">
        <f>'Penderyn Dis'!N31</f>
        <v>0</v>
      </c>
      <c r="O10" s="32">
        <f>'Penderyn Dis'!O31</f>
        <v>0</v>
      </c>
      <c r="P10" s="32">
        <f>'Penderyn Dis'!P31</f>
        <v>177.6</v>
      </c>
      <c r="Q10" s="32">
        <f>'Penderyn Dis'!Q31</f>
        <v>22.25</v>
      </c>
      <c r="R10" s="32">
        <f>'Penderyn Dis'!R31</f>
        <v>0</v>
      </c>
      <c r="S10" s="32">
        <f>'Penderyn Dis'!S31</f>
        <v>0</v>
      </c>
      <c r="T10" s="32">
        <f>'Penderyn Dis'!T31</f>
        <v>0</v>
      </c>
      <c r="U10" s="32">
        <f>'Penderyn Dis'!U31</f>
        <v>0</v>
      </c>
    </row>
    <row r="11" spans="1:21" x14ac:dyDescent="0.25">
      <c r="A11" s="35">
        <v>9</v>
      </c>
      <c r="B11" s="32">
        <f>'Rowan foods'!B31</f>
        <v>0</v>
      </c>
      <c r="C11" s="32">
        <f>'Rowan foods'!C31</f>
        <v>0</v>
      </c>
      <c r="D11" s="32">
        <f>'Rowan foods'!D31</f>
        <v>0</v>
      </c>
      <c r="E11" s="32">
        <f>'Rowan foods'!E31</f>
        <v>0</v>
      </c>
      <c r="F11" s="32">
        <f>'Rowan foods'!F31</f>
        <v>0</v>
      </c>
      <c r="G11" s="32">
        <f>'Rowan foods'!G31</f>
        <v>0</v>
      </c>
      <c r="H11" s="32">
        <f>'Rowan foods'!H31</f>
        <v>0</v>
      </c>
      <c r="I11" s="32">
        <f>'Rowan foods'!I31</f>
        <v>0</v>
      </c>
      <c r="J11" s="32">
        <f>'Rowan foods'!J31</f>
        <v>0</v>
      </c>
      <c r="K11" s="32">
        <f>'Rowan foods'!K31</f>
        <v>0</v>
      </c>
      <c r="L11" s="32">
        <f>'Rowan foods'!L31</f>
        <v>0</v>
      </c>
      <c r="M11" s="32">
        <f>'Rowan foods'!M31</f>
        <v>0</v>
      </c>
      <c r="N11" s="32">
        <f>'Rowan foods'!N31</f>
        <v>0</v>
      </c>
      <c r="O11" s="32">
        <f>'Rowan foods'!O31</f>
        <v>0</v>
      </c>
      <c r="P11" s="32">
        <f>'Rowan foods'!P31</f>
        <v>0</v>
      </c>
      <c r="Q11" s="32">
        <f>'Rowan foods'!Q31</f>
        <v>0</v>
      </c>
      <c r="R11" s="32">
        <f>'Rowan foods'!R31</f>
        <v>0</v>
      </c>
      <c r="S11" s="32">
        <f>'Rowan foods'!S31</f>
        <v>0</v>
      </c>
      <c r="T11" s="32">
        <f>'Rowan foods'!T31</f>
        <v>0</v>
      </c>
      <c r="U11" s="32">
        <f>'Rowan foods'!U31</f>
        <v>0</v>
      </c>
    </row>
    <row r="12" spans="1:21" x14ac:dyDescent="0.25">
      <c r="A12" s="35">
        <v>10</v>
      </c>
      <c r="B12" s="32">
        <f>Secanim!B31</f>
        <v>24</v>
      </c>
      <c r="C12" s="32">
        <f>Secanim!C31</f>
        <v>86.399999999999991</v>
      </c>
      <c r="D12" s="32">
        <f>Secanim!D31</f>
        <v>64.276296000000002</v>
      </c>
      <c r="E12" s="32">
        <f>Secanim!E31</f>
        <v>5.6683200000000014</v>
      </c>
      <c r="F12" s="32">
        <f>Secanim!F31</f>
        <v>1.7866608000000002</v>
      </c>
      <c r="G12" s="32">
        <f>Secanim!G31</f>
        <v>7.9680000000000001E-2</v>
      </c>
      <c r="H12" s="32">
        <f>Secanim!H31</f>
        <v>0.51600000000000001</v>
      </c>
      <c r="I12" s="32">
        <f>Secanim!I31</f>
        <v>3.6479999999999999E-2</v>
      </c>
      <c r="J12" s="32">
        <f>Secanim!J31</f>
        <v>1.6800000000000001E-3</v>
      </c>
      <c r="K12" s="32">
        <f>Secanim!K31</f>
        <v>1.2000000000000001E-3</v>
      </c>
      <c r="L12" s="32">
        <f>Secanim!L31</f>
        <v>1.7520000000000001E-2</v>
      </c>
      <c r="M12" s="32">
        <f>Secanim!M31</f>
        <v>3.4079999999999999E-2</v>
      </c>
      <c r="N12" s="32">
        <f>Secanim!N31</f>
        <v>0</v>
      </c>
      <c r="O12" s="32">
        <f>Secanim!O31</f>
        <v>0</v>
      </c>
      <c r="P12" s="32">
        <f>Secanim!P31</f>
        <v>18.672000000000001</v>
      </c>
      <c r="Q12" s="32">
        <f>Secanim!Q31</f>
        <v>35.699999999999996</v>
      </c>
      <c r="R12" s="32">
        <f>Secanim!R31</f>
        <v>0</v>
      </c>
      <c r="S12" s="32">
        <f>Secanim!S31</f>
        <v>0</v>
      </c>
      <c r="T12" s="32">
        <f>Secanim!T31</f>
        <v>0</v>
      </c>
      <c r="U12" s="32">
        <f>Secanim!U31</f>
        <v>0</v>
      </c>
    </row>
    <row r="13" spans="1:21" s="81" customFormat="1" ht="15.5" x14ac:dyDescent="0.35">
      <c r="A13" s="79" t="s">
        <v>85</v>
      </c>
      <c r="B13" s="80">
        <f>SUM(B3:B12)</f>
        <v>373</v>
      </c>
      <c r="C13" s="80">
        <f t="shared" ref="C13:U13" si="0">SUM(C3:C12)</f>
        <v>692.66346999999996</v>
      </c>
      <c r="D13" s="80">
        <f t="shared" si="0"/>
        <v>384.07343495000003</v>
      </c>
      <c r="E13" s="80">
        <f t="shared" si="0"/>
        <v>121.88975662500002</v>
      </c>
      <c r="F13" s="80">
        <f t="shared" si="0"/>
        <v>56.611818093999993</v>
      </c>
      <c r="G13" s="80">
        <f t="shared" si="0"/>
        <v>0.68590169000000001</v>
      </c>
      <c r="H13" s="80">
        <f t="shared" si="0"/>
        <v>2.7876249000000004</v>
      </c>
      <c r="I13" s="80">
        <f t="shared" si="0"/>
        <v>0.20881527100000002</v>
      </c>
      <c r="J13" s="80">
        <f t="shared" si="0"/>
        <v>5.3957700000000003E-3</v>
      </c>
      <c r="K13" s="80">
        <f t="shared" si="0"/>
        <v>1.794977E-2</v>
      </c>
      <c r="L13" s="80">
        <f t="shared" si="0"/>
        <v>0.17017047000000002</v>
      </c>
      <c r="M13" s="80">
        <f t="shared" si="0"/>
        <v>0.50023812000000012</v>
      </c>
      <c r="N13" s="80">
        <f t="shared" si="0"/>
        <v>0</v>
      </c>
      <c r="O13" s="80">
        <f t="shared" si="0"/>
        <v>0</v>
      </c>
      <c r="P13" s="80">
        <f t="shared" si="0"/>
        <v>256.79308000000003</v>
      </c>
      <c r="Q13" s="80">
        <f t="shared" si="0"/>
        <v>526.98282500000005</v>
      </c>
      <c r="R13" s="80">
        <f t="shared" si="0"/>
        <v>0</v>
      </c>
      <c r="S13" s="80">
        <f t="shared" si="0"/>
        <v>0</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7" t="s">
        <v>84</v>
      </c>
      <c r="B1" s="33" t="s">
        <v>152</v>
      </c>
      <c r="C1" s="34" t="str">
        <f>Beechdean!B29</f>
        <v>Application Rate</v>
      </c>
      <c r="D1" s="34" t="str">
        <f>Beechdean!C29</f>
        <v>Nitrogen Addition</v>
      </c>
      <c r="E1" s="34" t="str">
        <f>Beechdean!D29</f>
        <v>Phosphate Addition</v>
      </c>
      <c r="F1" s="34" t="str">
        <f>Beechdean!E29</f>
        <v>Potash  Addition</v>
      </c>
      <c r="G1" s="34" t="str">
        <f>Beechdean!F29</f>
        <v>Mg Oxide Addition</v>
      </c>
      <c r="H1" s="34" t="str">
        <f>Beechdean!G29</f>
        <v>Copper Addition</v>
      </c>
      <c r="I1" s="34" t="str">
        <f>Beechdean!H29</f>
        <v>Zinc Addition</v>
      </c>
      <c r="J1" s="34" t="str">
        <f>Beechdean!I29</f>
        <v>Lead Addition</v>
      </c>
      <c r="K1" s="34" t="str">
        <f>Beechdean!J29</f>
        <v>Cadmium Addition</v>
      </c>
      <c r="L1" s="34" t="str">
        <f>Beechdean!K29</f>
        <v>Mercury Addition</v>
      </c>
      <c r="M1" s="34" t="str">
        <f>Beechdean!L29</f>
        <v>Nickel Addition</v>
      </c>
      <c r="N1" s="34" t="str">
        <f>Beechdean!M29</f>
        <v>Chromium Addition</v>
      </c>
      <c r="O1" s="34" t="str">
        <f>Beechdean!N29</f>
        <v>Aluminium Addition</v>
      </c>
      <c r="P1" s="34" t="str">
        <f>Beechdean!O29</f>
        <v>Iron Addition</v>
      </c>
      <c r="Q1" s="34" t="str">
        <f>Beechdean!P29</f>
        <v xml:space="preserve">Sodium Addition                 </v>
      </c>
      <c r="R1" s="34" t="str">
        <f>Beechdean!Q29</f>
        <v>SO3  Addition                             kg/ha</v>
      </c>
      <c r="S1" s="34" t="str">
        <f>Beechdean!R29</f>
        <v xml:space="preserve">Selenium Addition </v>
      </c>
      <c r="T1" s="34" t="str">
        <f>Beechdean!S29</f>
        <v xml:space="preserve">Arsenic  Addition  </v>
      </c>
      <c r="U1" s="34" t="str">
        <f>Beechdean!T29</f>
        <v xml:space="preserve">Molybdenum Addition  </v>
      </c>
      <c r="V1" s="34" t="str">
        <f>Beechdean!U29</f>
        <v xml:space="preserve">Fluoride Addition </v>
      </c>
    </row>
    <row r="2" spans="1:22" s="82" customFormat="1" ht="25" x14ac:dyDescent="0.35">
      <c r="A2" s="147"/>
      <c r="B2" s="31" t="s">
        <v>46</v>
      </c>
      <c r="C2" s="34" t="str">
        <f>Beechdean!B30</f>
        <v>tonnes/ha</v>
      </c>
      <c r="D2" s="34" t="str">
        <f>Beechdean!C30</f>
        <v>kg/ha</v>
      </c>
      <c r="E2" s="34" t="str">
        <f>Beechdean!D30</f>
        <v>P2O5 
kg/ha</v>
      </c>
      <c r="F2" s="34" t="str">
        <f>Beechdean!E30</f>
        <v>K2O 
kg/ha</v>
      </c>
      <c r="G2" s="34" t="str">
        <f>Beechdean!F30</f>
        <v>MgO 
kg/ha</v>
      </c>
      <c r="H2" s="34" t="str">
        <f>Beechdean!G30</f>
        <v>kg/ha</v>
      </c>
      <c r="I2" s="34" t="str">
        <f>Beechdean!H30</f>
        <v>kg/ha</v>
      </c>
      <c r="J2" s="34" t="str">
        <f>Beechdean!I30</f>
        <v>kg/ha</v>
      </c>
      <c r="K2" s="34" t="str">
        <f>Beechdean!J30</f>
        <v>kg/ha</v>
      </c>
      <c r="L2" s="34" t="str">
        <f>Beechdean!K30</f>
        <v>kg/ha</v>
      </c>
      <c r="M2" s="34" t="str">
        <f>Beechdean!L30</f>
        <v>kg/ha</v>
      </c>
      <c r="N2" s="34" t="str">
        <f>Beechdean!M30</f>
        <v>kg/ha</v>
      </c>
      <c r="O2" s="34" t="str">
        <f>Beechdean!N30</f>
        <v>kg/ha</v>
      </c>
      <c r="P2" s="34" t="str">
        <f>Beechdean!O30</f>
        <v>kg/ha</v>
      </c>
      <c r="Q2" s="34" t="str">
        <f>Beechdean!P30</f>
        <v>kg/ha</v>
      </c>
      <c r="R2" s="34" t="str">
        <f>Beechdean!Q30</f>
        <v>kg/ha</v>
      </c>
      <c r="S2" s="34" t="str">
        <f>Beechdean!R30</f>
        <v>kg/ha</v>
      </c>
      <c r="T2" s="34" t="str">
        <f>Beechdean!S30</f>
        <v>kg/ha</v>
      </c>
      <c r="U2" s="34" t="str">
        <f>Beechdean!T30</f>
        <v>kg/ha</v>
      </c>
      <c r="V2" s="34" t="str">
        <f>Beechdean!U30</f>
        <v>kg/ha</v>
      </c>
    </row>
    <row r="3" spans="1:22" x14ac:dyDescent="0.25">
      <c r="A3" s="35">
        <v>1</v>
      </c>
      <c r="B3" s="90"/>
      <c r="C3" s="32">
        <f>Beechdean!B31</f>
        <v>0</v>
      </c>
      <c r="D3" s="32">
        <f>Beechdean!C31</f>
        <v>0</v>
      </c>
      <c r="E3" s="32">
        <f>Beechdean!D31</f>
        <v>0</v>
      </c>
      <c r="F3" s="32">
        <f>Beechdean!E31</f>
        <v>0</v>
      </c>
      <c r="G3" s="32">
        <f>Beechdean!F31</f>
        <v>0</v>
      </c>
      <c r="H3" s="32">
        <f>Beechdean!G31</f>
        <v>0</v>
      </c>
      <c r="I3" s="32">
        <f>Beechdean!H31</f>
        <v>0</v>
      </c>
      <c r="J3" s="32">
        <f>Beechdean!I31</f>
        <v>0</v>
      </c>
      <c r="K3" s="32">
        <f>Beechdean!J31</f>
        <v>0</v>
      </c>
      <c r="L3" s="32">
        <f>Beechdean!K31</f>
        <v>0</v>
      </c>
      <c r="M3" s="32">
        <f>Beechdean!L31</f>
        <v>0</v>
      </c>
      <c r="N3" s="32">
        <f>Beechdean!M31</f>
        <v>0</v>
      </c>
      <c r="O3" s="32">
        <f>Beechdean!N31</f>
        <v>0</v>
      </c>
      <c r="P3" s="32">
        <f>Beechdean!O31</f>
        <v>0</v>
      </c>
      <c r="Q3" s="32">
        <f>Beechdean!P31</f>
        <v>0</v>
      </c>
      <c r="R3" s="32">
        <f>Beechdean!Q31</f>
        <v>0</v>
      </c>
      <c r="S3" s="32">
        <f>Beechdean!R31</f>
        <v>0</v>
      </c>
      <c r="T3" s="32">
        <f>Beechdean!S31</f>
        <v>0</v>
      </c>
      <c r="U3" s="32">
        <f>Beechdean!T31</f>
        <v>0</v>
      </c>
      <c r="V3" s="32">
        <f>Beechdean!U31</f>
        <v>0</v>
      </c>
    </row>
    <row r="4" spans="1:22" x14ac:dyDescent="0.25">
      <c r="A4" s="35">
        <v>2</v>
      </c>
      <c r="B4" s="90"/>
      <c r="C4" s="32">
        <f>'Croda Goole'!B31</f>
        <v>53</v>
      </c>
      <c r="D4" s="32">
        <f>'Croda Goole'!C31</f>
        <v>116.60000000000001</v>
      </c>
      <c r="E4" s="32">
        <f>'Croda Goole'!D31</f>
        <v>63.868497999999995</v>
      </c>
      <c r="F4" s="32">
        <f>'Croda Goole'!E31</f>
        <v>13.667110000000001</v>
      </c>
      <c r="G4" s="32">
        <f>'Croda Goole'!F31</f>
        <v>8.0844079999999998</v>
      </c>
      <c r="H4" s="32">
        <f>'Croda Goole'!G31</f>
        <v>5.194E-2</v>
      </c>
      <c r="I4" s="32">
        <f>'Croda Goole'!H31</f>
        <v>0.58830000000000005</v>
      </c>
      <c r="J4" s="32">
        <f>'Croda Goole'!I31</f>
        <v>2.6499999999999999E-2</v>
      </c>
      <c r="K4" s="32">
        <f>'Croda Goole'!J31</f>
        <v>5.3000000000000009E-4</v>
      </c>
      <c r="L4" s="32">
        <f>'Croda Goole'!K31</f>
        <v>2.65E-3</v>
      </c>
      <c r="M4" s="32">
        <f>'Croda Goole'!L31</f>
        <v>3.4609000000000001E-2</v>
      </c>
      <c r="N4" s="32">
        <f>'Croda Goole'!M31</f>
        <v>0.27083000000000007</v>
      </c>
      <c r="O4" s="32">
        <f>'Croda Goole'!N31</f>
        <v>0</v>
      </c>
      <c r="P4" s="32">
        <f>'Croda Goole'!O31</f>
        <v>0</v>
      </c>
      <c r="Q4" s="32">
        <f>'Croda Goole'!P31</f>
        <v>0</v>
      </c>
      <c r="R4" s="32">
        <f>'Croda Goole'!Q31</f>
        <v>277.58750000000003</v>
      </c>
      <c r="S4" s="32">
        <f>'Croda Goole'!R31</f>
        <v>0</v>
      </c>
      <c r="T4" s="32">
        <f>'Croda Goole'!S31</f>
        <v>0</v>
      </c>
      <c r="U4" s="32">
        <f>'Croda Goole'!T31</f>
        <v>0</v>
      </c>
      <c r="V4" s="32">
        <f>'Croda Goole'!U31</f>
        <v>0</v>
      </c>
    </row>
    <row r="5" spans="1:22" x14ac:dyDescent="0.25">
      <c r="A5" s="35">
        <v>3</v>
      </c>
      <c r="B5" s="90"/>
      <c r="C5" s="32">
        <f>'Croda Widnes'!B31</f>
        <v>41</v>
      </c>
      <c r="D5" s="32">
        <f>'Croda Widnes'!C31</f>
        <v>147.6</v>
      </c>
      <c r="E5" s="32">
        <f>'Croda Widnes'!D31</f>
        <v>63.967011000000007</v>
      </c>
      <c r="F5" s="32">
        <f>'Croda Widnes'!E31</f>
        <v>13.586375000000002</v>
      </c>
      <c r="G5" s="32">
        <f>'Croda Widnes'!F31</f>
        <v>14.411336</v>
      </c>
      <c r="H5" s="32">
        <f>'Croda Widnes'!G31</f>
        <v>6.0679999999999998E-2</v>
      </c>
      <c r="I5" s="32">
        <f>'Croda Widnes'!H31</f>
        <v>0.4592</v>
      </c>
      <c r="J5" s="32">
        <f>'Croda Widnes'!I31</f>
        <v>2.0500000000000001E-2</v>
      </c>
      <c r="K5" s="32">
        <f>'Croda Widnes'!J31</f>
        <v>6.5600000000000001E-4</v>
      </c>
      <c r="L5" s="32">
        <f>'Croda Widnes'!K31</f>
        <v>2.0500000000000002E-3</v>
      </c>
      <c r="M5" s="32">
        <f>'Croda Widnes'!L31</f>
        <v>1.3038000000000001E-2</v>
      </c>
      <c r="N5" s="32">
        <f>'Croda Widnes'!M31</f>
        <v>2.1853000000000001E-2</v>
      </c>
      <c r="O5" s="32">
        <f>'Croda Widnes'!N31</f>
        <v>0</v>
      </c>
      <c r="P5" s="32">
        <f>'Croda Widnes'!O31</f>
        <v>0</v>
      </c>
      <c r="Q5" s="32">
        <f>'Croda Widnes'!P31</f>
        <v>17.015000000000001</v>
      </c>
      <c r="R5" s="32">
        <f>'Croda Widnes'!Q31</f>
        <v>72.877499999999998</v>
      </c>
      <c r="S5" s="32">
        <f>'Croda Widnes'!R31</f>
        <v>0</v>
      </c>
      <c r="T5" s="32">
        <f>'Croda Widnes'!S31</f>
        <v>0</v>
      </c>
      <c r="U5" s="32">
        <f>'Croda Widnes'!T31</f>
        <v>0</v>
      </c>
      <c r="V5" s="32">
        <f>'Croda Widnes'!U31</f>
        <v>0</v>
      </c>
    </row>
    <row r="6" spans="1:22" x14ac:dyDescent="0.25">
      <c r="A6" s="35">
        <v>4</v>
      </c>
      <c r="B6" s="90"/>
      <c r="C6" s="32" t="e">
        <f>#REF!</f>
        <v>#REF!</v>
      </c>
      <c r="D6" s="32" t="e">
        <f>#REF!</f>
        <v>#REF!</v>
      </c>
      <c r="E6" s="32" t="e">
        <f>#REF!</f>
        <v>#REF!</v>
      </c>
      <c r="F6" s="32" t="e">
        <f>#REF!</f>
        <v>#REF!</v>
      </c>
      <c r="G6" s="32" t="e">
        <f>#REF!</f>
        <v>#REF!</v>
      </c>
      <c r="H6" s="32" t="e">
        <f>#REF!</f>
        <v>#REF!</v>
      </c>
      <c r="I6" s="32" t="e">
        <f>#REF!</f>
        <v>#REF!</v>
      </c>
      <c r="J6" s="32" t="e">
        <f>#REF!</f>
        <v>#REF!</v>
      </c>
      <c r="K6" s="32" t="e">
        <f>#REF!</f>
        <v>#REF!</v>
      </c>
      <c r="L6" s="32" t="e">
        <f>#REF!</f>
        <v>#REF!</v>
      </c>
      <c r="M6" s="32" t="e">
        <f>#REF!</f>
        <v>#REF!</v>
      </c>
      <c r="N6" s="32" t="e">
        <f>#REF!</f>
        <v>#REF!</v>
      </c>
      <c r="O6" s="32" t="e">
        <f>#REF!</f>
        <v>#REF!</v>
      </c>
      <c r="P6" s="32" t="e">
        <f>#REF!</f>
        <v>#REF!</v>
      </c>
      <c r="Q6" s="32" t="e">
        <f>#REF!</f>
        <v>#REF!</v>
      </c>
      <c r="R6" s="32" t="e">
        <f>#REF!</f>
        <v>#REF!</v>
      </c>
      <c r="S6" s="32" t="e">
        <f>#REF!</f>
        <v>#REF!</v>
      </c>
      <c r="T6" s="32" t="e">
        <f>#REF!</f>
        <v>#REF!</v>
      </c>
      <c r="U6" s="32" t="e">
        <f>#REF!</f>
        <v>#REF!</v>
      </c>
      <c r="V6" s="32" t="e">
        <f>#REF!</f>
        <v>#REF!</v>
      </c>
    </row>
    <row r="7" spans="1:22" x14ac:dyDescent="0.25">
      <c r="A7" s="35">
        <v>5</v>
      </c>
      <c r="B7" s="90"/>
      <c r="C7" s="32">
        <f>'Encirc Elton'!B31</f>
        <v>17</v>
      </c>
      <c r="D7" s="32">
        <f>'Encirc Elton'!C31</f>
        <v>121.46347</v>
      </c>
      <c r="E7" s="32">
        <f>'Encirc Elton'!D31</f>
        <v>63.477767950000008</v>
      </c>
      <c r="F7" s="32">
        <f>'Encirc Elton'!E31</f>
        <v>13.084281625000004</v>
      </c>
      <c r="G7" s="32">
        <f>'Encirc Elton'!F31</f>
        <v>6.4314532939999998</v>
      </c>
      <c r="H7" s="32">
        <f>'Encirc Elton'!G31</f>
        <v>4.4481690000000004E-2</v>
      </c>
      <c r="I7" s="32">
        <f>'Encirc Elton'!H31</f>
        <v>0.50472490000000014</v>
      </c>
      <c r="J7" s="32">
        <f>'Encirc Elton'!I31</f>
        <v>6.3352710000000017E-3</v>
      </c>
      <c r="K7" s="32">
        <f>'Encirc Elton'!J31</f>
        <v>1.4977000000000002E-4</v>
      </c>
      <c r="L7" s="32">
        <f>'Encirc Elton'!K31</f>
        <v>1.4977000000000002E-4</v>
      </c>
      <c r="M7" s="32">
        <f>'Encirc Elton'!L31</f>
        <v>3.1601470000000006E-2</v>
      </c>
      <c r="N7" s="32">
        <f>'Encirc Elton'!M31</f>
        <v>9.8249119999999995E-2</v>
      </c>
      <c r="O7" s="32">
        <f>'Encirc Elton'!N31</f>
        <v>0</v>
      </c>
      <c r="P7" s="32">
        <f>'Encirc Elton'!O31</f>
        <v>0</v>
      </c>
      <c r="Q7" s="32">
        <f>'Encirc Elton'!P31</f>
        <v>15.576080000000003</v>
      </c>
      <c r="R7" s="32">
        <f>'Encirc Elton'!Q31</f>
        <v>63.277825000000007</v>
      </c>
      <c r="S7" s="32">
        <f>'Encirc Elton'!R31</f>
        <v>0</v>
      </c>
      <c r="T7" s="32">
        <f>'Encirc Elton'!S31</f>
        <v>0</v>
      </c>
      <c r="U7" s="32">
        <f>'Encirc Elton'!T31</f>
        <v>0</v>
      </c>
      <c r="V7" s="32">
        <f>'Encirc Elton'!U31</f>
        <v>0</v>
      </c>
    </row>
    <row r="8" spans="1:22" x14ac:dyDescent="0.25">
      <c r="A8" s="35">
        <v>6</v>
      </c>
      <c r="B8" s="90"/>
      <c r="C8" s="32">
        <f>Kellogs!B31</f>
        <v>0</v>
      </c>
      <c r="D8" s="32">
        <f>Kellogs!C31</f>
        <v>0</v>
      </c>
      <c r="E8" s="32">
        <f>Kellogs!D31</f>
        <v>0</v>
      </c>
      <c r="F8" s="32">
        <f>Kellogs!E31</f>
        <v>0</v>
      </c>
      <c r="G8" s="32">
        <f>Kellogs!F31</f>
        <v>0</v>
      </c>
      <c r="H8" s="32">
        <f>Kellogs!G31</f>
        <v>0</v>
      </c>
      <c r="I8" s="32">
        <f>Kellogs!H31</f>
        <v>0</v>
      </c>
      <c r="J8" s="32">
        <f>Kellogs!I31</f>
        <v>0</v>
      </c>
      <c r="K8" s="32">
        <f>Kellogs!J31</f>
        <v>0</v>
      </c>
      <c r="L8" s="32">
        <f>Kellogs!K31</f>
        <v>0</v>
      </c>
      <c r="M8" s="32">
        <f>Kellogs!L31</f>
        <v>0</v>
      </c>
      <c r="N8" s="32">
        <f>Kellogs!M31</f>
        <v>0</v>
      </c>
      <c r="O8" s="32">
        <f>Kellogs!N31</f>
        <v>0</v>
      </c>
      <c r="P8" s="32">
        <f>Kellogs!O31</f>
        <v>0</v>
      </c>
      <c r="Q8" s="32">
        <f>Kellogs!P31</f>
        <v>0</v>
      </c>
      <c r="R8" s="32">
        <f>Kellogs!Q31</f>
        <v>0</v>
      </c>
      <c r="S8" s="32">
        <f>Kellogs!R31</f>
        <v>0</v>
      </c>
      <c r="T8" s="32">
        <f>Kellogs!S31</f>
        <v>0</v>
      </c>
      <c r="U8" s="32">
        <f>Kellogs!T31</f>
        <v>0</v>
      </c>
      <c r="V8" s="32">
        <f>Kellogs!U31</f>
        <v>0</v>
      </c>
    </row>
    <row r="9" spans="1:22" x14ac:dyDescent="0.25">
      <c r="A9" s="35">
        <v>7</v>
      </c>
      <c r="B9" s="90"/>
      <c r="C9" s="32">
        <f>'Maelor '!B31</f>
        <v>38</v>
      </c>
      <c r="D9" s="32">
        <f>'Maelor '!C31</f>
        <v>140.6</v>
      </c>
      <c r="E9" s="32">
        <f>'Maelor '!D31</f>
        <v>64.335862000000006</v>
      </c>
      <c r="F9" s="32">
        <f>'Maelor '!E31</f>
        <v>7.9216700000000015</v>
      </c>
      <c r="G9" s="32">
        <f>'Maelor '!F31</f>
        <v>14.490919999999999</v>
      </c>
      <c r="H9" s="32">
        <f>'Maelor '!G31</f>
        <v>0.12312000000000001</v>
      </c>
      <c r="I9" s="32">
        <f>'Maelor '!H31</f>
        <v>0.61940000000000006</v>
      </c>
      <c r="J9" s="32">
        <f>'Maelor '!I31</f>
        <v>1.9E-2</v>
      </c>
      <c r="K9" s="32">
        <f>'Maelor '!J31</f>
        <v>3.8000000000000002E-4</v>
      </c>
      <c r="L9" s="32">
        <f>'Maelor '!K31</f>
        <v>1.9E-3</v>
      </c>
      <c r="M9" s="32">
        <f>'Maelor '!L31</f>
        <v>3.3402000000000001E-2</v>
      </c>
      <c r="N9" s="32">
        <f>'Maelor '!M31</f>
        <v>3.5226E-2</v>
      </c>
      <c r="O9" s="32">
        <f>'Maelor '!N31</f>
        <v>0</v>
      </c>
      <c r="P9" s="32">
        <f>'Maelor '!O31</f>
        <v>0</v>
      </c>
      <c r="Q9" s="32">
        <f>'Maelor '!P31</f>
        <v>27.93</v>
      </c>
      <c r="R9" s="32">
        <f>'Maelor '!Q31</f>
        <v>55.29</v>
      </c>
      <c r="S9" s="32">
        <f>'Maelor '!R31</f>
        <v>0</v>
      </c>
      <c r="T9" s="32">
        <f>'Maelor '!S31</f>
        <v>0</v>
      </c>
      <c r="U9" s="32">
        <f>'Maelor '!T31</f>
        <v>0</v>
      </c>
      <c r="V9" s="32">
        <f>'Maelor '!U31</f>
        <v>0</v>
      </c>
    </row>
    <row r="10" spans="1:22" x14ac:dyDescent="0.25">
      <c r="A10" s="35">
        <v>8</v>
      </c>
      <c r="B10" s="90"/>
      <c r="C10" s="32">
        <f>'Penderyn Dis'!B31</f>
        <v>200</v>
      </c>
      <c r="D10" s="32">
        <f>'Penderyn Dis'!C31</f>
        <v>80</v>
      </c>
      <c r="E10" s="32">
        <f>'Penderyn Dis'!D31</f>
        <v>64.14800000000001</v>
      </c>
      <c r="F10" s="32">
        <f>'Penderyn Dis'!E31</f>
        <v>67.962000000000018</v>
      </c>
      <c r="G10" s="32">
        <f>'Penderyn Dis'!F31</f>
        <v>11.407039999999999</v>
      </c>
      <c r="H10" s="32">
        <f>'Penderyn Dis'!G31</f>
        <v>0.32600000000000001</v>
      </c>
      <c r="I10" s="32">
        <f>'Penderyn Dis'!H31</f>
        <v>0.1</v>
      </c>
      <c r="J10" s="32">
        <f>'Penderyn Dis'!I31</f>
        <v>0.1</v>
      </c>
      <c r="K10" s="32">
        <f>'Penderyn Dis'!J31</f>
        <v>2E-3</v>
      </c>
      <c r="L10" s="32">
        <f>'Penderyn Dis'!K31</f>
        <v>0.01</v>
      </c>
      <c r="M10" s="32">
        <f>'Penderyn Dis'!L31</f>
        <v>0.04</v>
      </c>
      <c r="N10" s="32">
        <f>'Penderyn Dis'!M31</f>
        <v>0.04</v>
      </c>
      <c r="O10" s="32">
        <f>'Penderyn Dis'!N31</f>
        <v>0</v>
      </c>
      <c r="P10" s="32">
        <f>'Penderyn Dis'!O31</f>
        <v>0</v>
      </c>
      <c r="Q10" s="32">
        <f>'Penderyn Dis'!P31</f>
        <v>177.6</v>
      </c>
      <c r="R10" s="32">
        <f>'Penderyn Dis'!Q31</f>
        <v>22.25</v>
      </c>
      <c r="S10" s="32">
        <f>'Penderyn Dis'!R31</f>
        <v>0</v>
      </c>
      <c r="T10" s="32">
        <f>'Penderyn Dis'!S31</f>
        <v>0</v>
      </c>
      <c r="U10" s="32">
        <f>'Penderyn Dis'!T31</f>
        <v>0</v>
      </c>
      <c r="V10" s="32">
        <f>'Penderyn Dis'!U31</f>
        <v>0</v>
      </c>
    </row>
    <row r="11" spans="1:22" x14ac:dyDescent="0.25">
      <c r="A11" s="35">
        <v>9</v>
      </c>
      <c r="B11" s="90"/>
      <c r="C11" s="32">
        <f>'Rowan foods'!B31</f>
        <v>0</v>
      </c>
      <c r="D11" s="32">
        <f>'Rowan foods'!C31</f>
        <v>0</v>
      </c>
      <c r="E11" s="32">
        <f>'Rowan foods'!D31</f>
        <v>0</v>
      </c>
      <c r="F11" s="32">
        <f>'Rowan foods'!E31</f>
        <v>0</v>
      </c>
      <c r="G11" s="32">
        <f>'Rowan foods'!F31</f>
        <v>0</v>
      </c>
      <c r="H11" s="32">
        <f>'Rowan foods'!G31</f>
        <v>0</v>
      </c>
      <c r="I11" s="32">
        <f>'Rowan foods'!H31</f>
        <v>0</v>
      </c>
      <c r="J11" s="32">
        <f>'Rowan foods'!I31</f>
        <v>0</v>
      </c>
      <c r="K11" s="32">
        <f>'Rowan foods'!J31</f>
        <v>0</v>
      </c>
      <c r="L11" s="32">
        <f>'Rowan foods'!K31</f>
        <v>0</v>
      </c>
      <c r="M11" s="32">
        <f>'Rowan foods'!L31</f>
        <v>0</v>
      </c>
      <c r="N11" s="32">
        <f>'Rowan foods'!M31</f>
        <v>0</v>
      </c>
      <c r="O11" s="32">
        <f>'Rowan foods'!N31</f>
        <v>0</v>
      </c>
      <c r="P11" s="32">
        <f>'Rowan foods'!O31</f>
        <v>0</v>
      </c>
      <c r="Q11" s="32">
        <f>'Rowan foods'!P31</f>
        <v>0</v>
      </c>
      <c r="R11" s="32">
        <f>'Rowan foods'!Q31</f>
        <v>0</v>
      </c>
      <c r="S11" s="32">
        <f>'Rowan foods'!R31</f>
        <v>0</v>
      </c>
      <c r="T11" s="32">
        <f>'Rowan foods'!S31</f>
        <v>0</v>
      </c>
      <c r="U11" s="32">
        <f>'Rowan foods'!T31</f>
        <v>0</v>
      </c>
      <c r="V11" s="32">
        <f>'Rowan foods'!U31</f>
        <v>0</v>
      </c>
    </row>
    <row r="12" spans="1:22" x14ac:dyDescent="0.25">
      <c r="A12" s="35">
        <v>10</v>
      </c>
      <c r="B12" s="90"/>
      <c r="C12" s="32">
        <f>Secanim!B31</f>
        <v>24</v>
      </c>
      <c r="D12" s="32">
        <f>Secanim!C31</f>
        <v>86.399999999999991</v>
      </c>
      <c r="E12" s="32">
        <f>Secanim!D31</f>
        <v>64.276296000000002</v>
      </c>
      <c r="F12" s="32">
        <f>Secanim!E31</f>
        <v>5.6683200000000014</v>
      </c>
      <c r="G12" s="32">
        <f>Secanim!F31</f>
        <v>1.7866608000000002</v>
      </c>
      <c r="H12" s="32">
        <f>Secanim!G31</f>
        <v>7.9680000000000001E-2</v>
      </c>
      <c r="I12" s="32">
        <f>Secanim!H31</f>
        <v>0.51600000000000001</v>
      </c>
      <c r="J12" s="32">
        <f>Secanim!I31</f>
        <v>3.6479999999999999E-2</v>
      </c>
      <c r="K12" s="32">
        <f>Secanim!J31</f>
        <v>1.6800000000000001E-3</v>
      </c>
      <c r="L12" s="32">
        <f>Secanim!K31</f>
        <v>1.2000000000000001E-3</v>
      </c>
      <c r="M12" s="32">
        <f>Secanim!L31</f>
        <v>1.7520000000000001E-2</v>
      </c>
      <c r="N12" s="32">
        <f>Secanim!M31</f>
        <v>3.4079999999999999E-2</v>
      </c>
      <c r="O12" s="32">
        <f>Secanim!N31</f>
        <v>0</v>
      </c>
      <c r="P12" s="32">
        <f>Secanim!O31</f>
        <v>0</v>
      </c>
      <c r="Q12" s="32">
        <f>Secanim!P31</f>
        <v>18.672000000000001</v>
      </c>
      <c r="R12" s="32">
        <f>Secanim!Q31</f>
        <v>35.699999999999996</v>
      </c>
      <c r="S12" s="32">
        <f>Secanim!R31</f>
        <v>0</v>
      </c>
      <c r="T12" s="32">
        <f>Secanim!S31</f>
        <v>0</v>
      </c>
      <c r="U12" s="32">
        <f>Secanim!T31</f>
        <v>0</v>
      </c>
      <c r="V12" s="32">
        <f>Secanim!U31</f>
        <v>0</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6" t="s">
        <v>84</v>
      </c>
      <c r="B15" s="34" t="s">
        <v>152</v>
      </c>
      <c r="C15" s="34">
        <f>Beechdean!B43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6"/>
      <c r="B16" s="31" t="s">
        <v>46</v>
      </c>
      <c r="C16" s="34">
        <f>Beechdean!B44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53</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41</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t="e">
        <f t="shared" si="7"/>
        <v>#REF!</v>
      </c>
      <c r="D20" s="87" t="e">
        <f>D6*$B$6</f>
        <v>#REF!</v>
      </c>
      <c r="E20" s="87" t="e">
        <f t="shared" ref="E20:V20" si="8">E6*$B$6</f>
        <v>#REF!</v>
      </c>
      <c r="F20" s="87" t="e">
        <f t="shared" si="8"/>
        <v>#REF!</v>
      </c>
      <c r="G20" s="87" t="e">
        <f t="shared" si="8"/>
        <v>#REF!</v>
      </c>
      <c r="H20" s="87" t="e">
        <f t="shared" si="8"/>
        <v>#REF!</v>
      </c>
      <c r="I20" s="87" t="e">
        <f t="shared" si="8"/>
        <v>#REF!</v>
      </c>
      <c r="J20" s="87" t="e">
        <f t="shared" si="8"/>
        <v>#REF!</v>
      </c>
      <c r="K20" s="87" t="e">
        <f t="shared" si="8"/>
        <v>#REF!</v>
      </c>
      <c r="L20" s="87" t="e">
        <f t="shared" si="8"/>
        <v>#REF!</v>
      </c>
      <c r="M20" s="87" t="e">
        <f t="shared" si="8"/>
        <v>#REF!</v>
      </c>
      <c r="N20" s="87" t="e">
        <f t="shared" si="8"/>
        <v>#REF!</v>
      </c>
      <c r="O20" s="87" t="e">
        <f t="shared" si="8"/>
        <v>#REF!</v>
      </c>
      <c r="P20" s="87" t="e">
        <f t="shared" si="8"/>
        <v>#REF!</v>
      </c>
      <c r="Q20" s="87" t="e">
        <f t="shared" si="8"/>
        <v>#REF!</v>
      </c>
      <c r="R20" s="87" t="e">
        <f t="shared" si="8"/>
        <v>#REF!</v>
      </c>
      <c r="S20" s="87" t="e">
        <f t="shared" si="8"/>
        <v>#REF!</v>
      </c>
      <c r="T20" s="87" t="e">
        <f t="shared" si="8"/>
        <v>#REF!</v>
      </c>
      <c r="U20" s="87" t="e">
        <f t="shared" si="8"/>
        <v>#REF!</v>
      </c>
      <c r="V20" s="87" t="e">
        <f t="shared" si="8"/>
        <v>#REF!</v>
      </c>
    </row>
    <row r="21" spans="1:22" x14ac:dyDescent="0.25">
      <c r="A21" s="84">
        <v>5</v>
      </c>
      <c r="B21" s="85">
        <f t="shared" ref="B21:C21" si="9">B7</f>
        <v>0</v>
      </c>
      <c r="C21" s="86">
        <f t="shared" si="9"/>
        <v>17</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5">
      <c r="A22" s="84">
        <v>6</v>
      </c>
      <c r="B22" s="85">
        <f t="shared" ref="B22:C22" si="11">B8</f>
        <v>0</v>
      </c>
      <c r="C22" s="86">
        <f t="shared" si="11"/>
        <v>0</v>
      </c>
      <c r="D22" s="87">
        <f>D8*$B$8</f>
        <v>0</v>
      </c>
      <c r="E22" s="87">
        <f t="shared" ref="E22:V22" si="12">E8*$B$8</f>
        <v>0</v>
      </c>
      <c r="F22" s="87">
        <f t="shared" si="12"/>
        <v>0</v>
      </c>
      <c r="G22" s="87">
        <f t="shared" si="12"/>
        <v>0</v>
      </c>
      <c r="H22" s="87">
        <f t="shared" si="12"/>
        <v>0</v>
      </c>
      <c r="I22" s="87">
        <f t="shared" si="12"/>
        <v>0</v>
      </c>
      <c r="J22" s="87">
        <f t="shared" si="12"/>
        <v>0</v>
      </c>
      <c r="K22" s="87">
        <f t="shared" si="12"/>
        <v>0</v>
      </c>
      <c r="L22" s="87">
        <f t="shared" si="12"/>
        <v>0</v>
      </c>
      <c r="M22" s="87">
        <f t="shared" si="12"/>
        <v>0</v>
      </c>
      <c r="N22" s="87">
        <f t="shared" si="12"/>
        <v>0</v>
      </c>
      <c r="O22" s="87">
        <f t="shared" si="12"/>
        <v>0</v>
      </c>
      <c r="P22" s="87">
        <f t="shared" si="12"/>
        <v>0</v>
      </c>
      <c r="Q22" s="87">
        <f t="shared" si="12"/>
        <v>0</v>
      </c>
      <c r="R22" s="87">
        <f t="shared" si="12"/>
        <v>0</v>
      </c>
      <c r="S22" s="87">
        <f t="shared" si="12"/>
        <v>0</v>
      </c>
      <c r="T22" s="87">
        <f t="shared" si="12"/>
        <v>0</v>
      </c>
      <c r="U22" s="87">
        <f t="shared" si="12"/>
        <v>0</v>
      </c>
      <c r="V22" s="87">
        <f t="shared" si="12"/>
        <v>0</v>
      </c>
    </row>
    <row r="23" spans="1:22" x14ac:dyDescent="0.25">
      <c r="A23" s="84">
        <v>7</v>
      </c>
      <c r="B23" s="85">
        <f t="shared" ref="B23:C23" si="13">B9</f>
        <v>0</v>
      </c>
      <c r="C23" s="86">
        <f t="shared" si="13"/>
        <v>38</v>
      </c>
      <c r="D23" s="87">
        <f>D9*$B$9</f>
        <v>0</v>
      </c>
      <c r="E23" s="87">
        <f t="shared" ref="E23:V23" si="14">E9*$B$9</f>
        <v>0</v>
      </c>
      <c r="F23" s="87">
        <f t="shared" si="14"/>
        <v>0</v>
      </c>
      <c r="G23" s="87">
        <f t="shared" si="14"/>
        <v>0</v>
      </c>
      <c r="H23" s="87">
        <f t="shared" si="14"/>
        <v>0</v>
      </c>
      <c r="I23" s="87">
        <f t="shared" si="14"/>
        <v>0</v>
      </c>
      <c r="J23" s="87">
        <f t="shared" si="14"/>
        <v>0</v>
      </c>
      <c r="K23" s="87">
        <f t="shared" si="14"/>
        <v>0</v>
      </c>
      <c r="L23" s="87">
        <f t="shared" si="14"/>
        <v>0</v>
      </c>
      <c r="M23" s="87">
        <f t="shared" si="14"/>
        <v>0</v>
      </c>
      <c r="N23" s="87">
        <f t="shared" si="14"/>
        <v>0</v>
      </c>
      <c r="O23" s="87">
        <f t="shared" si="14"/>
        <v>0</v>
      </c>
      <c r="P23" s="87">
        <f t="shared" si="14"/>
        <v>0</v>
      </c>
      <c r="Q23" s="87">
        <f t="shared" si="14"/>
        <v>0</v>
      </c>
      <c r="R23" s="87">
        <f t="shared" si="14"/>
        <v>0</v>
      </c>
      <c r="S23" s="87">
        <f t="shared" si="14"/>
        <v>0</v>
      </c>
      <c r="T23" s="87">
        <f t="shared" si="14"/>
        <v>0</v>
      </c>
      <c r="U23" s="87">
        <f t="shared" si="14"/>
        <v>0</v>
      </c>
      <c r="V23" s="87">
        <f t="shared" si="14"/>
        <v>0</v>
      </c>
    </row>
    <row r="24" spans="1:22" x14ac:dyDescent="0.25">
      <c r="A24" s="84">
        <v>8</v>
      </c>
      <c r="B24" s="85">
        <f t="shared" ref="B24:C24" si="15">B10</f>
        <v>0</v>
      </c>
      <c r="C24" s="86">
        <f t="shared" si="15"/>
        <v>200</v>
      </c>
      <c r="D24" s="87">
        <f>D10*$B$10</f>
        <v>0</v>
      </c>
      <c r="E24" s="87">
        <f t="shared" ref="E24:V24" si="16">E10*$B$10</f>
        <v>0</v>
      </c>
      <c r="F24" s="87">
        <f t="shared" si="16"/>
        <v>0</v>
      </c>
      <c r="G24" s="87">
        <f t="shared" si="16"/>
        <v>0</v>
      </c>
      <c r="H24" s="87">
        <f t="shared" si="16"/>
        <v>0</v>
      </c>
      <c r="I24" s="87">
        <f t="shared" si="16"/>
        <v>0</v>
      </c>
      <c r="J24" s="87">
        <f t="shared" si="16"/>
        <v>0</v>
      </c>
      <c r="K24" s="87">
        <f t="shared" si="16"/>
        <v>0</v>
      </c>
      <c r="L24" s="87">
        <f t="shared" si="16"/>
        <v>0</v>
      </c>
      <c r="M24" s="87">
        <f t="shared" si="16"/>
        <v>0</v>
      </c>
      <c r="N24" s="87">
        <f t="shared" si="16"/>
        <v>0</v>
      </c>
      <c r="O24" s="87">
        <f t="shared" si="16"/>
        <v>0</v>
      </c>
      <c r="P24" s="87">
        <f t="shared" si="16"/>
        <v>0</v>
      </c>
      <c r="Q24" s="87">
        <f t="shared" si="16"/>
        <v>0</v>
      </c>
      <c r="R24" s="87">
        <f t="shared" si="16"/>
        <v>0</v>
      </c>
      <c r="S24" s="87">
        <f t="shared" si="16"/>
        <v>0</v>
      </c>
      <c r="T24" s="87">
        <f t="shared" si="16"/>
        <v>0</v>
      </c>
      <c r="U24" s="87">
        <f t="shared" si="16"/>
        <v>0</v>
      </c>
      <c r="V24" s="87">
        <f t="shared" si="16"/>
        <v>0</v>
      </c>
    </row>
    <row r="25" spans="1:22" x14ac:dyDescent="0.25">
      <c r="A25" s="84">
        <v>9</v>
      </c>
      <c r="B25" s="85">
        <f t="shared" ref="B25:C25" si="17">B11</f>
        <v>0</v>
      </c>
      <c r="C25" s="86">
        <f t="shared" si="17"/>
        <v>0</v>
      </c>
      <c r="D25" s="87">
        <f>D11*$B$11</f>
        <v>0</v>
      </c>
      <c r="E25" s="87">
        <f t="shared" ref="E25:V25" si="18">E11*$B$11</f>
        <v>0</v>
      </c>
      <c r="F25" s="87">
        <f t="shared" si="18"/>
        <v>0</v>
      </c>
      <c r="G25" s="87">
        <f t="shared" si="18"/>
        <v>0</v>
      </c>
      <c r="H25" s="87">
        <f t="shared" si="18"/>
        <v>0</v>
      </c>
      <c r="I25" s="87">
        <f t="shared" si="18"/>
        <v>0</v>
      </c>
      <c r="J25" s="87">
        <f t="shared" si="18"/>
        <v>0</v>
      </c>
      <c r="K25" s="87">
        <f t="shared" si="18"/>
        <v>0</v>
      </c>
      <c r="L25" s="87">
        <f t="shared" si="18"/>
        <v>0</v>
      </c>
      <c r="M25" s="87">
        <f t="shared" si="18"/>
        <v>0</v>
      </c>
      <c r="N25" s="87">
        <f t="shared" si="18"/>
        <v>0</v>
      </c>
      <c r="O25" s="87">
        <f t="shared" si="18"/>
        <v>0</v>
      </c>
      <c r="P25" s="87">
        <f t="shared" si="18"/>
        <v>0</v>
      </c>
      <c r="Q25" s="87">
        <f t="shared" si="18"/>
        <v>0</v>
      </c>
      <c r="R25" s="87">
        <f t="shared" si="18"/>
        <v>0</v>
      </c>
      <c r="S25" s="87">
        <f t="shared" si="18"/>
        <v>0</v>
      </c>
      <c r="T25" s="87">
        <f t="shared" si="18"/>
        <v>0</v>
      </c>
      <c r="U25" s="87">
        <f t="shared" si="18"/>
        <v>0</v>
      </c>
      <c r="V25" s="87">
        <f t="shared" si="18"/>
        <v>0</v>
      </c>
    </row>
    <row r="26" spans="1:22" x14ac:dyDescent="0.25">
      <c r="A26" s="84">
        <v>10</v>
      </c>
      <c r="B26" s="85">
        <f t="shared" ref="B26:C26" si="19">B12</f>
        <v>0</v>
      </c>
      <c r="C26" s="86">
        <f t="shared" si="19"/>
        <v>24</v>
      </c>
      <c r="D26" s="87">
        <f>D12*$B$12</f>
        <v>0</v>
      </c>
      <c r="E26" s="87">
        <f t="shared" ref="E26:V26" si="20">E12*$B$12</f>
        <v>0</v>
      </c>
      <c r="F26" s="87">
        <f t="shared" si="20"/>
        <v>0</v>
      </c>
      <c r="G26" s="87">
        <f t="shared" si="20"/>
        <v>0</v>
      </c>
      <c r="H26" s="87">
        <f t="shared" si="20"/>
        <v>0</v>
      </c>
      <c r="I26" s="87">
        <f t="shared" si="20"/>
        <v>0</v>
      </c>
      <c r="J26" s="87">
        <f t="shared" si="20"/>
        <v>0</v>
      </c>
      <c r="K26" s="87">
        <f t="shared" si="20"/>
        <v>0</v>
      </c>
      <c r="L26" s="87">
        <f t="shared" si="20"/>
        <v>0</v>
      </c>
      <c r="M26" s="87">
        <f t="shared" si="20"/>
        <v>0</v>
      </c>
      <c r="N26" s="87">
        <f t="shared" si="20"/>
        <v>0</v>
      </c>
      <c r="O26" s="87">
        <f t="shared" si="20"/>
        <v>0</v>
      </c>
      <c r="P26" s="87">
        <f t="shared" si="20"/>
        <v>0</v>
      </c>
      <c r="Q26" s="87">
        <f t="shared" si="20"/>
        <v>0</v>
      </c>
      <c r="R26" s="87">
        <f t="shared" si="20"/>
        <v>0</v>
      </c>
      <c r="S26" s="87">
        <f t="shared" si="20"/>
        <v>0</v>
      </c>
      <c r="T26" s="87">
        <f t="shared" si="20"/>
        <v>0</v>
      </c>
      <c r="U26" s="87">
        <f t="shared" si="20"/>
        <v>0</v>
      </c>
      <c r="V26" s="87">
        <f t="shared" si="20"/>
        <v>0</v>
      </c>
    </row>
    <row r="27" spans="1:22" s="89" customFormat="1" ht="15.5" x14ac:dyDescent="0.35">
      <c r="A27" s="148" t="s">
        <v>85</v>
      </c>
      <c r="B27" s="148"/>
      <c r="C27" s="148"/>
      <c r="D27" s="88" t="e">
        <f>SUM(D17:D26)</f>
        <v>#REF!</v>
      </c>
      <c r="E27" s="88" t="e">
        <f t="shared" ref="E27:V27" si="21">SUM(E17:E26)</f>
        <v>#REF!</v>
      </c>
      <c r="F27" s="88" t="e">
        <f t="shared" si="21"/>
        <v>#REF!</v>
      </c>
      <c r="G27" s="88" t="e">
        <f t="shared" si="21"/>
        <v>#REF!</v>
      </c>
      <c r="H27" s="88" t="e">
        <f t="shared" si="21"/>
        <v>#REF!</v>
      </c>
      <c r="I27" s="88" t="e">
        <f t="shared" si="21"/>
        <v>#REF!</v>
      </c>
      <c r="J27" s="88" t="e">
        <f t="shared" si="21"/>
        <v>#REF!</v>
      </c>
      <c r="K27" s="88" t="e">
        <f t="shared" si="21"/>
        <v>#REF!</v>
      </c>
      <c r="L27" s="88" t="e">
        <f t="shared" si="21"/>
        <v>#REF!</v>
      </c>
      <c r="M27" s="88" t="e">
        <f t="shared" si="21"/>
        <v>#REF!</v>
      </c>
      <c r="N27" s="88" t="e">
        <f t="shared" si="21"/>
        <v>#REF!</v>
      </c>
      <c r="O27" s="88" t="e">
        <f t="shared" si="21"/>
        <v>#REF!</v>
      </c>
      <c r="P27" s="88" t="e">
        <f t="shared" si="21"/>
        <v>#REF!</v>
      </c>
      <c r="Q27" s="88" t="e">
        <f t="shared" si="21"/>
        <v>#REF!</v>
      </c>
      <c r="R27" s="88" t="e">
        <f t="shared" si="21"/>
        <v>#REF!</v>
      </c>
      <c r="S27" s="88" t="e">
        <f t="shared" si="21"/>
        <v>#REF!</v>
      </c>
      <c r="T27" s="88" t="e">
        <f t="shared" si="21"/>
        <v>#REF!</v>
      </c>
      <c r="U27" s="88" t="e">
        <f t="shared" si="21"/>
        <v>#REF!</v>
      </c>
      <c r="V27" s="88"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5" ma:contentTypeDescription="Permitting &amp; Compliance Word Document" ma:contentTypeScope="" ma:versionID="8ba88060f42494261e4271c878bf935d">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287d418a8936ff9e71a08ef7d19d076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REGU-204-2746670</_dlc_DocId>
    <_dlc_DocIdUrl xmlns="9be56660-2c31-41ef-bc00-23e72f632f2a">
      <Url>https://cyfoethnaturiolcymru.sharepoint.com/teams/Regulatory/Permitting/_layouts/15/DocIdRedir.aspx?ID=REGU-204-2746670</Url>
      <Description>REGU-204-2746670</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f4145418-6eb2-4e2f-90f8-d42e4734b249">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2022-12-30T00:00:00+00:00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0EDA4CFD-F055-4F7E-9D7F-1A975C1F6500}"/>
</file>

<file path=customXml/itemProps3.xml><?xml version="1.0" encoding="utf-8"?>
<ds:datastoreItem xmlns:ds="http://schemas.openxmlformats.org/officeDocument/2006/customXml" ds:itemID="{0FE161AB-767A-4EB3-9048-6C5D6CE582B0}"/>
</file>

<file path=customXml/itemProps4.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9be56660-2c31-41ef-bc00-23e72f632f2a"/>
    <ds:schemaRef ds:uri="http://www.w3.org/XML/1998/namespac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Beechdean</vt:lpstr>
      <vt:lpstr>Croda Goole</vt:lpstr>
      <vt:lpstr>Croda Widnes</vt:lpstr>
      <vt:lpstr>Encirc Elton</vt:lpstr>
      <vt:lpstr>Kellogs</vt:lpstr>
      <vt:lpstr>Maelor </vt:lpstr>
      <vt:lpstr>Penderyn Dis</vt:lpstr>
      <vt:lpstr>Rowan foods</vt:lpstr>
      <vt:lpstr>Secanim</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Clee, Owen</cp:lastModifiedBy>
  <dcterms:created xsi:type="dcterms:W3CDTF">2016-09-26T10:07:59Z</dcterms:created>
  <dcterms:modified xsi:type="dcterms:W3CDTF">2022-12-30T10:35:04Z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bd1af0ef-73fb-4fb6-8a5b-11356096ad92</vt:lpwstr>
  </property>
  <property fmtid="{D5CDD505-2E9C-101B-9397-08002B2CF9AE}" pid="4" name="MediaServiceImageTags">
    <vt:lpwstr/>
  </property>
</Properties>
</file>