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962/"/>
    </mc:Choice>
  </mc:AlternateContent>
  <xr:revisionPtr revIDLastSave="0" documentId="13_ncr:1_{0DD832F0-E799-4AAB-9C73-FB656B5E3B0D}" xr6:coauthVersionLast="47" xr6:coauthVersionMax="47" xr10:uidLastSave="{00000000-0000-0000-0000-000000000000}"/>
  <bookViews>
    <workbookView xWindow="-289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N20" i="30"/>
  <c r="M20" i="30"/>
  <c r="L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N20" i="29"/>
  <c r="M20" i="29"/>
  <c r="L20" i="29"/>
  <c r="P18" i="29"/>
  <c r="I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U18" i="27"/>
  <c r="T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V20" i="26"/>
  <c r="U20" i="26"/>
  <c r="T20" i="26"/>
  <c r="S20" i="26"/>
  <c r="R20" i="26"/>
  <c r="Q20" i="26"/>
  <c r="P20" i="26"/>
  <c r="O20" i="26"/>
  <c r="N20" i="26"/>
  <c r="M20" i="26"/>
  <c r="L20" i="26"/>
  <c r="V18" i="26"/>
  <c r="T18" i="26"/>
  <c r="O18" i="26"/>
  <c r="L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M20" i="24"/>
  <c r="L20" i="24"/>
  <c r="V18" i="24"/>
  <c r="P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L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M22" i="22"/>
  <c r="V20" i="22"/>
  <c r="U20" i="22"/>
  <c r="T20" i="22"/>
  <c r="S20" i="22"/>
  <c r="R20" i="22"/>
  <c r="Q20" i="22"/>
  <c r="P20" i="22"/>
  <c r="O20" i="22"/>
  <c r="N20" i="22"/>
  <c r="M20" i="22"/>
  <c r="L20" i="22"/>
  <c r="S18"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U63" i="28"/>
  <c r="U65" i="28" s="1"/>
  <c r="N63" i="28"/>
  <c r="N65" i="28" s="1"/>
  <c r="F63" i="28"/>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19" i="23" s="1"/>
  <c r="E20" i="23" s="1"/>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17" i="24"/>
  <c r="K19" i="24" s="1"/>
  <c r="K20" i="24" s="1"/>
  <c r="R59" i="24"/>
  <c r="S21" i="24"/>
  <c r="S23" i="24" s="1"/>
  <c r="S24" i="24" s="1"/>
  <c r="S17" i="24"/>
  <c r="G21" i="26"/>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23" i="23" s="1"/>
  <c r="J24" i="23" s="1"/>
  <c r="J17" i="23"/>
  <c r="J19" i="23" s="1"/>
  <c r="J20" i="23" s="1"/>
  <c r="Q59" i="23"/>
  <c r="R21" i="23"/>
  <c r="R17" i="23"/>
  <c r="D59" i="24"/>
  <c r="E17" i="24"/>
  <c r="E19" i="24" s="1"/>
  <c r="E20" i="24" s="1"/>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Q23" i="30"/>
  <c r="Q24" i="30" s="1"/>
  <c r="E23" i="30"/>
  <c r="E24" i="30" s="1"/>
  <c r="U23" i="30"/>
  <c r="U24" i="30" s="1"/>
  <c r="J58" i="28"/>
  <c r="J61" i="28" s="1"/>
  <c r="J64" i="28" s="1"/>
  <c r="R58" i="22"/>
  <c r="R61" i="22" s="1"/>
  <c r="R64" i="22" s="1"/>
  <c r="J58" i="23"/>
  <c r="J61" i="23" s="1"/>
  <c r="J64"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Q24" i="22" s="1"/>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N23" i="29"/>
  <c r="N24" i="29" s="1"/>
  <c r="B63" i="29"/>
  <c r="J63" i="29"/>
  <c r="R63" i="29"/>
  <c r="L19" i="29"/>
  <c r="G19" i="29"/>
  <c r="G20" i="29" s="1"/>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O65" i="28" s="1"/>
  <c r="D19" i="28"/>
  <c r="D20" i="28" s="1"/>
  <c r="L19" i="28"/>
  <c r="L23" i="28"/>
  <c r="L24" i="28" s="1"/>
  <c r="T23" i="28"/>
  <c r="T24" i="28" s="1"/>
  <c r="H59" i="28"/>
  <c r="P59" i="28"/>
  <c r="H63" i="28"/>
  <c r="P63" i="28"/>
  <c r="P65" i="28" s="1"/>
  <c r="M19" i="28"/>
  <c r="U19" i="28"/>
  <c r="M23" i="28"/>
  <c r="M24" i="28" s="1"/>
  <c r="I57" i="28"/>
  <c r="Q57" i="28"/>
  <c r="I63" i="28"/>
  <c r="Q63" i="28"/>
  <c r="Q65" i="28" s="1"/>
  <c r="R19" i="28"/>
  <c r="F19" i="28"/>
  <c r="F20" i="28" s="1"/>
  <c r="V19" i="28"/>
  <c r="N23" i="28"/>
  <c r="N24" i="28" s="1"/>
  <c r="V23" i="28"/>
  <c r="V24" i="28" s="1"/>
  <c r="B63" i="28"/>
  <c r="J63" i="28"/>
  <c r="R63" i="28"/>
  <c r="R65" i="28" s="1"/>
  <c r="A32" i="28"/>
  <c r="A34" i="28"/>
  <c r="A40" i="28"/>
  <c r="A42" i="28"/>
  <c r="A48" i="28"/>
  <c r="A50" i="28"/>
  <c r="C63" i="28"/>
  <c r="K63" i="28"/>
  <c r="K65" i="28" s="1"/>
  <c r="S63" i="28"/>
  <c r="S65" i="28" s="1"/>
  <c r="D63" i="28"/>
  <c r="L63" i="28"/>
  <c r="L65" i="28" s="1"/>
  <c r="T63" i="28"/>
  <c r="T65" i="28" s="1"/>
  <c r="I19" i="28"/>
  <c r="I20" i="28" s="1"/>
  <c r="E63" i="28"/>
  <c r="M63" i="28"/>
  <c r="M65" i="28" s="1"/>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H20" i="26" s="1"/>
  <c r="P19" i="26"/>
  <c r="D63" i="26"/>
  <c r="L63" i="26"/>
  <c r="I19" i="26"/>
  <c r="I20" i="26" s="1"/>
  <c r="J23" i="24"/>
  <c r="J24" i="24"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T19" i="23"/>
  <c r="L23" i="23"/>
  <c r="L24" i="23" s="1"/>
  <c r="T23" i="23"/>
  <c r="T24" i="23" s="1"/>
  <c r="M19" i="23"/>
  <c r="E23" i="23"/>
  <c r="E24" i="23" s="1"/>
  <c r="M23" i="23"/>
  <c r="M24" i="23" s="1"/>
  <c r="I57" i="23"/>
  <c r="Q57" i="23"/>
  <c r="F23" i="23"/>
  <c r="F24" i="23" s="1"/>
  <c r="N23" i="23"/>
  <c r="N24" i="23" s="1"/>
  <c r="O19" i="23"/>
  <c r="A32" i="23"/>
  <c r="A34" i="23"/>
  <c r="A40" i="23"/>
  <c r="A42" i="23"/>
  <c r="A48" i="23"/>
  <c r="A50" i="23"/>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M19" i="22"/>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2" l="1"/>
  <c r="H65" i="22"/>
  <c r="C23" i="22"/>
  <c r="C24" i="22" s="1"/>
  <c r="J65" i="23"/>
  <c r="I65" i="23"/>
  <c r="C19" i="29"/>
  <c r="C20" i="29" s="1"/>
  <c r="I65" i="29"/>
  <c r="C65" i="29"/>
  <c r="D65" i="24"/>
  <c r="B65" i="24"/>
  <c r="I65" i="26"/>
  <c r="H65" i="26"/>
  <c r="C65" i="26"/>
  <c r="I65" i="30"/>
  <c r="E65" i="30"/>
  <c r="D65" i="28"/>
  <c r="J65" i="28"/>
  <c r="C65" i="27"/>
  <c r="J65" i="27"/>
  <c r="D65" i="27"/>
  <c r="C65" i="21"/>
  <c r="D65" i="21"/>
  <c r="J64" i="30"/>
  <c r="J65" i="30" s="1"/>
  <c r="I64" i="28"/>
  <c r="I65" i="28" s="1"/>
  <c r="H64" i="30"/>
  <c r="H65" i="30" s="1"/>
  <c r="C64" i="22"/>
  <c r="C65" i="22" s="1"/>
  <c r="G64" i="30"/>
  <c r="G65" i="30" s="1"/>
  <c r="E64" i="27"/>
  <c r="E65" i="27" s="1"/>
  <c r="C64" i="30"/>
  <c r="C65" i="30" s="1"/>
  <c r="B64" i="30"/>
  <c r="B65" i="30" s="1"/>
  <c r="F64" i="26"/>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D66" i="29"/>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24"/>
  <c r="K66" i="30"/>
  <c r="I66" i="30"/>
  <c r="R66" i="29"/>
  <c r="M66" i="29"/>
  <c r="I66" i="29"/>
  <c r="S66" i="29"/>
  <c r="T66" i="28"/>
  <c r="D66" i="28"/>
  <c r="M66" i="28"/>
  <c r="Q66" i="28"/>
  <c r="S66" i="28"/>
  <c r="K66" i="28"/>
  <c r="Q66" i="27"/>
  <c r="I66" i="27"/>
  <c r="P66" i="27"/>
  <c r="Q66" i="26"/>
  <c r="P66" i="26"/>
  <c r="C66" i="26"/>
  <c r="I66" i="26"/>
  <c r="H66" i="26"/>
  <c r="L66" i="24"/>
  <c r="P66" i="24"/>
  <c r="D66" i="24"/>
  <c r="K66" i="24"/>
  <c r="M66" i="24"/>
  <c r="I66" i="23"/>
  <c r="N66" i="23"/>
  <c r="E66" i="23"/>
  <c r="I66" i="22"/>
  <c r="M66" i="22"/>
  <c r="S66" i="22"/>
  <c r="K66" i="22"/>
  <c r="T66" i="22"/>
  <c r="H66" i="21"/>
  <c r="M66" i="21"/>
  <c r="K66" i="21"/>
  <c r="C66" i="21"/>
  <c r="D66" i="21"/>
  <c r="R66" i="21"/>
  <c r="N64" i="1"/>
  <c r="M64" i="1"/>
  <c r="T64" i="1"/>
  <c r="L64" i="1"/>
  <c r="J64" i="1"/>
  <c r="J65" i="1" s="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F65" i="1"/>
  <c r="E65" i="1"/>
  <c r="H65" i="1"/>
  <c r="G65" i="1"/>
  <c r="I65" i="1"/>
  <c r="B65" i="1"/>
  <c r="J66" i="26"/>
  <c r="I66" i="28"/>
  <c r="D66" i="26"/>
  <c r="B66" i="30"/>
  <c r="G66" i="30"/>
  <c r="C66" i="30"/>
  <c r="D66" i="23"/>
  <c r="D66" i="22"/>
  <c r="J66" i="21"/>
  <c r="J65" i="21"/>
  <c r="E66" i="29"/>
  <c r="E65" i="29"/>
  <c r="F66" i="30"/>
  <c r="F65" i="30"/>
  <c r="J66" i="29"/>
  <c r="J65" i="29"/>
  <c r="G66" i="22"/>
  <c r="G65" i="22"/>
  <c r="G66" i="28"/>
  <c r="G65" i="28"/>
  <c r="F66" i="21"/>
  <c r="F65" i="21"/>
  <c r="E66" i="28"/>
  <c r="E65" i="28"/>
  <c r="F66" i="26"/>
  <c r="F65" i="26"/>
  <c r="E66" i="26"/>
  <c r="E65" i="26"/>
  <c r="F66" i="23"/>
  <c r="F65" i="23"/>
  <c r="H66" i="27"/>
  <c r="H65" i="27"/>
  <c r="H66" i="28"/>
  <c r="H65" i="28"/>
  <c r="E66" i="21"/>
  <c r="E65" i="21"/>
  <c r="G66" i="24"/>
  <c r="G65" i="24"/>
  <c r="F66" i="27"/>
  <c r="F65" i="27"/>
  <c r="F66" i="22"/>
  <c r="F65" i="22"/>
  <c r="H66" i="29"/>
  <c r="H65" i="29"/>
  <c r="F66" i="29"/>
  <c r="F65" i="29"/>
  <c r="G66" i="23"/>
  <c r="G65" i="23"/>
  <c r="G66" i="29"/>
  <c r="G65" i="29"/>
  <c r="J66" i="22"/>
  <c r="J65" i="22"/>
  <c r="G66" i="21"/>
  <c r="G65" i="21"/>
  <c r="G66" i="26"/>
  <c r="G65" i="26"/>
  <c r="I66" i="21"/>
  <c r="I65" i="21"/>
  <c r="C66" i="24"/>
  <c r="C65" i="24"/>
  <c r="E66" i="24"/>
  <c r="E65" i="24"/>
  <c r="F66" i="28"/>
  <c r="F65" i="28"/>
  <c r="I66" i="24"/>
  <c r="G66" i="27"/>
  <c r="G65" i="27"/>
  <c r="C66" i="28"/>
  <c r="C65" i="28"/>
  <c r="H66" i="24"/>
  <c r="H65" i="24"/>
  <c r="F66" i="24"/>
  <c r="F65" i="24"/>
  <c r="B66" i="28"/>
  <c r="B65" i="28"/>
  <c r="B66" i="21"/>
  <c r="B65" i="21"/>
  <c r="B66" i="26"/>
  <c r="B65" i="26"/>
  <c r="B66" i="27"/>
  <c r="B65" i="27"/>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<sst xmlns="http://schemas.openxmlformats.org/spreadsheetml/2006/main" count="2280" uniqueCount="190">
  <si>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</si>
  <si>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</si>
  <si>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</si>
  <si>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</si>
  <si>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</si>
  <si>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</si>
  <si>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</si>
  <si>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</si>
  <si>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</si>
  <si>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</si>
  <si>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</si>
  <si>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</si>
  <si>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</si>
  <si>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</si>
  <si>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</si>
  <si>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</si>
  <si>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</si>
  <si>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</si>
  <si>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</si>
  <si>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</si>
  <si>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</si>
  <si>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</si>
  <si>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</si>
  <si>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</si>
  <si>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</si>
  <si>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</si>
  <si>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</si>
  <si>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</si>
  <si>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</si>
  <si>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</si>
  <si>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</si>
  <si>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</si>
  <si>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</si>
  <si>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</si>
  <si>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</si>
  <si>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</si>
  <si>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</si>
  <si>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</si>
  <si>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</si>
  <si>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</si>
  <si>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</si>
  <si>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</si>
  <si>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</si>
  <si>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</si>
  <si>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</si>
  <si>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</si>
  <si>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</si>
  <si>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</si>
  <si>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</si>
  <si>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</si>
  <si>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</si>
  <si>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</si>
  <si>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</si>
  <si>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</si>
  <si>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</si>
  <si>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</si>
  <si>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</si>
  <si>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</si>
  <si>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</si>
  <si>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</si>
  <si>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</si>
  <si>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</si>
  <si>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</si>
  <si>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</si>
  <si>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</si>
  <si>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</si>
  <si>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</si>
  <si>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</si>
  <si>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</si>
  <si>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</si>
  <si>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</si>
  <si>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</si>
  <si>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</si>
  <si>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</si>
  <si>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</si>
  <si>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</si>
  <si>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</si>
  <si>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</si>
  <si>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</si>
  <si>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</si>
  <si>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</si>
  <si>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</si>
  <si>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</si>
  <si>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</si>
  <si>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</si>
  <si>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</si>
  <si>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</si>
  <si>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</si>
  <si>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</si>
  <si>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</si>
  <si>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</si>
  <si>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</si>
  <si>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</si>
  <si>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</si>
  <si>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</si>
  <si>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</si>
  <si>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</si>
  <si>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</si>
  <si>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</si>
  <si>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</si>
  <si>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</si>
  <si>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</si>
  <si>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</si>
  <si>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</si>
  <si>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</si>
  <si>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</si>
  <si>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</si>
  <si>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</si>
  <si>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</si>
  <si>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</si>
  <si>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</si>
  <si>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</si>
  <si>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</si>
  <si>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</si>
  <si>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</si>
  <si>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</si>
  <si>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</si>
  <si>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</si>
  <si>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</si>
  <si>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</si>
  <si>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</si>
  <si>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</si>
  <si>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</si>
  <si>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</si>
  <si>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</si>
  <si>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</si>
  <si>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</si>
  <si>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</si>
  <si>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</si>
  <si>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</si>
  <si>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</si>
  <si>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</si>
  <si>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</si>
  <si>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</si>
  <si>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</si>
  <si>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</si>
  <si>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</si>
  <si>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</si>
  <si>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</si>
  <si>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</si>
  <si>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</si>
  <si>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</si>
  <si>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</si>
  <si>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</si>
  <si>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</si>
  <si>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</si>
  <si>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</si>
  <si>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</si>
  <si>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</si>
  <si>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</si>
  <si>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</si>
  <si>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</si>
  <si>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</si>
  <si>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</si>
  <si>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</si>
  <si>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</si>
  <si>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</si>
  <si>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</si>
  <si>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</si>
  <si>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</si>
  <si>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PAN-019962</t>
  </si>
  <si>
    <t>EPR-KP3594VE</t>
  </si>
  <si>
    <t>TES</t>
  </si>
  <si>
    <t xml:space="preserve">Ethan Banfield </t>
  </si>
  <si>
    <t>DE1</t>
  </si>
  <si>
    <t xml:space="preserve">DE2 </t>
  </si>
  <si>
    <t xml:space="preserve">DE3 </t>
  </si>
  <si>
    <t>DE4</t>
  </si>
  <si>
    <t xml:space="preserve">DE5 </t>
  </si>
  <si>
    <t>DA6</t>
  </si>
  <si>
    <t>DE9</t>
  </si>
  <si>
    <t>DE9a</t>
  </si>
  <si>
    <t>DE10</t>
  </si>
  <si>
    <t>Whitchurch Road, Kilford Farm, Denbigh, LL164PY</t>
  </si>
  <si>
    <t>Moderate</t>
  </si>
  <si>
    <t>Beechdean</t>
  </si>
  <si>
    <t>Croda Goole</t>
  </si>
  <si>
    <t>07 07 12</t>
  </si>
  <si>
    <t>02 05 01</t>
  </si>
  <si>
    <t xml:space="preserve">Croda Widnes </t>
  </si>
  <si>
    <t>02 03 05</t>
  </si>
  <si>
    <t>02 02 04</t>
  </si>
  <si>
    <t>Encirc</t>
  </si>
  <si>
    <t>02 07 05</t>
  </si>
  <si>
    <t>d.wise- OUT OF DATE</t>
  </si>
  <si>
    <t>Kellogs</t>
  </si>
  <si>
    <t xml:space="preserve">Maelor </t>
  </si>
  <si>
    <t>Penderym OUT OF DATE</t>
  </si>
  <si>
    <t>Rowan Food</t>
  </si>
  <si>
    <t>Secanim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</si>
</sst>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48.79</v>
      </c>
      <c r="G1" s="123" t="s">
        <v>43</v>
      </c>
      <c r="H1" s="124"/>
      <c r="I1" s="96">
        <v>3.76</v>
      </c>
      <c r="J1" s="127" t="s">
        <v>153</v>
      </c>
      <c r="K1" s="127"/>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175</v>
      </c>
      <c r="G2" s="125" t="s">
        <v>110</v>
      </c>
      <c r="H2" s="126"/>
      <c r="I2" s="96">
        <v>516</v>
      </c>
      <c r="J2" s="127" t="s">
        <v>158</v>
      </c>
      <c r="K2" s="127"/>
      <c r="L2" s="96">
        <v>0.06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4.1666666666666661</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173</v>
      </c>
      <c r="D4" s="122"/>
      <c r="E4" s="94" t="s">
        <v>1</v>
      </c>
      <c r="F4" s="95" t="s">
        <v>178</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164</v>
      </c>
      <c r="D8" s="15" t="s">
        <v>165</v>
      </c>
      <c r="E8" s="15" t="s">
        <v>166</v>
      </c>
      <c r="F8" s="15" t="s">
        <v>167</v>
      </c>
      <c r="G8" s="15" t="s">
        <v>168</v>
      </c>
      <c r="H8" s="15" t="s">
        <v>169</v>
      </c>
      <c r="I8" s="15" t="s">
        <v>170</v>
      </c>
      <c r="J8" s="15" t="s">
        <v>171</v>
      </c>
      <c r="K8" s="15" t="s">
        <v>172</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v>1</v>
      </c>
      <c r="E9" s="15">
        <v>1</v>
      </c>
      <c r="F9" s="15">
        <v>1</v>
      </c>
      <c r="G9" s="15">
        <v>1</v>
      </c>
      <c r="H9" s="15">
        <v>1</v>
      </c>
      <c r="I9" s="15" t="s">
        <v>174</v>
      </c>
      <c r="J9" s="15" t="s">
        <v>174</v>
      </c>
      <c r="K9" s="15" t="s">
        <v>174</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7</v>
      </c>
      <c r="D10" s="15">
        <v>6.6</v>
      </c>
      <c r="E10" s="15">
        <v>6.3</v>
      </c>
      <c r="F10" s="15">
        <v>6.9</v>
      </c>
      <c r="G10" s="15">
        <v>7</v>
      </c>
      <c r="H10" s="15">
        <v>6.8</v>
      </c>
      <c r="I10" s="15">
        <v>7.1</v>
      </c>
      <c r="J10" s="15">
        <v>7.4</v>
      </c>
      <c r="K10" s="15">
        <v>7.7</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1</v>
      </c>
      <c r="E11" s="15">
        <v>0</v>
      </c>
      <c r="F11" s="15">
        <v>0</v>
      </c>
      <c r="G11" s="15">
        <v>1</v>
      </c>
      <c r="H11" s="15">
        <v>0</v>
      </c>
      <c r="I11" s="15">
        <v>0</v>
      </c>
      <c r="J11" s="15">
        <v>0</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1</v>
      </c>
      <c r="E12" s="15">
        <v>2</v>
      </c>
      <c r="F12" s="15">
        <v>1</v>
      </c>
      <c r="G12" s="15">
        <v>2</v>
      </c>
      <c r="H12" s="15">
        <v>2</v>
      </c>
      <c r="I12" s="15">
        <v>0</v>
      </c>
      <c r="J12" s="15">
        <v>0</v>
      </c>
      <c r="K12" s="15">
        <v>1</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123</v>
      </c>
      <c r="D14" s="100" t="s">
        <v>123</v>
      </c>
      <c r="E14" s="100" t="s">
        <v>123</v>
      </c>
      <c r="F14" s="100" t="s">
        <v>105</v>
      </c>
      <c r="G14" s="100" t="s">
        <v>105</v>
      </c>
      <c r="H14" s="100" t="s">
        <v>123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8</v>
      </c>
      <c r="D15" s="15">
        <v>8</v>
      </c>
      <c r="E15" s="15">
        <v>8</v>
      </c>
      <c r="F15" s="15">
        <v>40</v>
      </c>
      <c r="G15" s="15">
        <v>40</v>
      </c>
      <c r="H15" s="15">
        <v>8</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56.587699999999998</v>
      </c>
      <c r="D18" s="16">
        <f>$D32</f>
        <v>56.587699999999998</v>
      </c>
      <c r="E18" s="16">
        <f>$D33</f>
        <v>56.587699999999998</v>
      </c>
      <c r="F18" s="16">
        <f>$D34</f>
        <v>56.587699999999998</v>
      </c>
      <c r="G18" s="16">
        <f>$D35</f>
        <v>56.587699999999998</v>
      </c>
      <c r="H18" s="16">
        <f>$D36</f>
        <v>56.587699999999998</v>
      </c>
      <c r="I18" s="16">
        <f>$D37</f>
        <v>56.587699999999998</v>
      </c>
      <c r="J18" s="16">
        <f>$D38</f>
        <v>56.587699999999998</v>
      </c>
      <c r="K18" s="16">
        <f>$D39</f>
        <v>56.587699999999998</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4.5876999999999981</v>
      </c>
      <c r="D19" s="16">
        <f t="shared" ref="D19:V19" si="1">D18-D17</f>
        <v>4.5876999999999981</v>
      </c>
      <c r="E19" s="16">
        <f t="shared" si="1"/>
        <v>4.5876999999999981</v>
      </c>
      <c r="F19" s="16">
        <f t="shared" si="1"/>
        <v>0.58769999999999811</v>
      </c>
      <c r="G19" s="16">
        <f t="shared" si="1"/>
        <v>0.58769999999999811</v>
      </c>
      <c r="H19" s="16">
        <f t="shared" si="1"/>
        <v>4.5876999999999981</v>
      </c>
      <c r="I19" s="16">
        <f t="shared" si="1"/>
        <v>-8.0122999999999962</v>
      </c>
      <c r="J19" s="16">
        <f t="shared" si="1"/>
        <v>-8.0122999999999962</v>
      </c>
      <c r="K19" s="16">
        <f t="shared" si="1"/>
        <v>-8.0122999999999962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50.911250000000003</v>
      </c>
      <c r="D22" s="16">
        <f>$E32</f>
        <v>50.911250000000003</v>
      </c>
      <c r="E22" s="16">
        <f>$E33</f>
        <v>50.911250000000003</v>
      </c>
      <c r="F22" s="16">
        <f>$E34</f>
        <v>50.911250000000003</v>
      </c>
      <c r="G22" s="16">
        <f>$E35</f>
        <v>50.911250000000003</v>
      </c>
      <c r="H22" s="16">
        <f>$E36</f>
        <v>50.911250000000003</v>
      </c>
      <c r="I22" s="16">
        <f>$E37</f>
        <v>50.911250000000003</v>
      </c>
      <c r="J22" s="16">
        <f>$E38</f>
        <v>50.911250000000003</v>
      </c>
      <c r="K22" s="16">
        <f>$E39</f>
        <v>50.911250000000003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6.9112500000000026</v>
      </c>
      <c r="D23" s="16">
        <f t="shared" ref="D23:V23" si="3">D22-D21</f>
        <v>6.9112500000000026</v>
      </c>
      <c r="E23" s="16">
        <f t="shared" si="3"/>
        <v>6.9112500000000026</v>
      </c>
      <c r="F23" s="16">
        <f t="shared" si="3"/>
        <v>-125.08875</v>
      </c>
      <c r="G23" s="16">
        <f t="shared" si="3"/>
        <v>-125.08875</v>
      </c>
      <c r="H23" s="16">
        <f t="shared" si="3"/>
        <v>6.9112500000000026</v>
      </c>
      <c r="I23" s="16">
        <f t="shared" si="3"/>
        <v>-177.08875</v>
      </c>
      <c r="J23" s="16">
        <f t="shared" si="3"/>
        <v>-177.08875</v>
      </c>
      <c r="K23" s="16">
        <f t="shared" si="3"/>
        <v>-177.08875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INCREASE</v>
      </c>
      <c r="D24" s="26" t="str">
        <f t="shared" ref="D24:V24" si="4">IF($B31="","",IF(D$23&gt;=0,"INCREASE","DECREASE"))</f>
        <v>INCREASE</v>
      </c>
      <c r="E24" s="26" t="str">
        <f t="shared" si="4"/>
        <v>INCREASE</v>
      </c>
      <c r="F24" s="26" t="str">
        <f t="shared" si="4"/>
        <v>DECREASE</v>
      </c>
      <c r="G24" s="26" t="str">
        <f t="shared" si="4"/>
        <v>DECREASE</v>
      </c>
      <c r="H24" s="26" t="str">
        <f t="shared" si="4"/>
        <v>INCREASE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56.587699999999998</v>
      </c>
      <c r="E31" s="77">
        <f>(IF(E$27="%w/w SAR",((E$28*10)*$B31),IF(E$27="%w/w DM",(((E$28*10)*($B$28/100))*$B31),IF(E$27="kg/t SAR",(E$28*$B31),IF(E$27="kg/t DM",((E$28*($B$28/100))*$B31),IF(E$27="mg/kg SAR",((E$28*0.001)*$B31),IF(E$27="mg/kg DM",(((E$28*0.001)*($B$28/100))*$B31),"0")))))))*1.205</f>
        <v>50.911250000000003</v>
      </c>
      <c r="F31" s="77">
        <f>(IF(F$27="%w/w SAR",((F$28*10)*$B31),IF(F$27="%w/w DM",(((F$28*10)*($B$28/100))*$B31),IF(F$27="kg/t SAR",(F$28*$B31),IF(F$27="kg/t DM",((F$28*($B$28/100))*$B31),IF(F$27="mg/kg SAR",((F$28*0.001)*$B31),IF(F$27="mg/kg DM",(((F$28*0.001)*($B$28/100))*$B31),"0")))))))*1.658</f>
        <v>10.6112</v>
      </c>
      <c r="G31" s="77">
        <f t="shared" ref="G31:P31" si="5">IF(G$27="%w/w SAR",((G$28*10)*$B31),IF(G$27="%w/w DM",(((G$28*10)*($B$28/100))*$B31),IF(G$27="kg/t SAR",(G$28*$B31),IF(G$27="kg/t DM",((G$28*($B$28/100))*$B31),IF(G$27="mg/kg SAR",((G$28*0.001)*$B31),IF(G$27="mg/kg DM",(((G$28*0.001)*($B$28/100))*$B31),0))))))</f>
        <v>5.525E-2</v>
      </c>
      <c r="H31" s="77">
        <f t="shared" si="5"/>
        <v>0.25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84.25</v>
      </c>
      <c r="Q31" s="77">
        <f>(IF(Q$27="%w/w SAR",((Q$28*10)*$B31),IF(Q$27="%w/w DM",(((Q$28*10)*($B$28/100))*$B31),IF(Q$27="kg/t SAR",(Q$28*$B31),IF(Q$27="kg/t DM",((Q$28*($B$28/100))*$B31),IF(Q$27="mg/kg SAR",((Q$28*0.001)*$B31),IF(Q$27="mg/kg DM",(((Q$28*0.001)*($B$28/100))*$B31),0)))))))*2.5</f>
        <v>48.6875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56.587699999999998</v>
      </c>
      <c r="E32" s="77">
        <f t="shared" ref="E32:E50" si="8">(IF(E$27="%w/w SAR",((E$28*10)*$B32),IF(E$27="%w/w DM",(((E$28*10)*($B$28/100))*$B32),IF(E$27="kg/t SAR",(E$28*$B32),IF(E$27="kg/t DM",((E$28*($B$28/100))*$B32),IF(E$27="mg/kg SAR",((E$28*0.001)*$B32),IF(E$27="mg/kg DM",(((E$28*0.001)*($B$28/100))*$B32),"0")))))))*1.205</f>
        <v>50.911250000000003</v>
      </c>
      <c r="F32" s="77">
        <f t="shared" ref="F32:F50" si="9">(IF(F$27="%w/w SAR",((F$28*10)*$B32),IF(F$27="%w/w DM",(((F$28*10)*($B$28/100))*$B32),IF(F$27="kg/t SAR",(F$28*$B32),IF(F$27="kg/t DM",((F$28*($B$28/100))*$B32),IF(F$27="mg/kg SAR",((F$28*0.001)*$B32),IF(F$27="mg/kg DM",(((F$28*0.001)*($B$28/100))*$B32),"0")))))))*1.658</f>
        <v>10.6112</v>
      </c>
      <c r="G32" s="77">
        <f t="shared" ref="G32:P50" si="10">IF(G$27="%w/w SAR",((G$28*10)*$B32),IF(G$27="%w/w DM",(((G$28*10)*($B$28/100))*$B32),IF(G$27="kg/t SAR",(G$28*$B32),IF(G$27="kg/t DM",((G$28*($B$28/100))*$B32),IF(G$27="mg/kg SAR",((G$28*0.001)*$B32),IF(G$27="mg/kg DM",(((G$28*0.001)*($B$28/100))*$B32),0))))))</f>
        <v>5.525E-2</v>
      </c>
      <c r="H32" s="77">
        <f t="shared" si="10"/>
        <v>0.25</v>
      </c>
      <c r="I32" s="77">
        <f t="shared" si="10"/>
        <v>0.125</v>
      </c>
      <c r="J32" s="77">
        <f t="shared" si="10"/>
        <v>2.5000000000000001E-3</v>
      </c>
      <c r="K32" s="77">
        <f t="shared" si="10"/>
        <v>1.2500000000000001E-2</v>
      </c>
      <c r="L32" s="77">
        <f t="shared" si="10"/>
        <v>0.05</v>
      </c>
      <c r="M32" s="77">
        <f t="shared" si="10"/>
        <v>0.05</v>
      </c>
      <c r="N32" s="77">
        <f t="shared" si="10"/>
        <v>0</v>
      </c>
      <c r="O32" s="77">
        <f t="shared" si="10"/>
        <v>0</v>
      </c>
      <c r="P32" s="77">
        <f t="shared" si="10"/>
        <v>84.25</v>
      </c>
      <c r="Q32" s="77">
        <f t="shared" ref="Q32:Q50" si="11">(IF(Q$27="%w/w SAR",((Q$28*10)*$B32),IF(Q$27="%w/w DM",(((Q$28*10)*($B$28/100))*$B32),IF(Q$27="kg/t SAR",(Q$28*$B32),IF(Q$27="kg/t DM",((Q$28*($B$28/100))*$B32),IF(Q$27="mg/kg SAR",((Q$28*0.001)*$B32),IF(Q$27="mg/kg DM",(((Q$28*0.001)*($B$28/100))*$B32),0)))))))*2.5</f>
        <v>48.6875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 xml:space="preserve">DE3 </v>
      </c>
      <c r="B33" s="15">
        <v>250</v>
      </c>
      <c r="C33" s="77">
        <f t="shared" si="6"/>
        <v>150</v>
      </c>
      <c r="D33" s="77">
        <f t="shared" si="7"/>
        <v>56.587699999999998</v>
      </c>
      <c r="E33" s="77">
        <f t="shared" si="8"/>
        <v>50.911250000000003</v>
      </c>
      <c r="F33" s="77">
        <f t="shared" si="9"/>
        <v>10.6112</v>
      </c>
      <c r="G33" s="77">
        <f t="shared" si="10"/>
        <v>5.525E-2</v>
      </c>
      <c r="H33" s="77">
        <f t="shared" si="10"/>
        <v>0.25</v>
      </c>
      <c r="I33" s="77">
        <f t="shared" si="10"/>
        <v>0.125</v>
      </c>
      <c r="J33" s="77">
        <f t="shared" si="10"/>
        <v>2.5000000000000001E-3</v>
      </c>
      <c r="K33" s="77">
        <f t="shared" si="10"/>
        <v>1.2500000000000001E-2</v>
      </c>
      <c r="L33" s="77">
        <f t="shared" si="10"/>
        <v>0.05</v>
      </c>
      <c r="M33" s="77">
        <f t="shared" si="10"/>
        <v>0.05</v>
      </c>
      <c r="N33" s="77">
        <f t="shared" si="10"/>
        <v>0</v>
      </c>
      <c r="O33" s="77">
        <f t="shared" si="10"/>
        <v>0</v>
      </c>
      <c r="P33" s="77">
        <f t="shared" si="10"/>
        <v>84.25</v>
      </c>
      <c r="Q33" s="77">
        <f t="shared" si="11"/>
        <v>48.6875</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DE4</v>
      </c>
      <c r="B34" s="15">
        <v>250</v>
      </c>
      <c r="C34" s="77">
        <f t="shared" si="6"/>
        <v>150</v>
      </c>
      <c r="D34" s="77">
        <f t="shared" si="7"/>
        <v>56.587699999999998</v>
      </c>
      <c r="E34" s="77">
        <f t="shared" si="8"/>
        <v>50.911250000000003</v>
      </c>
      <c r="F34" s="77">
        <f t="shared" si="9"/>
        <v>10.6112</v>
      </c>
      <c r="G34" s="77">
        <f t="shared" si="10"/>
        <v>5.525E-2</v>
      </c>
      <c r="H34" s="77">
        <f t="shared" si="10"/>
        <v>0.25</v>
      </c>
      <c r="I34" s="77">
        <f t="shared" si="10"/>
        <v>0.125</v>
      </c>
      <c r="J34" s="77">
        <f t="shared" si="10"/>
        <v>2.5000000000000001E-3</v>
      </c>
      <c r="K34" s="77">
        <f t="shared" si="10"/>
        <v>1.2500000000000001E-2</v>
      </c>
      <c r="L34" s="77">
        <f t="shared" si="10"/>
        <v>0.05</v>
      </c>
      <c r="M34" s="77">
        <f t="shared" si="10"/>
        <v>0.05</v>
      </c>
      <c r="N34" s="77">
        <f t="shared" si="10"/>
        <v>0</v>
      </c>
      <c r="O34" s="77">
        <f t="shared" si="10"/>
        <v>0</v>
      </c>
      <c r="P34" s="77">
        <f t="shared" si="10"/>
        <v>84.25</v>
      </c>
      <c r="Q34" s="77">
        <f t="shared" si="11"/>
        <v>48.6875</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 xml:space="preserve">DE5 </v>
      </c>
      <c r="B35" s="15">
        <v>250</v>
      </c>
      <c r="C35" s="77">
        <f t="shared" si="6"/>
        <v>150</v>
      </c>
      <c r="D35" s="77">
        <f t="shared" si="7"/>
        <v>56.587699999999998</v>
      </c>
      <c r="E35" s="77">
        <f t="shared" si="8"/>
        <v>50.911250000000003</v>
      </c>
      <c r="F35" s="77">
        <f t="shared" si="9"/>
        <v>10.6112</v>
      </c>
      <c r="G35" s="77">
        <f t="shared" si="10"/>
        <v>5.525E-2</v>
      </c>
      <c r="H35" s="77">
        <f t="shared" si="10"/>
        <v>0.25</v>
      </c>
      <c r="I35" s="77">
        <f t="shared" si="10"/>
        <v>0.125</v>
      </c>
      <c r="J35" s="77">
        <f t="shared" si="10"/>
        <v>2.5000000000000001E-3</v>
      </c>
      <c r="K35" s="77">
        <f t="shared" si="10"/>
        <v>1.2500000000000001E-2</v>
      </c>
      <c r="L35" s="77">
        <f t="shared" si="10"/>
        <v>0.05</v>
      </c>
      <c r="M35" s="77">
        <f t="shared" si="10"/>
        <v>0.05</v>
      </c>
      <c r="N35" s="77">
        <f t="shared" si="10"/>
        <v>0</v>
      </c>
      <c r="O35" s="77">
        <f t="shared" si="10"/>
        <v>0</v>
      </c>
      <c r="P35" s="77">
        <f t="shared" si="10"/>
        <v>84.25</v>
      </c>
      <c r="Q35" s="77">
        <f t="shared" si="11"/>
        <v>48.6875</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DA6</v>
      </c>
      <c r="B36" s="15">
        <v>250</v>
      </c>
      <c r="C36" s="77">
        <f t="shared" si="6"/>
        <v>150</v>
      </c>
      <c r="D36" s="77">
        <f t="shared" si="7"/>
        <v>56.587699999999998</v>
      </c>
      <c r="E36" s="77">
        <f t="shared" si="8"/>
        <v>50.911250000000003</v>
      </c>
      <c r="F36" s="77">
        <f t="shared" si="9"/>
        <v>10.6112</v>
      </c>
      <c r="G36" s="77">
        <f t="shared" si="10"/>
        <v>5.525E-2</v>
      </c>
      <c r="H36" s="77">
        <f t="shared" si="10"/>
        <v>0.25</v>
      </c>
      <c r="I36" s="77">
        <f t="shared" si="10"/>
        <v>0.125</v>
      </c>
      <c r="J36" s="77">
        <f t="shared" si="10"/>
        <v>2.5000000000000001E-3</v>
      </c>
      <c r="K36" s="77">
        <f t="shared" si="10"/>
        <v>1.2500000000000001E-2</v>
      </c>
      <c r="L36" s="77">
        <f t="shared" si="10"/>
        <v>0.05</v>
      </c>
      <c r="M36" s="77">
        <f t="shared" si="10"/>
        <v>0.05</v>
      </c>
      <c r="N36" s="77">
        <f t="shared" si="10"/>
        <v>0</v>
      </c>
      <c r="O36" s="77">
        <f t="shared" si="10"/>
        <v>0</v>
      </c>
      <c r="P36" s="77">
        <f t="shared" si="10"/>
        <v>84.25</v>
      </c>
      <c r="Q36" s="77">
        <f t="shared" si="11"/>
        <v>48.6875</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DE9</v>
      </c>
      <c r="B37" s="15">
        <v>250</v>
      </c>
      <c r="C37" s="77">
        <f t="shared" si="6"/>
        <v>150</v>
      </c>
      <c r="D37" s="77">
        <f t="shared" si="7"/>
        <v>56.587699999999998</v>
      </c>
      <c r="E37" s="77">
        <f t="shared" si="8"/>
        <v>50.911250000000003</v>
      </c>
      <c r="F37" s="77">
        <f t="shared" si="9"/>
        <v>10.6112</v>
      </c>
      <c r="G37" s="77">
        <f t="shared" si="10"/>
        <v>5.525E-2</v>
      </c>
      <c r="H37" s="77">
        <f t="shared" si="10"/>
        <v>0.25</v>
      </c>
      <c r="I37" s="77">
        <f t="shared" si="10"/>
        <v>0.125</v>
      </c>
      <c r="J37" s="77">
        <f t="shared" si="10"/>
        <v>2.5000000000000001E-3</v>
      </c>
      <c r="K37" s="77">
        <f t="shared" si="10"/>
        <v>1.2500000000000001E-2</v>
      </c>
      <c r="L37" s="77">
        <f t="shared" si="10"/>
        <v>0.05</v>
      </c>
      <c r="M37" s="77">
        <f t="shared" si="10"/>
        <v>0.05</v>
      </c>
      <c r="N37" s="77">
        <f t="shared" si="10"/>
        <v>0</v>
      </c>
      <c r="O37" s="77">
        <f t="shared" si="10"/>
        <v>0</v>
      </c>
      <c r="P37" s="77">
        <f t="shared" si="10"/>
        <v>84.25</v>
      </c>
      <c r="Q37" s="77">
        <f t="shared" si="11"/>
        <v>48.6875</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DE9a</v>
      </c>
      <c r="B38" s="15">
        <v>250</v>
      </c>
      <c r="C38" s="77">
        <f t="shared" si="6"/>
        <v>150</v>
      </c>
      <c r="D38" s="77">
        <f t="shared" si="7"/>
        <v>56.587699999999998</v>
      </c>
      <c r="E38" s="77">
        <f t="shared" si="8"/>
        <v>50.911250000000003</v>
      </c>
      <c r="F38" s="77">
        <f t="shared" si="9"/>
        <v>10.6112</v>
      </c>
      <c r="G38" s="77">
        <f t="shared" si="10"/>
        <v>5.525E-2</v>
      </c>
      <c r="H38" s="77">
        <f t="shared" si="10"/>
        <v>0.25</v>
      </c>
      <c r="I38" s="77">
        <f t="shared" si="10"/>
        <v>0.125</v>
      </c>
      <c r="J38" s="77">
        <f t="shared" si="10"/>
        <v>2.5000000000000001E-3</v>
      </c>
      <c r="K38" s="77">
        <f t="shared" si="10"/>
        <v>1.2500000000000001E-2</v>
      </c>
      <c r="L38" s="77">
        <f t="shared" si="10"/>
        <v>0.05</v>
      </c>
      <c r="M38" s="77">
        <f t="shared" si="10"/>
        <v>0.05</v>
      </c>
      <c r="N38" s="77">
        <f t="shared" si="10"/>
        <v>0</v>
      </c>
      <c r="O38" s="77">
        <f t="shared" si="10"/>
        <v>0</v>
      </c>
      <c r="P38" s="77">
        <f t="shared" si="10"/>
        <v>84.25</v>
      </c>
      <c r="Q38" s="77">
        <f t="shared" si="11"/>
        <v>48.6875</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DE10</v>
      </c>
      <c r="B39" s="15">
        <v>250</v>
      </c>
      <c r="C39" s="77">
        <f t="shared" si="6"/>
        <v>150</v>
      </c>
      <c r="D39" s="77">
        <f t="shared" si="7"/>
        <v>56.587699999999998</v>
      </c>
      <c r="E39" s="77">
        <f t="shared" si="8"/>
        <v>50.911250000000003</v>
      </c>
      <c r="F39" s="77">
        <f t="shared" si="9"/>
        <v>10.6112</v>
      </c>
      <c r="G39" s="77">
        <f t="shared" si="10"/>
        <v>5.525E-2</v>
      </c>
      <c r="H39" s="77">
        <f t="shared" si="10"/>
        <v>0.25</v>
      </c>
      <c r="I39" s="77">
        <f t="shared" si="10"/>
        <v>0.125</v>
      </c>
      <c r="J39" s="77">
        <f t="shared" si="10"/>
        <v>2.5000000000000001E-3</v>
      </c>
      <c r="K39" s="77">
        <f t="shared" si="10"/>
        <v>1.2500000000000001E-2</v>
      </c>
      <c r="L39" s="77">
        <f t="shared" si="10"/>
        <v>0.05</v>
      </c>
      <c r="M39" s="77">
        <f t="shared" si="10"/>
        <v>0.05</v>
      </c>
      <c r="N39" s="77">
        <f t="shared" si="10"/>
        <v>0</v>
      </c>
      <c r="O39" s="77">
        <f t="shared" si="10"/>
        <v>0</v>
      </c>
      <c r="P39" s="77">
        <f t="shared" si="10"/>
        <v>84.25</v>
      </c>
      <c r="Q39" s="77">
        <f t="shared" si="11"/>
        <v>48.6875</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Q29" sqref="Q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7.01</v>
      </c>
      <c r="J1" s="127" t="s">
        <v>153</v>
      </c>
      <c r="K1" s="127"/>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177</v>
      </c>
      <c r="G2" s="125" t="s">
        <v>110</v>
      </c>
      <c r="H2" s="126"/>
      <c r="I2" s="118">
        <v>3261</v>
      </c>
      <c r="J2" s="127" t="s">
        <v>158</v>
      </c>
      <c r="K2" s="127"/>
      <c r="L2" s="97">
        <v>0.22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c r="J3" s="123" t="s">
        <v>154</v>
      </c>
      <c r="K3" s="124"/>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176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84.354619999999997</v>
      </c>
      <c r="D18" s="16">
        <f>$D32</f>
        <v>84.354619999999997</v>
      </c>
      <c r="E18" s="16">
        <f>$D33</f>
        <v>84.354619999999997</v>
      </c>
      <c r="F18" s="16">
        <f>$D34</f>
        <v>84.354619999999997</v>
      </c>
      <c r="G18" s="16">
        <f>$D35</f>
        <v>84.354619999999997</v>
      </c>
      <c r="H18" s="16">
        <f>$D36</f>
        <v>84.354619999999997</v>
      </c>
      <c r="I18" s="16">
        <f>$D37</f>
        <v>84.354619999999997</v>
      </c>
      <c r="J18" s="16">
        <f>$D38</f>
        <v>84.354619999999997</v>
      </c>
      <c r="K18" s="16">
        <f>$D39</f>
        <v>84.354619999999997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32.354619999999997</v>
      </c>
      <c r="D19" s="16">
        <f t="shared" ref="D19:V19" si="1">D18-D17</f>
        <v>32.354619999999997</v>
      </c>
      <c r="E19" s="16">
        <f t="shared" si="1"/>
        <v>32.354619999999997</v>
      </c>
      <c r="F19" s="16">
        <f t="shared" si="1"/>
        <v>28.354619999999997</v>
      </c>
      <c r="G19" s="16">
        <f t="shared" si="1"/>
        <v>28.354619999999997</v>
      </c>
      <c r="H19" s="16">
        <f t="shared" si="1"/>
        <v>32.354619999999997</v>
      </c>
      <c r="I19" s="16">
        <f t="shared" si="1"/>
        <v>19.754620000000003</v>
      </c>
      <c r="J19" s="16">
        <f t="shared" si="1"/>
        <v>19.754620000000003</v>
      </c>
      <c r="K19" s="16">
        <f t="shared" si="1"/>
        <v>19.754620000000003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18.050900000000002</v>
      </c>
      <c r="D22" s="16">
        <f>$E32</f>
        <v>18.050900000000002</v>
      </c>
      <c r="E22" s="16">
        <f>$E33</f>
        <v>18.050900000000002</v>
      </c>
      <c r="F22" s="16">
        <f>$E34</f>
        <v>18.050900000000002</v>
      </c>
      <c r="G22" s="16">
        <f>$E35</f>
        <v>18.050900000000002</v>
      </c>
      <c r="H22" s="16">
        <f>$E36</f>
        <v>18.050900000000002</v>
      </c>
      <c r="I22" s="16">
        <f>$E37</f>
        <v>18.050900000000002</v>
      </c>
      <c r="J22" s="16">
        <f>$E38</f>
        <v>18.050900000000002</v>
      </c>
      <c r="K22" s="16">
        <f>$E39</f>
        <v>18.050900000000002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-25.949099999999998</v>
      </c>
      <c r="D23" s="16">
        <f t="shared" ref="D23:V23" si="3">D22-D21</f>
        <v>-25.949099999999998</v>
      </c>
      <c r="E23" s="16">
        <f t="shared" si="3"/>
        <v>-25.949099999999998</v>
      </c>
      <c r="F23" s="16">
        <f t="shared" si="3"/>
        <v>-157.94909999999999</v>
      </c>
      <c r="G23" s="16">
        <f t="shared" si="3"/>
        <v>-157.94909999999999</v>
      </c>
      <c r="H23" s="16">
        <f t="shared" si="3"/>
        <v>-25.949099999999998</v>
      </c>
      <c r="I23" s="16">
        <f t="shared" si="3"/>
        <v>-209.94909999999999</v>
      </c>
      <c r="J23" s="16">
        <f t="shared" si="3"/>
        <v>-209.94909999999999</v>
      </c>
      <c r="K23" s="16">
        <f t="shared" si="3"/>
        <v>-209.94909999999999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0.22</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70</v>
      </c>
      <c r="C31" s="77">
        <f>IF(C$27="%w/w SAR",((C$28*10)*$B31),IF(C$27="%w/w DM",(((C$28*10)*($B$28/100))*$B31),IF(C$27="kg/t SAR",(C$28*$B31),IF(C$27="kg/t DM",((C$28*($B$28/100))*$B31),IF(C$27="mg/kg SAR",((C$28*0.001)*$B31),IF(C$27="mg/kg DM",(((C$28*0.001)*($B$28/100))*$B31),0))))))</f>
        <v>154</v>
      </c>
      <c r="D31" s="77">
        <f>(IF(D$27="%w/w SAR",((D$28*10)*$B31),IF(D$27="%w/w DM",(((D$28*10)*($B$28/100))*$B31),IF(D$27="kg/t SAR",(D$28*$B31),IF(D$27="kg/t DM",((D$28*($B$28/100))*$B31),IF(D$27="mg/kg SAR",((D$28*0.001)*$B31),IF(D$27="mg/kg DM",(((D$28*0.001)*($B$28/100))*$B31),"0")))))))*2.291</f>
        <v>84.354619999999997</v>
      </c>
      <c r="E31" s="77">
        <f>(IF(E$27="%w/w SAR",((E$28*10)*$B31),IF(E$27="%w/w DM",(((E$28*10)*($B$28/100))*$B31),IF(E$27="kg/t SAR",(E$28*$B31),IF(E$27="kg/t DM",((E$28*($B$28/100))*$B31),IF(E$27="mg/kg SAR",((E$28*0.001)*$B31),IF(E$27="mg/kg DM",(((E$28*0.001)*($B$28/100))*$B31),"0")))))))*1.205</f>
        <v>18.050900000000002</v>
      </c>
      <c r="F31" s="77">
        <f>(IF(F$27="%w/w SAR",((F$28*10)*$B31),IF(F$27="%w/w DM",(((F$28*10)*($B$28/100))*$B31),IF(F$27="kg/t SAR",(F$28*$B31),IF(F$27="kg/t DM",((F$28*($B$28/100))*$B31),IF(F$27="mg/kg SAR",((F$28*0.001)*$B31),IF(F$27="mg/kg DM",(((F$28*0.001)*($B$28/100))*$B31),"0")))))))*1.658</f>
        <v>10.677519999999999</v>
      </c>
      <c r="G31" s="77">
        <f t="shared" ref="G31:P46" si="5">IF(G$27="%w/w SAR",((G$28*10)*$B31),IF(G$27="%w/w DM",(((G$28*10)*($B$28/100))*$B31),IF(G$27="kg/t SAR",(G$28*$B31),IF(G$27="kg/t DM",((G$28*($B$28/100))*$B31),IF(G$27="mg/kg SAR",((G$28*0.001)*$B31),IF(G$27="mg/kg DM",(((G$28*0.001)*($B$28/100))*$B31),0))))))</f>
        <v>6.8599999999999994E-2</v>
      </c>
      <c r="H31" s="77">
        <f t="shared" si="5"/>
        <v>0.77700000000000002</v>
      </c>
      <c r="I31" s="77">
        <f t="shared" si="5"/>
        <v>3.5000000000000003E-2</v>
      </c>
      <c r="J31" s="77">
        <f t="shared" si="5"/>
        <v>7.000000000000001E-4</v>
      </c>
      <c r="K31" s="77">
        <f t="shared" si="5"/>
        <v>3.5000000000000001E-3</v>
      </c>
      <c r="L31" s="77">
        <f t="shared" si="5"/>
        <v>4.5710000000000001E-2</v>
      </c>
      <c r="M31" s="77">
        <f t="shared" si="5"/>
        <v>0.35770000000000007</v>
      </c>
      <c r="N31" s="77">
        <f t="shared" si="5"/>
        <v>0</v>
      </c>
      <c r="O31" s="77">
        <f t="shared" si="5"/>
        <v>0</v>
      </c>
      <c r="P31" s="77">
        <f t="shared" si="5"/>
        <v>306.11</v>
      </c>
      <c r="Q31" s="77">
        <f>(IF(Q$27="%w/w SAR",((Q$28*10)*$B31),IF(Q$27="%w/w DM",(((Q$28*10)*($B$28/100))*$B31),IF(Q$27="kg/t SAR",(Q$28*$B31),IF(Q$27="kg/t DM",((Q$28*($B$28/100))*$B31),IF(Q$27="mg/kg SAR",((Q$28*0.001)*$B31),IF(Q$27="mg/kg DM",(((Q$28*0.001)*($B$28/100))*$B31),0)))))))*2.5</f>
        <v>366.625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70</v>
      </c>
      <c r="C32" s="77">
        <f t="shared" ref="C32:C50" si="6">IF(C$27="%w/w SAR",((C$28*10)*$B32),IF(C$27="%w/w DM",(((C$28*10)*($B$28/100))*$B32),IF(C$27="kg/t SAR",(C$28*$B32),IF(C$27="kg/t DM",((C$28*($B$28/100))*$B32),IF(C$27="mg/kg SAR",((C$28*0.001)*$B32),IF(C$27="mg/kg DM",(((C$28*0.001)*($B$28/100))*$B32),0))))))</f>
        <v>154</v>
      </c>
      <c r="D32" s="77">
        <f t="shared" ref="D32:D50" si="7">(IF(D$27="%w/w SAR",((D$28*10)*$B32),IF(D$27="%w/w DM",(((D$28*10)*($B$28/100))*$B32),IF(D$27="kg/t SAR",(D$28*$B32),IF(D$27="kg/t DM",((D$28*($B$28/100))*$B32),IF(D$27="mg/kg SAR",((D$28*0.001)*$B32),IF(D$27="mg/kg DM",(((D$28*0.001)*($B$28/100))*$B32),"0")))))))*2.291</f>
        <v>84.354619999999997</v>
      </c>
      <c r="E32" s="77">
        <f t="shared" ref="E32:E50" si="8">(IF(E$27="%w/w SAR",((E$28*10)*$B32),IF(E$27="%w/w DM",(((E$28*10)*($B$28/100))*$B32),IF(E$27="kg/t SAR",(E$28*$B32),IF(E$27="kg/t DM",((E$28*($B$28/100))*$B32),IF(E$27="mg/kg SAR",((E$28*0.001)*$B32),IF(E$27="mg/kg DM",(((E$28*0.001)*($B$28/100))*$B32),"0")))))))*1.205</f>
        <v>18.050900000000002</v>
      </c>
      <c r="F32" s="77">
        <f t="shared" ref="F32:F50" si="9">(IF(F$27="%w/w SAR",((F$28*10)*$B32),IF(F$27="%w/w DM",(((F$28*10)*($B$28/100))*$B32),IF(F$27="kg/t SAR",(F$28*$B32),IF(F$27="kg/t DM",((F$28*($B$28/100))*$B32),IF(F$27="mg/kg SAR",((F$28*0.001)*$B32),IF(F$27="mg/kg DM",(((F$28*0.001)*($B$28/100))*$B32),"0")))))))*1.658</f>
        <v>10.677519999999999</v>
      </c>
      <c r="G32" s="77">
        <f t="shared" si="5"/>
        <v>6.8599999999999994E-2</v>
      </c>
      <c r="H32" s="77">
        <f t="shared" si="5"/>
        <v>0.77700000000000002</v>
      </c>
      <c r="I32" s="77">
        <f t="shared" si="5"/>
        <v>3.5000000000000003E-2</v>
      </c>
      <c r="J32" s="77">
        <f t="shared" si="5"/>
        <v>7.000000000000001E-4</v>
      </c>
      <c r="K32" s="77">
        <f t="shared" si="5"/>
        <v>3.5000000000000001E-3</v>
      </c>
      <c r="L32" s="77">
        <f t="shared" si="5"/>
        <v>4.5710000000000001E-2</v>
      </c>
      <c r="M32" s="77">
        <f t="shared" si="5"/>
        <v>0.35770000000000007</v>
      </c>
      <c r="N32" s="77">
        <f t="shared" si="5"/>
        <v>0</v>
      </c>
      <c r="O32" s="77">
        <f t="shared" si="5"/>
        <v>0</v>
      </c>
      <c r="P32" s="77">
        <f t="shared" si="5"/>
        <v>306.11</v>
      </c>
      <c r="Q32" s="77">
        <f t="shared" ref="Q32:Q50" si="10">(IF(Q$27="%w/w SAR",((Q$28*10)*$B32),IF(Q$27="%w/w DM",(((Q$28*10)*($B$28/100))*$B32),IF(Q$27="kg/t SAR",(Q$28*$B32),IF(Q$27="kg/t DM",((Q$28*($B$28/100))*$B32),IF(Q$27="mg/kg SAR",((Q$28*0.001)*$B32),IF(Q$27="mg/kg DM",(((Q$28*0.001)*($B$28/100))*$B32),0)))))))*2.5</f>
        <v>366.625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70</v>
      </c>
      <c r="C33" s="77">
        <f t="shared" si="6"/>
        <v>154</v>
      </c>
      <c r="D33" s="77">
        <f t="shared" si="7"/>
        <v>84.354619999999997</v>
      </c>
      <c r="E33" s="77">
        <f t="shared" si="8"/>
        <v>18.050900000000002</v>
      </c>
      <c r="F33" s="77">
        <f t="shared" si="9"/>
        <v>10.677519999999999</v>
      </c>
      <c r="G33" s="77">
        <f t="shared" si="5"/>
        <v>6.8599999999999994E-2</v>
      </c>
      <c r="H33" s="77">
        <f t="shared" si="5"/>
        <v>0.77700000000000002</v>
      </c>
      <c r="I33" s="77">
        <f t="shared" si="5"/>
        <v>3.5000000000000003E-2</v>
      </c>
      <c r="J33" s="77">
        <f t="shared" si="5"/>
        <v>7.000000000000001E-4</v>
      </c>
      <c r="K33" s="77">
        <f t="shared" si="5"/>
        <v>3.5000000000000001E-3</v>
      </c>
      <c r="L33" s="77">
        <f t="shared" si="5"/>
        <v>4.5710000000000001E-2</v>
      </c>
      <c r="M33" s="77">
        <f t="shared" si="5"/>
        <v>0.35770000000000007</v>
      </c>
      <c r="N33" s="77">
        <f t="shared" si="5"/>
        <v>0</v>
      </c>
      <c r="O33" s="77">
        <f t="shared" si="5"/>
        <v>0</v>
      </c>
      <c r="P33" s="77">
        <f t="shared" si="5"/>
        <v>306.11</v>
      </c>
      <c r="Q33" s="77">
        <f t="shared" si="10"/>
        <v>366.625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70</v>
      </c>
      <c r="C34" s="77">
        <f t="shared" si="6"/>
        <v>154</v>
      </c>
      <c r="D34" s="77">
        <f t="shared" si="7"/>
        <v>84.354619999999997</v>
      </c>
      <c r="E34" s="77">
        <f t="shared" si="8"/>
        <v>18.050900000000002</v>
      </c>
      <c r="F34" s="77">
        <f t="shared" si="9"/>
        <v>10.677519999999999</v>
      </c>
      <c r="G34" s="77">
        <f t="shared" si="5"/>
        <v>6.8599999999999994E-2</v>
      </c>
      <c r="H34" s="77">
        <f t="shared" si="5"/>
        <v>0.77700000000000002</v>
      </c>
      <c r="I34" s="77">
        <f t="shared" si="5"/>
        <v>3.5000000000000003E-2</v>
      </c>
      <c r="J34" s="77">
        <f t="shared" si="5"/>
        <v>7.000000000000001E-4</v>
      </c>
      <c r="K34" s="77">
        <f t="shared" si="5"/>
        <v>3.5000000000000001E-3</v>
      </c>
      <c r="L34" s="77">
        <f t="shared" si="5"/>
        <v>4.5710000000000001E-2</v>
      </c>
      <c r="M34" s="77">
        <f t="shared" si="5"/>
        <v>0.35770000000000007</v>
      </c>
      <c r="N34" s="77">
        <f t="shared" si="5"/>
        <v>0</v>
      </c>
      <c r="O34" s="77">
        <f t="shared" si="5"/>
        <v>0</v>
      </c>
      <c r="P34" s="77">
        <f t="shared" si="5"/>
        <v>306.11</v>
      </c>
      <c r="Q34" s="77">
        <f t="shared" si="10"/>
        <v>366.625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70</v>
      </c>
      <c r="C35" s="77">
        <f t="shared" si="6"/>
        <v>154</v>
      </c>
      <c r="D35" s="77">
        <f t="shared" si="7"/>
        <v>84.354619999999997</v>
      </c>
      <c r="E35" s="77">
        <f t="shared" si="8"/>
        <v>18.050900000000002</v>
      </c>
      <c r="F35" s="77">
        <f t="shared" si="9"/>
        <v>10.677519999999999</v>
      </c>
      <c r="G35" s="77">
        <f t="shared" si="5"/>
        <v>6.8599999999999994E-2</v>
      </c>
      <c r="H35" s="77">
        <f t="shared" si="5"/>
        <v>0.77700000000000002</v>
      </c>
      <c r="I35" s="77">
        <f t="shared" si="5"/>
        <v>3.5000000000000003E-2</v>
      </c>
      <c r="J35" s="77">
        <f t="shared" si="5"/>
        <v>7.000000000000001E-4</v>
      </c>
      <c r="K35" s="77">
        <f t="shared" si="5"/>
        <v>3.5000000000000001E-3</v>
      </c>
      <c r="L35" s="77">
        <f t="shared" si="5"/>
        <v>4.5710000000000001E-2</v>
      </c>
      <c r="M35" s="77">
        <f t="shared" si="5"/>
        <v>0.35770000000000007</v>
      </c>
      <c r="N35" s="77">
        <f t="shared" si="5"/>
        <v>0</v>
      </c>
      <c r="O35" s="77">
        <f t="shared" si="5"/>
        <v>0</v>
      </c>
      <c r="P35" s="77">
        <f t="shared" si="5"/>
        <v>306.11</v>
      </c>
      <c r="Q35" s="77">
        <f t="shared" si="10"/>
        <v>366.625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70</v>
      </c>
      <c r="C36" s="77">
        <f t="shared" si="6"/>
        <v>154</v>
      </c>
      <c r="D36" s="77">
        <f t="shared" si="7"/>
        <v>84.354619999999997</v>
      </c>
      <c r="E36" s="77">
        <f t="shared" si="8"/>
        <v>18.050900000000002</v>
      </c>
      <c r="F36" s="77">
        <f t="shared" si="9"/>
        <v>10.677519999999999</v>
      </c>
      <c r="G36" s="77">
        <f t="shared" si="5"/>
        <v>6.8599999999999994E-2</v>
      </c>
      <c r="H36" s="77">
        <f t="shared" si="5"/>
        <v>0.77700000000000002</v>
      </c>
      <c r="I36" s="77">
        <f t="shared" si="5"/>
        <v>3.5000000000000003E-2</v>
      </c>
      <c r="J36" s="77">
        <f t="shared" si="5"/>
        <v>7.000000000000001E-4</v>
      </c>
      <c r="K36" s="77">
        <f t="shared" si="5"/>
        <v>3.5000000000000001E-3</v>
      </c>
      <c r="L36" s="77">
        <f t="shared" si="5"/>
        <v>4.5710000000000001E-2</v>
      </c>
      <c r="M36" s="77">
        <f t="shared" si="5"/>
        <v>0.35770000000000007</v>
      </c>
      <c r="N36" s="77">
        <f t="shared" si="5"/>
        <v>0</v>
      </c>
      <c r="O36" s="77">
        <f t="shared" si="5"/>
        <v>0</v>
      </c>
      <c r="P36" s="77">
        <f t="shared" si="5"/>
        <v>306.11</v>
      </c>
      <c r="Q36" s="77">
        <f t="shared" si="10"/>
        <v>366.625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70</v>
      </c>
      <c r="C37" s="77">
        <f t="shared" si="6"/>
        <v>154</v>
      </c>
      <c r="D37" s="77">
        <f t="shared" si="7"/>
        <v>84.354619999999997</v>
      </c>
      <c r="E37" s="77">
        <f t="shared" si="8"/>
        <v>18.050900000000002</v>
      </c>
      <c r="F37" s="77">
        <f t="shared" si="9"/>
        <v>10.677519999999999</v>
      </c>
      <c r="G37" s="77">
        <f t="shared" si="5"/>
        <v>6.8599999999999994E-2</v>
      </c>
      <c r="H37" s="77">
        <f t="shared" si="5"/>
        <v>0.77700000000000002</v>
      </c>
      <c r="I37" s="77">
        <f t="shared" si="5"/>
        <v>3.5000000000000003E-2</v>
      </c>
      <c r="J37" s="77">
        <f t="shared" si="5"/>
        <v>7.000000000000001E-4</v>
      </c>
      <c r="K37" s="77">
        <f t="shared" si="5"/>
        <v>3.5000000000000001E-3</v>
      </c>
      <c r="L37" s="77">
        <f t="shared" si="5"/>
        <v>4.5710000000000001E-2</v>
      </c>
      <c r="M37" s="77">
        <f t="shared" si="5"/>
        <v>0.35770000000000007</v>
      </c>
      <c r="N37" s="77">
        <f t="shared" si="5"/>
        <v>0</v>
      </c>
      <c r="O37" s="77">
        <f t="shared" si="5"/>
        <v>0</v>
      </c>
      <c r="P37" s="77">
        <f t="shared" si="5"/>
        <v>306.11</v>
      </c>
      <c r="Q37" s="77">
        <f t="shared" si="10"/>
        <v>366.625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70</v>
      </c>
      <c r="C38" s="77">
        <f t="shared" si="6"/>
        <v>154</v>
      </c>
      <c r="D38" s="77">
        <f t="shared" si="7"/>
        <v>84.354619999999997</v>
      </c>
      <c r="E38" s="77">
        <f t="shared" si="8"/>
        <v>18.050900000000002</v>
      </c>
      <c r="F38" s="77">
        <f t="shared" si="9"/>
        <v>10.677519999999999</v>
      </c>
      <c r="G38" s="77">
        <f t="shared" si="5"/>
        <v>6.8599999999999994E-2</v>
      </c>
      <c r="H38" s="77">
        <f t="shared" si="5"/>
        <v>0.77700000000000002</v>
      </c>
      <c r="I38" s="77">
        <f t="shared" si="5"/>
        <v>3.5000000000000003E-2</v>
      </c>
      <c r="J38" s="77">
        <f t="shared" si="5"/>
        <v>7.000000000000001E-4</v>
      </c>
      <c r="K38" s="77">
        <f t="shared" si="5"/>
        <v>3.5000000000000001E-3</v>
      </c>
      <c r="L38" s="77">
        <f t="shared" si="5"/>
        <v>4.5710000000000001E-2</v>
      </c>
      <c r="M38" s="77">
        <f t="shared" si="5"/>
        <v>0.35770000000000007</v>
      </c>
      <c r="N38" s="77">
        <f t="shared" si="5"/>
        <v>0</v>
      </c>
      <c r="O38" s="77">
        <f t="shared" si="5"/>
        <v>0</v>
      </c>
      <c r="P38" s="77">
        <f t="shared" si="5"/>
        <v>306.11</v>
      </c>
      <c r="Q38" s="77">
        <f t="shared" si="10"/>
        <v>366.625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70</v>
      </c>
      <c r="C39" s="77">
        <f t="shared" si="6"/>
        <v>154</v>
      </c>
      <c r="D39" s="77">
        <f t="shared" si="7"/>
        <v>84.354619999999997</v>
      </c>
      <c r="E39" s="77">
        <f t="shared" si="8"/>
        <v>18.050900000000002</v>
      </c>
      <c r="F39" s="77">
        <f t="shared" si="9"/>
        <v>10.677519999999999</v>
      </c>
      <c r="G39" s="77">
        <f t="shared" si="5"/>
        <v>6.8599999999999994E-2</v>
      </c>
      <c r="H39" s="77">
        <f t="shared" si="5"/>
        <v>0.77700000000000002</v>
      </c>
      <c r="I39" s="77">
        <f t="shared" si="5"/>
        <v>3.5000000000000003E-2</v>
      </c>
      <c r="J39" s="77">
        <f t="shared" si="5"/>
        <v>7.000000000000001E-4</v>
      </c>
      <c r="K39" s="77">
        <f t="shared" si="5"/>
        <v>3.5000000000000001E-3</v>
      </c>
      <c r="L39" s="77">
        <f t="shared" si="5"/>
        <v>4.5710000000000001E-2</v>
      </c>
      <c r="M39" s="77">
        <f t="shared" si="5"/>
        <v>0.35770000000000007</v>
      </c>
      <c r="N39" s="77">
        <f t="shared" si="5"/>
        <v>0</v>
      </c>
      <c r="O39" s="77">
        <f t="shared" si="5"/>
        <v>0</v>
      </c>
      <c r="P39" s="77">
        <f t="shared" si="5"/>
        <v>306.11</v>
      </c>
      <c r="Q39" s="77">
        <f t="shared" si="10"/>
        <v>366.625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70</v>
      </c>
      <c r="F62" s="77">
        <f>B35</f>
        <v>70</v>
      </c>
      <c r="G62" s="77">
        <f>B36</f>
        <v>70</v>
      </c>
      <c r="H62" s="77">
        <f>B37</f>
        <v>70</v>
      </c>
      <c r="I62" s="77">
        <f>B38</f>
        <v>70</v>
      </c>
      <c r="J62" s="77">
        <f>B39</f>
        <v>70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7.04</v>
      </c>
      <c r="J1" s="127" t="s">
        <v>153</v>
      </c>
      <c r="K1" s="127"/>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180</v>
      </c>
      <c r="G2" s="125" t="s">
        <v>110</v>
      </c>
      <c r="H2" s="126"/>
      <c r="I2" s="118">
        <v>613</v>
      </c>
      <c r="J2" s="127" t="s">
        <v>158</v>
      </c>
      <c r="K2" s="127"/>
      <c r="L2" s="97">
        <v>0.36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c r="J3" s="123" t="s">
        <v>154</v>
      </c>
      <c r="K3" s="124"/>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84.249234000000001</v>
      </c>
      <c r="D18" s="16">
        <f>$D32</f>
        <v>84.249234000000001</v>
      </c>
      <c r="E18" s="16">
        <f>$D33</f>
        <v>84.249234000000001</v>
      </c>
      <c r="F18" s="16">
        <f>$D34</f>
        <v>84.249234000000001</v>
      </c>
      <c r="G18" s="16">
        <f>$D35</f>
        <v>84.249234000000001</v>
      </c>
      <c r="H18" s="16">
        <f>$D36</f>
        <v>84.249234000000001</v>
      </c>
      <c r="I18" s="16">
        <f>$D37</f>
        <v>84.249234000000001</v>
      </c>
      <c r="J18" s="16">
        <f>$D38</f>
        <v>84.249234000000001</v>
      </c>
      <c r="K18" s="16">
        <f>$D39</f>
        <v>84.249234000000001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32.249234000000001</v>
      </c>
      <c r="D19" s="16">
        <f t="shared" ref="D19:V19" si="1">D18-D17</f>
        <v>32.249234000000001</v>
      </c>
      <c r="E19" s="16">
        <f t="shared" si="1"/>
        <v>32.249234000000001</v>
      </c>
      <c r="F19" s="16">
        <f t="shared" si="1"/>
        <v>28.249234000000001</v>
      </c>
      <c r="G19" s="16">
        <f t="shared" si="1"/>
        <v>28.249234000000001</v>
      </c>
      <c r="H19" s="16">
        <f t="shared" si="1"/>
        <v>32.249234000000001</v>
      </c>
      <c r="I19" s="16">
        <f t="shared" si="1"/>
        <v>19.649234000000007</v>
      </c>
      <c r="J19" s="16">
        <f t="shared" si="1"/>
        <v>19.649234000000007</v>
      </c>
      <c r="K19" s="16">
        <f t="shared" si="1"/>
        <v>19.649234000000007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(VLOOKUP(D$14,$AI2:$AK24,3,FALSE))*D$15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17.894250000000003</v>
      </c>
      <c r="D22" s="16">
        <f>$E32</f>
        <v>17.894250000000003</v>
      </c>
      <c r="E22" s="16">
        <f>$E33</f>
        <v>17.894250000000003</v>
      </c>
      <c r="F22" s="16">
        <f>$E34</f>
        <v>17.894250000000003</v>
      </c>
      <c r="G22" s="16">
        <f>$E35</f>
        <v>17.894250000000003</v>
      </c>
      <c r="H22" s="16">
        <f>$E36</f>
        <v>17.894250000000003</v>
      </c>
      <c r="I22" s="16">
        <f>$E37</f>
        <v>17.894250000000003</v>
      </c>
      <c r="J22" s="16">
        <f>$E38</f>
        <v>17.894250000000003</v>
      </c>
      <c r="K22" s="16">
        <f>$E39</f>
        <v>17.894250000000003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-26.105749999999997</v>
      </c>
      <c r="D23" s="16">
        <f t="shared" ref="D23:V23" si="3">D22-D21</f>
        <v>-26.105749999999997</v>
      </c>
      <c r="E23" s="16">
        <f t="shared" si="3"/>
        <v>-26.105749999999997</v>
      </c>
      <c r="F23" s="16">
        <f t="shared" si="3"/>
        <v>-158.10575</v>
      </c>
      <c r="G23" s="16">
        <f t="shared" si="3"/>
        <v>-158.10575</v>
      </c>
      <c r="H23" s="16">
        <f t="shared" si="3"/>
        <v>-26.105749999999997</v>
      </c>
      <c r="I23" s="16">
        <f t="shared" si="3"/>
        <v>-210.10575</v>
      </c>
      <c r="J23" s="16">
        <f t="shared" si="3"/>
        <v>-210.10575</v>
      </c>
      <c r="K23" s="16">
        <f t="shared" si="3"/>
        <v>-210.10575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54</v>
      </c>
      <c r="C31" s="77">
        <f>IF(C$27="%w/w SAR",((C$28*10)*$B31),IF(C$27="%w/w DM",(((C$28*10)*($B$28/100))*$B31),IF(C$27="kg/t SAR",(C$28*$B31),IF(C$27="kg/t DM",((C$28*($B$28/100))*$B31),IF(C$27="mg/kg SAR",((C$28*0.001)*$B31),IF(C$27="mg/kg DM",(((C$28*0.001)*($B$28/100))*$B31),0))))))</f>
        <v>194.39999999999998</v>
      </c>
      <c r="D31" s="77">
        <f>(IF(D$27="%w/w SAR",((D$28*10)*$B31),IF(D$27="%w/w DM",(((D$28*10)*($B$28/100))*$B31),IF(D$27="kg/t SAR",(D$28*$B31),IF(D$27="kg/t DM",((D$28*($B$28/100))*$B31),IF(D$27="mg/kg SAR",((D$28*0.001)*$B31),IF(D$27="mg/kg DM",(((D$28*0.001)*($B$28/100))*$B31),"0")))))))*2.291</f>
        <v>84.249234000000001</v>
      </c>
      <c r="E31" s="77">
        <f>(IF(E$27="%w/w SAR",((E$28*10)*$B31),IF(E$27="%w/w DM",(((E$28*10)*($B$28/100))*$B31),IF(E$27="kg/t SAR",(E$28*$B31),IF(E$27="kg/t DM",((E$28*($B$28/100))*$B31),IF(E$27="mg/kg SAR",((E$28*0.001)*$B31),IF(E$27="mg/kg DM",(((E$28*0.001)*($B$28/100))*$B31),"0")))))))*1.205</f>
        <v>17.894250000000003</v>
      </c>
      <c r="F31" s="77">
        <f>(IF(F$27="%w/w SAR",((F$28*10)*$B31),IF(F$27="%w/w DM",(((F$28*10)*($B$28/100))*$B31),IF(F$27="kg/t SAR",(F$28*$B31),IF(F$27="kg/t DM",((F$28*($B$28/100))*$B31),IF(F$27="mg/kg SAR",((F$28*0.001)*$B31),IF(F$27="mg/kg DM",(((F$28*0.001)*($B$28/100))*$B31),"0")))))))*1.658</f>
        <v>18.980784</v>
      </c>
      <c r="G31" s="77">
        <f t="shared" ref="G31:P46" si="5">IF(G$27="%w/w SAR",((G$28*10)*$B31),IF(G$27="%w/w DM",(((G$28*10)*($B$28/100))*$B31),IF(G$27="kg/t SAR",(G$28*$B31),IF(G$27="kg/t DM",((G$28*($B$28/100))*$B31),IF(G$27="mg/kg SAR",((G$28*0.001)*$B31),IF(G$27="mg/kg DM",(((G$28*0.001)*($B$28/100))*$B31),0))))))</f>
        <v>7.9920000000000005E-2</v>
      </c>
      <c r="H31" s="77">
        <f t="shared" si="5"/>
        <v>0.6048</v>
      </c>
      <c r="I31" s="77">
        <f t="shared" si="5"/>
        <v>2.7E-2</v>
      </c>
      <c r="J31" s="77">
        <f t="shared" si="5"/>
        <v>8.6399999999999997E-4</v>
      </c>
      <c r="K31" s="77">
        <f t="shared" si="5"/>
        <v>2.7000000000000001E-3</v>
      </c>
      <c r="L31" s="77">
        <f t="shared" si="5"/>
        <v>1.7172000000000003E-2</v>
      </c>
      <c r="M31" s="77">
        <f t="shared" si="5"/>
        <v>2.8782000000000002E-2</v>
      </c>
      <c r="N31" s="77">
        <f t="shared" si="5"/>
        <v>0</v>
      </c>
      <c r="O31" s="77">
        <f t="shared" si="5"/>
        <v>0</v>
      </c>
      <c r="P31" s="77">
        <f t="shared" si="5"/>
        <v>22.410000000000004</v>
      </c>
      <c r="Q31" s="77">
        <f>(IF(Q$27="%w/w SAR",((Q$28*10)*$B31),IF(Q$27="%w/w DM",(((Q$28*10)*($B$28/100))*$B31),IF(Q$27="kg/t SAR",(Q$28*$B31),IF(Q$27="kg/t DM",((Q$28*($B$28/100))*$B31),IF(Q$27="mg/kg SAR",((Q$28*0.001)*$B31),IF(Q$27="mg/kg DM",(((Q$28*0.001)*($B$28/100))*$B31),0)))))))*2.5</f>
        <v>95.984999999999999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54</v>
      </c>
      <c r="C32" s="77">
        <f t="shared" ref="C32:C50" si="6">IF(C$27="%w/w SAR",((C$28*10)*$B32),IF(C$27="%w/w DM",(((C$28*10)*($B$28/100))*$B32),IF(C$27="kg/t SAR",(C$28*$B32),IF(C$27="kg/t DM",((C$28*($B$28/100))*$B32),IF(C$27="mg/kg SAR",((C$28*0.001)*$B32),IF(C$27="mg/kg DM",(((C$28*0.001)*($B$28/100))*$B32),0))))))</f>
        <v>194.39999999999998</v>
      </c>
      <c r="D32" s="77">
        <f t="shared" ref="D32:D50" si="7">(IF(D$27="%w/w SAR",((D$28*10)*$B32),IF(D$27="%w/w DM",(((D$28*10)*($B$28/100))*$B32),IF(D$27="kg/t SAR",(D$28*$B32),IF(D$27="kg/t DM",((D$28*($B$28/100))*$B32),IF(D$27="mg/kg SAR",((D$28*0.001)*$B32),IF(D$27="mg/kg DM",(((D$28*0.001)*($B$28/100))*$B32),"0")))))))*2.291</f>
        <v>84.249234000000001</v>
      </c>
      <c r="E32" s="77">
        <f t="shared" ref="E32:E50" si="8">(IF(E$27="%w/w SAR",((E$28*10)*$B32),IF(E$27="%w/w DM",(((E$28*10)*($B$28/100))*$B32),IF(E$27="kg/t SAR",(E$28*$B32),IF(E$27="kg/t DM",((E$28*($B$28/100))*$B32),IF(E$27="mg/kg SAR",((E$28*0.001)*$B32),IF(E$27="mg/kg DM",(((E$28*0.001)*($B$28/100))*$B32),"0")))))))*1.205</f>
        <v>17.894250000000003</v>
      </c>
      <c r="F32" s="77">
        <f t="shared" ref="F32:F50" si="9">(IF(F$27="%w/w SAR",((F$28*10)*$B32),IF(F$27="%w/w DM",(((F$28*10)*($B$28/100))*$B32),IF(F$27="kg/t SAR",(F$28*$B32),IF(F$27="kg/t DM",((F$28*($B$28/100))*$B32),IF(F$27="mg/kg SAR",((F$28*0.001)*$B32),IF(F$27="mg/kg DM",(((F$28*0.001)*($B$28/100))*$B32),"0")))))))*1.658</f>
        <v>18.980784</v>
      </c>
      <c r="G32" s="77">
        <f t="shared" si="5"/>
        <v>7.9920000000000005E-2</v>
      </c>
      <c r="H32" s="77">
        <f t="shared" si="5"/>
        <v>0.6048</v>
      </c>
      <c r="I32" s="77">
        <f t="shared" si="5"/>
        <v>2.7E-2</v>
      </c>
      <c r="J32" s="77">
        <f t="shared" si="5"/>
        <v>8.6399999999999997E-4</v>
      </c>
      <c r="K32" s="77">
        <f t="shared" si="5"/>
        <v>2.7000000000000001E-3</v>
      </c>
      <c r="L32" s="77">
        <f t="shared" si="5"/>
        <v>1.7172000000000003E-2</v>
      </c>
      <c r="M32" s="77">
        <f t="shared" si="5"/>
        <v>2.8782000000000002E-2</v>
      </c>
      <c r="N32" s="77">
        <f t="shared" si="5"/>
        <v>0</v>
      </c>
      <c r="O32" s="77">
        <f t="shared" si="5"/>
        <v>0</v>
      </c>
      <c r="P32" s="77">
        <f t="shared" si="5"/>
        <v>22.410000000000004</v>
      </c>
      <c r="Q32" s="77">
        <f t="shared" ref="Q32:Q50" si="10">(IF(Q$27="%w/w SAR",((Q$28*10)*$B32),IF(Q$27="%w/w DM",(((Q$28*10)*($B$28/100))*$B32),IF(Q$27="kg/t SAR",(Q$28*$B32),IF(Q$27="kg/t DM",((Q$28*($B$28/100))*$B32),IF(Q$27="mg/kg SAR",((Q$28*0.001)*$B32),IF(Q$27="mg/kg DM",(((Q$28*0.001)*($B$28/100))*$B32),0)))))))*2.5</f>
        <v>95.984999999999999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54</v>
      </c>
      <c r="C33" s="77">
        <f t="shared" si="6"/>
        <v>194.39999999999998</v>
      </c>
      <c r="D33" s="77">
        <f t="shared" si="7"/>
        <v>84.249234000000001</v>
      </c>
      <c r="E33" s="77">
        <f t="shared" si="8"/>
        <v>17.894250000000003</v>
      </c>
      <c r="F33" s="77">
        <f t="shared" si="9"/>
        <v>18.980784</v>
      </c>
      <c r="G33" s="77">
        <f t="shared" si="5"/>
        <v>7.9920000000000005E-2</v>
      </c>
      <c r="H33" s="77">
        <f t="shared" si="5"/>
        <v>0.6048</v>
      </c>
      <c r="I33" s="77">
        <f t="shared" si="5"/>
        <v>2.7E-2</v>
      </c>
      <c r="J33" s="77">
        <f t="shared" si="5"/>
        <v>8.6399999999999997E-4</v>
      </c>
      <c r="K33" s="77">
        <f t="shared" si="5"/>
        <v>2.7000000000000001E-3</v>
      </c>
      <c r="L33" s="77">
        <f t="shared" si="5"/>
        <v>1.7172000000000003E-2</v>
      </c>
      <c r="M33" s="77">
        <f t="shared" si="5"/>
        <v>2.8782000000000002E-2</v>
      </c>
      <c r="N33" s="77">
        <f t="shared" si="5"/>
        <v>0</v>
      </c>
      <c r="O33" s="77">
        <f t="shared" si="5"/>
        <v>0</v>
      </c>
      <c r="P33" s="77">
        <f t="shared" si="5"/>
        <v>22.410000000000004</v>
      </c>
      <c r="Q33" s="77">
        <f t="shared" si="10"/>
        <v>95.984999999999999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54</v>
      </c>
      <c r="C34" s="77">
        <f t="shared" si="6"/>
        <v>194.39999999999998</v>
      </c>
      <c r="D34" s="77">
        <f t="shared" si="7"/>
        <v>84.249234000000001</v>
      </c>
      <c r="E34" s="77">
        <f t="shared" si="8"/>
        <v>17.894250000000003</v>
      </c>
      <c r="F34" s="77">
        <f t="shared" si="9"/>
        <v>18.980784</v>
      </c>
      <c r="G34" s="77">
        <f t="shared" si="5"/>
        <v>7.9920000000000005E-2</v>
      </c>
      <c r="H34" s="77">
        <f t="shared" si="5"/>
        <v>0.6048</v>
      </c>
      <c r="I34" s="77">
        <f t="shared" si="5"/>
        <v>2.7E-2</v>
      </c>
      <c r="J34" s="77">
        <f t="shared" si="5"/>
        <v>8.6399999999999997E-4</v>
      </c>
      <c r="K34" s="77">
        <f t="shared" si="5"/>
        <v>2.7000000000000001E-3</v>
      </c>
      <c r="L34" s="77">
        <f t="shared" si="5"/>
        <v>1.7172000000000003E-2</v>
      </c>
      <c r="M34" s="77">
        <f t="shared" si="5"/>
        <v>2.8782000000000002E-2</v>
      </c>
      <c r="N34" s="77">
        <f t="shared" si="5"/>
        <v>0</v>
      </c>
      <c r="O34" s="77">
        <f t="shared" si="5"/>
        <v>0</v>
      </c>
      <c r="P34" s="77">
        <f t="shared" si="5"/>
        <v>22.410000000000004</v>
      </c>
      <c r="Q34" s="77">
        <f t="shared" si="10"/>
        <v>95.984999999999999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54</v>
      </c>
      <c r="C35" s="77">
        <f t="shared" si="6"/>
        <v>194.39999999999998</v>
      </c>
      <c r="D35" s="77">
        <f t="shared" si="7"/>
        <v>84.249234000000001</v>
      </c>
      <c r="E35" s="77">
        <f t="shared" si="8"/>
        <v>17.894250000000003</v>
      </c>
      <c r="F35" s="77">
        <f t="shared" si="9"/>
        <v>18.980784</v>
      </c>
      <c r="G35" s="77">
        <f t="shared" si="5"/>
        <v>7.9920000000000005E-2</v>
      </c>
      <c r="H35" s="77">
        <f t="shared" si="5"/>
        <v>0.6048</v>
      </c>
      <c r="I35" s="77">
        <f t="shared" si="5"/>
        <v>2.7E-2</v>
      </c>
      <c r="J35" s="77">
        <f t="shared" si="5"/>
        <v>8.6399999999999997E-4</v>
      </c>
      <c r="K35" s="77">
        <f t="shared" si="5"/>
        <v>2.7000000000000001E-3</v>
      </c>
      <c r="L35" s="77">
        <f t="shared" si="5"/>
        <v>1.7172000000000003E-2</v>
      </c>
      <c r="M35" s="77">
        <f t="shared" si="5"/>
        <v>2.8782000000000002E-2</v>
      </c>
      <c r="N35" s="77">
        <f t="shared" si="5"/>
        <v>0</v>
      </c>
      <c r="O35" s="77">
        <f t="shared" si="5"/>
        <v>0</v>
      </c>
      <c r="P35" s="77">
        <f t="shared" si="5"/>
        <v>22.410000000000004</v>
      </c>
      <c r="Q35" s="77">
        <f t="shared" si="10"/>
        <v>95.984999999999999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54</v>
      </c>
      <c r="C36" s="77">
        <f t="shared" si="6"/>
        <v>194.39999999999998</v>
      </c>
      <c r="D36" s="77">
        <f t="shared" si="7"/>
        <v>84.249234000000001</v>
      </c>
      <c r="E36" s="77">
        <f t="shared" si="8"/>
        <v>17.894250000000003</v>
      </c>
      <c r="F36" s="77">
        <f t="shared" si="9"/>
        <v>18.980784</v>
      </c>
      <c r="G36" s="77">
        <f t="shared" si="5"/>
        <v>7.9920000000000005E-2</v>
      </c>
      <c r="H36" s="77">
        <f t="shared" si="5"/>
        <v>0.6048</v>
      </c>
      <c r="I36" s="77">
        <f t="shared" si="5"/>
        <v>2.7E-2</v>
      </c>
      <c r="J36" s="77">
        <f t="shared" si="5"/>
        <v>8.6399999999999997E-4</v>
      </c>
      <c r="K36" s="77">
        <f t="shared" si="5"/>
        <v>2.7000000000000001E-3</v>
      </c>
      <c r="L36" s="77">
        <f t="shared" si="5"/>
        <v>1.7172000000000003E-2</v>
      </c>
      <c r="M36" s="77">
        <f t="shared" si="5"/>
        <v>2.8782000000000002E-2</v>
      </c>
      <c r="N36" s="77">
        <f t="shared" si="5"/>
        <v>0</v>
      </c>
      <c r="O36" s="77">
        <f t="shared" si="5"/>
        <v>0</v>
      </c>
      <c r="P36" s="77">
        <f t="shared" si="5"/>
        <v>22.410000000000004</v>
      </c>
      <c r="Q36" s="77">
        <f t="shared" si="10"/>
        <v>95.984999999999999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54</v>
      </c>
      <c r="C37" s="77">
        <f t="shared" si="6"/>
        <v>194.39999999999998</v>
      </c>
      <c r="D37" s="77">
        <f t="shared" si="7"/>
        <v>84.249234000000001</v>
      </c>
      <c r="E37" s="77">
        <f t="shared" si="8"/>
        <v>17.894250000000003</v>
      </c>
      <c r="F37" s="77">
        <f t="shared" si="9"/>
        <v>18.980784</v>
      </c>
      <c r="G37" s="77">
        <f t="shared" si="5"/>
        <v>7.9920000000000005E-2</v>
      </c>
      <c r="H37" s="77">
        <f t="shared" si="5"/>
        <v>0.6048</v>
      </c>
      <c r="I37" s="77">
        <f t="shared" si="5"/>
        <v>2.7E-2</v>
      </c>
      <c r="J37" s="77">
        <f t="shared" si="5"/>
        <v>8.6399999999999997E-4</v>
      </c>
      <c r="K37" s="77">
        <f t="shared" si="5"/>
        <v>2.7000000000000001E-3</v>
      </c>
      <c r="L37" s="77">
        <f t="shared" si="5"/>
        <v>1.7172000000000003E-2</v>
      </c>
      <c r="M37" s="77">
        <f t="shared" si="5"/>
        <v>2.8782000000000002E-2</v>
      </c>
      <c r="N37" s="77">
        <f t="shared" si="5"/>
        <v>0</v>
      </c>
      <c r="O37" s="77">
        <f t="shared" si="5"/>
        <v>0</v>
      </c>
      <c r="P37" s="77">
        <f t="shared" si="5"/>
        <v>22.410000000000004</v>
      </c>
      <c r="Q37" s="77">
        <f t="shared" si="10"/>
        <v>95.984999999999999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54</v>
      </c>
      <c r="C38" s="77">
        <f t="shared" si="6"/>
        <v>194.39999999999998</v>
      </c>
      <c r="D38" s="77">
        <f t="shared" si="7"/>
        <v>84.249234000000001</v>
      </c>
      <c r="E38" s="77">
        <f t="shared" si="8"/>
        <v>17.894250000000003</v>
      </c>
      <c r="F38" s="77">
        <f t="shared" si="9"/>
        <v>18.980784</v>
      </c>
      <c r="G38" s="77">
        <f t="shared" si="5"/>
        <v>7.9920000000000005E-2</v>
      </c>
      <c r="H38" s="77">
        <f t="shared" si="5"/>
        <v>0.6048</v>
      </c>
      <c r="I38" s="77">
        <f t="shared" si="5"/>
        <v>2.7E-2</v>
      </c>
      <c r="J38" s="77">
        <f t="shared" si="5"/>
        <v>8.6399999999999997E-4</v>
      </c>
      <c r="K38" s="77">
        <f t="shared" si="5"/>
        <v>2.7000000000000001E-3</v>
      </c>
      <c r="L38" s="77">
        <f t="shared" si="5"/>
        <v>1.7172000000000003E-2</v>
      </c>
      <c r="M38" s="77">
        <f t="shared" si="5"/>
        <v>2.8782000000000002E-2</v>
      </c>
      <c r="N38" s="77">
        <f t="shared" si="5"/>
        <v>0</v>
      </c>
      <c r="O38" s="77">
        <f t="shared" si="5"/>
        <v>0</v>
      </c>
      <c r="P38" s="77">
        <f t="shared" si="5"/>
        <v>22.410000000000004</v>
      </c>
      <c r="Q38" s="77">
        <f t="shared" si="10"/>
        <v>95.984999999999999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54</v>
      </c>
      <c r="C39" s="77">
        <f t="shared" si="6"/>
        <v>194.39999999999998</v>
      </c>
      <c r="D39" s="77">
        <f t="shared" si="7"/>
        <v>84.249234000000001</v>
      </c>
      <c r="E39" s="77">
        <f t="shared" si="8"/>
        <v>17.894250000000003</v>
      </c>
      <c r="F39" s="77">
        <f t="shared" si="9"/>
        <v>18.980784</v>
      </c>
      <c r="G39" s="77">
        <f t="shared" si="5"/>
        <v>7.9920000000000005E-2</v>
      </c>
      <c r="H39" s="77">
        <f t="shared" si="5"/>
        <v>0.6048</v>
      </c>
      <c r="I39" s="77">
        <f t="shared" si="5"/>
        <v>2.7E-2</v>
      </c>
      <c r="J39" s="77">
        <f t="shared" si="5"/>
        <v>8.6399999999999997E-4</v>
      </c>
      <c r="K39" s="77">
        <f t="shared" si="5"/>
        <v>2.7000000000000001E-3</v>
      </c>
      <c r="L39" s="77">
        <f t="shared" si="5"/>
        <v>1.7172000000000003E-2</v>
      </c>
      <c r="M39" s="77">
        <f t="shared" si="5"/>
        <v>2.8782000000000002E-2</v>
      </c>
      <c r="N39" s="77">
        <f t="shared" si="5"/>
        <v>0</v>
      </c>
      <c r="O39" s="77">
        <f t="shared" si="5"/>
        <v>0</v>
      </c>
      <c r="P39" s="77">
        <f t="shared" si="5"/>
        <v>22.410000000000004</v>
      </c>
      <c r="Q39" s="77">
        <f t="shared" si="10"/>
        <v>95.984999999999999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54</v>
      </c>
      <c r="C62" s="77">
        <f>B32</f>
        <v>54</v>
      </c>
      <c r="D62" s="77">
        <f>B33</f>
        <v>54</v>
      </c>
      <c r="E62" s="77">
        <f>B34</f>
        <v>54</v>
      </c>
      <c r="F62" s="77">
        <f>B35</f>
        <v>54</v>
      </c>
      <c r="G62" s="77">
        <f>B36</f>
        <v>54</v>
      </c>
      <c r="H62" s="77">
        <f>B37</f>
        <v>54</v>
      </c>
      <c r="I62" s="77">
        <f>B38</f>
        <v>54</v>
      </c>
      <c r="J62" s="77">
        <f>B39</f>
        <v>54</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9" sqref="G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7.66</v>
      </c>
      <c r="J1" s="127" t="s">
        <v>153</v>
      </c>
      <c r="K1" s="127"/>
      <c r="L1" s="97">
        <v>397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181</v>
      </c>
      <c r="G2" s="125" t="s">
        <v>110</v>
      </c>
      <c r="H2" s="126"/>
      <c r="I2" s="118">
        <v>633</v>
      </c>
      <c r="J2" s="127" t="s">
        <v>158</v>
      </c>
      <c r="K2" s="127"/>
      <c r="L2" s="97">
        <v>1.32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76</v>
      </c>
      <c r="G3" s="127" t="s">
        <v>159</v>
      </c>
      <c r="H3" s="127"/>
      <c r="I3" s="118">
        <v>7562</v>
      </c>
      <c r="J3" s="123" t="s">
        <v>154</v>
      </c>
      <c r="K3" s="124"/>
      <c r="L3" s="97">
        <f>(L1/(L2*10000))*100</f>
        <v>3.0075757575757573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57.423777539999996</v>
      </c>
      <c r="D18" s="16">
        <f>$D32</f>
        <v>57.423777539999996</v>
      </c>
      <c r="E18" s="16">
        <f>$D33</f>
        <v>57.423777539999996</v>
      </c>
      <c r="F18" s="16">
        <f>$D34</f>
        <v>57.423777539999996</v>
      </c>
      <c r="G18" s="16">
        <f>$D35</f>
        <v>57.423777539999996</v>
      </c>
      <c r="H18" s="16">
        <f>$D36</f>
        <v>57.423777539999996</v>
      </c>
      <c r="I18" s="16">
        <f>$D37</f>
        <v>57.423777539999996</v>
      </c>
      <c r="J18" s="16">
        <f>$D38</f>
        <v>57.423777539999996</v>
      </c>
      <c r="K18" s="16">
        <f>$D39</f>
        <v>57.423777539999996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5.4237775399999961</v>
      </c>
      <c r="D19" s="16">
        <f t="shared" ref="D19:V19" si="1">D18-D17</f>
        <v>5.4237775399999961</v>
      </c>
      <c r="E19" s="16">
        <f t="shared" si="1"/>
        <v>5.4237775399999961</v>
      </c>
      <c r="F19" s="16">
        <f t="shared" si="1"/>
        <v>1.4237775399999961</v>
      </c>
      <c r="G19" s="16">
        <f t="shared" si="1"/>
        <v>1.4237775399999961</v>
      </c>
      <c r="H19" s="16">
        <f t="shared" si="1"/>
        <v>5.4237775399999961</v>
      </c>
      <c r="I19" s="16">
        <f t="shared" si="1"/>
        <v>-7.1762224599999982</v>
      </c>
      <c r="J19" s="16">
        <f t="shared" si="1"/>
        <v>-7.1762224599999982</v>
      </c>
      <c r="K19" s="16">
        <f t="shared" si="1"/>
        <v>-7.1762224599999982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20.544575199999997</v>
      </c>
      <c r="D22" s="16">
        <f>$E32</f>
        <v>20.544575199999997</v>
      </c>
      <c r="E22" s="16">
        <f>$E33</f>
        <v>20.544575199999997</v>
      </c>
      <c r="F22" s="16">
        <f>$E34</f>
        <v>20.544575199999997</v>
      </c>
      <c r="G22" s="16">
        <f>$E35</f>
        <v>20.544575199999997</v>
      </c>
      <c r="H22" s="16">
        <f>$E36</f>
        <v>20.544575199999997</v>
      </c>
      <c r="I22" s="16">
        <f>$E37</f>
        <v>20.544575199999997</v>
      </c>
      <c r="J22" s="16">
        <f>$E38</f>
        <v>20.544575199999997</v>
      </c>
      <c r="K22" s="16">
        <f>$E39</f>
        <v>20.544575199999997</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-23.455424800000003</v>
      </c>
      <c r="D23" s="16">
        <f t="shared" ref="D23:V23" si="3">D22-D21</f>
        <v>-23.455424800000003</v>
      </c>
      <c r="E23" s="16">
        <f t="shared" si="3"/>
        <v>-23.455424800000003</v>
      </c>
      <c r="F23" s="16">
        <f t="shared" si="3"/>
        <v>-155.4554248</v>
      </c>
      <c r="G23" s="16">
        <f t="shared" si="3"/>
        <v>-155.4554248</v>
      </c>
      <c r="H23" s="16">
        <f t="shared" si="3"/>
        <v>-23.455424800000003</v>
      </c>
      <c r="I23" s="16">
        <f t="shared" si="3"/>
        <v>-207.4554248</v>
      </c>
      <c r="J23" s="16">
        <f t="shared" si="3"/>
        <v>-207.4554248</v>
      </c>
      <c r="K23" s="16">
        <f t="shared" si="3"/>
        <v>-207.4554248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82</v>
      </c>
      <c r="C28" s="15">
        <v>1.32</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23</v>
      </c>
      <c r="C31" s="77">
        <f>IF(C$27="%w/w SAR",((C$28*10)*$B31),IF(C$27="%w/w DM",(((C$28*10)*($B$28/100))*$B31),IF(C$27="kg/t SAR",(C$28*$B31),IF(C$27="kg/t DM",((C$28*($B$28/100))*$B31),IF(C$27="mg/kg SAR",((C$28*0.001)*$B31),IF(C$27="mg/kg DM",(((C$28*0.001)*($B$28/100))*$B31),0))))))</f>
        <v>248.952</v>
      </c>
      <c r="D31" s="77">
        <f>(IF(D$27="%w/w SAR",((D$28*10)*$B31),IF(D$27="%w/w DM",(((D$28*10)*($B$28/100))*$B31),IF(D$27="kg/t SAR",(D$28*$B31),IF(D$27="kg/t DM",((D$28*($B$28/100))*$B31),IF(D$27="mg/kg SAR",((D$28*0.001)*$B31),IF(D$27="mg/kg DM",(((D$28*0.001)*($B$28/100))*$B31),"0")))))))*2.291</f>
        <v>57.423777539999996</v>
      </c>
      <c r="E31" s="77">
        <f>(IF(E$27="%w/w SAR",((E$28*10)*$B31),IF(E$27="%w/w DM",(((E$28*10)*($B$28/100))*$B31),IF(E$27="kg/t SAR",(E$28*$B31),IF(E$27="kg/t DM",((E$28*($B$28/100))*$B31),IF(E$27="mg/kg SAR",((E$28*0.001)*$B31),IF(E$27="mg/kg DM",(((E$28*0.001)*($B$28/100))*$B31),"0")))))))*1.205</f>
        <v>20.544575199999997</v>
      </c>
      <c r="F31" s="77">
        <f>(IF(F$27="%w/w SAR",((F$28*10)*$B31),IF(F$27="%w/w DM",(((F$28*10)*($B$28/100))*$B31),IF(F$27="kg/t SAR",(F$28*$B31),IF(F$27="kg/t DM",((F$28*($B$28/100))*$B31),IF(F$27="mg/kg SAR",((F$28*0.001)*$B31),IF(F$27="mg/kg DM",(((F$28*0.001)*($B$28/100))*$B31),"0")))))))*1.658</f>
        <v>106.16124260000001</v>
      </c>
      <c r="G31" s="77">
        <f t="shared" ref="G31:P46" si="5">IF(G$27="%w/w SAR",((G$28*10)*$B31),IF(G$27="%w/w DM",(((G$28*10)*($B$28/100))*$B31),IF(G$27="kg/t SAR",(G$28*$B31),IF(G$27="kg/t DM",((G$28*($B$28/100))*$B31),IF(G$27="mg/kg SAR",((G$28*0.001)*$B31),IF(G$27="mg/kg DM",(((G$28*0.001)*($B$28/100))*$B31),0))))))</f>
        <v>4.0737599999999999E-2</v>
      </c>
      <c r="H31" s="77">
        <f t="shared" si="5"/>
        <v>0.1129714</v>
      </c>
      <c r="I31" s="77">
        <f t="shared" si="5"/>
        <v>1.8859999999999998E-2</v>
      </c>
      <c r="J31" s="77">
        <f t="shared" si="5"/>
        <v>1.8860000000000001E-3</v>
      </c>
      <c r="K31" s="77">
        <f t="shared" si="5"/>
        <v>1.8860000000000001E-3</v>
      </c>
      <c r="L31" s="77">
        <f t="shared" si="5"/>
        <v>1.8859999999999998E-2</v>
      </c>
      <c r="M31" s="77">
        <f t="shared" si="5"/>
        <v>3.7719999999999997E-2</v>
      </c>
      <c r="N31" s="77">
        <f t="shared" si="5"/>
        <v>0</v>
      </c>
      <c r="O31" s="77">
        <f t="shared" si="5"/>
        <v>0</v>
      </c>
      <c r="P31" s="77">
        <f t="shared" si="5"/>
        <v>23.839039999999997</v>
      </c>
      <c r="Q31" s="77">
        <f>(IF(Q$27="%w/w SAR",((Q$28*10)*$B31),IF(Q$27="%w/w DM",(((Q$28*10)*($B$28/100))*$B31),IF(Q$27="kg/t SAR",(Q$28*$B31),IF(Q$27="kg/t DM",((Q$28*($B$28/100))*$B31),IF(Q$27="mg/kg SAR",((Q$28*0.001)*$B31),IF(Q$27="mg/kg DM",(((Q$28*0.001)*($B$28/100))*$B31),0)))))))*2.5</f>
        <v>87.4161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23</v>
      </c>
      <c r="C32" s="77">
        <f t="shared" ref="C32:C50" si="6">IF(C$27="%w/w SAR",((C$28*10)*$B32),IF(C$27="%w/w DM",(((C$28*10)*($B$28/100))*$B32),IF(C$27="kg/t SAR",(C$28*$B32),IF(C$27="kg/t DM",((C$28*($B$28/100))*$B32),IF(C$27="mg/kg SAR",((C$28*0.001)*$B32),IF(C$27="mg/kg DM",(((C$28*0.001)*($B$28/100))*$B32),0))))))</f>
        <v>248.952</v>
      </c>
      <c r="D32" s="77">
        <f t="shared" ref="D32:D50" si="7">(IF(D$27="%w/w SAR",((D$28*10)*$B32),IF(D$27="%w/w DM",(((D$28*10)*($B$28/100))*$B32),IF(D$27="kg/t SAR",(D$28*$B32),IF(D$27="kg/t DM",((D$28*($B$28/100))*$B32),IF(D$27="mg/kg SAR",((D$28*0.001)*$B32),IF(D$27="mg/kg DM",(((D$28*0.001)*($B$28/100))*$B32),"0")))))))*2.291</f>
        <v>57.423777539999996</v>
      </c>
      <c r="E32" s="77">
        <f t="shared" ref="E32:E50" si="8">(IF(E$27="%w/w SAR",((E$28*10)*$B32),IF(E$27="%w/w DM",(((E$28*10)*($B$28/100))*$B32),IF(E$27="kg/t SAR",(E$28*$B32),IF(E$27="kg/t DM",((E$28*($B$28/100))*$B32),IF(E$27="mg/kg SAR",((E$28*0.001)*$B32),IF(E$27="mg/kg DM",(((E$28*0.001)*($B$28/100))*$B32),"0")))))))*1.205</f>
        <v>20.544575199999997</v>
      </c>
      <c r="F32" s="77">
        <f t="shared" ref="F32:F50" si="9">(IF(F$27="%w/w SAR",((F$28*10)*$B32),IF(F$27="%w/w DM",(((F$28*10)*($B$28/100))*$B32),IF(F$27="kg/t SAR",(F$28*$B32),IF(F$27="kg/t DM",((F$28*($B$28/100))*$B32),IF(F$27="mg/kg SAR",((F$28*0.001)*$B32),IF(F$27="mg/kg DM",(((F$28*0.001)*($B$28/100))*$B32),"0")))))))*1.658</f>
        <v>106.16124260000001</v>
      </c>
      <c r="G32" s="77">
        <f t="shared" si="5"/>
        <v>4.0737599999999999E-2</v>
      </c>
      <c r="H32" s="77">
        <f t="shared" si="5"/>
        <v>0.1129714</v>
      </c>
      <c r="I32" s="77">
        <f t="shared" si="5"/>
        <v>1.8859999999999998E-2</v>
      </c>
      <c r="J32" s="77">
        <f t="shared" si="5"/>
        <v>1.8860000000000001E-3</v>
      </c>
      <c r="K32" s="77">
        <f t="shared" si="5"/>
        <v>1.8860000000000001E-3</v>
      </c>
      <c r="L32" s="77">
        <f t="shared" si="5"/>
        <v>1.8859999999999998E-2</v>
      </c>
      <c r="M32" s="77">
        <f t="shared" si="5"/>
        <v>3.7719999999999997E-2</v>
      </c>
      <c r="N32" s="77">
        <f t="shared" si="5"/>
        <v>0</v>
      </c>
      <c r="O32" s="77">
        <f t="shared" si="5"/>
        <v>0</v>
      </c>
      <c r="P32" s="77">
        <f t="shared" si="5"/>
        <v>23.839039999999997</v>
      </c>
      <c r="Q32" s="77">
        <f t="shared" ref="Q32:Q50" si="10">(IF(Q$27="%w/w SAR",((Q$28*10)*$B32),IF(Q$27="%w/w DM",(((Q$28*10)*($B$28/100))*$B32),IF(Q$27="kg/t SAR",(Q$28*$B32),IF(Q$27="kg/t DM",((Q$28*($B$28/100))*$B32),IF(Q$27="mg/kg SAR",((Q$28*0.001)*$B32),IF(Q$27="mg/kg DM",(((Q$28*0.001)*($B$28/100))*$B32),0)))))))*2.5</f>
        <v>87.4161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23</v>
      </c>
      <c r="C33" s="77">
        <f t="shared" si="6"/>
        <v>248.952</v>
      </c>
      <c r="D33" s="77">
        <f t="shared" si="7"/>
        <v>57.423777539999996</v>
      </c>
      <c r="E33" s="77">
        <f t="shared" si="8"/>
        <v>20.544575199999997</v>
      </c>
      <c r="F33" s="77">
        <f t="shared" si="9"/>
        <v>106.16124260000001</v>
      </c>
      <c r="G33" s="77">
        <f t="shared" si="5"/>
        <v>4.0737599999999999E-2</v>
      </c>
      <c r="H33" s="77">
        <f t="shared" si="5"/>
        <v>0.1129714</v>
      </c>
      <c r="I33" s="77">
        <f t="shared" si="5"/>
        <v>1.8859999999999998E-2</v>
      </c>
      <c r="J33" s="77">
        <f t="shared" si="5"/>
        <v>1.8860000000000001E-3</v>
      </c>
      <c r="K33" s="77">
        <f t="shared" si="5"/>
        <v>1.8860000000000001E-3</v>
      </c>
      <c r="L33" s="77">
        <f t="shared" si="5"/>
        <v>1.8859999999999998E-2</v>
      </c>
      <c r="M33" s="77">
        <f t="shared" si="5"/>
        <v>3.7719999999999997E-2</v>
      </c>
      <c r="N33" s="77">
        <f t="shared" si="5"/>
        <v>0</v>
      </c>
      <c r="O33" s="77">
        <f t="shared" si="5"/>
        <v>0</v>
      </c>
      <c r="P33" s="77">
        <f t="shared" si="5"/>
        <v>23.839039999999997</v>
      </c>
      <c r="Q33" s="77">
        <f t="shared" si="10"/>
        <v>87.4161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23</v>
      </c>
      <c r="C34" s="77">
        <f t="shared" si="6"/>
        <v>248.952</v>
      </c>
      <c r="D34" s="77">
        <f t="shared" si="7"/>
        <v>57.423777539999996</v>
      </c>
      <c r="E34" s="77">
        <f t="shared" si="8"/>
        <v>20.544575199999997</v>
      </c>
      <c r="F34" s="77">
        <f t="shared" si="9"/>
        <v>106.16124260000001</v>
      </c>
      <c r="G34" s="77">
        <f t="shared" si="5"/>
        <v>4.0737599999999999E-2</v>
      </c>
      <c r="H34" s="77">
        <f t="shared" si="5"/>
        <v>0.1129714</v>
      </c>
      <c r="I34" s="77">
        <f t="shared" si="5"/>
        <v>1.8859999999999998E-2</v>
      </c>
      <c r="J34" s="77">
        <f t="shared" si="5"/>
        <v>1.8860000000000001E-3</v>
      </c>
      <c r="K34" s="77">
        <f t="shared" si="5"/>
        <v>1.8860000000000001E-3</v>
      </c>
      <c r="L34" s="77">
        <f t="shared" si="5"/>
        <v>1.8859999999999998E-2</v>
      </c>
      <c r="M34" s="77">
        <f t="shared" si="5"/>
        <v>3.7719999999999997E-2</v>
      </c>
      <c r="N34" s="77">
        <f t="shared" si="5"/>
        <v>0</v>
      </c>
      <c r="O34" s="77">
        <f t="shared" si="5"/>
        <v>0</v>
      </c>
      <c r="P34" s="77">
        <f t="shared" si="5"/>
        <v>23.839039999999997</v>
      </c>
      <c r="Q34" s="77">
        <f t="shared" si="10"/>
        <v>87.4161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23</v>
      </c>
      <c r="C35" s="77">
        <f t="shared" si="6"/>
        <v>248.952</v>
      </c>
      <c r="D35" s="77">
        <f t="shared" si="7"/>
        <v>57.423777539999996</v>
      </c>
      <c r="E35" s="77">
        <f t="shared" si="8"/>
        <v>20.544575199999997</v>
      </c>
      <c r="F35" s="77">
        <f t="shared" si="9"/>
        <v>106.16124260000001</v>
      </c>
      <c r="G35" s="77">
        <f t="shared" si="5"/>
        <v>4.0737599999999999E-2</v>
      </c>
      <c r="H35" s="77">
        <f t="shared" si="5"/>
        <v>0.1129714</v>
      </c>
      <c r="I35" s="77">
        <f t="shared" si="5"/>
        <v>1.8859999999999998E-2</v>
      </c>
      <c r="J35" s="77">
        <f t="shared" si="5"/>
        <v>1.8860000000000001E-3</v>
      </c>
      <c r="K35" s="77">
        <f t="shared" si="5"/>
        <v>1.8860000000000001E-3</v>
      </c>
      <c r="L35" s="77">
        <f t="shared" si="5"/>
        <v>1.8859999999999998E-2</v>
      </c>
      <c r="M35" s="77">
        <f t="shared" si="5"/>
        <v>3.7719999999999997E-2</v>
      </c>
      <c r="N35" s="77">
        <f t="shared" si="5"/>
        <v>0</v>
      </c>
      <c r="O35" s="77">
        <f t="shared" si="5"/>
        <v>0</v>
      </c>
      <c r="P35" s="77">
        <f t="shared" si="5"/>
        <v>23.839039999999997</v>
      </c>
      <c r="Q35" s="77">
        <f t="shared" si="10"/>
        <v>87.4161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23</v>
      </c>
      <c r="C36" s="77">
        <f t="shared" si="6"/>
        <v>248.952</v>
      </c>
      <c r="D36" s="77">
        <f t="shared" si="7"/>
        <v>57.423777539999996</v>
      </c>
      <c r="E36" s="77">
        <f t="shared" si="8"/>
        <v>20.544575199999997</v>
      </c>
      <c r="F36" s="77">
        <f t="shared" si="9"/>
        <v>106.16124260000001</v>
      </c>
      <c r="G36" s="77">
        <f t="shared" si="5"/>
        <v>4.0737599999999999E-2</v>
      </c>
      <c r="H36" s="77">
        <f t="shared" si="5"/>
        <v>0.1129714</v>
      </c>
      <c r="I36" s="77">
        <f t="shared" si="5"/>
        <v>1.8859999999999998E-2</v>
      </c>
      <c r="J36" s="77">
        <f t="shared" si="5"/>
        <v>1.8860000000000001E-3</v>
      </c>
      <c r="K36" s="77">
        <f t="shared" si="5"/>
        <v>1.8860000000000001E-3</v>
      </c>
      <c r="L36" s="77">
        <f t="shared" si="5"/>
        <v>1.8859999999999998E-2</v>
      </c>
      <c r="M36" s="77">
        <f t="shared" si="5"/>
        <v>3.7719999999999997E-2</v>
      </c>
      <c r="N36" s="77">
        <f t="shared" si="5"/>
        <v>0</v>
      </c>
      <c r="O36" s="77">
        <f t="shared" si="5"/>
        <v>0</v>
      </c>
      <c r="P36" s="77">
        <f t="shared" si="5"/>
        <v>23.839039999999997</v>
      </c>
      <c r="Q36" s="77">
        <f t="shared" si="10"/>
        <v>87.4161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23</v>
      </c>
      <c r="C37" s="77">
        <f t="shared" si="6"/>
        <v>248.952</v>
      </c>
      <c r="D37" s="77">
        <f t="shared" si="7"/>
        <v>57.423777539999996</v>
      </c>
      <c r="E37" s="77">
        <f t="shared" si="8"/>
        <v>20.544575199999997</v>
      </c>
      <c r="F37" s="77">
        <f t="shared" si="9"/>
        <v>106.16124260000001</v>
      </c>
      <c r="G37" s="77">
        <f t="shared" si="5"/>
        <v>4.0737599999999999E-2</v>
      </c>
      <c r="H37" s="77">
        <f t="shared" si="5"/>
        <v>0.1129714</v>
      </c>
      <c r="I37" s="77">
        <f t="shared" si="5"/>
        <v>1.8859999999999998E-2</v>
      </c>
      <c r="J37" s="77">
        <f t="shared" si="5"/>
        <v>1.8860000000000001E-3</v>
      </c>
      <c r="K37" s="77">
        <f t="shared" si="5"/>
        <v>1.8860000000000001E-3</v>
      </c>
      <c r="L37" s="77">
        <f t="shared" si="5"/>
        <v>1.8859999999999998E-2</v>
      </c>
      <c r="M37" s="77">
        <f t="shared" si="5"/>
        <v>3.7719999999999997E-2</v>
      </c>
      <c r="N37" s="77">
        <f t="shared" si="5"/>
        <v>0</v>
      </c>
      <c r="O37" s="77">
        <f t="shared" si="5"/>
        <v>0</v>
      </c>
      <c r="P37" s="77">
        <f t="shared" si="5"/>
        <v>23.839039999999997</v>
      </c>
      <c r="Q37" s="77">
        <f t="shared" si="10"/>
        <v>87.4161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23</v>
      </c>
      <c r="C38" s="77">
        <f t="shared" si="6"/>
        <v>248.952</v>
      </c>
      <c r="D38" s="77">
        <f t="shared" si="7"/>
        <v>57.423777539999996</v>
      </c>
      <c r="E38" s="77">
        <f t="shared" si="8"/>
        <v>20.544575199999997</v>
      </c>
      <c r="F38" s="77">
        <f t="shared" si="9"/>
        <v>106.16124260000001</v>
      </c>
      <c r="G38" s="77">
        <f t="shared" si="5"/>
        <v>4.0737599999999999E-2</v>
      </c>
      <c r="H38" s="77">
        <f t="shared" si="5"/>
        <v>0.1129714</v>
      </c>
      <c r="I38" s="77">
        <f t="shared" si="5"/>
        <v>1.8859999999999998E-2</v>
      </c>
      <c r="J38" s="77">
        <f t="shared" si="5"/>
        <v>1.8860000000000001E-3</v>
      </c>
      <c r="K38" s="77">
        <f t="shared" si="5"/>
        <v>1.8860000000000001E-3</v>
      </c>
      <c r="L38" s="77">
        <f t="shared" si="5"/>
        <v>1.8859999999999998E-2</v>
      </c>
      <c r="M38" s="77">
        <f t="shared" si="5"/>
        <v>3.7719999999999997E-2</v>
      </c>
      <c r="N38" s="77">
        <f t="shared" si="5"/>
        <v>0</v>
      </c>
      <c r="O38" s="77">
        <f t="shared" si="5"/>
        <v>0</v>
      </c>
      <c r="P38" s="77">
        <f t="shared" si="5"/>
        <v>23.839039999999997</v>
      </c>
      <c r="Q38" s="77">
        <f t="shared" si="10"/>
        <v>87.4161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23</v>
      </c>
      <c r="C39" s="77">
        <f t="shared" si="6"/>
        <v>248.952</v>
      </c>
      <c r="D39" s="77">
        <f t="shared" si="7"/>
        <v>57.423777539999996</v>
      </c>
      <c r="E39" s="77">
        <f t="shared" si="8"/>
        <v>20.544575199999997</v>
      </c>
      <c r="F39" s="77">
        <f t="shared" si="9"/>
        <v>106.16124260000001</v>
      </c>
      <c r="G39" s="77">
        <f t="shared" si="5"/>
        <v>4.0737599999999999E-2</v>
      </c>
      <c r="H39" s="77">
        <f t="shared" si="5"/>
        <v>0.1129714</v>
      </c>
      <c r="I39" s="77">
        <f t="shared" si="5"/>
        <v>1.8859999999999998E-2</v>
      </c>
      <c r="J39" s="77">
        <f t="shared" si="5"/>
        <v>1.8860000000000001E-3</v>
      </c>
      <c r="K39" s="77">
        <f t="shared" si="5"/>
        <v>1.8860000000000001E-3</v>
      </c>
      <c r="L39" s="77">
        <f t="shared" si="5"/>
        <v>1.8859999999999998E-2</v>
      </c>
      <c r="M39" s="77">
        <f t="shared" si="5"/>
        <v>3.7719999999999997E-2</v>
      </c>
      <c r="N39" s="77">
        <f t="shared" si="5"/>
        <v>0</v>
      </c>
      <c r="O39" s="77">
        <f t="shared" si="5"/>
        <v>0</v>
      </c>
      <c r="P39" s="77">
        <f t="shared" si="5"/>
        <v>23.839039999999997</v>
      </c>
      <c r="Q39" s="77">
        <f t="shared" si="10"/>
        <v>87.4161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23</v>
      </c>
      <c r="C62" s="77">
        <f>B32</f>
        <v>23</v>
      </c>
      <c r="D62" s="77">
        <f>B33</f>
        <v>23</v>
      </c>
      <c r="E62" s="77">
        <f>B34</f>
        <v>23</v>
      </c>
      <c r="F62" s="77">
        <f>B35</f>
        <v>23</v>
      </c>
      <c r="G62" s="77">
        <f>B36</f>
        <v>23</v>
      </c>
      <c r="H62" s="77">
        <f>B37</f>
        <v>23</v>
      </c>
      <c r="I62" s="77">
        <f>B38</f>
        <v>23</v>
      </c>
      <c r="J62" s="77">
        <f>B39</f>
        <v>23</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15.63494</v>
      </c>
      <c r="C63" s="77">
        <f t="shared" ref="C63:U63" si="16">$E55*(C62/100)</f>
        <v>15.63494</v>
      </c>
      <c r="D63" s="77">
        <f t="shared" si="16"/>
        <v>15.63494</v>
      </c>
      <c r="E63" s="77">
        <f t="shared" si="16"/>
        <v>15.63494</v>
      </c>
      <c r="F63" s="77">
        <f>$E55*(F62/100)</f>
        <v>15.63494</v>
      </c>
      <c r="G63" s="77">
        <f t="shared" si="16"/>
        <v>15.63494</v>
      </c>
      <c r="H63" s="77">
        <f t="shared" si="16"/>
        <v>15.63494</v>
      </c>
      <c r="I63" s="77">
        <f t="shared" si="16"/>
        <v>15.63494</v>
      </c>
      <c r="J63" s="77">
        <f t="shared" si="16"/>
        <v>15.63494</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18.034939999999999</v>
      </c>
      <c r="C65" s="77">
        <f t="shared" ref="C65:U65" si="18">C63-C64</f>
        <v>14.834939999999996</v>
      </c>
      <c r="D65" s="77">
        <f t="shared" si="18"/>
        <v>12.434939999999997</v>
      </c>
      <c r="E65" s="77">
        <f t="shared" si="18"/>
        <v>17.234940000000002</v>
      </c>
      <c r="F65" s="77">
        <f t="shared" si="18"/>
        <v>18.034939999999999</v>
      </c>
      <c r="G65" s="77">
        <f t="shared" si="18"/>
        <v>16.434939999999997</v>
      </c>
      <c r="H65" s="77">
        <f t="shared" si="18"/>
        <v>21.034939999999999</v>
      </c>
      <c r="I65" s="77">
        <f t="shared" si="18"/>
        <v>22.834940000000003</v>
      </c>
      <c r="J65" s="77">
        <f t="shared" si="18"/>
        <v>24.63494</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G2" sqref="G2:H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6.84</v>
      </c>
      <c r="J1" s="127" t="s">
        <v>153</v>
      </c>
      <c r="K1" s="127"/>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183</v>
      </c>
      <c r="G2" s="125" t="s">
        <v>110</v>
      </c>
      <c r="H2" s="126"/>
      <c r="I2" s="118">
        <v>466</v>
      </c>
      <c r="J2" s="127" t="s">
        <v>158</v>
      </c>
      <c r="K2" s="127"/>
      <c r="L2" s="97">
        <v>8.11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104</v>
      </c>
      <c r="G3" s="127" t="s">
        <v>159</v>
      </c>
      <c r="H3" s="127"/>
      <c r="I3" s="118"/>
      <c r="J3" s="123" t="s">
        <v>154</v>
      </c>
      <c r="K3" s="124"/>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82.147699700000004</v>
      </c>
      <c r="D18" s="16">
        <f>$D32</f>
        <v>82.147699700000004</v>
      </c>
      <c r="E18" s="16">
        <f>$D33</f>
        <v>82.147699700000004</v>
      </c>
      <c r="F18" s="16">
        <f>$D34</f>
        <v>82.147699700000004</v>
      </c>
      <c r="G18" s="16">
        <f>$D35</f>
        <v>82.147699700000004</v>
      </c>
      <c r="H18" s="16">
        <f>$D36</f>
        <v>82.147699700000004</v>
      </c>
      <c r="I18" s="16">
        <f>$D37</f>
        <v>82.147699700000004</v>
      </c>
      <c r="J18" s="16">
        <f>$D38</f>
        <v>82.147699700000004</v>
      </c>
      <c r="K18" s="16">
        <f>$D39</f>
        <v>82.147699700000004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30.147699700000004</v>
      </c>
      <c r="D19" s="16">
        <f t="shared" ref="D19:V19" si="1">D18-D17</f>
        <v>30.147699700000004</v>
      </c>
      <c r="E19" s="16">
        <f t="shared" si="1"/>
        <v>30.147699700000004</v>
      </c>
      <c r="F19" s="16">
        <f t="shared" si="1"/>
        <v>26.147699700000004</v>
      </c>
      <c r="G19" s="16">
        <f t="shared" si="1"/>
        <v>26.147699700000004</v>
      </c>
      <c r="H19" s="16">
        <f t="shared" si="1"/>
        <v>30.147699700000004</v>
      </c>
      <c r="I19" s="16">
        <f t="shared" si="1"/>
        <v>17.54769970000001</v>
      </c>
      <c r="J19" s="16">
        <f t="shared" si="1"/>
        <v>17.54769970000001</v>
      </c>
      <c r="K19" s="16">
        <f t="shared" si="1"/>
        <v>17.54769970000001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16.932599750000001</v>
      </c>
      <c r="D22" s="16">
        <f>$E32</f>
        <v>16.932599750000001</v>
      </c>
      <c r="E22" s="16">
        <f>$E33</f>
        <v>16.932599750000001</v>
      </c>
      <c r="F22" s="16">
        <f>$E34</f>
        <v>16.932599750000001</v>
      </c>
      <c r="G22" s="16">
        <f>$E35</f>
        <v>16.932599750000001</v>
      </c>
      <c r="H22" s="16">
        <f>$E36</f>
        <v>16.932599750000001</v>
      </c>
      <c r="I22" s="16">
        <f>$E37</f>
        <v>16.932599750000001</v>
      </c>
      <c r="J22" s="16">
        <f>$E38</f>
        <v>16.932599750000001</v>
      </c>
      <c r="K22" s="16">
        <f>$E39</f>
        <v>16.932599750000001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-27.067400249999999</v>
      </c>
      <c r="D23" s="16">
        <f t="shared" ref="D23:V23" si="3">D22-D21</f>
        <v>-27.067400249999999</v>
      </c>
      <c r="E23" s="16">
        <f t="shared" si="3"/>
        <v>-27.067400249999999</v>
      </c>
      <c r="F23" s="16">
        <f t="shared" si="3"/>
        <v>-159.06740024999999</v>
      </c>
      <c r="G23" s="16">
        <f t="shared" si="3"/>
        <v>-159.06740024999999</v>
      </c>
      <c r="H23" s="16">
        <f t="shared" si="3"/>
        <v>-27.067400249999999</v>
      </c>
      <c r="I23" s="16">
        <f t="shared" si="3"/>
        <v>-211.06740024999999</v>
      </c>
      <c r="J23" s="16">
        <f t="shared" si="3"/>
        <v>-211.06740024999999</v>
      </c>
      <c r="K23" s="16">
        <f t="shared" si="3"/>
        <v>-211.06740024999999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c r="S27" s="107"/>
      <c r="T27" s="107"/>
      <c r="U27" s="107"/>
    </row>
    <row r="28" spans="1:40" s="57" customFormat="1" x14ac:dyDescent="0.3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22</v>
      </c>
      <c r="C31" s="77">
        <f>IF(C$27="%w/w SAR",((C$28*10)*$B31),IF(C$27="%w/w DM",(((C$28*10)*($B$28/100))*$B31),IF(C$27="kg/t SAR",(C$28*$B31),IF(C$27="kg/t DM",((C$28*($B$28/100))*$B31),IF(C$27="mg/kg SAR",((C$28*0.001)*$B31),IF(C$27="mg/kg DM",(((C$28*0.001)*($B$28/100))*$B31),0))))))</f>
        <v>157.18801999999999</v>
      </c>
      <c r="D31" s="77">
        <f>(IF(D$27="%w/w SAR",((D$28*10)*$B31),IF(D$27="%w/w DM",(((D$28*10)*($B$28/100))*$B31),IF(D$27="kg/t SAR",(D$28*$B31),IF(D$27="kg/t DM",((D$28*($B$28/100))*$B31),IF(D$27="mg/kg SAR",((D$28*0.001)*$B31),IF(D$27="mg/kg DM",(((D$28*0.001)*($B$28/100))*$B31),"0")))))))*2.291</f>
        <v>82.147699700000004</v>
      </c>
      <c r="E31" s="77">
        <f>(IF(E$27="%w/w SAR",((E$28*10)*$B31),IF(E$27="%w/w DM",(((E$28*10)*($B$28/100))*$B31),IF(E$27="kg/t SAR",(E$28*$B31),IF(E$27="kg/t DM",((E$28*($B$28/100))*$B31),IF(E$27="mg/kg SAR",((E$28*0.001)*$B31),IF(E$27="mg/kg DM",(((E$28*0.001)*($B$28/100))*$B31),"0")))))))*1.205</f>
        <v>16.932599750000001</v>
      </c>
      <c r="F31" s="77">
        <f>(IF(F$27="%w/w SAR",((F$28*10)*$B31),IF(F$27="%w/w DM",(((F$28*10)*($B$28/100))*$B31),IF(F$27="kg/t SAR",(F$28*$B31),IF(F$27="kg/t DM",((F$28*($B$28/100))*$B31),IF(F$27="mg/kg SAR",((F$28*0.001)*$B31),IF(F$27="mg/kg DM",(((F$28*0.001)*($B$28/100))*$B31),"0")))))))*1.658</f>
        <v>8.3230572040000013</v>
      </c>
      <c r="G31" s="77">
        <f t="shared" ref="G31:P46" si="5">IF(G$27="%w/w SAR",((G$28*10)*$B31),IF(G$27="%w/w DM",(((G$28*10)*($B$28/100))*$B31),IF(G$27="kg/t SAR",(G$28*$B31),IF(G$27="kg/t DM",((G$28*($B$28/100))*$B31),IF(G$27="mg/kg SAR",((G$28*0.001)*$B31),IF(G$27="mg/kg DM",(((G$28*0.001)*($B$28/100))*$B31),0))))))</f>
        <v>5.7564540000000011E-2</v>
      </c>
      <c r="H31" s="77">
        <f t="shared" si="5"/>
        <v>0.65317340000000013</v>
      </c>
      <c r="I31" s="77">
        <f t="shared" si="5"/>
        <v>8.1985860000000008E-3</v>
      </c>
      <c r="J31" s="77">
        <f t="shared" si="5"/>
        <v>1.9382000000000004E-4</v>
      </c>
      <c r="K31" s="77">
        <f t="shared" si="5"/>
        <v>1.9382000000000004E-4</v>
      </c>
      <c r="L31" s="77">
        <f t="shared" si="5"/>
        <v>4.0896020000000005E-2</v>
      </c>
      <c r="M31" s="77">
        <f t="shared" si="5"/>
        <v>0.12714592</v>
      </c>
      <c r="N31" s="77">
        <f t="shared" si="5"/>
        <v>0</v>
      </c>
      <c r="O31" s="77">
        <f t="shared" si="5"/>
        <v>0</v>
      </c>
      <c r="P31" s="77">
        <f t="shared" si="5"/>
        <v>20.157280000000004</v>
      </c>
      <c r="Q31" s="77">
        <f>(IF(Q$27="%w/w SAR",((Q$28*10)*$B31),IF(Q$27="%w/w DM",(((Q$28*10)*($B$28/100))*$B31),IF(Q$27="kg/t SAR",(Q$28*$B31),IF(Q$27="kg/t DM",((Q$28*($B$28/100))*$B31),IF(Q$27="mg/kg SAR",((Q$28*0.001)*$B31),IF(Q$27="mg/kg DM",(((Q$28*0.001)*($B$28/100))*$B31),0)))))))*2.5</f>
        <v>81.888950000000008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22</v>
      </c>
      <c r="C32" s="77">
        <f t="shared" ref="C32:C50" si="6">IF(C$27="%w/w SAR",((C$28*10)*$B32),IF(C$27="%w/w DM",(((C$28*10)*($B$28/100))*$B32),IF(C$27="kg/t SAR",(C$28*$B32),IF(C$27="kg/t DM",((C$28*($B$28/100))*$B32),IF(C$27="mg/kg SAR",((C$28*0.001)*$B32),IF(C$27="mg/kg DM",(((C$28*0.001)*($B$28/100))*$B32),0))))))</f>
        <v>157.18801999999999</v>
      </c>
      <c r="D32" s="77">
        <f t="shared" ref="D32:D50" si="7">(IF(D$27="%w/w SAR",((D$28*10)*$B32),IF(D$27="%w/w DM",(((D$28*10)*($B$28/100))*$B32),IF(D$27="kg/t SAR",(D$28*$B32),IF(D$27="kg/t DM",((D$28*($B$28/100))*$B32),IF(D$27="mg/kg SAR",((D$28*0.001)*$B32),IF(D$27="mg/kg DM",(((D$28*0.001)*($B$28/100))*$B32),"0")))))))*2.291</f>
        <v>82.147699700000004</v>
      </c>
      <c r="E32" s="77">
        <f t="shared" ref="E32:E50" si="8">(IF(E$27="%w/w SAR",((E$28*10)*$B32),IF(E$27="%w/w DM",(((E$28*10)*($B$28/100))*$B32),IF(E$27="kg/t SAR",(E$28*$B32),IF(E$27="kg/t DM",((E$28*($B$28/100))*$B32),IF(E$27="mg/kg SAR",((E$28*0.001)*$B32),IF(E$27="mg/kg DM",(((E$28*0.001)*($B$28/100))*$B32),"0")))))))*1.205</f>
        <v>16.932599750000001</v>
      </c>
      <c r="F32" s="77">
        <f t="shared" ref="F32:F50" si="9">(IF(F$27="%w/w SAR",((F$28*10)*$B32),IF(F$27="%w/w DM",(((F$28*10)*($B$28/100))*$B32),IF(F$27="kg/t SAR",(F$28*$B32),IF(F$27="kg/t DM",((F$28*($B$28/100))*$B32),IF(F$27="mg/kg SAR",((F$28*0.001)*$B32),IF(F$27="mg/kg DM",(((F$28*0.001)*($B$28/100))*$B32),"0")))))))*1.658</f>
        <v>8.3230572040000013</v>
      </c>
      <c r="G32" s="77">
        <f t="shared" si="5"/>
        <v>5.7564540000000011E-2</v>
      </c>
      <c r="H32" s="77">
        <f t="shared" si="5"/>
        <v>0.65317340000000013</v>
      </c>
      <c r="I32" s="77">
        <f t="shared" si="5"/>
        <v>8.1985860000000008E-3</v>
      </c>
      <c r="J32" s="77">
        <f t="shared" si="5"/>
        <v>1.9382000000000004E-4</v>
      </c>
      <c r="K32" s="77">
        <f t="shared" si="5"/>
        <v>1.9382000000000004E-4</v>
      </c>
      <c r="L32" s="77">
        <f t="shared" si="5"/>
        <v>4.0896020000000005E-2</v>
      </c>
      <c r="M32" s="77">
        <f t="shared" si="5"/>
        <v>0.12714592</v>
      </c>
      <c r="N32" s="77">
        <f t="shared" si="5"/>
        <v>0</v>
      </c>
      <c r="O32" s="77">
        <f t="shared" si="5"/>
        <v>0</v>
      </c>
      <c r="P32" s="77">
        <f t="shared" si="5"/>
        <v>20.157280000000004</v>
      </c>
      <c r="Q32" s="77">
        <f t="shared" ref="Q32:Q50" si="10">(IF(Q$27="%w/w SAR",((Q$28*10)*$B32),IF(Q$27="%w/w DM",(((Q$28*10)*($B$28/100))*$B32),IF(Q$27="kg/t SAR",(Q$28*$B32),IF(Q$27="kg/t DM",((Q$28*($B$28/100))*$B32),IF(Q$27="mg/kg SAR",((Q$28*0.001)*$B32),IF(Q$27="mg/kg DM",(((Q$28*0.001)*($B$28/100))*$B32),0)))))))*2.5</f>
        <v>81.888950000000008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22</v>
      </c>
      <c r="C33" s="77">
        <f t="shared" si="6"/>
        <v>157.18801999999999</v>
      </c>
      <c r="D33" s="77">
        <f t="shared" si="7"/>
        <v>82.147699700000004</v>
      </c>
      <c r="E33" s="77">
        <f t="shared" si="8"/>
        <v>16.932599750000001</v>
      </c>
      <c r="F33" s="77">
        <f t="shared" si="9"/>
        <v>8.3230572040000013</v>
      </c>
      <c r="G33" s="77">
        <f t="shared" si="5"/>
        <v>5.7564540000000011E-2</v>
      </c>
      <c r="H33" s="77">
        <f t="shared" si="5"/>
        <v>0.65317340000000013</v>
      </c>
      <c r="I33" s="77">
        <f t="shared" si="5"/>
        <v>8.1985860000000008E-3</v>
      </c>
      <c r="J33" s="77">
        <f t="shared" si="5"/>
        <v>1.9382000000000004E-4</v>
      </c>
      <c r="K33" s="77">
        <f t="shared" si="5"/>
        <v>1.9382000000000004E-4</v>
      </c>
      <c r="L33" s="77">
        <f t="shared" si="5"/>
        <v>4.0896020000000005E-2</v>
      </c>
      <c r="M33" s="77">
        <f t="shared" si="5"/>
        <v>0.12714592</v>
      </c>
      <c r="N33" s="77">
        <f t="shared" si="5"/>
        <v>0</v>
      </c>
      <c r="O33" s="77">
        <f t="shared" si="5"/>
        <v>0</v>
      </c>
      <c r="P33" s="77">
        <f t="shared" si="5"/>
        <v>20.157280000000004</v>
      </c>
      <c r="Q33" s="77">
        <f t="shared" si="10"/>
        <v>81.888950000000008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22</v>
      </c>
      <c r="C34" s="77">
        <f t="shared" si="6"/>
        <v>157.18801999999999</v>
      </c>
      <c r="D34" s="77">
        <f t="shared" si="7"/>
        <v>82.147699700000004</v>
      </c>
      <c r="E34" s="77">
        <f t="shared" si="8"/>
        <v>16.932599750000001</v>
      </c>
      <c r="F34" s="77">
        <f t="shared" si="9"/>
        <v>8.3230572040000013</v>
      </c>
      <c r="G34" s="77">
        <f t="shared" si="5"/>
        <v>5.7564540000000011E-2</v>
      </c>
      <c r="H34" s="77">
        <f t="shared" si="5"/>
        <v>0.65317340000000013</v>
      </c>
      <c r="I34" s="77">
        <f t="shared" si="5"/>
        <v>8.1985860000000008E-3</v>
      </c>
      <c r="J34" s="77">
        <f t="shared" si="5"/>
        <v>1.9382000000000004E-4</v>
      </c>
      <c r="K34" s="77">
        <f t="shared" si="5"/>
        <v>1.9382000000000004E-4</v>
      </c>
      <c r="L34" s="77">
        <f t="shared" si="5"/>
        <v>4.0896020000000005E-2</v>
      </c>
      <c r="M34" s="77">
        <f t="shared" si="5"/>
        <v>0.12714592</v>
      </c>
      <c r="N34" s="77">
        <f t="shared" si="5"/>
        <v>0</v>
      </c>
      <c r="O34" s="77">
        <f t="shared" si="5"/>
        <v>0</v>
      </c>
      <c r="P34" s="77">
        <f t="shared" si="5"/>
        <v>20.157280000000004</v>
      </c>
      <c r="Q34" s="77">
        <f t="shared" si="10"/>
        <v>81.888950000000008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22</v>
      </c>
      <c r="C35" s="77">
        <f t="shared" si="6"/>
        <v>157.18801999999999</v>
      </c>
      <c r="D35" s="77">
        <f t="shared" si="7"/>
        <v>82.147699700000004</v>
      </c>
      <c r="E35" s="77">
        <f t="shared" si="8"/>
        <v>16.932599750000001</v>
      </c>
      <c r="F35" s="77">
        <f t="shared" si="9"/>
        <v>8.3230572040000013</v>
      </c>
      <c r="G35" s="77">
        <f t="shared" si="5"/>
        <v>5.7564540000000011E-2</v>
      </c>
      <c r="H35" s="77">
        <f t="shared" si="5"/>
        <v>0.65317340000000013</v>
      </c>
      <c r="I35" s="77">
        <f t="shared" si="5"/>
        <v>8.1985860000000008E-3</v>
      </c>
      <c r="J35" s="77">
        <f t="shared" si="5"/>
        <v>1.9382000000000004E-4</v>
      </c>
      <c r="K35" s="77">
        <f t="shared" si="5"/>
        <v>1.9382000000000004E-4</v>
      </c>
      <c r="L35" s="77">
        <f t="shared" si="5"/>
        <v>4.0896020000000005E-2</v>
      </c>
      <c r="M35" s="77">
        <f t="shared" si="5"/>
        <v>0.12714592</v>
      </c>
      <c r="N35" s="77">
        <f t="shared" si="5"/>
        <v>0</v>
      </c>
      <c r="O35" s="77">
        <f t="shared" si="5"/>
        <v>0</v>
      </c>
      <c r="P35" s="77">
        <f t="shared" si="5"/>
        <v>20.157280000000004</v>
      </c>
      <c r="Q35" s="77">
        <f t="shared" si="10"/>
        <v>81.888950000000008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22</v>
      </c>
      <c r="C36" s="77">
        <f t="shared" si="6"/>
        <v>157.18801999999999</v>
      </c>
      <c r="D36" s="77">
        <f t="shared" si="7"/>
        <v>82.147699700000004</v>
      </c>
      <c r="E36" s="77">
        <f t="shared" si="8"/>
        <v>16.932599750000001</v>
      </c>
      <c r="F36" s="77">
        <f t="shared" si="9"/>
        <v>8.3230572040000013</v>
      </c>
      <c r="G36" s="77">
        <f t="shared" si="5"/>
        <v>5.7564540000000011E-2</v>
      </c>
      <c r="H36" s="77">
        <f t="shared" si="5"/>
        <v>0.65317340000000013</v>
      </c>
      <c r="I36" s="77">
        <f t="shared" si="5"/>
        <v>8.1985860000000008E-3</v>
      </c>
      <c r="J36" s="77">
        <f t="shared" si="5"/>
        <v>1.9382000000000004E-4</v>
      </c>
      <c r="K36" s="77">
        <f t="shared" si="5"/>
        <v>1.9382000000000004E-4</v>
      </c>
      <c r="L36" s="77">
        <f t="shared" si="5"/>
        <v>4.0896020000000005E-2</v>
      </c>
      <c r="M36" s="77">
        <f t="shared" si="5"/>
        <v>0.12714592</v>
      </c>
      <c r="N36" s="77">
        <f t="shared" si="5"/>
        <v>0</v>
      </c>
      <c r="O36" s="77">
        <f t="shared" si="5"/>
        <v>0</v>
      </c>
      <c r="P36" s="77">
        <f t="shared" si="5"/>
        <v>20.157280000000004</v>
      </c>
      <c r="Q36" s="77">
        <f t="shared" si="10"/>
        <v>81.888950000000008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22</v>
      </c>
      <c r="C37" s="77">
        <f t="shared" si="6"/>
        <v>157.18801999999999</v>
      </c>
      <c r="D37" s="77">
        <f t="shared" si="7"/>
        <v>82.147699700000004</v>
      </c>
      <c r="E37" s="77">
        <f t="shared" si="8"/>
        <v>16.932599750000001</v>
      </c>
      <c r="F37" s="77">
        <f t="shared" si="9"/>
        <v>8.3230572040000013</v>
      </c>
      <c r="G37" s="77">
        <f t="shared" si="5"/>
        <v>5.7564540000000011E-2</v>
      </c>
      <c r="H37" s="77">
        <f t="shared" si="5"/>
        <v>0.65317340000000013</v>
      </c>
      <c r="I37" s="77">
        <f t="shared" si="5"/>
        <v>8.1985860000000008E-3</v>
      </c>
      <c r="J37" s="77">
        <f t="shared" si="5"/>
        <v>1.9382000000000004E-4</v>
      </c>
      <c r="K37" s="77">
        <f t="shared" si="5"/>
        <v>1.9382000000000004E-4</v>
      </c>
      <c r="L37" s="77">
        <f t="shared" si="5"/>
        <v>4.0896020000000005E-2</v>
      </c>
      <c r="M37" s="77">
        <f t="shared" si="5"/>
        <v>0.12714592</v>
      </c>
      <c r="N37" s="77">
        <f t="shared" si="5"/>
        <v>0</v>
      </c>
      <c r="O37" s="77">
        <f t="shared" si="5"/>
        <v>0</v>
      </c>
      <c r="P37" s="77">
        <f t="shared" si="5"/>
        <v>20.157280000000004</v>
      </c>
      <c r="Q37" s="77">
        <f t="shared" si="10"/>
        <v>81.888950000000008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22</v>
      </c>
      <c r="C38" s="77">
        <f t="shared" si="6"/>
        <v>157.18801999999999</v>
      </c>
      <c r="D38" s="77">
        <f t="shared" si="7"/>
        <v>82.147699700000004</v>
      </c>
      <c r="E38" s="77">
        <f t="shared" si="8"/>
        <v>16.932599750000001</v>
      </c>
      <c r="F38" s="77">
        <f t="shared" si="9"/>
        <v>8.3230572040000013</v>
      </c>
      <c r="G38" s="77">
        <f t="shared" si="5"/>
        <v>5.7564540000000011E-2</v>
      </c>
      <c r="H38" s="77">
        <f t="shared" si="5"/>
        <v>0.65317340000000013</v>
      </c>
      <c r="I38" s="77">
        <f t="shared" si="5"/>
        <v>8.1985860000000008E-3</v>
      </c>
      <c r="J38" s="77">
        <f t="shared" si="5"/>
        <v>1.9382000000000004E-4</v>
      </c>
      <c r="K38" s="77">
        <f t="shared" si="5"/>
        <v>1.9382000000000004E-4</v>
      </c>
      <c r="L38" s="77">
        <f t="shared" si="5"/>
        <v>4.0896020000000005E-2</v>
      </c>
      <c r="M38" s="77">
        <f t="shared" si="5"/>
        <v>0.12714592</v>
      </c>
      <c r="N38" s="77">
        <f t="shared" si="5"/>
        <v>0</v>
      </c>
      <c r="O38" s="77">
        <f t="shared" si="5"/>
        <v>0</v>
      </c>
      <c r="P38" s="77">
        <f t="shared" si="5"/>
        <v>20.157280000000004</v>
      </c>
      <c r="Q38" s="77">
        <f t="shared" si="10"/>
        <v>81.888950000000008</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22</v>
      </c>
      <c r="C39" s="77">
        <f t="shared" si="6"/>
        <v>157.18801999999999</v>
      </c>
      <c r="D39" s="77">
        <f t="shared" si="7"/>
        <v>82.147699700000004</v>
      </c>
      <c r="E39" s="77">
        <f t="shared" si="8"/>
        <v>16.932599750000001</v>
      </c>
      <c r="F39" s="77">
        <f t="shared" si="9"/>
        <v>8.3230572040000013</v>
      </c>
      <c r="G39" s="77">
        <f t="shared" si="5"/>
        <v>5.7564540000000011E-2</v>
      </c>
      <c r="H39" s="77">
        <f t="shared" si="5"/>
        <v>0.65317340000000013</v>
      </c>
      <c r="I39" s="77">
        <f t="shared" si="5"/>
        <v>8.1985860000000008E-3</v>
      </c>
      <c r="J39" s="77">
        <f t="shared" si="5"/>
        <v>1.9382000000000004E-4</v>
      </c>
      <c r="K39" s="77">
        <f t="shared" si="5"/>
        <v>1.9382000000000004E-4</v>
      </c>
      <c r="L39" s="77">
        <f t="shared" si="5"/>
        <v>4.0896020000000005E-2</v>
      </c>
      <c r="M39" s="77">
        <f t="shared" si="5"/>
        <v>0.12714592</v>
      </c>
      <c r="N39" s="77">
        <f t="shared" si="5"/>
        <v>0</v>
      </c>
      <c r="O39" s="77">
        <f t="shared" si="5"/>
        <v>0</v>
      </c>
      <c r="P39" s="77">
        <f t="shared" si="5"/>
        <v>20.157280000000004</v>
      </c>
      <c r="Q39" s="77">
        <f t="shared" si="10"/>
        <v>81.888950000000008</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22</v>
      </c>
      <c r="C62" s="77">
        <f>B32</f>
        <v>22</v>
      </c>
      <c r="D62" s="77">
        <f>B33</f>
        <v>22</v>
      </c>
      <c r="E62" s="77">
        <f>B34</f>
        <v>22</v>
      </c>
      <c r="F62" s="77">
        <f>B35</f>
        <v>22</v>
      </c>
      <c r="G62" s="77">
        <f>B36</f>
        <v>22</v>
      </c>
      <c r="H62" s="77">
        <f>B37</f>
        <v>22</v>
      </c>
      <c r="I62" s="77">
        <f>B38</f>
        <v>22</v>
      </c>
      <c r="J62" s="77">
        <f>B39</f>
        <v>22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4.0199999999999996</v>
      </c>
      <c r="J1" s="127" t="s">
        <v>153</v>
      </c>
      <c r="K1" s="127"/>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180</v>
      </c>
      <c r="G2" s="125" t="s">
        <v>110</v>
      </c>
      <c r="H2" s="126"/>
      <c r="I2" s="118">
        <v>299</v>
      </c>
      <c r="J2" s="127" t="s">
        <v>158</v>
      </c>
      <c r="K2" s="127"/>
      <c r="L2" s="97">
        <v>0.32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v>200</v>
      </c>
      <c r="J3" s="123" t="s">
        <v>154</v>
      </c>
      <c r="K3" s="124"/>
      <c r="L3" s="97">
        <f>(L1/(L2*10000))*100</f>
        <v>0.3125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83.623791000000011</v>
      </c>
      <c r="D18" s="16">
        <f>$D32</f>
        <v>83.623791000000011</v>
      </c>
      <c r="E18" s="16">
        <f>$D33</f>
        <v>83.623791000000011</v>
      </c>
      <c r="F18" s="16">
        <f>$D34</f>
        <v>83.623791000000011</v>
      </c>
      <c r="G18" s="16">
        <f>$D35</f>
        <v>83.623791000000011</v>
      </c>
      <c r="H18" s="16">
        <f>$D36</f>
        <v>83.623791000000011</v>
      </c>
      <c r="I18" s="16">
        <f>$D37</f>
        <v>83.623791000000011</v>
      </c>
      <c r="J18" s="16">
        <f>$D38</f>
        <v>83.623791000000011</v>
      </c>
      <c r="K18" s="16">
        <f>$D39</f>
        <v>83.623791000000011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31.623791000000011</v>
      </c>
      <c r="D19" s="16">
        <f t="shared" ref="D19:V19" si="1">D18-D17</f>
        <v>31.623791000000011</v>
      </c>
      <c r="E19" s="16">
        <f t="shared" si="1"/>
        <v>31.623791000000011</v>
      </c>
      <c r="F19" s="16">
        <f t="shared" si="1"/>
        <v>27.623791000000011</v>
      </c>
      <c r="G19" s="16">
        <f t="shared" si="1"/>
        <v>27.623791000000011</v>
      </c>
      <c r="H19" s="16">
        <f t="shared" si="1"/>
        <v>31.623791000000011</v>
      </c>
      <c r="I19" s="16">
        <f t="shared" si="1"/>
        <v>19.023791000000017</v>
      </c>
      <c r="J19" s="16">
        <f t="shared" si="1"/>
        <v>19.023791000000017</v>
      </c>
      <c r="K19" s="16">
        <f t="shared" si="1"/>
        <v>19.023791000000017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20.952540000000003</v>
      </c>
      <c r="D22" s="16">
        <f>$E32</f>
        <v>20.952540000000003</v>
      </c>
      <c r="E22" s="16">
        <f>$E33</f>
        <v>20.952540000000003</v>
      </c>
      <c r="F22" s="16">
        <f>$E34</f>
        <v>20.952540000000003</v>
      </c>
      <c r="G22" s="16">
        <f>$E35</f>
        <v>20.952540000000003</v>
      </c>
      <c r="H22" s="16">
        <f>$E36</f>
        <v>20.952540000000003</v>
      </c>
      <c r="I22" s="16">
        <f>$E37</f>
        <v>20.952540000000003</v>
      </c>
      <c r="J22" s="16">
        <f>$E38</f>
        <v>20.952540000000003</v>
      </c>
      <c r="K22" s="16">
        <f>$E39</f>
        <v>20.952540000000003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-23.047459999999997</v>
      </c>
      <c r="D23" s="16">
        <f t="shared" ref="D23:V23" si="3">D22-D21</f>
        <v>-23.047459999999997</v>
      </c>
      <c r="E23" s="16">
        <f t="shared" si="3"/>
        <v>-23.047459999999997</v>
      </c>
      <c r="F23" s="16">
        <f t="shared" si="3"/>
        <v>-155.04746</v>
      </c>
      <c r="G23" s="16">
        <f t="shared" si="3"/>
        <v>-155.04746</v>
      </c>
      <c r="H23" s="16">
        <f t="shared" si="3"/>
        <v>-23.047459999999997</v>
      </c>
      <c r="I23" s="16">
        <f t="shared" si="3"/>
        <v>-207.04746</v>
      </c>
      <c r="J23" s="16">
        <f t="shared" si="3"/>
        <v>-207.04746</v>
      </c>
      <c r="K23" s="16">
        <f t="shared" si="3"/>
        <v>-207.04746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69</v>
      </c>
      <c r="C31" s="77">
        <f>IF(C$27="%w/w SAR",((C$28*10)*$B31),IF(C$27="%w/w DM",(((C$28*10)*($B$28/100))*$B31),IF(C$27="kg/t SAR",(C$28*$B31),IF(C$27="kg/t DM",((C$28*($B$28/100))*$B31),IF(C$27="mg/kg SAR",((C$28*0.001)*$B31),IF(C$27="mg/kg DM",(((C$28*0.001)*($B$28/100))*$B31),0))))))</f>
        <v>220.8</v>
      </c>
      <c r="D31" s="77">
        <f>(IF(D$27="%w/w SAR",((D$28*10)*$B31),IF(D$27="%w/w DM",(((D$28*10)*($B$28/100))*$B31),IF(D$27="kg/t SAR",(D$28*$B31),IF(D$27="kg/t DM",((D$28*($B$28/100))*$B31),IF(D$27="mg/kg SAR",((D$28*0.001)*$B31),IF(D$27="mg/kg DM",(((D$28*0.001)*($B$28/100))*$B31),"0")))))))*2.291</f>
        <v>83.623791000000011</v>
      </c>
      <c r="E31" s="77">
        <f>(IF(E$27="%w/w SAR",((E$28*10)*$B31),IF(E$27="%w/w DM",(((E$28*10)*($B$28/100))*$B31),IF(E$27="kg/t SAR",(E$28*$B31),IF(E$27="kg/t DM",((E$28*($B$28/100))*$B31),IF(E$27="mg/kg SAR",((E$28*0.001)*$B31),IF(E$27="mg/kg DM",(((E$28*0.001)*($B$28/100))*$B31),"0")))))))*1.205</f>
        <v>20.952540000000003</v>
      </c>
      <c r="F31" s="77">
        <f>(IF(F$27="%w/w SAR",((F$28*10)*$B31),IF(F$27="%w/w DM",(((F$28*10)*($B$28/100))*$B31),IF(F$27="kg/t SAR",(F$28*$B31),IF(F$27="kg/t DM",((F$28*($B$28/100))*$B31),IF(F$27="mg/kg SAR",((F$28*0.001)*$B31),IF(F$27="mg/kg DM",(((F$28*0.001)*($B$28/100))*$B31),"0")))))))*1.658</f>
        <v>7.3789289999999994</v>
      </c>
      <c r="G31" s="77">
        <f t="shared" ref="G31:P46" si="5">IF(G$27="%w/w SAR",((G$28*10)*$B31),IF(G$27="%w/w DM",(((G$28*10)*($B$28/100))*$B31),IF(G$27="kg/t SAR",(G$28*$B31),IF(G$27="kg/t DM",((G$28*($B$28/100))*$B31),IF(G$27="mg/kg SAR",((G$28*0.001)*$B31),IF(G$27="mg/kg DM",(((G$28*0.001)*($B$28/100))*$B31),0))))))</f>
        <v>8.3489999999999995E-2</v>
      </c>
      <c r="H31" s="77">
        <f t="shared" si="5"/>
        <v>0.16077</v>
      </c>
      <c r="I31" s="77">
        <f t="shared" si="5"/>
        <v>3.4500000000000003E-2</v>
      </c>
      <c r="J31" s="77">
        <f t="shared" si="5"/>
        <v>6.9000000000000008E-4</v>
      </c>
      <c r="K31" s="77">
        <f t="shared" si="5"/>
        <v>3.4500000000000004E-3</v>
      </c>
      <c r="L31" s="77">
        <f t="shared" si="5"/>
        <v>1.3800000000000002E-2</v>
      </c>
      <c r="M31" s="77">
        <f t="shared" si="5"/>
        <v>3.243E-2</v>
      </c>
      <c r="N31" s="77">
        <f t="shared" si="5"/>
        <v>0</v>
      </c>
      <c r="O31" s="77">
        <f t="shared" si="5"/>
        <v>0</v>
      </c>
      <c r="P31" s="77">
        <f t="shared" si="5"/>
        <v>4.2573000000000008</v>
      </c>
      <c r="Q31" s="77">
        <f>(IF(Q$27="%w/w SAR",((Q$28*10)*$B31),IF(Q$27="%w/w DM",(((Q$28*10)*($B$28/100))*$B31),IF(Q$27="kg/t SAR",(Q$28*$B31),IF(Q$27="kg/t DM",((Q$28*($B$28/100))*$B31),IF(Q$27="mg/kg SAR",((Q$28*0.001)*$B31),IF(Q$27="mg/kg DM",(((Q$28*0.001)*($B$28/100))*$B31),0)))))))*2.5</f>
        <v>30.532499999999999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69</v>
      </c>
      <c r="C32" s="77">
        <f t="shared" ref="C32:C50" si="6">IF(C$27="%w/w SAR",((C$28*10)*$B32),IF(C$27="%w/w DM",(((C$28*10)*($B$28/100))*$B32),IF(C$27="kg/t SAR",(C$28*$B32),IF(C$27="kg/t DM",((C$28*($B$28/100))*$B32),IF(C$27="mg/kg SAR",((C$28*0.001)*$B32),IF(C$27="mg/kg DM",(((C$28*0.001)*($B$28/100))*$B32),0))))))</f>
        <v>220.8</v>
      </c>
      <c r="D32" s="77">
        <f t="shared" ref="D32:D50" si="7">(IF(D$27="%w/w SAR",((D$28*10)*$B32),IF(D$27="%w/w DM",(((D$28*10)*($B$28/100))*$B32),IF(D$27="kg/t SAR",(D$28*$B32),IF(D$27="kg/t DM",((D$28*($B$28/100))*$B32),IF(D$27="mg/kg SAR",((D$28*0.001)*$B32),IF(D$27="mg/kg DM",(((D$28*0.001)*($B$28/100))*$B32),"0")))))))*2.291</f>
        <v>83.623791000000011</v>
      </c>
      <c r="E32" s="77">
        <f t="shared" ref="E32:E50" si="8">(IF(E$27="%w/w SAR",((E$28*10)*$B32),IF(E$27="%w/w DM",(((E$28*10)*($B$28/100))*$B32),IF(E$27="kg/t SAR",(E$28*$B32),IF(E$27="kg/t DM",((E$28*($B$28/100))*$B32),IF(E$27="mg/kg SAR",((E$28*0.001)*$B32),IF(E$27="mg/kg DM",(((E$28*0.001)*($B$28/100))*$B32),"0")))))))*1.205</f>
        <v>20.952540000000003</v>
      </c>
      <c r="F32" s="77">
        <f t="shared" ref="F32:F50" si="9">(IF(F$27="%w/w SAR",((F$28*10)*$B32),IF(F$27="%w/w DM",(((F$28*10)*($B$28/100))*$B32),IF(F$27="kg/t SAR",(F$28*$B32),IF(F$27="kg/t DM",((F$28*($B$28/100))*$B32),IF(F$27="mg/kg SAR",((F$28*0.001)*$B32),IF(F$27="mg/kg DM",(((F$28*0.001)*($B$28/100))*$B32),"0")))))))*1.658</f>
        <v>7.3789289999999994</v>
      </c>
      <c r="G32" s="77">
        <f t="shared" si="5"/>
        <v>8.3489999999999995E-2</v>
      </c>
      <c r="H32" s="77">
        <f t="shared" si="5"/>
        <v>0.16077</v>
      </c>
      <c r="I32" s="77">
        <f t="shared" si="5"/>
        <v>3.4500000000000003E-2</v>
      </c>
      <c r="J32" s="77">
        <f t="shared" si="5"/>
        <v>6.9000000000000008E-4</v>
      </c>
      <c r="K32" s="77">
        <f t="shared" si="5"/>
        <v>3.4500000000000004E-3</v>
      </c>
      <c r="L32" s="77">
        <f t="shared" si="5"/>
        <v>1.3800000000000002E-2</v>
      </c>
      <c r="M32" s="77">
        <f t="shared" si="5"/>
        <v>3.243E-2</v>
      </c>
      <c r="N32" s="77">
        <f t="shared" si="5"/>
        <v>0</v>
      </c>
      <c r="O32" s="77">
        <f t="shared" si="5"/>
        <v>0</v>
      </c>
      <c r="P32" s="77">
        <f t="shared" si="5"/>
        <v>4.2573000000000008</v>
      </c>
      <c r="Q32" s="77">
        <f t="shared" ref="Q32:Q50" si="10">(IF(Q$27="%w/w SAR",((Q$28*10)*$B32),IF(Q$27="%w/w DM",(((Q$28*10)*($B$28/100))*$B32),IF(Q$27="kg/t SAR",(Q$28*$B32),IF(Q$27="kg/t DM",((Q$28*($B$28/100))*$B32),IF(Q$27="mg/kg SAR",((Q$28*0.001)*$B32),IF(Q$27="mg/kg DM",(((Q$28*0.001)*($B$28/100))*$B32),0)))))))*2.5</f>
        <v>30.532499999999999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69</v>
      </c>
      <c r="C33" s="77">
        <f t="shared" si="6"/>
        <v>220.8</v>
      </c>
      <c r="D33" s="77">
        <f t="shared" si="7"/>
        <v>83.623791000000011</v>
      </c>
      <c r="E33" s="77">
        <f t="shared" si="8"/>
        <v>20.952540000000003</v>
      </c>
      <c r="F33" s="77">
        <f t="shared" si="9"/>
        <v>7.3789289999999994</v>
      </c>
      <c r="G33" s="77">
        <f t="shared" si="5"/>
        <v>8.3489999999999995E-2</v>
      </c>
      <c r="H33" s="77">
        <f t="shared" si="5"/>
        <v>0.16077</v>
      </c>
      <c r="I33" s="77">
        <f t="shared" si="5"/>
        <v>3.4500000000000003E-2</v>
      </c>
      <c r="J33" s="77">
        <f t="shared" si="5"/>
        <v>6.9000000000000008E-4</v>
      </c>
      <c r="K33" s="77">
        <f t="shared" si="5"/>
        <v>3.4500000000000004E-3</v>
      </c>
      <c r="L33" s="77">
        <f t="shared" si="5"/>
        <v>1.3800000000000002E-2</v>
      </c>
      <c r="M33" s="77">
        <f t="shared" si="5"/>
        <v>3.243E-2</v>
      </c>
      <c r="N33" s="77">
        <f t="shared" si="5"/>
        <v>0</v>
      </c>
      <c r="O33" s="77">
        <f t="shared" si="5"/>
        <v>0</v>
      </c>
      <c r="P33" s="77">
        <f t="shared" si="5"/>
        <v>4.2573000000000008</v>
      </c>
      <c r="Q33" s="77">
        <f t="shared" si="10"/>
        <v>30.532499999999999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69</v>
      </c>
      <c r="C34" s="77">
        <f t="shared" si="6"/>
        <v>220.8</v>
      </c>
      <c r="D34" s="77">
        <f t="shared" si="7"/>
        <v>83.623791000000011</v>
      </c>
      <c r="E34" s="77">
        <f t="shared" si="8"/>
        <v>20.952540000000003</v>
      </c>
      <c r="F34" s="77">
        <f t="shared" si="9"/>
        <v>7.3789289999999994</v>
      </c>
      <c r="G34" s="77">
        <f t="shared" si="5"/>
        <v>8.3489999999999995E-2</v>
      </c>
      <c r="H34" s="77">
        <f t="shared" si="5"/>
        <v>0.16077</v>
      </c>
      <c r="I34" s="77">
        <f t="shared" si="5"/>
        <v>3.4500000000000003E-2</v>
      </c>
      <c r="J34" s="77">
        <f t="shared" si="5"/>
        <v>6.9000000000000008E-4</v>
      </c>
      <c r="K34" s="77">
        <f t="shared" si="5"/>
        <v>3.4500000000000004E-3</v>
      </c>
      <c r="L34" s="77">
        <f t="shared" si="5"/>
        <v>1.3800000000000002E-2</v>
      </c>
      <c r="M34" s="77">
        <f t="shared" si="5"/>
        <v>3.243E-2</v>
      </c>
      <c r="N34" s="77">
        <f t="shared" si="5"/>
        <v>0</v>
      </c>
      <c r="O34" s="77">
        <f t="shared" si="5"/>
        <v>0</v>
      </c>
      <c r="P34" s="77">
        <f t="shared" si="5"/>
        <v>4.2573000000000008</v>
      </c>
      <c r="Q34" s="77">
        <f t="shared" si="10"/>
        <v>30.532499999999999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69</v>
      </c>
      <c r="C35" s="77">
        <f t="shared" si="6"/>
        <v>220.8</v>
      </c>
      <c r="D35" s="77">
        <f t="shared" si="7"/>
        <v>83.623791000000011</v>
      </c>
      <c r="E35" s="77">
        <f t="shared" si="8"/>
        <v>20.952540000000003</v>
      </c>
      <c r="F35" s="77">
        <f t="shared" si="9"/>
        <v>7.3789289999999994</v>
      </c>
      <c r="G35" s="77">
        <f t="shared" si="5"/>
        <v>8.3489999999999995E-2</v>
      </c>
      <c r="H35" s="77">
        <f t="shared" si="5"/>
        <v>0.16077</v>
      </c>
      <c r="I35" s="77">
        <f t="shared" si="5"/>
        <v>3.4500000000000003E-2</v>
      </c>
      <c r="J35" s="77">
        <f t="shared" si="5"/>
        <v>6.9000000000000008E-4</v>
      </c>
      <c r="K35" s="77">
        <f t="shared" si="5"/>
        <v>3.4500000000000004E-3</v>
      </c>
      <c r="L35" s="77">
        <f t="shared" si="5"/>
        <v>1.3800000000000002E-2</v>
      </c>
      <c r="M35" s="77">
        <f t="shared" si="5"/>
        <v>3.243E-2</v>
      </c>
      <c r="N35" s="77">
        <f t="shared" si="5"/>
        <v>0</v>
      </c>
      <c r="O35" s="77">
        <f t="shared" si="5"/>
        <v>0</v>
      </c>
      <c r="P35" s="77">
        <f t="shared" si="5"/>
        <v>4.2573000000000008</v>
      </c>
      <c r="Q35" s="77">
        <f t="shared" si="10"/>
        <v>30.532499999999999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69</v>
      </c>
      <c r="C36" s="77">
        <f t="shared" si="6"/>
        <v>220.8</v>
      </c>
      <c r="D36" s="77">
        <f t="shared" si="7"/>
        <v>83.623791000000011</v>
      </c>
      <c r="E36" s="77">
        <f t="shared" si="8"/>
        <v>20.952540000000003</v>
      </c>
      <c r="F36" s="77">
        <f t="shared" si="9"/>
        <v>7.3789289999999994</v>
      </c>
      <c r="G36" s="77">
        <f t="shared" si="5"/>
        <v>8.3489999999999995E-2</v>
      </c>
      <c r="H36" s="77">
        <f t="shared" si="5"/>
        <v>0.16077</v>
      </c>
      <c r="I36" s="77">
        <f t="shared" si="5"/>
        <v>3.4500000000000003E-2</v>
      </c>
      <c r="J36" s="77">
        <f t="shared" si="5"/>
        <v>6.9000000000000008E-4</v>
      </c>
      <c r="K36" s="77">
        <f t="shared" si="5"/>
        <v>3.4500000000000004E-3</v>
      </c>
      <c r="L36" s="77">
        <f t="shared" si="5"/>
        <v>1.3800000000000002E-2</v>
      </c>
      <c r="M36" s="77">
        <f t="shared" si="5"/>
        <v>3.243E-2</v>
      </c>
      <c r="N36" s="77">
        <f t="shared" si="5"/>
        <v>0</v>
      </c>
      <c r="O36" s="77">
        <f t="shared" si="5"/>
        <v>0</v>
      </c>
      <c r="P36" s="77">
        <f t="shared" si="5"/>
        <v>4.2573000000000008</v>
      </c>
      <c r="Q36" s="77">
        <f t="shared" si="10"/>
        <v>30.532499999999999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69</v>
      </c>
      <c r="C37" s="77">
        <f t="shared" si="6"/>
        <v>220.8</v>
      </c>
      <c r="D37" s="77">
        <f t="shared" si="7"/>
        <v>83.623791000000011</v>
      </c>
      <c r="E37" s="77">
        <f t="shared" si="8"/>
        <v>20.952540000000003</v>
      </c>
      <c r="F37" s="77">
        <f t="shared" si="9"/>
        <v>7.3789289999999994</v>
      </c>
      <c r="G37" s="77">
        <f t="shared" si="5"/>
        <v>8.3489999999999995E-2</v>
      </c>
      <c r="H37" s="77">
        <f t="shared" si="5"/>
        <v>0.16077</v>
      </c>
      <c r="I37" s="77">
        <f t="shared" si="5"/>
        <v>3.4500000000000003E-2</v>
      </c>
      <c r="J37" s="77">
        <f t="shared" si="5"/>
        <v>6.9000000000000008E-4</v>
      </c>
      <c r="K37" s="77">
        <f t="shared" si="5"/>
        <v>3.4500000000000004E-3</v>
      </c>
      <c r="L37" s="77">
        <f t="shared" si="5"/>
        <v>1.3800000000000002E-2</v>
      </c>
      <c r="M37" s="77">
        <f t="shared" si="5"/>
        <v>3.243E-2</v>
      </c>
      <c r="N37" s="77">
        <f t="shared" si="5"/>
        <v>0</v>
      </c>
      <c r="O37" s="77">
        <f t="shared" si="5"/>
        <v>0</v>
      </c>
      <c r="P37" s="77">
        <f t="shared" si="5"/>
        <v>4.2573000000000008</v>
      </c>
      <c r="Q37" s="77">
        <f t="shared" si="10"/>
        <v>30.532499999999999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69</v>
      </c>
      <c r="C38" s="77">
        <f t="shared" si="6"/>
        <v>220.8</v>
      </c>
      <c r="D38" s="77">
        <f t="shared" si="7"/>
        <v>83.623791000000011</v>
      </c>
      <c r="E38" s="77">
        <f t="shared" si="8"/>
        <v>20.952540000000003</v>
      </c>
      <c r="F38" s="77">
        <f t="shared" si="9"/>
        <v>7.3789289999999994</v>
      </c>
      <c r="G38" s="77">
        <f t="shared" si="5"/>
        <v>8.3489999999999995E-2</v>
      </c>
      <c r="H38" s="77">
        <f t="shared" si="5"/>
        <v>0.16077</v>
      </c>
      <c r="I38" s="77">
        <f t="shared" si="5"/>
        <v>3.4500000000000003E-2</v>
      </c>
      <c r="J38" s="77">
        <f t="shared" si="5"/>
        <v>6.9000000000000008E-4</v>
      </c>
      <c r="K38" s="77">
        <f t="shared" si="5"/>
        <v>3.4500000000000004E-3</v>
      </c>
      <c r="L38" s="77">
        <f t="shared" si="5"/>
        <v>1.3800000000000002E-2</v>
      </c>
      <c r="M38" s="77">
        <f t="shared" si="5"/>
        <v>3.243E-2</v>
      </c>
      <c r="N38" s="77">
        <f t="shared" si="5"/>
        <v>0</v>
      </c>
      <c r="O38" s="77">
        <f t="shared" si="5"/>
        <v>0</v>
      </c>
      <c r="P38" s="77">
        <f t="shared" si="5"/>
        <v>4.2573000000000008</v>
      </c>
      <c r="Q38" s="77">
        <f t="shared" si="10"/>
        <v>30.532499999999999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69</v>
      </c>
      <c r="C39" s="77">
        <f t="shared" si="6"/>
        <v>220.8</v>
      </c>
      <c r="D39" s="77">
        <f t="shared" si="7"/>
        <v>83.623791000000011</v>
      </c>
      <c r="E39" s="77">
        <f t="shared" si="8"/>
        <v>20.952540000000003</v>
      </c>
      <c r="F39" s="77">
        <f t="shared" si="9"/>
        <v>7.3789289999999994</v>
      </c>
      <c r="G39" s="77">
        <f t="shared" si="5"/>
        <v>8.3489999999999995E-2</v>
      </c>
      <c r="H39" s="77">
        <f t="shared" si="5"/>
        <v>0.16077</v>
      </c>
      <c r="I39" s="77">
        <f t="shared" si="5"/>
        <v>3.4500000000000003E-2</v>
      </c>
      <c r="J39" s="77">
        <f t="shared" si="5"/>
        <v>6.9000000000000008E-4</v>
      </c>
      <c r="K39" s="77">
        <f t="shared" si="5"/>
        <v>3.4500000000000004E-3</v>
      </c>
      <c r="L39" s="77">
        <f t="shared" si="5"/>
        <v>1.3800000000000002E-2</v>
      </c>
      <c r="M39" s="77">
        <f t="shared" si="5"/>
        <v>3.243E-2</v>
      </c>
      <c r="N39" s="77">
        <f t="shared" si="5"/>
        <v>0</v>
      </c>
      <c r="O39" s="77">
        <f t="shared" si="5"/>
        <v>0</v>
      </c>
      <c r="P39" s="77">
        <f t="shared" si="5"/>
        <v>4.2573000000000008</v>
      </c>
      <c r="Q39" s="77">
        <f t="shared" si="10"/>
        <v>30.532499999999999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69</v>
      </c>
      <c r="C62" s="77">
        <f>B32</f>
        <v>69</v>
      </c>
      <c r="D62" s="77">
        <f>B33</f>
        <v>69</v>
      </c>
      <c r="E62" s="77">
        <f>B34</f>
        <v>69</v>
      </c>
      <c r="F62" s="77">
        <f>B35</f>
        <v>69</v>
      </c>
      <c r="G62" s="77">
        <f>B36</f>
        <v>69</v>
      </c>
      <c r="H62" s="77">
        <f>B37</f>
        <v>69</v>
      </c>
      <c r="I62" s="77">
        <f>B38</f>
        <v>69</v>
      </c>
      <c r="J62" s="77">
        <f>B39</f>
        <v>69</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I1"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7.05</v>
      </c>
      <c r="J1" s="127" t="s">
        <v>153</v>
      </c>
      <c r="K1" s="127"/>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c r="G2" s="125" t="s">
        <v>110</v>
      </c>
      <c r="H2" s="126"/>
      <c r="I2" s="118">
        <v>1784</v>
      </c>
      <c r="J2" s="127" t="s">
        <v>158</v>
      </c>
      <c r="K2" s="127"/>
      <c r="L2" s="97">
        <v>0.37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c r="J3" s="123" t="s">
        <v>154</v>
      </c>
      <c r="K3" s="124"/>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84.652450000000002</v>
      </c>
      <c r="D18" s="16">
        <f>$D32</f>
        <v>84.652450000000002</v>
      </c>
      <c r="E18" s="16">
        <f>$D33</f>
        <v>84.652450000000002</v>
      </c>
      <c r="F18" s="16">
        <f>$D34</f>
        <v>84.652450000000002</v>
      </c>
      <c r="G18" s="16">
        <f>$D35</f>
        <v>84.652450000000002</v>
      </c>
      <c r="H18" s="16">
        <f>$D36</f>
        <v>84.652450000000002</v>
      </c>
      <c r="I18" s="16">
        <f>$D37</f>
        <v>84.652450000000002</v>
      </c>
      <c r="J18" s="16">
        <f>$D38</f>
        <v>84.652450000000002</v>
      </c>
      <c r="K18" s="16">
        <f>$D39</f>
        <v>84.652450000000002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32.652450000000002</v>
      </c>
      <c r="D19" s="16">
        <f t="shared" ref="D19:V19" si="1">D18-D17</f>
        <v>32.652450000000002</v>
      </c>
      <c r="E19" s="16">
        <f t="shared" si="1"/>
        <v>32.652450000000002</v>
      </c>
      <c r="F19" s="16">
        <f t="shared" si="1"/>
        <v>28.652450000000002</v>
      </c>
      <c r="G19" s="16">
        <f t="shared" si="1"/>
        <v>28.652450000000002</v>
      </c>
      <c r="H19" s="16">
        <f t="shared" si="1"/>
        <v>32.652450000000002</v>
      </c>
      <c r="I19" s="16">
        <f t="shared" si="1"/>
        <v>20.052450000000007</v>
      </c>
      <c r="J19" s="16">
        <f t="shared" si="1"/>
        <v>20.052450000000007</v>
      </c>
      <c r="K19" s="16">
        <f t="shared" si="1"/>
        <v>20.052450000000007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10.423250000000001</v>
      </c>
      <c r="D22" s="16">
        <f>$E32</f>
        <v>10.423250000000001</v>
      </c>
      <c r="E22" s="16">
        <f>$E33</f>
        <v>10.423250000000001</v>
      </c>
      <c r="F22" s="16">
        <f>$E34</f>
        <v>10.423250000000001</v>
      </c>
      <c r="G22" s="16">
        <f>$E35</f>
        <v>10.423250000000001</v>
      </c>
      <c r="H22" s="16">
        <f>$E36</f>
        <v>10.423250000000001</v>
      </c>
      <c r="I22" s="16">
        <f>$E37</f>
        <v>10.423250000000001</v>
      </c>
      <c r="J22" s="16">
        <f>$E38</f>
        <v>10.423250000000001</v>
      </c>
      <c r="K22" s="16">
        <f>$E39</f>
        <v>10.423250000000001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-33.576749999999997</v>
      </c>
      <c r="D23" s="16">
        <f t="shared" ref="D23:V23" si="3">D22-D21</f>
        <v>-33.576749999999997</v>
      </c>
      <c r="E23" s="16">
        <f t="shared" si="3"/>
        <v>-33.576749999999997</v>
      </c>
      <c r="F23" s="16">
        <f t="shared" si="3"/>
        <v>-165.57675</v>
      </c>
      <c r="G23" s="16">
        <f t="shared" si="3"/>
        <v>-165.57675</v>
      </c>
      <c r="H23" s="16">
        <f t="shared" si="3"/>
        <v>-33.576749999999997</v>
      </c>
      <c r="I23" s="16">
        <f t="shared" si="3"/>
        <v>-217.57675</v>
      </c>
      <c r="J23" s="16">
        <f t="shared" si="3"/>
        <v>-217.57675</v>
      </c>
      <c r="K23" s="16">
        <f t="shared" si="3"/>
        <v>-217.57675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50</v>
      </c>
      <c r="C31" s="77">
        <f>IF(C$27="%w/w SAR",((C$28*10)*$B31),IF(C$27="%w/w DM",(((C$28*10)*($B$28/100))*$B31),IF(C$27="kg/t SAR",(C$28*$B31),IF(C$27="kg/t DM",((C$28*($B$28/100))*$B31),IF(C$27="mg/kg SAR",((C$28*0.001)*$B31),IF(C$27="mg/kg DM",(((C$28*0.001)*($B$28/100))*$B31),0))))))</f>
        <v>185</v>
      </c>
      <c r="D31" s="77">
        <f>(IF(D$27="%w/w SAR",((D$28*10)*$B31),IF(D$27="%w/w DM",(((D$28*10)*($B$28/100))*$B31),IF(D$27="kg/t SAR",(D$28*$B31),IF(D$27="kg/t DM",((D$28*($B$28/100))*$B31),IF(D$27="mg/kg SAR",((D$28*0.001)*$B31),IF(D$27="mg/kg DM",(((D$28*0.001)*($B$28/100))*$B31),"0")))))))*2.291</f>
        <v>84.652450000000002</v>
      </c>
      <c r="E31" s="77">
        <f>(IF(E$27="%w/w SAR",((E$28*10)*$B31),IF(E$27="%w/w DM",(((E$28*10)*($B$28/100))*$B31),IF(E$27="kg/t SAR",(E$28*$B31),IF(E$27="kg/t DM",((E$28*($B$28/100))*$B31),IF(E$27="mg/kg SAR",((E$28*0.001)*$B31),IF(E$27="mg/kg DM",(((E$28*0.001)*($B$28/100))*$B31),"0")))))))*1.205</f>
        <v>10.423250000000001</v>
      </c>
      <c r="F31" s="77">
        <f>(IF(F$27="%w/w SAR",((F$28*10)*$B31),IF(F$27="%w/w DM",(((F$28*10)*($B$28/100))*$B31),IF(F$27="kg/t SAR",(F$28*$B31),IF(F$27="kg/t DM",((F$28*($B$28/100))*$B31),IF(F$27="mg/kg SAR",((F$28*0.001)*$B31),IF(F$27="mg/kg DM",(((F$28*0.001)*($B$28/100))*$B31),"0")))))))*1.658</f>
        <v>19.067</v>
      </c>
      <c r="G31" s="77">
        <f t="shared" ref="G31:P46" si="5">IF(G$27="%w/w SAR",((G$28*10)*$B31),IF(G$27="%w/w DM",(((G$28*10)*($B$28/100))*$B31),IF(G$27="kg/t SAR",(G$28*$B31),IF(G$27="kg/t DM",((G$28*($B$28/100))*$B31),IF(G$27="mg/kg SAR",((G$28*0.001)*$B31),IF(G$27="mg/kg DM",(((G$28*0.001)*($B$28/100))*$B31),0))))))</f>
        <v>0.16200000000000001</v>
      </c>
      <c r="H31" s="77">
        <f t="shared" si="5"/>
        <v>0.81500000000000006</v>
      </c>
      <c r="I31" s="77">
        <f t="shared" si="5"/>
        <v>2.5000000000000001E-2</v>
      </c>
      <c r="J31" s="77">
        <f t="shared" si="5"/>
        <v>5.0000000000000001E-4</v>
      </c>
      <c r="K31" s="77">
        <f t="shared" si="5"/>
        <v>2.5000000000000001E-3</v>
      </c>
      <c r="L31" s="77">
        <f t="shared" si="5"/>
        <v>4.3950000000000003E-2</v>
      </c>
      <c r="M31" s="77">
        <f t="shared" si="5"/>
        <v>4.6350000000000002E-2</v>
      </c>
      <c r="N31" s="77">
        <f t="shared" si="5"/>
        <v>0</v>
      </c>
      <c r="O31" s="77">
        <f t="shared" si="5"/>
        <v>0</v>
      </c>
      <c r="P31" s="77">
        <f t="shared" si="5"/>
        <v>36.75</v>
      </c>
      <c r="Q31" s="77">
        <f>(IF(Q$27="%w/w SAR",((Q$28*10)*$B31),IF(Q$27="%w/w DM",(((Q$28*10)*($B$28/100))*$B31),IF(Q$27="kg/t SAR",(Q$28*$B31),IF(Q$27="kg/t DM",((Q$28*($B$28/100))*$B31),IF(Q$27="mg/kg SAR",((Q$28*0.001)*$B31),IF(Q$27="mg/kg DM",(((Q$28*0.001)*($B$28/100))*$B31),0)))))))*2.5</f>
        <v>72.75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50</v>
      </c>
      <c r="C32" s="77">
        <f t="shared" ref="C32:C50" si="6">IF(C$27="%w/w SAR",((C$28*10)*$B32),IF(C$27="%w/w DM",(((C$28*10)*($B$28/100))*$B32),IF(C$27="kg/t SAR",(C$28*$B32),IF(C$27="kg/t DM",((C$28*($B$28/100))*$B32),IF(C$27="mg/kg SAR",((C$28*0.001)*$B32),IF(C$27="mg/kg DM",(((C$28*0.001)*($B$28/100))*$B32),0))))))</f>
        <v>185</v>
      </c>
      <c r="D32" s="77">
        <f t="shared" ref="D32:D50" si="7">(IF(D$27="%w/w SAR",((D$28*10)*$B32),IF(D$27="%w/w DM",(((D$28*10)*($B$28/100))*$B32),IF(D$27="kg/t SAR",(D$28*$B32),IF(D$27="kg/t DM",((D$28*($B$28/100))*$B32),IF(D$27="mg/kg SAR",((D$28*0.001)*$B32),IF(D$27="mg/kg DM",(((D$28*0.001)*($B$28/100))*$B32),"0")))))))*2.291</f>
        <v>84.652450000000002</v>
      </c>
      <c r="E32" s="77">
        <f t="shared" ref="E32:E50" si="8">(IF(E$27="%w/w SAR",((E$28*10)*$B32),IF(E$27="%w/w DM",(((E$28*10)*($B$28/100))*$B32),IF(E$27="kg/t SAR",(E$28*$B32),IF(E$27="kg/t DM",((E$28*($B$28/100))*$B32),IF(E$27="mg/kg SAR",((E$28*0.001)*$B32),IF(E$27="mg/kg DM",(((E$28*0.001)*($B$28/100))*$B32),"0")))))))*1.205</f>
        <v>10.423250000000001</v>
      </c>
      <c r="F32" s="77">
        <f t="shared" ref="F32:F50" si="9">(IF(F$27="%w/w SAR",((F$28*10)*$B32),IF(F$27="%w/w DM",(((F$28*10)*($B$28/100))*$B32),IF(F$27="kg/t SAR",(F$28*$B32),IF(F$27="kg/t DM",((F$28*($B$28/100))*$B32),IF(F$27="mg/kg SAR",((F$28*0.001)*$B32),IF(F$27="mg/kg DM",(((F$28*0.001)*($B$28/100))*$B32),"0")))))))*1.658</f>
        <v>19.067</v>
      </c>
      <c r="G32" s="77">
        <f t="shared" si="5"/>
        <v>0.16200000000000001</v>
      </c>
      <c r="H32" s="77">
        <f t="shared" si="5"/>
        <v>0.81500000000000006</v>
      </c>
      <c r="I32" s="77">
        <f t="shared" si="5"/>
        <v>2.5000000000000001E-2</v>
      </c>
      <c r="J32" s="77">
        <f t="shared" si="5"/>
        <v>5.0000000000000001E-4</v>
      </c>
      <c r="K32" s="77">
        <f t="shared" si="5"/>
        <v>2.5000000000000001E-3</v>
      </c>
      <c r="L32" s="77">
        <f t="shared" si="5"/>
        <v>4.3950000000000003E-2</v>
      </c>
      <c r="M32" s="77">
        <f t="shared" si="5"/>
        <v>4.6350000000000002E-2</v>
      </c>
      <c r="N32" s="77">
        <f t="shared" si="5"/>
        <v>0</v>
      </c>
      <c r="O32" s="77">
        <f t="shared" si="5"/>
        <v>0</v>
      </c>
      <c r="P32" s="77">
        <f t="shared" si="5"/>
        <v>36.75</v>
      </c>
      <c r="Q32" s="77">
        <f t="shared" ref="Q32:Q50" si="10">(IF(Q$27="%w/w SAR",((Q$28*10)*$B32),IF(Q$27="%w/w DM",(((Q$28*10)*($B$28/100))*$B32),IF(Q$27="kg/t SAR",(Q$28*$B32),IF(Q$27="kg/t DM",((Q$28*($B$28/100))*$B32),IF(Q$27="mg/kg SAR",((Q$28*0.001)*$B32),IF(Q$27="mg/kg DM",(((Q$28*0.001)*($B$28/100))*$B32),0)))))))*2.5</f>
        <v>72.75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50</v>
      </c>
      <c r="C33" s="77">
        <f t="shared" si="6"/>
        <v>185</v>
      </c>
      <c r="D33" s="77">
        <f t="shared" si="7"/>
        <v>84.652450000000002</v>
      </c>
      <c r="E33" s="77">
        <f t="shared" si="8"/>
        <v>10.423250000000001</v>
      </c>
      <c r="F33" s="77">
        <f t="shared" si="9"/>
        <v>19.067</v>
      </c>
      <c r="G33" s="77">
        <f t="shared" si="5"/>
        <v>0.16200000000000001</v>
      </c>
      <c r="H33" s="77">
        <f t="shared" si="5"/>
        <v>0.81500000000000006</v>
      </c>
      <c r="I33" s="77">
        <f t="shared" si="5"/>
        <v>2.5000000000000001E-2</v>
      </c>
      <c r="J33" s="77">
        <f t="shared" si="5"/>
        <v>5.0000000000000001E-4</v>
      </c>
      <c r="K33" s="77">
        <f t="shared" si="5"/>
        <v>2.5000000000000001E-3</v>
      </c>
      <c r="L33" s="77">
        <f t="shared" si="5"/>
        <v>4.3950000000000003E-2</v>
      </c>
      <c r="M33" s="77">
        <f t="shared" si="5"/>
        <v>4.6350000000000002E-2</v>
      </c>
      <c r="N33" s="77">
        <f t="shared" si="5"/>
        <v>0</v>
      </c>
      <c r="O33" s="77">
        <f t="shared" si="5"/>
        <v>0</v>
      </c>
      <c r="P33" s="77">
        <f t="shared" si="5"/>
        <v>36.75</v>
      </c>
      <c r="Q33" s="77">
        <f t="shared" si="10"/>
        <v>72.75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50</v>
      </c>
      <c r="C34" s="77">
        <f t="shared" si="6"/>
        <v>185</v>
      </c>
      <c r="D34" s="77">
        <f t="shared" si="7"/>
        <v>84.652450000000002</v>
      </c>
      <c r="E34" s="77">
        <f t="shared" si="8"/>
        <v>10.423250000000001</v>
      </c>
      <c r="F34" s="77">
        <f t="shared" si="9"/>
        <v>19.067</v>
      </c>
      <c r="G34" s="77">
        <f t="shared" si="5"/>
        <v>0.16200000000000001</v>
      </c>
      <c r="H34" s="77">
        <f t="shared" si="5"/>
        <v>0.81500000000000006</v>
      </c>
      <c r="I34" s="77">
        <f t="shared" si="5"/>
        <v>2.5000000000000001E-2</v>
      </c>
      <c r="J34" s="77">
        <f t="shared" si="5"/>
        <v>5.0000000000000001E-4</v>
      </c>
      <c r="K34" s="77">
        <f t="shared" si="5"/>
        <v>2.5000000000000001E-3</v>
      </c>
      <c r="L34" s="77">
        <f t="shared" si="5"/>
        <v>4.3950000000000003E-2</v>
      </c>
      <c r="M34" s="77">
        <f t="shared" si="5"/>
        <v>4.6350000000000002E-2</v>
      </c>
      <c r="N34" s="77">
        <f t="shared" si="5"/>
        <v>0</v>
      </c>
      <c r="O34" s="77">
        <f t="shared" si="5"/>
        <v>0</v>
      </c>
      <c r="P34" s="77">
        <f t="shared" si="5"/>
        <v>36.75</v>
      </c>
      <c r="Q34" s="77">
        <f t="shared" si="10"/>
        <v>72.75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50</v>
      </c>
      <c r="C35" s="77">
        <f t="shared" si="6"/>
        <v>185</v>
      </c>
      <c r="D35" s="77">
        <f t="shared" si="7"/>
        <v>84.652450000000002</v>
      </c>
      <c r="E35" s="77">
        <f t="shared" si="8"/>
        <v>10.423250000000001</v>
      </c>
      <c r="F35" s="77">
        <f t="shared" si="9"/>
        <v>19.067</v>
      </c>
      <c r="G35" s="77">
        <f t="shared" si="5"/>
        <v>0.16200000000000001</v>
      </c>
      <c r="H35" s="77">
        <f t="shared" si="5"/>
        <v>0.81500000000000006</v>
      </c>
      <c r="I35" s="77">
        <f t="shared" si="5"/>
        <v>2.5000000000000001E-2</v>
      </c>
      <c r="J35" s="77">
        <f t="shared" si="5"/>
        <v>5.0000000000000001E-4</v>
      </c>
      <c r="K35" s="77">
        <f t="shared" si="5"/>
        <v>2.5000000000000001E-3</v>
      </c>
      <c r="L35" s="77">
        <f t="shared" si="5"/>
        <v>4.3950000000000003E-2</v>
      </c>
      <c r="M35" s="77">
        <f t="shared" si="5"/>
        <v>4.6350000000000002E-2</v>
      </c>
      <c r="N35" s="77">
        <f t="shared" si="5"/>
        <v>0</v>
      </c>
      <c r="O35" s="77">
        <f t="shared" si="5"/>
        <v>0</v>
      </c>
      <c r="P35" s="77">
        <f t="shared" si="5"/>
        <v>36.75</v>
      </c>
      <c r="Q35" s="77">
        <f t="shared" si="10"/>
        <v>72.75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50</v>
      </c>
      <c r="C36" s="77">
        <f t="shared" si="6"/>
        <v>185</v>
      </c>
      <c r="D36" s="77">
        <f t="shared" si="7"/>
        <v>84.652450000000002</v>
      </c>
      <c r="E36" s="77">
        <f t="shared" si="8"/>
        <v>10.423250000000001</v>
      </c>
      <c r="F36" s="77">
        <f t="shared" si="9"/>
        <v>19.067</v>
      </c>
      <c r="G36" s="77">
        <f t="shared" si="5"/>
        <v>0.16200000000000001</v>
      </c>
      <c r="H36" s="77">
        <f t="shared" si="5"/>
        <v>0.81500000000000006</v>
      </c>
      <c r="I36" s="77">
        <f t="shared" si="5"/>
        <v>2.5000000000000001E-2</v>
      </c>
      <c r="J36" s="77">
        <f t="shared" si="5"/>
        <v>5.0000000000000001E-4</v>
      </c>
      <c r="K36" s="77">
        <f t="shared" si="5"/>
        <v>2.5000000000000001E-3</v>
      </c>
      <c r="L36" s="77">
        <f t="shared" si="5"/>
        <v>4.3950000000000003E-2</v>
      </c>
      <c r="M36" s="77">
        <f t="shared" si="5"/>
        <v>4.6350000000000002E-2</v>
      </c>
      <c r="N36" s="77">
        <f t="shared" si="5"/>
        <v>0</v>
      </c>
      <c r="O36" s="77">
        <f t="shared" si="5"/>
        <v>0</v>
      </c>
      <c r="P36" s="77">
        <f t="shared" si="5"/>
        <v>36.75</v>
      </c>
      <c r="Q36" s="77">
        <f t="shared" si="10"/>
        <v>72.75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50</v>
      </c>
      <c r="C37" s="77">
        <f t="shared" si="6"/>
        <v>185</v>
      </c>
      <c r="D37" s="77">
        <f t="shared" si="7"/>
        <v>84.652450000000002</v>
      </c>
      <c r="E37" s="77">
        <f t="shared" si="8"/>
        <v>10.423250000000001</v>
      </c>
      <c r="F37" s="77">
        <f t="shared" si="9"/>
        <v>19.067</v>
      </c>
      <c r="G37" s="77">
        <f t="shared" si="5"/>
        <v>0.16200000000000001</v>
      </c>
      <c r="H37" s="77">
        <f t="shared" si="5"/>
        <v>0.81500000000000006</v>
      </c>
      <c r="I37" s="77">
        <f t="shared" si="5"/>
        <v>2.5000000000000001E-2</v>
      </c>
      <c r="J37" s="77">
        <f t="shared" si="5"/>
        <v>5.0000000000000001E-4</v>
      </c>
      <c r="K37" s="77">
        <f t="shared" si="5"/>
        <v>2.5000000000000001E-3</v>
      </c>
      <c r="L37" s="77">
        <f t="shared" si="5"/>
        <v>4.3950000000000003E-2</v>
      </c>
      <c r="M37" s="77">
        <f t="shared" si="5"/>
        <v>4.6350000000000002E-2</v>
      </c>
      <c r="N37" s="77">
        <f t="shared" si="5"/>
        <v>0</v>
      </c>
      <c r="O37" s="77">
        <f t="shared" si="5"/>
        <v>0</v>
      </c>
      <c r="P37" s="77">
        <f t="shared" si="5"/>
        <v>36.75</v>
      </c>
      <c r="Q37" s="77">
        <f t="shared" si="10"/>
        <v>72.75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50</v>
      </c>
      <c r="C38" s="77">
        <f t="shared" si="6"/>
        <v>185</v>
      </c>
      <c r="D38" s="77">
        <f t="shared" si="7"/>
        <v>84.652450000000002</v>
      </c>
      <c r="E38" s="77">
        <f t="shared" si="8"/>
        <v>10.423250000000001</v>
      </c>
      <c r="F38" s="77">
        <f t="shared" si="9"/>
        <v>19.067</v>
      </c>
      <c r="G38" s="77">
        <f t="shared" si="5"/>
        <v>0.16200000000000001</v>
      </c>
      <c r="H38" s="77">
        <f t="shared" si="5"/>
        <v>0.81500000000000006</v>
      </c>
      <c r="I38" s="77">
        <f t="shared" si="5"/>
        <v>2.5000000000000001E-2</v>
      </c>
      <c r="J38" s="77">
        <f t="shared" si="5"/>
        <v>5.0000000000000001E-4</v>
      </c>
      <c r="K38" s="77">
        <f t="shared" si="5"/>
        <v>2.5000000000000001E-3</v>
      </c>
      <c r="L38" s="77">
        <f t="shared" si="5"/>
        <v>4.3950000000000003E-2</v>
      </c>
      <c r="M38" s="77">
        <f t="shared" si="5"/>
        <v>4.6350000000000002E-2</v>
      </c>
      <c r="N38" s="77">
        <f t="shared" si="5"/>
        <v>0</v>
      </c>
      <c r="O38" s="77">
        <f t="shared" si="5"/>
        <v>0</v>
      </c>
      <c r="P38" s="77">
        <f t="shared" si="5"/>
        <v>36.75</v>
      </c>
      <c r="Q38" s="77">
        <f t="shared" si="10"/>
        <v>72.75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50</v>
      </c>
      <c r="C39" s="77">
        <f t="shared" si="6"/>
        <v>185</v>
      </c>
      <c r="D39" s="77">
        <f t="shared" si="7"/>
        <v>84.652450000000002</v>
      </c>
      <c r="E39" s="77">
        <f t="shared" si="8"/>
        <v>10.423250000000001</v>
      </c>
      <c r="F39" s="77">
        <f t="shared" si="9"/>
        <v>19.067</v>
      </c>
      <c r="G39" s="77">
        <f t="shared" si="5"/>
        <v>0.16200000000000001</v>
      </c>
      <c r="H39" s="77">
        <f t="shared" si="5"/>
        <v>0.81500000000000006</v>
      </c>
      <c r="I39" s="77">
        <f t="shared" si="5"/>
        <v>2.5000000000000001E-2</v>
      </c>
      <c r="J39" s="77">
        <f t="shared" si="5"/>
        <v>5.0000000000000001E-4</v>
      </c>
      <c r="K39" s="77">
        <f t="shared" si="5"/>
        <v>2.5000000000000001E-3</v>
      </c>
      <c r="L39" s="77">
        <f t="shared" si="5"/>
        <v>4.3950000000000003E-2</v>
      </c>
      <c r="M39" s="77">
        <f t="shared" si="5"/>
        <v>4.6350000000000002E-2</v>
      </c>
      <c r="N39" s="77">
        <f t="shared" si="5"/>
        <v>0</v>
      </c>
      <c r="O39" s="77">
        <f t="shared" si="5"/>
        <v>0</v>
      </c>
      <c r="P39" s="77">
        <f t="shared" si="5"/>
        <v>36.75</v>
      </c>
      <c r="Q39" s="77">
        <f t="shared" si="10"/>
        <v>72.75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50</v>
      </c>
      <c r="E62" s="77">
        <f>B34</f>
        <v>50</v>
      </c>
      <c r="F62" s="77">
        <f>B35</f>
        <v>50</v>
      </c>
      <c r="G62" s="77">
        <f>B36</f>
        <v>50</v>
      </c>
      <c r="H62" s="77">
        <f>B37</f>
        <v>50</v>
      </c>
      <c r="I62" s="77">
        <f>B38</f>
        <v>50</v>
      </c>
      <c r="J62" s="77">
        <f>B39</f>
        <v>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5.33</v>
      </c>
      <c r="J1" s="127" t="s">
        <v>153</v>
      </c>
      <c r="K1" s="127"/>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183</v>
      </c>
      <c r="G2" s="125" t="s">
        <v>110</v>
      </c>
      <c r="H2" s="126"/>
      <c r="I2" s="118">
        <v>890</v>
      </c>
      <c r="J2" s="127" t="s">
        <v>158</v>
      </c>
      <c r="K2" s="127"/>
      <c r="L2" s="97">
        <v>7.3999999999999996E-2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c r="J3" s="123" t="s">
        <v>154</v>
      </c>
      <c r="K3" s="124"/>
      <c r="L3" s="97">
        <f>(L1/(L2*10000))*100</f>
        <v>32.702702702702702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80.185000000000002</v>
      </c>
      <c r="D18" s="16">
        <f>$D32</f>
        <v>80.185000000000002</v>
      </c>
      <c r="E18" s="16">
        <f>$D33</f>
        <v>80.185000000000002</v>
      </c>
      <c r="F18" s="16">
        <f>$D34</f>
        <v>80.185000000000002</v>
      </c>
      <c r="G18" s="16">
        <f>$D35</f>
        <v>80.185000000000002</v>
      </c>
      <c r="H18" s="16">
        <f>$D36</f>
        <v>80.185000000000002</v>
      </c>
      <c r="I18" s="16">
        <f>$D37</f>
        <v>80.185000000000002</v>
      </c>
      <c r="J18" s="16">
        <f>$D38</f>
        <v>80.185000000000002</v>
      </c>
      <c r="K18" s="16">
        <f>$D39</f>
        <v>80.185000000000002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28.185000000000002</v>
      </c>
      <c r="D19" s="16">
        <f t="shared" ref="D19:V19" si="1">D18-D17</f>
        <v>28.185000000000002</v>
      </c>
      <c r="E19" s="16">
        <f t="shared" si="1"/>
        <v>28.185000000000002</v>
      </c>
      <c r="F19" s="16">
        <f t="shared" si="1"/>
        <v>24.185000000000002</v>
      </c>
      <c r="G19" s="16">
        <f t="shared" si="1"/>
        <v>24.185000000000002</v>
      </c>
      <c r="H19" s="16">
        <f t="shared" si="1"/>
        <v>28.185000000000002</v>
      </c>
      <c r="I19" s="16">
        <f t="shared" si="1"/>
        <v>15.585000000000008</v>
      </c>
      <c r="J19" s="16">
        <f t="shared" si="1"/>
        <v>15.585000000000008</v>
      </c>
      <c r="K19" s="16">
        <f t="shared" si="1"/>
        <v>15.585000000000008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84.952500000000001</v>
      </c>
      <c r="D22" s="16">
        <f>$E32</f>
        <v>84.952500000000001</v>
      </c>
      <c r="E22" s="16">
        <f>$E33</f>
        <v>84.952500000000001</v>
      </c>
      <c r="F22" s="16">
        <f>$E34</f>
        <v>84.952500000000001</v>
      </c>
      <c r="G22" s="16">
        <f>$E35</f>
        <v>84.952500000000001</v>
      </c>
      <c r="H22" s="16">
        <f>$E36</f>
        <v>84.952500000000001</v>
      </c>
      <c r="I22" s="16">
        <f>$E37</f>
        <v>84.952500000000001</v>
      </c>
      <c r="J22" s="16">
        <f>$E38</f>
        <v>84.952500000000001</v>
      </c>
      <c r="K22" s="16">
        <f>$E39</f>
        <v>84.952500000000001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40.952500000000001</v>
      </c>
      <c r="D23" s="16">
        <f t="shared" ref="D23:V23" si="3">D22-D21</f>
        <v>40.952500000000001</v>
      </c>
      <c r="E23" s="16">
        <f t="shared" si="3"/>
        <v>40.952500000000001</v>
      </c>
      <c r="F23" s="16">
        <f t="shared" si="3"/>
        <v>-91.047499999999999</v>
      </c>
      <c r="G23" s="16">
        <f t="shared" si="3"/>
        <v>-91.047499999999999</v>
      </c>
      <c r="H23" s="16">
        <f t="shared" si="3"/>
        <v>40.952500000000001</v>
      </c>
      <c r="I23" s="16">
        <f t="shared" si="3"/>
        <v>-143.04750000000001</v>
      </c>
      <c r="J23" s="16">
        <f t="shared" si="3"/>
        <v>-143.04750000000001</v>
      </c>
      <c r="K23" s="16">
        <f t="shared" si="3"/>
        <v>-143.04750000000001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INCREASE</v>
      </c>
      <c r="D24" s="26" t="str">
        <f t="shared" ref="D24:V24" si="4">IF($B31="","",IF(D$23&gt;=0,"INCREASE","DECREASE"))</f>
        <v>INCREASE</v>
      </c>
      <c r="E24" s="26" t="str">
        <f t="shared" si="4"/>
        <v>INCREASE</v>
      </c>
      <c r="F24" s="26" t="str">
        <f t="shared" si="4"/>
        <v>DECREASE</v>
      </c>
      <c r="G24" s="26" t="str">
        <f t="shared" si="4"/>
        <v>DECREASE</v>
      </c>
      <c r="H24" s="26" t="str">
        <f t="shared" si="4"/>
        <v>INCREASE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250</v>
      </c>
      <c r="C31" s="77">
        <f>IF(C$27="%w/w SAR",((C$28*10)*$B31),IF(C$27="%w/w DM",(((C$28*10)*($B$28/100))*$B31),IF(C$27="kg/t SAR",(C$28*$B31),IF(C$27="kg/t DM",((C$28*($B$28/100))*$B31),IF(C$27="mg/kg SAR",((C$28*0.001)*$B31),IF(C$27="mg/kg DM",(((C$28*0.001)*($B$28/100))*$B31),0))))))</f>
        <v>100</v>
      </c>
      <c r="D31" s="77">
        <f>(IF(D$27="%w/w SAR",((D$28*10)*$B31),IF(D$27="%w/w DM",(((D$28*10)*($B$28/100))*$B31),IF(D$27="kg/t SAR",(D$28*$B31),IF(D$27="kg/t DM",((D$28*($B$28/100))*$B31),IF(D$27="mg/kg SAR",((D$28*0.001)*$B31),IF(D$27="mg/kg DM",(((D$28*0.001)*($B$28/100))*$B31),"0")))))))*2.291</f>
        <v>80.185000000000002</v>
      </c>
      <c r="E31" s="77">
        <f>(IF(E$27="%w/w SAR",((E$28*10)*$B31),IF(E$27="%w/w DM",(((E$28*10)*($B$28/100))*$B31),IF(E$27="kg/t SAR",(E$28*$B31),IF(E$27="kg/t DM",((E$28*($B$28/100))*$B31),IF(E$27="mg/kg SAR",((E$28*0.001)*$B31),IF(E$27="mg/kg DM",(((E$28*0.001)*($B$28/100))*$B31),"0")))))))*1.205</f>
        <v>84.952500000000001</v>
      </c>
      <c r="F31" s="77">
        <f>(IF(F$27="%w/w SAR",((F$28*10)*$B31),IF(F$27="%w/w DM",(((F$28*10)*($B$28/100))*$B31),IF(F$27="kg/t SAR",(F$28*$B31),IF(F$27="kg/t DM",((F$28*($B$28/100))*$B31),IF(F$27="mg/kg SAR",((F$28*0.001)*$B31),IF(F$27="mg/kg DM",(((F$28*0.001)*($B$28/100))*$B31),"0")))))))*1.658</f>
        <v>14.258799999999999</v>
      </c>
      <c r="G31" s="77">
        <f t="shared" ref="G31:P46" si="5">IF(G$27="%w/w SAR",((G$28*10)*$B31),IF(G$27="%w/w DM",(((G$28*10)*($B$28/100))*$B31),IF(G$27="kg/t SAR",(G$28*$B31),IF(G$27="kg/t DM",((G$28*($B$28/100))*$B31),IF(G$27="mg/kg SAR",((G$28*0.001)*$B31),IF(G$27="mg/kg DM",(((G$28*0.001)*($B$28/100))*$B31),0))))))</f>
        <v>0.40749999999999997</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222</v>
      </c>
      <c r="Q31" s="77">
        <f>(IF(Q$27="%w/w SAR",((Q$28*10)*$B31),IF(Q$27="%w/w DM",(((Q$28*10)*($B$28/100))*$B31),IF(Q$27="kg/t SAR",(Q$28*$B31),IF(Q$27="kg/t DM",((Q$28*($B$28/100))*$B31),IF(Q$27="mg/kg SAR",((Q$28*0.001)*$B31),IF(Q$27="mg/kg DM",(((Q$28*0.001)*($B$28/100))*$B31),0)))))))*2.5</f>
        <v>27.8125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250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80.185000000000002</v>
      </c>
      <c r="E32" s="77">
        <f t="shared" ref="E32:E50" si="8">(IF(E$27="%w/w SAR",((E$28*10)*$B32),IF(E$27="%w/w DM",(((E$28*10)*($B$28/100))*$B32),IF(E$27="kg/t SAR",(E$28*$B32),IF(E$27="kg/t DM",((E$28*($B$28/100))*$B32),IF(E$27="mg/kg SAR",((E$28*0.001)*$B32),IF(E$27="mg/kg DM",(((E$28*0.001)*($B$28/100))*$B32),"0")))))))*1.205</f>
        <v>84.952500000000001</v>
      </c>
      <c r="F32" s="77">
        <f t="shared" ref="F32:F50" si="9">(IF(F$27="%w/w SAR",((F$28*10)*$B32),IF(F$27="%w/w DM",(((F$28*10)*($B$28/100))*$B32),IF(F$27="kg/t SAR",(F$28*$B32),IF(F$27="kg/t DM",((F$28*($B$28/100))*$B32),IF(F$27="mg/kg SAR",((F$28*0.001)*$B32),IF(F$27="mg/kg DM",(((F$28*0.001)*($B$28/100))*$B32),"0")))))))*1.658</f>
        <v>14.258799999999999</v>
      </c>
      <c r="G32" s="77">
        <f t="shared" si="5"/>
        <v>0.40749999999999997</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222</v>
      </c>
      <c r="Q32" s="77">
        <f t="shared" ref="Q32:Q50" si="10">(IF(Q$27="%w/w SAR",((Q$28*10)*$B32),IF(Q$27="%w/w DM",(((Q$28*10)*($B$28/100))*$B32),IF(Q$27="kg/t SAR",(Q$28*$B32),IF(Q$27="kg/t DM",((Q$28*($B$28/100))*$B32),IF(Q$27="mg/kg SAR",((Q$28*0.001)*$B32),IF(Q$27="mg/kg DM",(((Q$28*0.001)*($B$28/100))*$B32),0)))))))*2.5</f>
        <v>27.8125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250</v>
      </c>
      <c r="C33" s="77">
        <f t="shared" si="6"/>
        <v>100</v>
      </c>
      <c r="D33" s="77">
        <f t="shared" si="7"/>
        <v>80.185000000000002</v>
      </c>
      <c r="E33" s="77">
        <f t="shared" si="8"/>
        <v>84.952500000000001</v>
      </c>
      <c r="F33" s="77">
        <f t="shared" si="9"/>
        <v>14.258799999999999</v>
      </c>
      <c r="G33" s="77">
        <f t="shared" si="5"/>
        <v>0.40749999999999997</v>
      </c>
      <c r="H33" s="77">
        <f t="shared" si="5"/>
        <v>0.125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222</v>
      </c>
      <c r="Q33" s="77">
        <f t="shared" si="10"/>
        <v>27.8125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250</v>
      </c>
      <c r="C34" s="77">
        <f t="shared" si="6"/>
        <v>100</v>
      </c>
      <c r="D34" s="77">
        <f t="shared" si="7"/>
        <v>80.185000000000002</v>
      </c>
      <c r="E34" s="77">
        <f t="shared" si="8"/>
        <v>84.952500000000001</v>
      </c>
      <c r="F34" s="77">
        <f t="shared" si="9"/>
        <v>14.258799999999999</v>
      </c>
      <c r="G34" s="77">
        <f t="shared" si="5"/>
        <v>0.40749999999999997</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222</v>
      </c>
      <c r="Q34" s="77">
        <f t="shared" si="10"/>
        <v>27.8125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250</v>
      </c>
      <c r="C35" s="77">
        <f t="shared" si="6"/>
        <v>100</v>
      </c>
      <c r="D35" s="77">
        <f t="shared" si="7"/>
        <v>80.185000000000002</v>
      </c>
      <c r="E35" s="77">
        <f t="shared" si="8"/>
        <v>84.952500000000001</v>
      </c>
      <c r="F35" s="77">
        <f t="shared" si="9"/>
        <v>14.258799999999999</v>
      </c>
      <c r="G35" s="77">
        <f t="shared" si="5"/>
        <v>0.40749999999999997</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222</v>
      </c>
      <c r="Q35" s="77">
        <f t="shared" si="10"/>
        <v>27.8125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250</v>
      </c>
      <c r="C36" s="77">
        <f t="shared" si="6"/>
        <v>100</v>
      </c>
      <c r="D36" s="77">
        <f t="shared" si="7"/>
        <v>80.185000000000002</v>
      </c>
      <c r="E36" s="77">
        <f t="shared" si="8"/>
        <v>84.952500000000001</v>
      </c>
      <c r="F36" s="77">
        <f t="shared" si="9"/>
        <v>14.258799999999999</v>
      </c>
      <c r="G36" s="77">
        <f t="shared" si="5"/>
        <v>0.40749999999999997</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222</v>
      </c>
      <c r="Q36" s="77">
        <f t="shared" si="10"/>
        <v>27.8125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250</v>
      </c>
      <c r="C37" s="77">
        <f t="shared" si="6"/>
        <v>100</v>
      </c>
      <c r="D37" s="77">
        <f t="shared" si="7"/>
        <v>80.185000000000002</v>
      </c>
      <c r="E37" s="77">
        <f t="shared" si="8"/>
        <v>84.952500000000001</v>
      </c>
      <c r="F37" s="77">
        <f t="shared" si="9"/>
        <v>14.258799999999999</v>
      </c>
      <c r="G37" s="77">
        <f t="shared" si="5"/>
        <v>0.40749999999999997</v>
      </c>
      <c r="H37" s="77">
        <f t="shared" si="5"/>
        <v>0.125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222</v>
      </c>
      <c r="Q37" s="77">
        <f t="shared" si="10"/>
        <v>27.8125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250</v>
      </c>
      <c r="C38" s="77">
        <f t="shared" si="6"/>
        <v>100</v>
      </c>
      <c r="D38" s="77">
        <f t="shared" si="7"/>
        <v>80.185000000000002</v>
      </c>
      <c r="E38" s="77">
        <f t="shared" si="8"/>
        <v>84.952500000000001</v>
      </c>
      <c r="F38" s="77">
        <f t="shared" si="9"/>
        <v>14.258799999999999</v>
      </c>
      <c r="G38" s="77">
        <f t="shared" si="5"/>
        <v>0.40749999999999997</v>
      </c>
      <c r="H38" s="77">
        <f t="shared" si="5"/>
        <v>0.125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222</v>
      </c>
      <c r="Q38" s="77">
        <f t="shared" si="10"/>
        <v>27.8125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250</v>
      </c>
      <c r="C39" s="77">
        <f t="shared" si="6"/>
        <v>100</v>
      </c>
      <c r="D39" s="77">
        <f t="shared" si="7"/>
        <v>80.185000000000002</v>
      </c>
      <c r="E39" s="77">
        <f t="shared" si="8"/>
        <v>84.952500000000001</v>
      </c>
      <c r="F39" s="77">
        <f t="shared" si="9"/>
        <v>14.258799999999999</v>
      </c>
      <c r="G39" s="77">
        <f t="shared" si="5"/>
        <v>0.40749999999999997</v>
      </c>
      <c r="H39" s="77">
        <f t="shared" si="5"/>
        <v>0.125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222</v>
      </c>
      <c r="Q39" s="77">
        <f t="shared" si="10"/>
        <v>27.8125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28" sqref="B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3.82</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180</v>
      </c>
      <c r="G2" s="125" t="s">
        <v>110</v>
      </c>
      <c r="H2" s="126"/>
      <c r="I2" s="118">
        <v>598</v>
      </c>
      <c r="J2" s="127" t="s">
        <v>158</v>
      </c>
      <c r="K2" s="127"/>
      <c r="L2" s="97">
        <v>0.17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v>31020</v>
      </c>
      <c r="J3" s="123" t="s">
        <v>154</v>
      </c>
      <c r="K3" s="124"/>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115.12275</v>
      </c>
      <c r="D18" s="16">
        <f>$D32</f>
        <v>115.12275</v>
      </c>
      <c r="E18" s="16">
        <f>$D33</f>
        <v>115.12275</v>
      </c>
      <c r="F18" s="16">
        <f>$D34</f>
        <v>115.12275</v>
      </c>
      <c r="G18" s="16">
        <f>$D35</f>
        <v>115.12275</v>
      </c>
      <c r="H18" s="16">
        <f>$D36</f>
        <v>115.12275</v>
      </c>
      <c r="I18" s="16">
        <f>$D37</f>
        <v>115.12275</v>
      </c>
      <c r="J18" s="16">
        <f>$D38</f>
        <v>115.12275</v>
      </c>
      <c r="K18" s="16">
        <f>$D39</f>
        <v>115.12275</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63.122749999999996</v>
      </c>
      <c r="D19" s="16">
        <f t="shared" ref="D19:V19" si="1">D18-D17</f>
        <v>63.122749999999996</v>
      </c>
      <c r="E19" s="16">
        <f t="shared" si="1"/>
        <v>63.122749999999996</v>
      </c>
      <c r="F19" s="16">
        <f t="shared" si="1"/>
        <v>59.122749999999996</v>
      </c>
      <c r="G19" s="16">
        <f t="shared" si="1"/>
        <v>59.122749999999996</v>
      </c>
      <c r="H19" s="16">
        <f t="shared" si="1"/>
        <v>63.122749999999996</v>
      </c>
      <c r="I19" s="16">
        <f t="shared" si="1"/>
        <v>50.522750000000002</v>
      </c>
      <c r="J19" s="16">
        <f t="shared" si="1"/>
        <v>50.522750000000002</v>
      </c>
      <c r="K19" s="16">
        <f t="shared" si="1"/>
        <v>50.522750000000002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62.057500000000012</v>
      </c>
      <c r="D22" s="16">
        <f>$E32</f>
        <v>62.057500000000012</v>
      </c>
      <c r="E22" s="16">
        <f>$E33</f>
        <v>62.057500000000012</v>
      </c>
      <c r="F22" s="16">
        <f>$E34</f>
        <v>62.057500000000012</v>
      </c>
      <c r="G22" s="16">
        <f>$E35</f>
        <v>62.057500000000012</v>
      </c>
      <c r="H22" s="16">
        <f>$E36</f>
        <v>62.057500000000012</v>
      </c>
      <c r="I22" s="16">
        <f>$E37</f>
        <v>62.057500000000012</v>
      </c>
      <c r="J22" s="16">
        <f>$E38</f>
        <v>62.057500000000012</v>
      </c>
      <c r="K22" s="16">
        <f>$E39</f>
        <v>62.057500000000012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18.057500000000012</v>
      </c>
      <c r="D23" s="16">
        <f t="shared" ref="D23:V23" si="3">D22-D21</f>
        <v>18.057500000000012</v>
      </c>
      <c r="E23" s="16">
        <f t="shared" si="3"/>
        <v>18.057500000000012</v>
      </c>
      <c r="F23" s="16">
        <f t="shared" si="3"/>
        <v>-113.9425</v>
      </c>
      <c r="G23" s="16">
        <f t="shared" si="3"/>
        <v>-113.9425</v>
      </c>
      <c r="H23" s="16">
        <f t="shared" si="3"/>
        <v>18.057500000000012</v>
      </c>
      <c r="I23" s="16">
        <f t="shared" si="3"/>
        <v>-165.9425</v>
      </c>
      <c r="J23" s="16">
        <f t="shared" si="3"/>
        <v>-165.9425</v>
      </c>
      <c r="K23" s="16">
        <f t="shared" si="3"/>
        <v>-165.9425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INCREASE</v>
      </c>
      <c r="D24" s="26" t="str">
        <f t="shared" ref="D24:V24" si="4">IF($B31="","",IF(D$23&gt;=0,"INCREASE","DECREASE"))</f>
        <v>INCREASE</v>
      </c>
      <c r="E24" s="26" t="str">
        <f t="shared" si="4"/>
        <v>INCREASE</v>
      </c>
      <c r="F24" s="26" t="str">
        <f t="shared" si="4"/>
        <v>DECREASE</v>
      </c>
      <c r="G24" s="26" t="str">
        <f t="shared" si="4"/>
        <v>DECREASE</v>
      </c>
      <c r="H24" s="26" t="str">
        <f t="shared" si="4"/>
        <v>INCREASE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250</v>
      </c>
      <c r="C31" s="77">
        <f>IF(C$27="%w/w SAR",((C$28*10)*$B31),IF(C$27="%w/w DM",(((C$28*10)*($B$28/100))*$B31),IF(C$27="kg/t SAR",(C$28*$B31),IF(C$27="kg/t DM",((C$28*($B$28/100))*$B31),IF(C$27="mg/kg SAR",((C$28*0.001)*$B31),IF(C$27="mg/kg DM",(((C$28*0.001)*($B$28/100))*$B31),0))))))</f>
        <v>425.00000000000006</v>
      </c>
      <c r="D31" s="77">
        <f>(IF(D$27="%w/w SAR",((D$28*10)*$B31),IF(D$27="%w/w DM",(((D$28*10)*($B$28/100))*$B31),IF(D$27="kg/t SAR",(D$28*$B31),IF(D$27="kg/t DM",((D$28*($B$28/100))*$B31),IF(D$27="mg/kg SAR",((D$28*0.001)*$B31),IF(D$27="mg/kg DM",(((D$28*0.001)*($B$28/100))*$B31),"0")))))))*2.291</f>
        <v>115.12275</v>
      </c>
      <c r="E31" s="77">
        <f>(IF(E$27="%w/w SAR",((E$28*10)*$B31),IF(E$27="%w/w DM",(((E$28*10)*($B$28/100))*$B31),IF(E$27="kg/t SAR",(E$28*$B31),IF(E$27="kg/t DM",((E$28*($B$28/100))*$B31),IF(E$27="mg/kg SAR",((E$28*0.001)*$B31),IF(E$27="mg/kg DM",(((E$28*0.001)*($B$28/100))*$B31),"0")))))))*1.205</f>
        <v>62.057500000000012</v>
      </c>
      <c r="F31" s="77">
        <f>(IF(F$27="%w/w SAR",((F$28*10)*$B31),IF(F$27="%w/w DM",(((F$28*10)*($B$28/100))*$B31),IF(F$27="kg/t SAR",(F$28*$B31),IF(F$27="kg/t DM",((F$28*($B$28/100))*$B31),IF(F$27="mg/kg SAR",((F$28*0.001)*$B31),IF(F$27="mg/kg DM",(((F$28*0.001)*($B$28/100))*$B31),"0")))))))*1.658</f>
        <v>21.76125</v>
      </c>
      <c r="G31" s="77">
        <f t="shared" ref="G31:P46" si="5">IF(G$27="%w/w SAR",((G$28*10)*$B31),IF(G$27="%w/w DM",(((G$28*10)*($B$28/100))*$B31),IF(G$27="kg/t SAR",(G$28*$B31),IF(G$27="kg/t DM",((G$28*($B$28/100))*$B31),IF(G$27="mg/kg SAR",((G$28*0.001)*$B31),IF(G$27="mg/kg DM",(((G$28*0.001)*($B$28/100))*$B31),0))))))</f>
        <v>8.8749999999999996E-2</v>
      </c>
      <c r="H31" s="77">
        <f t="shared" si="5"/>
        <v>0.58250000000000002</v>
      </c>
      <c r="I31" s="77">
        <f t="shared" si="5"/>
        <v>0.125</v>
      </c>
      <c r="J31" s="77">
        <f t="shared" si="5"/>
        <v>2.5000000000000001E-3</v>
      </c>
      <c r="K31" s="77">
        <f t="shared" si="5"/>
        <v>1.2500000000000001E-2</v>
      </c>
      <c r="L31" s="77">
        <f t="shared" si="5"/>
        <v>5.3499999999999999E-2</v>
      </c>
      <c r="M31" s="77">
        <f t="shared" si="5"/>
        <v>0.1285</v>
      </c>
      <c r="N31" s="77">
        <f t="shared" si="5"/>
        <v>0</v>
      </c>
      <c r="O31" s="77">
        <f t="shared" si="5"/>
        <v>0</v>
      </c>
      <c r="P31" s="77">
        <f t="shared" si="5"/>
        <v>103.50000000000001</v>
      </c>
      <c r="Q31" s="77">
        <f>(IF(Q$27="%w/w SAR",((Q$28*10)*$B31),IF(Q$27="%w/w DM",(((Q$28*10)*($B$28/100))*$B31),IF(Q$27="kg/t SAR",(Q$28*$B31),IF(Q$27="kg/t DM",((Q$28*($B$28/100))*$B31),IF(Q$27="mg/kg SAR",((Q$28*0.001)*$B31),IF(Q$27="mg/kg DM",(((Q$28*0.001)*($B$28/100))*$B31),0)))))))*2.5</f>
        <v>143.125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250</v>
      </c>
      <c r="C32" s="77">
        <f t="shared" ref="C32:C50" si="6">IF(C$27="%w/w SAR",((C$28*10)*$B32),IF(C$27="%w/w DM",(((C$28*10)*($B$28/100))*$B32),IF(C$27="kg/t SAR",(C$28*$B32),IF(C$27="kg/t DM",((C$28*($B$28/100))*$B32),IF(C$27="mg/kg SAR",((C$28*0.001)*$B32),IF(C$27="mg/kg DM",(((C$28*0.001)*($B$28/100))*$B32),0))))))</f>
        <v>425.00000000000006</v>
      </c>
      <c r="D32" s="77">
        <f t="shared" ref="D32:D50" si="7">(IF(D$27="%w/w SAR",((D$28*10)*$B32),IF(D$27="%w/w DM",(((D$28*10)*($B$28/100))*$B32),IF(D$27="kg/t SAR",(D$28*$B32),IF(D$27="kg/t DM",((D$28*($B$28/100))*$B32),IF(D$27="mg/kg SAR",((D$28*0.001)*$B32),IF(D$27="mg/kg DM",(((D$28*0.001)*($B$28/100))*$B32),"0")))))))*2.291</f>
        <v>115.12275</v>
      </c>
      <c r="E32" s="77">
        <f t="shared" ref="E32:E50" si="8">(IF(E$27="%w/w SAR",((E$28*10)*$B32),IF(E$27="%w/w DM",(((E$28*10)*($B$28/100))*$B32),IF(E$27="kg/t SAR",(E$28*$B32),IF(E$27="kg/t DM",((E$28*($B$28/100))*$B32),IF(E$27="mg/kg SAR",((E$28*0.001)*$B32),IF(E$27="mg/kg DM",(((E$28*0.001)*($B$28/100))*$B32),"0")))))))*1.205</f>
        <v>62.057500000000012</v>
      </c>
      <c r="F32" s="77">
        <f t="shared" ref="F32:F50" si="9">(IF(F$27="%w/w SAR",((F$28*10)*$B32),IF(F$27="%w/w DM",(((F$28*10)*($B$28/100))*$B32),IF(F$27="kg/t SAR",(F$28*$B32),IF(F$27="kg/t DM",((F$28*($B$28/100))*$B32),IF(F$27="mg/kg SAR",((F$28*0.001)*$B32),IF(F$27="mg/kg DM",(((F$28*0.001)*($B$28/100))*$B32),"0")))))))*1.658</f>
        <v>21.76125</v>
      </c>
      <c r="G32" s="77">
        <f t="shared" si="5"/>
        <v>8.8749999999999996E-2</v>
      </c>
      <c r="H32" s="77">
        <f t="shared" si="5"/>
        <v>0.58250000000000002</v>
      </c>
      <c r="I32" s="77">
        <f t="shared" si="5"/>
        <v>0.125</v>
      </c>
      <c r="J32" s="77">
        <f t="shared" si="5"/>
        <v>2.5000000000000001E-3</v>
      </c>
      <c r="K32" s="77">
        <f t="shared" si="5"/>
        <v>1.2500000000000001E-2</v>
      </c>
      <c r="L32" s="77">
        <f t="shared" si="5"/>
        <v>5.3499999999999999E-2</v>
      </c>
      <c r="M32" s="77">
        <f t="shared" si="5"/>
        <v>0.1285</v>
      </c>
      <c r="N32" s="77">
        <f t="shared" si="5"/>
        <v>0</v>
      </c>
      <c r="O32" s="77">
        <f t="shared" si="5"/>
        <v>0</v>
      </c>
      <c r="P32" s="77">
        <f t="shared" si="5"/>
        <v>103.50000000000001</v>
      </c>
      <c r="Q32" s="77">
        <f t="shared" ref="Q32:Q50" si="10">(IF(Q$27="%w/w SAR",((Q$28*10)*$B32),IF(Q$27="%w/w DM",(((Q$28*10)*($B$28/100))*$B32),IF(Q$27="kg/t SAR",(Q$28*$B32),IF(Q$27="kg/t DM",((Q$28*($B$28/100))*$B32),IF(Q$27="mg/kg SAR",((Q$28*0.001)*$B32),IF(Q$27="mg/kg DM",(((Q$28*0.001)*($B$28/100))*$B32),0)))))))*2.5</f>
        <v>143.125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250</v>
      </c>
      <c r="C33" s="77">
        <f t="shared" si="6"/>
        <v>425.00000000000006</v>
      </c>
      <c r="D33" s="77">
        <f t="shared" si="7"/>
        <v>115.12275</v>
      </c>
      <c r="E33" s="77">
        <f t="shared" si="8"/>
        <v>62.057500000000012</v>
      </c>
      <c r="F33" s="77">
        <f t="shared" si="9"/>
        <v>21.76125</v>
      </c>
      <c r="G33" s="77">
        <f t="shared" si="5"/>
        <v>8.8749999999999996E-2</v>
      </c>
      <c r="H33" s="77">
        <f t="shared" si="5"/>
        <v>0.58250000000000002</v>
      </c>
      <c r="I33" s="77">
        <f t="shared" si="5"/>
        <v>0.125</v>
      </c>
      <c r="J33" s="77">
        <f t="shared" si="5"/>
        <v>2.5000000000000001E-3</v>
      </c>
      <c r="K33" s="77">
        <f t="shared" si="5"/>
        <v>1.2500000000000001E-2</v>
      </c>
      <c r="L33" s="77">
        <f t="shared" si="5"/>
        <v>5.3499999999999999E-2</v>
      </c>
      <c r="M33" s="77">
        <f t="shared" si="5"/>
        <v>0.1285</v>
      </c>
      <c r="N33" s="77">
        <f t="shared" si="5"/>
        <v>0</v>
      </c>
      <c r="O33" s="77">
        <f t="shared" si="5"/>
        <v>0</v>
      </c>
      <c r="P33" s="77">
        <f t="shared" si="5"/>
        <v>103.50000000000001</v>
      </c>
      <c r="Q33" s="77">
        <f t="shared" si="10"/>
        <v>143.125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250</v>
      </c>
      <c r="C34" s="77">
        <f t="shared" si="6"/>
        <v>425.00000000000006</v>
      </c>
      <c r="D34" s="77">
        <f t="shared" si="7"/>
        <v>115.12275</v>
      </c>
      <c r="E34" s="77">
        <f t="shared" si="8"/>
        <v>62.057500000000012</v>
      </c>
      <c r="F34" s="77">
        <f t="shared" si="9"/>
        <v>21.76125</v>
      </c>
      <c r="G34" s="77">
        <f t="shared" si="5"/>
        <v>8.8749999999999996E-2</v>
      </c>
      <c r="H34" s="77">
        <f t="shared" si="5"/>
        <v>0.58250000000000002</v>
      </c>
      <c r="I34" s="77">
        <f t="shared" si="5"/>
        <v>0.125</v>
      </c>
      <c r="J34" s="77">
        <f t="shared" si="5"/>
        <v>2.5000000000000001E-3</v>
      </c>
      <c r="K34" s="77">
        <f t="shared" si="5"/>
        <v>1.2500000000000001E-2</v>
      </c>
      <c r="L34" s="77">
        <f t="shared" si="5"/>
        <v>5.3499999999999999E-2</v>
      </c>
      <c r="M34" s="77">
        <f t="shared" si="5"/>
        <v>0.1285</v>
      </c>
      <c r="N34" s="77">
        <f t="shared" si="5"/>
        <v>0</v>
      </c>
      <c r="O34" s="77">
        <f t="shared" si="5"/>
        <v>0</v>
      </c>
      <c r="P34" s="77">
        <f t="shared" si="5"/>
        <v>103.50000000000001</v>
      </c>
      <c r="Q34" s="77">
        <f t="shared" si="10"/>
        <v>143.125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250</v>
      </c>
      <c r="C35" s="77">
        <f t="shared" si="6"/>
        <v>425.00000000000006</v>
      </c>
      <c r="D35" s="77">
        <f t="shared" si="7"/>
        <v>115.12275</v>
      </c>
      <c r="E35" s="77">
        <f t="shared" si="8"/>
        <v>62.057500000000012</v>
      </c>
      <c r="F35" s="77">
        <f t="shared" si="9"/>
        <v>21.76125</v>
      </c>
      <c r="G35" s="77">
        <f t="shared" si="5"/>
        <v>8.8749999999999996E-2</v>
      </c>
      <c r="H35" s="77">
        <f t="shared" si="5"/>
        <v>0.58250000000000002</v>
      </c>
      <c r="I35" s="77">
        <f t="shared" si="5"/>
        <v>0.125</v>
      </c>
      <c r="J35" s="77">
        <f t="shared" si="5"/>
        <v>2.5000000000000001E-3</v>
      </c>
      <c r="K35" s="77">
        <f t="shared" si="5"/>
        <v>1.2500000000000001E-2</v>
      </c>
      <c r="L35" s="77">
        <f t="shared" si="5"/>
        <v>5.3499999999999999E-2</v>
      </c>
      <c r="M35" s="77">
        <f t="shared" si="5"/>
        <v>0.1285</v>
      </c>
      <c r="N35" s="77">
        <f t="shared" si="5"/>
        <v>0</v>
      </c>
      <c r="O35" s="77">
        <f t="shared" si="5"/>
        <v>0</v>
      </c>
      <c r="P35" s="77">
        <f t="shared" si="5"/>
        <v>103.50000000000001</v>
      </c>
      <c r="Q35" s="77">
        <f t="shared" si="10"/>
        <v>143.125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250</v>
      </c>
      <c r="C36" s="77">
        <f t="shared" si="6"/>
        <v>425.00000000000006</v>
      </c>
      <c r="D36" s="77">
        <f t="shared" si="7"/>
        <v>115.12275</v>
      </c>
      <c r="E36" s="77">
        <f t="shared" si="8"/>
        <v>62.057500000000012</v>
      </c>
      <c r="F36" s="77">
        <f t="shared" si="9"/>
        <v>21.76125</v>
      </c>
      <c r="G36" s="77">
        <f t="shared" si="5"/>
        <v>8.8749999999999996E-2</v>
      </c>
      <c r="H36" s="77">
        <f t="shared" si="5"/>
        <v>0.58250000000000002</v>
      </c>
      <c r="I36" s="77">
        <f t="shared" si="5"/>
        <v>0.125</v>
      </c>
      <c r="J36" s="77">
        <f t="shared" si="5"/>
        <v>2.5000000000000001E-3</v>
      </c>
      <c r="K36" s="77">
        <f t="shared" si="5"/>
        <v>1.2500000000000001E-2</v>
      </c>
      <c r="L36" s="77">
        <f t="shared" si="5"/>
        <v>5.3499999999999999E-2</v>
      </c>
      <c r="M36" s="77">
        <f t="shared" si="5"/>
        <v>0.1285</v>
      </c>
      <c r="N36" s="77">
        <f t="shared" si="5"/>
        <v>0</v>
      </c>
      <c r="O36" s="77">
        <f t="shared" si="5"/>
        <v>0</v>
      </c>
      <c r="P36" s="77">
        <f t="shared" si="5"/>
        <v>103.50000000000001</v>
      </c>
      <c r="Q36" s="77">
        <f t="shared" si="10"/>
        <v>143.125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250</v>
      </c>
      <c r="C37" s="77">
        <f t="shared" si="6"/>
        <v>425.00000000000006</v>
      </c>
      <c r="D37" s="77">
        <f t="shared" si="7"/>
        <v>115.12275</v>
      </c>
      <c r="E37" s="77">
        <f t="shared" si="8"/>
        <v>62.057500000000012</v>
      </c>
      <c r="F37" s="77">
        <f t="shared" si="9"/>
        <v>21.76125</v>
      </c>
      <c r="G37" s="77">
        <f t="shared" si="5"/>
        <v>8.8749999999999996E-2</v>
      </c>
      <c r="H37" s="77">
        <f t="shared" si="5"/>
        <v>0.58250000000000002</v>
      </c>
      <c r="I37" s="77">
        <f t="shared" si="5"/>
        <v>0.125</v>
      </c>
      <c r="J37" s="77">
        <f t="shared" si="5"/>
        <v>2.5000000000000001E-3</v>
      </c>
      <c r="K37" s="77">
        <f t="shared" si="5"/>
        <v>1.2500000000000001E-2</v>
      </c>
      <c r="L37" s="77">
        <f t="shared" si="5"/>
        <v>5.3499999999999999E-2</v>
      </c>
      <c r="M37" s="77">
        <f t="shared" si="5"/>
        <v>0.1285</v>
      </c>
      <c r="N37" s="77">
        <f t="shared" si="5"/>
        <v>0</v>
      </c>
      <c r="O37" s="77">
        <f t="shared" si="5"/>
        <v>0</v>
      </c>
      <c r="P37" s="77">
        <f t="shared" si="5"/>
        <v>103.50000000000001</v>
      </c>
      <c r="Q37" s="77">
        <f t="shared" si="10"/>
        <v>143.125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250</v>
      </c>
      <c r="C38" s="77">
        <f t="shared" si="6"/>
        <v>425.00000000000006</v>
      </c>
      <c r="D38" s="77">
        <f t="shared" si="7"/>
        <v>115.12275</v>
      </c>
      <c r="E38" s="77">
        <f t="shared" si="8"/>
        <v>62.057500000000012</v>
      </c>
      <c r="F38" s="77">
        <f t="shared" si="9"/>
        <v>21.76125</v>
      </c>
      <c r="G38" s="77">
        <f t="shared" si="5"/>
        <v>8.8749999999999996E-2</v>
      </c>
      <c r="H38" s="77">
        <f t="shared" si="5"/>
        <v>0.58250000000000002</v>
      </c>
      <c r="I38" s="77">
        <f t="shared" si="5"/>
        <v>0.125</v>
      </c>
      <c r="J38" s="77">
        <f t="shared" si="5"/>
        <v>2.5000000000000001E-3</v>
      </c>
      <c r="K38" s="77">
        <f t="shared" si="5"/>
        <v>1.2500000000000001E-2</v>
      </c>
      <c r="L38" s="77">
        <f t="shared" si="5"/>
        <v>5.3499999999999999E-2</v>
      </c>
      <c r="M38" s="77">
        <f t="shared" si="5"/>
        <v>0.1285</v>
      </c>
      <c r="N38" s="77">
        <f t="shared" si="5"/>
        <v>0</v>
      </c>
      <c r="O38" s="77">
        <f t="shared" si="5"/>
        <v>0</v>
      </c>
      <c r="P38" s="77">
        <f t="shared" si="5"/>
        <v>103.50000000000001</v>
      </c>
      <c r="Q38" s="77">
        <f t="shared" si="10"/>
        <v>143.125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250</v>
      </c>
      <c r="C39" s="77">
        <f t="shared" si="6"/>
        <v>425.00000000000006</v>
      </c>
      <c r="D39" s="77">
        <f t="shared" si="7"/>
        <v>115.12275</v>
      </c>
      <c r="E39" s="77">
        <f t="shared" si="8"/>
        <v>62.057500000000012</v>
      </c>
      <c r="F39" s="77">
        <f t="shared" si="9"/>
        <v>21.76125</v>
      </c>
      <c r="G39" s="77">
        <f t="shared" si="5"/>
        <v>8.8749999999999996E-2</v>
      </c>
      <c r="H39" s="77">
        <f t="shared" si="5"/>
        <v>0.58250000000000002</v>
      </c>
      <c r="I39" s="77">
        <f t="shared" si="5"/>
        <v>0.125</v>
      </c>
      <c r="J39" s="77">
        <f t="shared" si="5"/>
        <v>2.5000000000000001E-3</v>
      </c>
      <c r="K39" s="77">
        <f t="shared" si="5"/>
        <v>1.2500000000000001E-2</v>
      </c>
      <c r="L39" s="77">
        <f t="shared" si="5"/>
        <v>5.3499999999999999E-2</v>
      </c>
      <c r="M39" s="77">
        <f t="shared" si="5"/>
        <v>0.1285</v>
      </c>
      <c r="N39" s="77">
        <f t="shared" si="5"/>
        <v>0</v>
      </c>
      <c r="O39" s="77">
        <f t="shared" si="5"/>
        <v>0</v>
      </c>
      <c r="P39" s="77">
        <f t="shared" si="5"/>
        <v>103.50000000000001</v>
      </c>
      <c r="Q39" s="77">
        <f t="shared" si="10"/>
        <v>143.125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PAN-019962</v>
      </c>
      <c r="D1" s="141"/>
      <c r="E1" s="93" t="s">
        <v>45</v>
      </c>
      <c r="F1" s="39">
        <f>'Field data and Waste 1'!F1</f>
        <v>48.79</v>
      </c>
      <c r="G1" s="123" t="s">
        <v>43</v>
      </c>
      <c r="H1" s="124"/>
      <c r="I1" s="118">
        <v>5.82</v>
      </c>
      <c r="J1" s="127" t="s">
        <v>153</v>
      </c>
      <c r="K1" s="127"/>
      <c r="L1" s="97">
        <v>1490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EPR-KP3594VE</v>
      </c>
      <c r="D2" s="143"/>
      <c r="E2" s="93" t="s">
        <v>109</v>
      </c>
      <c r="F2" s="96" t="s">
        <v>181</v>
      </c>
      <c r="G2" s="125" t="s">
        <v>110</v>
      </c>
      <c r="H2" s="126"/>
      <c r="I2" s="118">
        <v>2191</v>
      </c>
      <c r="J2" s="127" t="s">
        <v>158</v>
      </c>
      <c r="K2" s="127"/>
      <c r="L2" s="97">
        <v>0.36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TES</v>
      </c>
      <c r="D3" s="143"/>
      <c r="E3" s="93" t="s">
        <v>108</v>
      </c>
      <c r="F3" s="31" t="s">
        <v>78</v>
      </c>
      <c r="G3" s="127" t="s">
        <v>159</v>
      </c>
      <c r="H3" s="127"/>
      <c r="I3" s="118">
        <v>41020</v>
      </c>
      <c r="J3" s="123" t="s">
        <v>154</v>
      </c>
      <c r="K3" s="124"/>
      <c r="L3" s="97">
        <f>(L1/(L2*10000))*100</f>
        <v>41.388888888888886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Whitchurch Road, Kilford Farm, Denbigh, LL164PY</v>
      </c>
      <c r="D4" s="141"/>
      <c r="E4" s="94" t="s">
        <v>1</v>
      </c>
      <c r="F4" s="96" t="s">
        <v>189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DE1</v>
      </c>
      <c r="D8" s="60" t="str">
        <f>'Field data and Waste 1'!D8</f>
        <v xml:space="preserve">DE2 </v>
      </c>
      <c r="E8" s="60" t="str">
        <f>'Field data and Waste 1'!E8</f>
        <v xml:space="preserve">DE3 </v>
      </c>
      <c r="F8" s="60" t="str">
        <f>'Field data and Waste 1'!F8</f>
        <v>DE4</v>
      </c>
      <c r="G8" s="60" t="str">
        <f>'Field data and Waste 1'!G8</f>
        <v xml:space="preserve">DE5 </v>
      </c>
      <c r="H8" s="60" t="str">
        <f>'Field data and Waste 1'!H8</f>
        <v>DA6</v>
      </c>
      <c r="I8" s="60" t="str">
        <f>'Field data and Waste 1'!I8</f>
        <v>DE9</v>
      </c>
      <c r="J8" s="60" t="str">
        <f>'Field data and Waste 1'!J8</f>
        <v>DE9a</v>
      </c>
      <c r="K8" s="60" t="str">
        <f>'Field data and Waste 1'!K8</f>
        <v>DE10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v>
      </c>
      <c r="D10" s="60">
        <f>'Field data and Waste 1'!D10</f>
        <v>6.6</v>
      </c>
      <c r="E10" s="60">
        <f>'Field data and Waste 1'!E10</f>
        <v>6.3</v>
      </c>
      <c r="F10" s="60">
        <f>'Field data and Waste 1'!F10</f>
        <v>6.9</v>
      </c>
      <c r="G10" s="60">
        <f>'Field data and Waste 1'!G10</f>
        <v>7</v>
      </c>
      <c r="H10" s="60">
        <f>'Field data and Waste 1'!H10</f>
        <v>6.8</v>
      </c>
      <c r="I10" s="60">
        <f>'Field data and Waste 1'!I10</f>
        <v>7.1</v>
      </c>
      <c r="J10" s="60">
        <f>'Field data and Waste 1'!J10</f>
        <v>7.4</v>
      </c>
      <c r="K10" s="60">
        <f>'Field data and Waste 1'!K10</f>
        <v>7.7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0</v>
      </c>
      <c r="F11" s="60">
        <f>'Field data and Waste 1'!F11</f>
        <v>0</v>
      </c>
      <c r="G11" s="60">
        <f>'Field data and Waste 1'!G11</f>
        <v>1</v>
      </c>
      <c r="H11" s="60">
        <f>'Field data and Waste 1'!H11</f>
        <v>0</v>
      </c>
      <c r="I11" s="60">
        <f>'Field data and Waste 1'!I11</f>
        <v>0</v>
      </c>
      <c r="J11" s="60">
        <f>'Field data and Waste 1'!J11</f>
        <v>0</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2</v>
      </c>
      <c r="F12" s="60">
        <f>'Field data and Waste 1'!F12</f>
        <v>1</v>
      </c>
      <c r="G12" s="60">
        <f>'Field data and Waste 1'!G12</f>
        <v>2</v>
      </c>
      <c r="H12" s="60">
        <f>'Field data and Waste 1'!H12</f>
        <v>2</v>
      </c>
      <c r="I12" s="60">
        <f>'Field data and Waste 1'!I12</f>
        <v>0</v>
      </c>
      <c r="J12" s="60">
        <f>'Field data and Waste 1'!J12</f>
        <v>0</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Winter wheat- grain only </v>
      </c>
      <c r="D14" s="102" t="str">
        <f>'Field data and Waste 1'!D14</f>
        <v xml:space="preserve">Winter wheat- grain only </v>
      </c>
      <c r="E14" s="102" t="str">
        <f>'Field data and Waste 1'!E14</f>
        <v xml:space="preserve">Winter wheat- grain only </v>
      </c>
      <c r="F14" s="102" t="str">
        <f>'Field data and Waste 1'!F14</f>
        <v>Maize- Silage (30% DM)</v>
      </c>
      <c r="G14" s="102" t="str">
        <f>'Field data and Waste 1'!G14</f>
        <v>Maize- Silage (30% DM)</v>
      </c>
      <c r="H14" s="102" t="str">
        <f>'Field data and Waste 1'!H14</f>
        <v xml:space="preserve">Winter wheat- grain only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8</v>
      </c>
      <c r="D15" s="60">
        <f>'Field data and Waste 1'!D15</f>
        <v>8</v>
      </c>
      <c r="E15" s="60">
        <f>'Field data and Waste 1'!E15</f>
        <v>8</v>
      </c>
      <c r="F15" s="60">
        <f>'Field data and Waste 1'!F15</f>
        <v>40</v>
      </c>
      <c r="G15" s="60">
        <f>'Field data and Waste 1'!G15</f>
        <v>40</v>
      </c>
      <c r="H15" s="60">
        <f>'Field data and Waste 1'!H15</f>
        <v>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52</v>
      </c>
      <c r="D17" s="28">
        <f t="shared" ref="D17:V17" si="0">(VLOOKUP(D$14,$AI2:$AK26,2,FALSE))*D$15</f>
        <v>52</v>
      </c>
      <c r="E17" s="28">
        <f t="shared" si="0"/>
        <v>52</v>
      </c>
      <c r="F17" s="28">
        <f t="shared" si="0"/>
        <v>56</v>
      </c>
      <c r="G17" s="28">
        <f t="shared" si="0"/>
        <v>56</v>
      </c>
      <c r="H17" s="28">
        <f t="shared" si="0"/>
        <v>52</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83.023549000000003</v>
      </c>
      <c r="D18" s="16">
        <f>$D32</f>
        <v>83.023549000000003</v>
      </c>
      <c r="E18" s="16">
        <f>$D33</f>
        <v>83.023549000000003</v>
      </c>
      <c r="F18" s="16">
        <f>$D34</f>
        <v>83.023549000000003</v>
      </c>
      <c r="G18" s="16">
        <f>$D35</f>
        <v>83.023549000000003</v>
      </c>
      <c r="H18" s="16">
        <f>$D36</f>
        <v>83.023549000000003</v>
      </c>
      <c r="I18" s="16">
        <f>$D37</f>
        <v>83.023549000000003</v>
      </c>
      <c r="J18" s="16">
        <f>$D38</f>
        <v>83.023549000000003</v>
      </c>
      <c r="K18" s="16">
        <f>$D39</f>
        <v>83.023549000000003</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31.023549000000003</v>
      </c>
      <c r="D19" s="16">
        <f t="shared" ref="D19:V19" si="1">D18-D17</f>
        <v>31.023549000000003</v>
      </c>
      <c r="E19" s="16">
        <f t="shared" si="1"/>
        <v>31.023549000000003</v>
      </c>
      <c r="F19" s="16">
        <f t="shared" si="1"/>
        <v>27.023549000000003</v>
      </c>
      <c r="G19" s="16">
        <f t="shared" si="1"/>
        <v>27.023549000000003</v>
      </c>
      <c r="H19" s="16">
        <f t="shared" si="1"/>
        <v>31.023549000000003</v>
      </c>
      <c r="I19" s="16">
        <f t="shared" si="1"/>
        <v>18.423549000000008</v>
      </c>
      <c r="J19" s="16">
        <f t="shared" si="1"/>
        <v>18.423549000000008</v>
      </c>
      <c r="K19" s="16">
        <f t="shared" si="1"/>
        <v>18.423549000000008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44</v>
      </c>
      <c r="D21" s="28">
        <f t="shared" ref="D21:V21" si="2">(VLOOKUP(D$14,$AI2:$AK26,3,FALSE))*D$15</f>
        <v>44</v>
      </c>
      <c r="E21" s="28">
        <f t="shared" si="2"/>
        <v>44</v>
      </c>
      <c r="F21" s="28">
        <f t="shared" si="2"/>
        <v>176</v>
      </c>
      <c r="G21" s="28">
        <f t="shared" si="2"/>
        <v>176</v>
      </c>
      <c r="H21" s="28">
        <f t="shared" si="2"/>
        <v>44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7.3215800000000009</v>
      </c>
      <c r="D22" s="16">
        <f>$E32</f>
        <v>7.3215800000000009</v>
      </c>
      <c r="E22" s="16">
        <f>$E33</f>
        <v>7.3215800000000009</v>
      </c>
      <c r="F22" s="16">
        <f>$E34</f>
        <v>7.3215800000000009</v>
      </c>
      <c r="G22" s="16">
        <f>$E35</f>
        <v>7.3215800000000009</v>
      </c>
      <c r="H22" s="16">
        <f>$E36</f>
        <v>7.3215800000000009</v>
      </c>
      <c r="I22" s="16">
        <f>$E37</f>
        <v>7.3215800000000009</v>
      </c>
      <c r="J22" s="16">
        <f>$E38</f>
        <v>7.3215800000000009</v>
      </c>
      <c r="K22" s="16">
        <f>$E39</f>
        <v>7.3215800000000009</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-36.678420000000003</v>
      </c>
      <c r="D23" s="16">
        <f t="shared" ref="D23:V23" si="3">D22-D21</f>
        <v>-36.678420000000003</v>
      </c>
      <c r="E23" s="16">
        <f t="shared" si="3"/>
        <v>-36.678420000000003</v>
      </c>
      <c r="F23" s="16">
        <f t="shared" si="3"/>
        <v>-168.67841999999999</v>
      </c>
      <c r="G23" s="16">
        <f t="shared" si="3"/>
        <v>-168.67841999999999</v>
      </c>
      <c r="H23" s="16">
        <f t="shared" si="3"/>
        <v>-36.678420000000003</v>
      </c>
      <c r="I23" s="16">
        <f t="shared" si="3"/>
        <v>-220.67841999999999</v>
      </c>
      <c r="J23" s="16">
        <f t="shared" si="3"/>
        <v>-220.67841999999999</v>
      </c>
      <c r="K23" s="16">
        <f t="shared" si="3"/>
        <v>-220.67841999999999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DE1</v>
      </c>
      <c r="B31" s="15">
        <v>31</v>
      </c>
      <c r="C31" s="77">
        <f>IF(C$27="%w/w SAR",((C$28*10)*$B31),IF(C$27="%w/w DM",(((C$28*10)*($B$28/100))*$B31),IF(C$27="kg/t SAR",(C$28*$B31),IF(C$27="kg/t DM",((C$28*($B$28/100))*$B31),IF(C$27="mg/kg SAR",((C$28*0.001)*$B31),IF(C$27="mg/kg DM",(((C$28*0.001)*($B$28/100))*$B31),0))))))</f>
        <v>111.6</v>
      </c>
      <c r="D31" s="77">
        <f>(IF(D$27="%w/w SAR",((D$28*10)*$B31),IF(D$27="%w/w DM",(((D$28*10)*($B$28/100))*$B31),IF(D$27="kg/t SAR",(D$28*$B31),IF(D$27="kg/t DM",((D$28*($B$28/100))*$B31),IF(D$27="mg/kg SAR",((D$28*0.001)*$B31),IF(D$27="mg/kg DM",(((D$28*0.001)*($B$28/100))*$B31),"0")))))))*2.291</f>
        <v>83.023549000000003</v>
      </c>
      <c r="E31" s="77">
        <f>(IF(E$27="%w/w SAR",((E$28*10)*$B31),IF(E$27="%w/w DM",(((E$28*10)*($B$28/100))*$B31),IF(E$27="kg/t SAR",(E$28*$B31),IF(E$27="kg/t DM",((E$28*($B$28/100))*$B31),IF(E$27="mg/kg SAR",((E$28*0.001)*$B31),IF(E$27="mg/kg DM",(((E$28*0.001)*($B$28/100))*$B31),"0")))))))*1.205</f>
        <v>7.3215800000000009</v>
      </c>
      <c r="F31" s="77">
        <f>(IF(F$27="%w/w SAR",((F$28*10)*$B31),IF(F$27="%w/w DM",(((F$28*10)*($B$28/100))*$B31),IF(F$27="kg/t SAR",(F$28*$B31),IF(F$27="kg/t DM",((F$28*($B$28/100))*$B31),IF(F$27="mg/kg SAR",((F$28*0.001)*$B31),IF(F$27="mg/kg DM",(((F$28*0.001)*($B$28/100))*$B31),"0")))))))*1.658</f>
        <v>2.3077702000000002</v>
      </c>
      <c r="G31" s="77">
        <f t="shared" ref="G31:P46" si="5">IF(G$27="%w/w SAR",((G$28*10)*$B31),IF(G$27="%w/w DM",(((G$28*10)*($B$28/100))*$B31),IF(G$27="kg/t SAR",(G$28*$B31),IF(G$27="kg/t DM",((G$28*($B$28/100))*$B31),IF(G$27="mg/kg SAR",((G$28*0.001)*$B31),IF(G$27="mg/kg DM",(((G$28*0.001)*($B$28/100))*$B31),0))))))</f>
        <v>0.10292</v>
      </c>
      <c r="H31" s="77">
        <f t="shared" si="5"/>
        <v>0.66650000000000009</v>
      </c>
      <c r="I31" s="77">
        <f t="shared" si="5"/>
        <v>4.7120000000000002E-2</v>
      </c>
      <c r="J31" s="77">
        <f t="shared" si="5"/>
        <v>2.1700000000000001E-3</v>
      </c>
      <c r="K31" s="77">
        <f t="shared" si="5"/>
        <v>1.5500000000000002E-3</v>
      </c>
      <c r="L31" s="77">
        <f t="shared" si="5"/>
        <v>2.2629999999999997E-2</v>
      </c>
      <c r="M31" s="77">
        <f t="shared" si="5"/>
        <v>4.4020000000000004E-2</v>
      </c>
      <c r="N31" s="77">
        <f t="shared" si="5"/>
        <v>0</v>
      </c>
      <c r="O31" s="77">
        <f t="shared" si="5"/>
        <v>0</v>
      </c>
      <c r="P31" s="77">
        <f t="shared" si="5"/>
        <v>24.118000000000002</v>
      </c>
      <c r="Q31" s="77">
        <f>(IF(Q$27="%w/w SAR",((Q$28*10)*$B31),IF(Q$27="%w/w DM",(((Q$28*10)*($B$28/100))*$B31),IF(Q$27="kg/t SAR",(Q$28*$B31),IF(Q$27="kg/t DM",((Q$28*($B$28/100))*$B31),IF(Q$27="mg/kg SAR",((Q$28*0.001)*$B31),IF(Q$27="mg/kg DM",(((Q$28*0.001)*($B$28/100))*$B31),0)))))))*2.5</f>
        <v>46.112499999999997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DE2 </v>
      </c>
      <c r="B32" s="15">
        <v>31</v>
      </c>
      <c r="C32" s="77">
        <f t="shared" ref="C32:C50" si="6">IF(C$27="%w/w SAR",((C$28*10)*$B32),IF(C$27="%w/w DM",(((C$28*10)*($B$28/100))*$B32),IF(C$27="kg/t SAR",(C$28*$B32),IF(C$27="kg/t DM",((C$28*($B$28/100))*$B32),IF(C$27="mg/kg SAR",((C$28*0.001)*$B32),IF(C$27="mg/kg DM",(((C$28*0.001)*($B$28/100))*$B32),0))))))</f>
        <v>111.6</v>
      </c>
      <c r="D32" s="77">
        <f t="shared" ref="D32:D50" si="7">(IF(D$27="%w/w SAR",((D$28*10)*$B32),IF(D$27="%w/w DM",(((D$28*10)*($B$28/100))*$B32),IF(D$27="kg/t SAR",(D$28*$B32),IF(D$27="kg/t DM",((D$28*($B$28/100))*$B32),IF(D$27="mg/kg SAR",((D$28*0.001)*$B32),IF(D$27="mg/kg DM",(((D$28*0.001)*($B$28/100))*$B32),"0")))))))*2.291</f>
        <v>83.023549000000003</v>
      </c>
      <c r="E32" s="77">
        <f t="shared" ref="E32:E50" si="8">(IF(E$27="%w/w SAR",((E$28*10)*$B32),IF(E$27="%w/w DM",(((E$28*10)*($B$28/100))*$B32),IF(E$27="kg/t SAR",(E$28*$B32),IF(E$27="kg/t DM",((E$28*($B$28/100))*$B32),IF(E$27="mg/kg SAR",((E$28*0.001)*$B32),IF(E$27="mg/kg DM",(((E$28*0.001)*($B$28/100))*$B32),"0")))))))*1.205</f>
        <v>7.3215800000000009</v>
      </c>
      <c r="F32" s="77">
        <f t="shared" ref="F32:F50" si="9">(IF(F$27="%w/w SAR",((F$28*10)*$B32),IF(F$27="%w/w DM",(((F$28*10)*($B$28/100))*$B32),IF(F$27="kg/t SAR",(F$28*$B32),IF(F$27="kg/t DM",((F$28*($B$28/100))*$B32),IF(F$27="mg/kg SAR",((F$28*0.001)*$B32),IF(F$27="mg/kg DM",(((F$28*0.001)*($B$28/100))*$B32),"0")))))))*1.658</f>
        <v>2.3077702000000002</v>
      </c>
      <c r="G32" s="77">
        <f t="shared" si="5"/>
        <v>0.10292</v>
      </c>
      <c r="H32" s="77">
        <f t="shared" si="5"/>
        <v>0.66650000000000009</v>
      </c>
      <c r="I32" s="77">
        <f t="shared" si="5"/>
        <v>4.7120000000000002E-2</v>
      </c>
      <c r="J32" s="77">
        <f t="shared" si="5"/>
        <v>2.1700000000000001E-3</v>
      </c>
      <c r="K32" s="77">
        <f t="shared" si="5"/>
        <v>1.5500000000000002E-3</v>
      </c>
      <c r="L32" s="77">
        <f t="shared" si="5"/>
        <v>2.2629999999999997E-2</v>
      </c>
      <c r="M32" s="77">
        <f t="shared" si="5"/>
        <v>4.4020000000000004E-2</v>
      </c>
      <c r="N32" s="77">
        <f t="shared" si="5"/>
        <v>0</v>
      </c>
      <c r="O32" s="77">
        <f t="shared" si="5"/>
        <v>0</v>
      </c>
      <c r="P32" s="77">
        <f t="shared" si="5"/>
        <v>24.118000000000002</v>
      </c>
      <c r="Q32" s="77">
        <f t="shared" ref="Q32:Q50" si="10">(IF(Q$27="%w/w SAR",((Q$28*10)*$B32),IF(Q$27="%w/w DM",(((Q$28*10)*($B$28/100))*$B32),IF(Q$27="kg/t SAR",(Q$28*$B32),IF(Q$27="kg/t DM",((Q$28*($B$28/100))*$B32),IF(Q$27="mg/kg SAR",((Q$28*0.001)*$B32),IF(Q$27="mg/kg DM",(((Q$28*0.001)*($B$28/100))*$B32),0)))))))*2.5</f>
        <v>46.112499999999997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 xml:space="preserve">DE3 </v>
      </c>
      <c r="B33" s="15">
        <v>31</v>
      </c>
      <c r="C33" s="77">
        <f t="shared" si="6"/>
        <v>111.6</v>
      </c>
      <c r="D33" s="77">
        <f t="shared" si="7"/>
        <v>83.023549000000003</v>
      </c>
      <c r="E33" s="77">
        <f t="shared" si="8"/>
        <v>7.3215800000000009</v>
      </c>
      <c r="F33" s="77">
        <f t="shared" si="9"/>
        <v>2.3077702000000002</v>
      </c>
      <c r="G33" s="77">
        <f t="shared" si="5"/>
        <v>0.10292</v>
      </c>
      <c r="H33" s="77">
        <f t="shared" si="5"/>
        <v>0.66650000000000009</v>
      </c>
      <c r="I33" s="77">
        <f t="shared" si="5"/>
        <v>4.7120000000000002E-2</v>
      </c>
      <c r="J33" s="77">
        <f t="shared" si="5"/>
        <v>2.1700000000000001E-3</v>
      </c>
      <c r="K33" s="77">
        <f t="shared" si="5"/>
        <v>1.5500000000000002E-3</v>
      </c>
      <c r="L33" s="77">
        <f t="shared" si="5"/>
        <v>2.2629999999999997E-2</v>
      </c>
      <c r="M33" s="77">
        <f t="shared" si="5"/>
        <v>4.4020000000000004E-2</v>
      </c>
      <c r="N33" s="77">
        <f t="shared" si="5"/>
        <v>0</v>
      </c>
      <c r="O33" s="77">
        <f t="shared" si="5"/>
        <v>0</v>
      </c>
      <c r="P33" s="77">
        <f t="shared" si="5"/>
        <v>24.118000000000002</v>
      </c>
      <c r="Q33" s="77">
        <f t="shared" si="10"/>
        <v>46.112499999999997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DE4</v>
      </c>
      <c r="B34" s="15">
        <v>31</v>
      </c>
      <c r="C34" s="77">
        <f t="shared" si="6"/>
        <v>111.6</v>
      </c>
      <c r="D34" s="77">
        <f t="shared" si="7"/>
        <v>83.023549000000003</v>
      </c>
      <c r="E34" s="77">
        <f t="shared" si="8"/>
        <v>7.3215800000000009</v>
      </c>
      <c r="F34" s="77">
        <f t="shared" si="9"/>
        <v>2.3077702000000002</v>
      </c>
      <c r="G34" s="77">
        <f t="shared" si="5"/>
        <v>0.10292</v>
      </c>
      <c r="H34" s="77">
        <f t="shared" si="5"/>
        <v>0.66650000000000009</v>
      </c>
      <c r="I34" s="77">
        <f t="shared" si="5"/>
        <v>4.7120000000000002E-2</v>
      </c>
      <c r="J34" s="77">
        <f t="shared" si="5"/>
        <v>2.1700000000000001E-3</v>
      </c>
      <c r="K34" s="77">
        <f t="shared" si="5"/>
        <v>1.5500000000000002E-3</v>
      </c>
      <c r="L34" s="77">
        <f t="shared" si="5"/>
        <v>2.2629999999999997E-2</v>
      </c>
      <c r="M34" s="77">
        <f t="shared" si="5"/>
        <v>4.4020000000000004E-2</v>
      </c>
      <c r="N34" s="77">
        <f t="shared" si="5"/>
        <v>0</v>
      </c>
      <c r="O34" s="77">
        <f t="shared" si="5"/>
        <v>0</v>
      </c>
      <c r="P34" s="77">
        <f t="shared" si="5"/>
        <v>24.118000000000002</v>
      </c>
      <c r="Q34" s="77">
        <f t="shared" si="10"/>
        <v>46.112499999999997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 xml:space="preserve">DE5 </v>
      </c>
      <c r="B35" s="15">
        <v>31</v>
      </c>
      <c r="C35" s="77">
        <f t="shared" si="6"/>
        <v>111.6</v>
      </c>
      <c r="D35" s="77">
        <f t="shared" si="7"/>
        <v>83.023549000000003</v>
      </c>
      <c r="E35" s="77">
        <f t="shared" si="8"/>
        <v>7.3215800000000009</v>
      </c>
      <c r="F35" s="77">
        <f t="shared" si="9"/>
        <v>2.3077702000000002</v>
      </c>
      <c r="G35" s="77">
        <f t="shared" si="5"/>
        <v>0.10292</v>
      </c>
      <c r="H35" s="77">
        <f t="shared" si="5"/>
        <v>0.66650000000000009</v>
      </c>
      <c r="I35" s="77">
        <f t="shared" si="5"/>
        <v>4.7120000000000002E-2</v>
      </c>
      <c r="J35" s="77">
        <f t="shared" si="5"/>
        <v>2.1700000000000001E-3</v>
      </c>
      <c r="K35" s="77">
        <f t="shared" si="5"/>
        <v>1.5500000000000002E-3</v>
      </c>
      <c r="L35" s="77">
        <f t="shared" si="5"/>
        <v>2.2629999999999997E-2</v>
      </c>
      <c r="M35" s="77">
        <f t="shared" si="5"/>
        <v>4.4020000000000004E-2</v>
      </c>
      <c r="N35" s="77">
        <f t="shared" si="5"/>
        <v>0</v>
      </c>
      <c r="O35" s="77">
        <f t="shared" si="5"/>
        <v>0</v>
      </c>
      <c r="P35" s="77">
        <f t="shared" si="5"/>
        <v>24.118000000000002</v>
      </c>
      <c r="Q35" s="77">
        <f t="shared" si="10"/>
        <v>46.112499999999997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DA6</v>
      </c>
      <c r="B36" s="15">
        <v>31</v>
      </c>
      <c r="C36" s="77">
        <f t="shared" si="6"/>
        <v>111.6</v>
      </c>
      <c r="D36" s="77">
        <f t="shared" si="7"/>
        <v>83.023549000000003</v>
      </c>
      <c r="E36" s="77">
        <f t="shared" si="8"/>
        <v>7.3215800000000009</v>
      </c>
      <c r="F36" s="77">
        <f t="shared" si="9"/>
        <v>2.3077702000000002</v>
      </c>
      <c r="G36" s="77">
        <f t="shared" si="5"/>
        <v>0.10292</v>
      </c>
      <c r="H36" s="77">
        <f t="shared" si="5"/>
        <v>0.66650000000000009</v>
      </c>
      <c r="I36" s="77">
        <f t="shared" si="5"/>
        <v>4.7120000000000002E-2</v>
      </c>
      <c r="J36" s="77">
        <f t="shared" si="5"/>
        <v>2.1700000000000001E-3</v>
      </c>
      <c r="K36" s="77">
        <f t="shared" si="5"/>
        <v>1.5500000000000002E-3</v>
      </c>
      <c r="L36" s="77">
        <f t="shared" si="5"/>
        <v>2.2629999999999997E-2</v>
      </c>
      <c r="M36" s="77">
        <f t="shared" si="5"/>
        <v>4.4020000000000004E-2</v>
      </c>
      <c r="N36" s="77">
        <f t="shared" si="5"/>
        <v>0</v>
      </c>
      <c r="O36" s="77">
        <f t="shared" si="5"/>
        <v>0</v>
      </c>
      <c r="P36" s="77">
        <f t="shared" si="5"/>
        <v>24.118000000000002</v>
      </c>
      <c r="Q36" s="77">
        <f t="shared" si="10"/>
        <v>46.112499999999997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DE9</v>
      </c>
      <c r="B37" s="15">
        <v>31</v>
      </c>
      <c r="C37" s="77">
        <f t="shared" si="6"/>
        <v>111.6</v>
      </c>
      <c r="D37" s="77">
        <f t="shared" si="7"/>
        <v>83.023549000000003</v>
      </c>
      <c r="E37" s="77">
        <f t="shared" si="8"/>
        <v>7.3215800000000009</v>
      </c>
      <c r="F37" s="77">
        <f t="shared" si="9"/>
        <v>2.3077702000000002</v>
      </c>
      <c r="G37" s="77">
        <f t="shared" si="5"/>
        <v>0.10292</v>
      </c>
      <c r="H37" s="77">
        <f t="shared" si="5"/>
        <v>0.66650000000000009</v>
      </c>
      <c r="I37" s="77">
        <f t="shared" si="5"/>
        <v>4.7120000000000002E-2</v>
      </c>
      <c r="J37" s="77">
        <f t="shared" si="5"/>
        <v>2.1700000000000001E-3</v>
      </c>
      <c r="K37" s="77">
        <f t="shared" si="5"/>
        <v>1.5500000000000002E-3</v>
      </c>
      <c r="L37" s="77">
        <f t="shared" si="5"/>
        <v>2.2629999999999997E-2</v>
      </c>
      <c r="M37" s="77">
        <f t="shared" si="5"/>
        <v>4.4020000000000004E-2</v>
      </c>
      <c r="N37" s="77">
        <f t="shared" si="5"/>
        <v>0</v>
      </c>
      <c r="O37" s="77">
        <f t="shared" si="5"/>
        <v>0</v>
      </c>
      <c r="P37" s="77">
        <f t="shared" si="5"/>
        <v>24.118000000000002</v>
      </c>
      <c r="Q37" s="77">
        <f t="shared" si="10"/>
        <v>46.112499999999997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DE9a</v>
      </c>
      <c r="B38" s="15">
        <v>31</v>
      </c>
      <c r="C38" s="77">
        <f t="shared" si="6"/>
        <v>111.6</v>
      </c>
      <c r="D38" s="77">
        <f t="shared" si="7"/>
        <v>83.023549000000003</v>
      </c>
      <c r="E38" s="77">
        <f t="shared" si="8"/>
        <v>7.3215800000000009</v>
      </c>
      <c r="F38" s="77">
        <f t="shared" si="9"/>
        <v>2.3077702000000002</v>
      </c>
      <c r="G38" s="77">
        <f t="shared" si="5"/>
        <v>0.10292</v>
      </c>
      <c r="H38" s="77">
        <f t="shared" si="5"/>
        <v>0.66650000000000009</v>
      </c>
      <c r="I38" s="77">
        <f t="shared" si="5"/>
        <v>4.7120000000000002E-2</v>
      </c>
      <c r="J38" s="77">
        <f t="shared" si="5"/>
        <v>2.1700000000000001E-3</v>
      </c>
      <c r="K38" s="77">
        <f t="shared" si="5"/>
        <v>1.5500000000000002E-3</v>
      </c>
      <c r="L38" s="77">
        <f t="shared" si="5"/>
        <v>2.2629999999999997E-2</v>
      </c>
      <c r="M38" s="77">
        <f t="shared" si="5"/>
        <v>4.4020000000000004E-2</v>
      </c>
      <c r="N38" s="77">
        <f t="shared" si="5"/>
        <v>0</v>
      </c>
      <c r="O38" s="77">
        <f t="shared" si="5"/>
        <v>0</v>
      </c>
      <c r="P38" s="77">
        <f t="shared" si="5"/>
        <v>24.118000000000002</v>
      </c>
      <c r="Q38" s="77">
        <f t="shared" si="10"/>
        <v>46.112499999999997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DE10</v>
      </c>
      <c r="B39" s="15">
        <v>31</v>
      </c>
      <c r="C39" s="77">
        <f t="shared" si="6"/>
        <v>111.6</v>
      </c>
      <c r="D39" s="77">
        <f t="shared" si="7"/>
        <v>83.023549000000003</v>
      </c>
      <c r="E39" s="77">
        <f t="shared" si="8"/>
        <v>7.3215800000000009</v>
      </c>
      <c r="F39" s="77">
        <f t="shared" si="9"/>
        <v>2.3077702000000002</v>
      </c>
      <c r="G39" s="77">
        <f t="shared" si="5"/>
        <v>0.10292</v>
      </c>
      <c r="H39" s="77">
        <f t="shared" si="5"/>
        <v>0.66650000000000009</v>
      </c>
      <c r="I39" s="77">
        <f t="shared" si="5"/>
        <v>4.7120000000000002E-2</v>
      </c>
      <c r="J39" s="77">
        <f t="shared" si="5"/>
        <v>2.1700000000000001E-3</v>
      </c>
      <c r="K39" s="77">
        <f t="shared" si="5"/>
        <v>1.5500000000000002E-3</v>
      </c>
      <c r="L39" s="77">
        <f t="shared" si="5"/>
        <v>2.2629999999999997E-2</v>
      </c>
      <c r="M39" s="77">
        <f t="shared" si="5"/>
        <v>4.4020000000000004E-2</v>
      </c>
      <c r="N39" s="77">
        <f t="shared" si="5"/>
        <v>0</v>
      </c>
      <c r="O39" s="77">
        <f t="shared" si="5"/>
        <v>0</v>
      </c>
      <c r="P39" s="77">
        <f t="shared" si="5"/>
        <v>24.118000000000002</v>
      </c>
      <c r="Q39" s="77">
        <f t="shared" si="10"/>
        <v>46.112499999999997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DE1</v>
      </c>
      <c r="C57" s="8" t="str">
        <f t="shared" ref="C57:U57" si="13">D8</f>
        <v xml:space="preserve">DE2 </v>
      </c>
      <c r="D57" s="8" t="str">
        <f t="shared" si="13"/>
        <v xml:space="preserve">DE3 </v>
      </c>
      <c r="E57" s="8" t="str">
        <f t="shared" si="13"/>
        <v>DE4</v>
      </c>
      <c r="F57" s="8" t="str">
        <f t="shared" si="13"/>
        <v xml:space="preserve">DE5 </v>
      </c>
      <c r="G57" s="8" t="str">
        <f t="shared" si="13"/>
        <v>DA6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31</v>
      </c>
      <c r="C62" s="77">
        <f>B32</f>
        <v>31</v>
      </c>
      <c r="D62" s="77">
        <f>B33</f>
        <v>31</v>
      </c>
      <c r="E62" s="77">
        <f>B34</f>
        <v>31</v>
      </c>
      <c r="F62" s="77">
        <f>B35</f>
        <v>31</v>
      </c>
      <c r="G62" s="77">
        <f>B36</f>
        <v>31</v>
      </c>
      <c r="H62" s="77">
        <f>B37</f>
        <v>31</v>
      </c>
      <c r="I62" s="77">
        <f>B38</f>
        <v>31</v>
      </c>
      <c r="J62" s="77">
        <f>B39</f>
        <v>31</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250</v>
      </c>
      <c r="C3" s="33">
        <f>'Field data and Waste 1'!C31</f>
        <v>150</v>
      </c>
      <c r="D3" s="33">
        <f>'Field data and Waste 1'!D31</f>
        <v>56.587699999999998</v>
      </c>
      <c r="E3" s="33">
        <f>'Field data and Waste 1'!E31</f>
        <v>50.911250000000003</v>
      </c>
      <c r="F3" s="33">
        <f>'Field data and Waste 1'!F31</f>
        <v>10.6112</v>
      </c>
      <c r="G3" s="33">
        <f>'Field data and Waste 1'!G31</f>
        <v>5.525E-2</v>
      </c>
      <c r="H3" s="33">
        <f>'Field data and Waste 1'!H31</f>
        <v>0.25</v>
      </c>
      <c r="I3" s="33">
        <f>'Field data and Waste 1'!I31</f>
        <v>0.125</v>
      </c>
      <c r="J3" s="33">
        <f>'Field data and Waste 1'!J31</f>
        <v>2.5000000000000001E-3</v>
      </c>
      <c r="K3" s="33">
        <f>'Field data and Waste 1'!K31</f>
        <v>1.2500000000000001E-2</v>
      </c>
      <c r="L3" s="33">
        <f>'Field data and Waste 1'!L31</f>
        <v>0.05</v>
      </c>
      <c r="M3" s="33">
        <f>'Field data and Waste 1'!M31</f>
        <v>0.05</v>
      </c>
      <c r="N3" s="33">
        <f>'Field data and Waste 1'!N31</f>
        <v>0</v>
      </c>
      <c r="O3" s="33">
        <f>'Field data and Waste 1'!O31</f>
        <v>0</v>
      </c>
      <c r="P3" s="33">
        <f>'Field data and Waste 1'!P31</f>
        <v>84.25</v>
      </c>
      <c r="Q3" s="33">
        <f>'Field data and Waste 1'!Q31</f>
        <v>48.6875</v>
      </c>
      <c r="R3" s="33">
        <f>'Field data and Waste 1'!R31</f>
        <v>0</v>
      </c>
      <c r="S3" s="33">
        <f>'Field data and Waste 1'!S31</f>
        <v>0</v>
      </c>
      <c r="T3" s="33">
        <f>'Field data and Waste 1'!T31</f>
        <v>0</v>
      </c>
      <c r="U3" s="33">
        <f>'Field data and Waste 1'!U31</f>
        <v>0</v>
      </c>
    </row>
    <row r="4" spans="1:21" x14ac:dyDescent="0.25">
      <c r="A4" s="36">
        <v>2</v>
      </c>
      <c r="B4" s="33">
        <f>'Waste 2'!B31</f>
        <v>70</v>
      </c>
      <c r="C4" s="33">
        <f>'Waste 2'!C31</f>
        <v>154</v>
      </c>
      <c r="D4" s="33">
        <f>'Waste 2'!D31</f>
        <v>84.354619999999997</v>
      </c>
      <c r="E4" s="33">
        <f>'Waste 2'!E31</f>
        <v>18.050900000000002</v>
      </c>
      <c r="F4" s="33">
        <f>'Waste 2'!F31</f>
        <v>10.677519999999999</v>
      </c>
      <c r="G4" s="33">
        <f>'Waste 2'!G31</f>
        <v>6.8599999999999994E-2</v>
      </c>
      <c r="H4" s="33">
        <f>'Waste 2'!H31</f>
        <v>0.77700000000000002</v>
      </c>
      <c r="I4" s="33">
        <f>'Waste 2'!I31</f>
        <v>3.5000000000000003E-2</v>
      </c>
      <c r="J4" s="33">
        <f>'Waste 2'!J31</f>
        <v>7.000000000000001E-4</v>
      </c>
      <c r="K4" s="33">
        <f>'Waste 2'!K31</f>
        <v>3.5000000000000001E-3</v>
      </c>
      <c r="L4" s="33">
        <f>'Waste 2'!L31</f>
        <v>4.5710000000000001E-2</v>
      </c>
      <c r="M4" s="33">
        <f>'Waste 2'!M31</f>
        <v>0.35770000000000007</v>
      </c>
      <c r="N4" s="33">
        <f>'Waste 2'!N31</f>
        <v>0</v>
      </c>
      <c r="O4" s="33">
        <f>'Waste 2'!O31</f>
        <v>0</v>
      </c>
      <c r="P4" s="33">
        <f>'Waste 2'!P31</f>
        <v>306.11</v>
      </c>
      <c r="Q4" s="33">
        <f>'Waste 2'!Q31</f>
        <v>366.625</v>
      </c>
      <c r="R4" s="33">
        <f>'Waste 2'!R31</f>
        <v>0</v>
      </c>
      <c r="S4" s="33">
        <f>'Waste 2'!S31</f>
        <v>0</v>
      </c>
      <c r="T4" s="33">
        <f>'Waste 2'!T31</f>
        <v>0</v>
      </c>
      <c r="U4" s="33">
        <f>'Waste 2'!U31</f>
        <v>0</v>
      </c>
    </row>
    <row r="5" spans="1:21" x14ac:dyDescent="0.25">
      <c r="A5" s="36">
        <v>3</v>
      </c>
      <c r="B5" s="33">
        <f>'Waste 3'!B31</f>
        <v>54</v>
      </c>
      <c r="C5" s="33">
        <f>'Waste 3'!C31</f>
        <v>194.39999999999998</v>
      </c>
      <c r="D5" s="33">
        <f>'Waste 3'!D31</f>
        <v>84.249234000000001</v>
      </c>
      <c r="E5" s="33">
        <f>'Waste 3'!E31</f>
        <v>17.894250000000003</v>
      </c>
      <c r="F5" s="33">
        <f>'Waste 3'!F31</f>
        <v>18.980784</v>
      </c>
      <c r="G5" s="33">
        <f>'Waste 3'!G31</f>
        <v>7.9920000000000005E-2</v>
      </c>
      <c r="H5" s="33">
        <f>'Waste 3'!H31</f>
        <v>0.6048</v>
      </c>
      <c r="I5" s="33">
        <f>'Waste 3'!I31</f>
        <v>2.7E-2</v>
      </c>
      <c r="J5" s="33">
        <f>'Waste 3'!J31</f>
        <v>8.6399999999999997E-4</v>
      </c>
      <c r="K5" s="33">
        <f>'Waste 3'!K31</f>
        <v>2.7000000000000001E-3</v>
      </c>
      <c r="L5" s="33">
        <f>'Waste 3'!L31</f>
        <v>1.7172000000000003E-2</v>
      </c>
      <c r="M5" s="33">
        <f>'Waste 3'!M31</f>
        <v>2.8782000000000002E-2</v>
      </c>
      <c r="N5" s="33">
        <f>'Waste 3'!N31</f>
        <v>0</v>
      </c>
      <c r="O5" s="33">
        <f>'Waste 3'!O31</f>
        <v>0</v>
      </c>
      <c r="P5" s="33">
        <f>'Waste 3'!P31</f>
        <v>22.410000000000004</v>
      </c>
      <c r="Q5" s="33">
        <f>'Waste 3'!Q31</f>
        <v>95.984999999999999</v>
      </c>
      <c r="R5" s="33">
        <f>'Waste 3'!R31</f>
        <v>0</v>
      </c>
      <c r="S5" s="33">
        <f>'Waste 3'!S31</f>
        <v>0</v>
      </c>
      <c r="T5" s="33">
        <f>'Waste 3'!T31</f>
        <v>0</v>
      </c>
      <c r="U5" s="33">
        <f>'Waste 3'!U31</f>
        <v>0</v>
      </c>
    </row>
    <row r="6" spans="1:21" x14ac:dyDescent="0.25">
      <c r="A6" s="36">
        <v>4</v>
      </c>
      <c r="B6" s="33">
        <f>'Waste 4'!B31</f>
        <v>23</v>
      </c>
      <c r="C6" s="33">
        <f>'Waste 4'!C31</f>
        <v>248.952</v>
      </c>
      <c r="D6" s="33">
        <f>'Waste 4'!D31</f>
        <v>57.423777539999996</v>
      </c>
      <c r="E6" s="33">
        <f>'Waste 4'!E31</f>
        <v>20.544575199999997</v>
      </c>
      <c r="F6" s="33">
        <f>'Waste 4'!F31</f>
        <v>106.16124260000001</v>
      </c>
      <c r="G6" s="33">
        <f>'Waste 4'!G31</f>
        <v>4.0737599999999999E-2</v>
      </c>
      <c r="H6" s="33">
        <f>'Waste 4'!H31</f>
        <v>0.1129714</v>
      </c>
      <c r="I6" s="33">
        <f>'Waste 4'!I31</f>
        <v>1.8859999999999998E-2</v>
      </c>
      <c r="J6" s="33">
        <f>'Waste 4'!J31</f>
        <v>1.8860000000000001E-3</v>
      </c>
      <c r="K6" s="33">
        <f>'Waste 4'!K31</f>
        <v>1.8860000000000001E-3</v>
      </c>
      <c r="L6" s="33">
        <f>'Waste 4'!L31</f>
        <v>1.8859999999999998E-2</v>
      </c>
      <c r="M6" s="33">
        <f>'Waste 4'!M31</f>
        <v>3.7719999999999997E-2</v>
      </c>
      <c r="N6" s="33">
        <f>'Waste 4'!N31</f>
        <v>0</v>
      </c>
      <c r="O6" s="33">
        <f>'Waste 4'!O31</f>
        <v>0</v>
      </c>
      <c r="P6" s="33">
        <f>'Waste 4'!P31</f>
        <v>23.839039999999997</v>
      </c>
      <c r="Q6" s="33">
        <f>'Waste 4'!Q31</f>
        <v>87.4161</v>
      </c>
      <c r="R6" s="33">
        <f>'Waste 4'!R31</f>
        <v>0</v>
      </c>
      <c r="S6" s="33">
        <f>'Waste 4'!S31</f>
        <v>0</v>
      </c>
      <c r="T6" s="33">
        <f>'Waste 4'!T31</f>
        <v>0</v>
      </c>
      <c r="U6" s="33">
        <f>'Waste 4'!U31</f>
        <v>0</v>
      </c>
    </row>
    <row r="7" spans="1:21" x14ac:dyDescent="0.25">
      <c r="A7" s="36">
        <v>5</v>
      </c>
      <c r="B7" s="33">
        <f>'Waste 5'!B31</f>
        <v>22</v>
      </c>
      <c r="C7" s="33">
        <f>'Waste 5'!C31</f>
        <v>157.18801999999999</v>
      </c>
      <c r="D7" s="33">
        <f>'Waste 5'!D31</f>
        <v>82.147699700000004</v>
      </c>
      <c r="E7" s="33">
        <f>'Waste 5'!E31</f>
        <v>16.932599750000001</v>
      </c>
      <c r="F7" s="33">
        <f>'Waste 5'!F31</f>
        <v>8.3230572040000013</v>
      </c>
      <c r="G7" s="33">
        <f>'Waste 5'!G31</f>
        <v>5.7564540000000011E-2</v>
      </c>
      <c r="H7" s="33">
        <f>'Waste 5'!H31</f>
        <v>0.65317340000000013</v>
      </c>
      <c r="I7" s="33">
        <f>'Waste 5'!I31</f>
        <v>8.1985860000000008E-3</v>
      </c>
      <c r="J7" s="33">
        <f>'Waste 5'!J31</f>
        <v>1.9382000000000004E-4</v>
      </c>
      <c r="K7" s="33">
        <f>'Waste 5'!K31</f>
        <v>1.9382000000000004E-4</v>
      </c>
      <c r="L7" s="33">
        <f>'Waste 5'!L31</f>
        <v>4.0896020000000005E-2</v>
      </c>
      <c r="M7" s="33">
        <f>'Waste 5'!M31</f>
        <v>0.12714592</v>
      </c>
      <c r="N7" s="33">
        <f>'Waste 5'!N31</f>
        <v>0</v>
      </c>
      <c r="O7" s="33">
        <f>'Waste 5'!O31</f>
        <v>0</v>
      </c>
      <c r="P7" s="33">
        <f>'Waste 5'!P31</f>
        <v>20.157280000000004</v>
      </c>
      <c r="Q7" s="33">
        <f>'Waste 5'!Q31</f>
        <v>81.888950000000008</v>
      </c>
      <c r="R7" s="33">
        <f>'Waste 5'!R31</f>
        <v>0</v>
      </c>
      <c r="S7" s="33">
        <f>'Waste 5'!S31</f>
        <v>0</v>
      </c>
      <c r="T7" s="33">
        <f>'Waste 5'!T31</f>
        <v>0</v>
      </c>
      <c r="U7" s="33">
        <f>'Waste 5'!U31</f>
        <v>0</v>
      </c>
    </row>
    <row r="8" spans="1:21" x14ac:dyDescent="0.25">
      <c r="A8" s="36">
        <v>6</v>
      </c>
      <c r="B8" s="33">
        <f>'Waste 6'!B31</f>
        <v>69</v>
      </c>
      <c r="C8" s="33">
        <f>'Waste 6'!C31</f>
        <v>220.8</v>
      </c>
      <c r="D8" s="33">
        <f>'Waste 6'!D31</f>
        <v>83.623791000000011</v>
      </c>
      <c r="E8" s="33">
        <f>'Waste 6'!E31</f>
        <v>20.952540000000003</v>
      </c>
      <c r="F8" s="33">
        <f>'Waste 6'!F31</f>
        <v>7.3789289999999994</v>
      </c>
      <c r="G8" s="33">
        <f>'Waste 6'!G31</f>
        <v>8.3489999999999995E-2</v>
      </c>
      <c r="H8" s="33">
        <f>'Waste 6'!H31</f>
        <v>0.16077</v>
      </c>
      <c r="I8" s="33">
        <f>'Waste 6'!I31</f>
        <v>3.4500000000000003E-2</v>
      </c>
      <c r="J8" s="33">
        <f>'Waste 6'!J31</f>
        <v>6.9000000000000008E-4</v>
      </c>
      <c r="K8" s="33">
        <f>'Waste 6'!K31</f>
        <v>3.4500000000000004E-3</v>
      </c>
      <c r="L8" s="33">
        <f>'Waste 6'!L31</f>
        <v>1.3800000000000002E-2</v>
      </c>
      <c r="M8" s="33">
        <f>'Waste 6'!M31</f>
        <v>3.243E-2</v>
      </c>
      <c r="N8" s="33">
        <f>'Waste 6'!N31</f>
        <v>0</v>
      </c>
      <c r="O8" s="33">
        <f>'Waste 6'!O31</f>
        <v>0</v>
      </c>
      <c r="P8" s="33">
        <f>'Waste 6'!P31</f>
        <v>4.2573000000000008</v>
      </c>
      <c r="Q8" s="33">
        <f>'Waste 6'!Q31</f>
        <v>30.532499999999999</v>
      </c>
      <c r="R8" s="33">
        <f>'Waste 6'!R31</f>
        <v>0</v>
      </c>
      <c r="S8" s="33">
        <f>'Waste 6'!S31</f>
        <v>0</v>
      </c>
      <c r="T8" s="33">
        <f>'Waste 6'!T31</f>
        <v>0</v>
      </c>
      <c r="U8" s="33">
        <f>'Waste 6'!U31</f>
        <v>0</v>
      </c>
    </row>
    <row r="9" spans="1:21" x14ac:dyDescent="0.25">
      <c r="A9" s="36">
        <v>7</v>
      </c>
      <c r="B9" s="33">
        <f>'Waste 7'!B31</f>
        <v>50</v>
      </c>
      <c r="C9" s="33">
        <f>'Waste 7'!C31</f>
        <v>185</v>
      </c>
      <c r="D9" s="33">
        <f>'Waste 7'!D31</f>
        <v>84.652450000000002</v>
      </c>
      <c r="E9" s="33">
        <f>'Waste 7'!E31</f>
        <v>10.423250000000001</v>
      </c>
      <c r="F9" s="33">
        <f>'Waste 7'!F31</f>
        <v>19.067</v>
      </c>
      <c r="G9" s="33">
        <f>'Waste 7'!G31</f>
        <v>0.16200000000000001</v>
      </c>
      <c r="H9" s="33">
        <f>'Waste 7'!H31</f>
        <v>0.81500000000000006</v>
      </c>
      <c r="I9" s="33">
        <f>'Waste 7'!I31</f>
        <v>2.5000000000000001E-2</v>
      </c>
      <c r="J9" s="33">
        <f>'Waste 7'!J31</f>
        <v>5.0000000000000001E-4</v>
      </c>
      <c r="K9" s="33">
        <f>'Waste 7'!K31</f>
        <v>2.5000000000000001E-3</v>
      </c>
      <c r="L9" s="33">
        <f>'Waste 7'!L31</f>
        <v>4.3950000000000003E-2</v>
      </c>
      <c r="M9" s="33">
        <f>'Waste 7'!M31</f>
        <v>4.6350000000000002E-2</v>
      </c>
      <c r="N9" s="33">
        <f>'Waste 7'!N31</f>
        <v>0</v>
      </c>
      <c r="O9" s="33">
        <f>'Waste 7'!O31</f>
        <v>0</v>
      </c>
      <c r="P9" s="33">
        <f>'Waste 7'!P31</f>
        <v>36.75</v>
      </c>
      <c r="Q9" s="33">
        <f>'Waste 7'!Q31</f>
        <v>72.75</v>
      </c>
      <c r="R9" s="33">
        <f>'Waste 7'!R31</f>
        <v>0</v>
      </c>
      <c r="S9" s="33">
        <f>'Waste 7'!S31</f>
        <v>0</v>
      </c>
      <c r="T9" s="33">
        <f>'Waste 7'!T31</f>
        <v>0</v>
      </c>
      <c r="U9" s="33">
        <f>'Waste 7'!U31</f>
        <v>0</v>
      </c>
    </row>
    <row r="10" spans="1:21" x14ac:dyDescent="0.25">
      <c r="A10" s="36">
        <v>8</v>
      </c>
      <c r="B10" s="33">
        <f>'Waste 8'!B31</f>
        <v>250</v>
      </c>
      <c r="C10" s="33">
        <f>'Waste 8'!C31</f>
        <v>100</v>
      </c>
      <c r="D10" s="33">
        <f>'Waste 8'!D31</f>
        <v>80.185000000000002</v>
      </c>
      <c r="E10" s="33">
        <f>'Waste 8'!E31</f>
        <v>84.952500000000001</v>
      </c>
      <c r="F10" s="33">
        <f>'Waste 8'!F31</f>
        <v>14.258799999999999</v>
      </c>
      <c r="G10" s="33">
        <f>'Waste 8'!G31</f>
        <v>0.40749999999999997</v>
      </c>
      <c r="H10" s="33">
        <f>'Waste 8'!H31</f>
        <v>0.125</v>
      </c>
      <c r="I10" s="33">
        <f>'Waste 8'!I31</f>
        <v>0.125</v>
      </c>
      <c r="J10" s="33">
        <f>'Waste 8'!J31</f>
        <v>2.5000000000000001E-3</v>
      </c>
      <c r="K10" s="33">
        <f>'Waste 8'!K31</f>
        <v>1.2500000000000001E-2</v>
      </c>
      <c r="L10" s="33">
        <f>'Waste 8'!L31</f>
        <v>0.05</v>
      </c>
      <c r="M10" s="33">
        <f>'Waste 8'!M31</f>
        <v>0.05</v>
      </c>
      <c r="N10" s="33">
        <f>'Waste 8'!N31</f>
        <v>0</v>
      </c>
      <c r="O10" s="33">
        <f>'Waste 8'!O31</f>
        <v>0</v>
      </c>
      <c r="P10" s="33">
        <f>'Waste 8'!P31</f>
        <v>222</v>
      </c>
      <c r="Q10" s="33">
        <f>'Waste 8'!Q31</f>
        <v>27.8125</v>
      </c>
      <c r="R10" s="33">
        <f>'Waste 8'!R31</f>
        <v>0</v>
      </c>
      <c r="S10" s="33">
        <f>'Waste 8'!S31</f>
        <v>0</v>
      </c>
      <c r="T10" s="33">
        <f>'Waste 8'!T31</f>
        <v>0</v>
      </c>
      <c r="U10" s="33">
        <f>'Waste 8'!U31</f>
        <v>0</v>
      </c>
    </row>
    <row r="11" spans="1:21" x14ac:dyDescent="0.25">
      <c r="A11" s="36">
        <v>9</v>
      </c>
      <c r="B11" s="33">
        <f>'Waste 9'!B31</f>
        <v>250</v>
      </c>
      <c r="C11" s="33">
        <f>'Waste 9'!C31</f>
        <v>425.00000000000006</v>
      </c>
      <c r="D11" s="33">
        <f>'Waste 9'!D31</f>
        <v>115.12275</v>
      </c>
      <c r="E11" s="33">
        <f>'Waste 9'!E31</f>
        <v>62.057500000000012</v>
      </c>
      <c r="F11" s="33">
        <f>'Waste 9'!F31</f>
        <v>21.76125</v>
      </c>
      <c r="G11" s="33">
        <f>'Waste 9'!G31</f>
        <v>8.8749999999999996E-2</v>
      </c>
      <c r="H11" s="33">
        <f>'Waste 9'!H31</f>
        <v>0.58250000000000002</v>
      </c>
      <c r="I11" s="33">
        <f>'Waste 9'!I31</f>
        <v>0.125</v>
      </c>
      <c r="J11" s="33">
        <f>'Waste 9'!J31</f>
        <v>2.5000000000000001E-3</v>
      </c>
      <c r="K11" s="33">
        <f>'Waste 9'!K31</f>
        <v>1.2500000000000001E-2</v>
      </c>
      <c r="L11" s="33">
        <f>'Waste 9'!L31</f>
        <v>5.3499999999999999E-2</v>
      </c>
      <c r="M11" s="33">
        <f>'Waste 9'!M31</f>
        <v>0.1285</v>
      </c>
      <c r="N11" s="33">
        <f>'Waste 9'!N31</f>
        <v>0</v>
      </c>
      <c r="O11" s="33">
        <f>'Waste 9'!O31</f>
        <v>0</v>
      </c>
      <c r="P11" s="33">
        <f>'Waste 9'!P31</f>
        <v>103.50000000000001</v>
      </c>
      <c r="Q11" s="33">
        <f>'Waste 9'!Q31</f>
        <v>143.125</v>
      </c>
      <c r="R11" s="33">
        <f>'Waste 9'!R31</f>
        <v>0</v>
      </c>
      <c r="S11" s="33">
        <f>'Waste 9'!S31</f>
        <v>0</v>
      </c>
      <c r="T11" s="33">
        <f>'Waste 9'!T31</f>
        <v>0</v>
      </c>
      <c r="U11" s="33">
        <f>'Waste 9'!U31</f>
        <v>0</v>
      </c>
    </row>
    <row r="12" spans="1:21" x14ac:dyDescent="0.25">
      <c r="A12" s="36">
        <v>10</v>
      </c>
      <c r="B12" s="33">
        <f>'Waste 10'!B31</f>
        <v>31</v>
      </c>
      <c r="C12" s="33">
        <f>'Waste 10'!C31</f>
        <v>111.6</v>
      </c>
      <c r="D12" s="33">
        <f>'Waste 10'!D31</f>
        <v>83.023549000000003</v>
      </c>
      <c r="E12" s="33">
        <f>'Waste 10'!E31</f>
        <v>7.3215800000000009</v>
      </c>
      <c r="F12" s="33">
        <f>'Waste 10'!F31</f>
        <v>2.3077702000000002</v>
      </c>
      <c r="G12" s="33">
        <f>'Waste 10'!G31</f>
        <v>0.10292</v>
      </c>
      <c r="H12" s="33">
        <f>'Waste 10'!H31</f>
        <v>0.66650000000000009</v>
      </c>
      <c r="I12" s="33">
        <f>'Waste 10'!I31</f>
        <v>4.7120000000000002E-2</v>
      </c>
      <c r="J12" s="33">
        <f>'Waste 10'!J31</f>
        <v>2.1700000000000001E-3</v>
      </c>
      <c r="K12" s="33">
        <f>'Waste 10'!K31</f>
        <v>1.5500000000000002E-3</v>
      </c>
      <c r="L12" s="33">
        <f>'Waste 10'!L31</f>
        <v>2.2629999999999997E-2</v>
      </c>
      <c r="M12" s="33">
        <f>'Waste 10'!M31</f>
        <v>4.4020000000000004E-2</v>
      </c>
      <c r="N12" s="33">
        <f>'Waste 10'!N31</f>
        <v>0</v>
      </c>
      <c r="O12" s="33">
        <f>'Waste 10'!O31</f>
        <v>0</v>
      </c>
      <c r="P12" s="33">
        <f>'Waste 10'!P31</f>
        <v>24.118000000000002</v>
      </c>
      <c r="Q12" s="33">
        <f>'Waste 10'!Q31</f>
        <v>46.112499999999997</v>
      </c>
      <c r="R12" s="33">
        <f>'Waste 10'!R31</f>
        <v>0</v>
      </c>
      <c r="S12" s="33">
        <f>'Waste 10'!S31</f>
        <v>0</v>
      </c>
      <c r="T12" s="33">
        <f>'Waste 10'!T31</f>
        <v>0</v>
      </c>
      <c r="U12" s="33">
        <f>'Waste 10'!U31</f>
        <v>0</v>
      </c>
    </row>
    <row r="13" spans="1:21" s="82" customFormat="1" ht="15.5" x14ac:dyDescent="0.35">
      <c r="A13" s="80" t="s">
        <v>85</v>
      </c>
      <c r="B13" s="81">
        <f>SUM(B3:B12)</f>
        <v>1069</v>
      </c>
      <c r="C13" s="81">
        <f t="shared" ref="C13:U13" si="0">SUM(C3:C12)</f>
        <v>1946.9400199999998</v>
      </c>
      <c r="D13" s="81">
        <f t="shared" si="0"/>
        <v>811.37057124000012</v>
      </c>
      <c r="E13" s="81">
        <f t="shared" si="0"/>
        <v>310.04094494999998</v>
      </c>
      <c r="F13" s="81">
        <f t="shared" si="0"/>
        <v>219.52755300400003</v>
      </c>
      <c r="G13" s="81">
        <f t="shared" si="0"/>
        <v>1.1467321399999999</v>
      </c>
      <c r="H13" s="81">
        <f t="shared" si="0"/>
        <v>4.7477147999999998</v>
      </c>
      <c r="I13" s="81">
        <f t="shared" si="0"/>
        <v>0.5706785860000001</v>
      </c>
      <c r="J13" s="81">
        <f t="shared" si="0"/>
        <v>1.4503820000000002E-2</v>
      </c>
      <c r="K13" s="81">
        <f t="shared" si="0"/>
        <v>5.3279819999999999E-2</v>
      </c>
      <c r="L13" s="81">
        <f t="shared" si="0"/>
        <v>0.35651801999999999</v>
      </c>
      <c r="M13" s="81">
        <f t="shared" si="0"/>
        <v>0.90264791999999994</v>
      </c>
      <c r="N13" s="81">
        <f t="shared" si="0"/>
        <v>0</v>
      </c>
      <c r="O13" s="81">
        <f t="shared" si="0"/>
        <v>0</v>
      </c>
      <c r="P13" s="81">
        <f t="shared" si="0"/>
        <v>847.3916200000001</v>
      </c>
      <c r="Q13" s="81">
        <f t="shared" si="0"/>
        <v>1000.93505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250</v>
      </c>
      <c r="D3" s="33">
        <f>'Field data and Waste 1'!C31</f>
        <v>150</v>
      </c>
      <c r="E3" s="33">
        <f>'Field data and Waste 1'!D31</f>
        <v>56.587699999999998</v>
      </c>
      <c r="F3" s="33">
        <f>'Field data and Waste 1'!E31</f>
        <v>50.911250000000003</v>
      </c>
      <c r="G3" s="33">
        <f>'Field data and Waste 1'!F31</f>
        <v>10.6112</v>
      </c>
      <c r="H3" s="33">
        <f>'Field data and Waste 1'!G31</f>
        <v>5.525E-2</v>
      </c>
      <c r="I3" s="33">
        <f>'Field data and Waste 1'!H31</f>
        <v>0.25</v>
      </c>
      <c r="J3" s="33">
        <f>'Field data and Waste 1'!I31</f>
        <v>0.125</v>
      </c>
      <c r="K3" s="33">
        <f>'Field data and Waste 1'!J31</f>
        <v>2.5000000000000001E-3</v>
      </c>
      <c r="L3" s="33">
        <f>'Field data and Waste 1'!K31</f>
        <v>1.2500000000000001E-2</v>
      </c>
      <c r="M3" s="33">
        <f>'Field data and Waste 1'!L31</f>
        <v>0.05</v>
      </c>
      <c r="N3" s="33">
        <f>'Field data and Waste 1'!M31</f>
        <v>0.05</v>
      </c>
      <c r="O3" s="33">
        <f>'Field data and Waste 1'!N31</f>
        <v>0</v>
      </c>
      <c r="P3" s="33">
        <f>'Field data and Waste 1'!O31</f>
        <v>0</v>
      </c>
      <c r="Q3" s="33">
        <f>'Field data and Waste 1'!P31</f>
        <v>84.25</v>
      </c>
      <c r="R3" s="33">
        <f>'Field data and Waste 1'!Q31</f>
        <v>48.6875</v>
      </c>
      <c r="S3" s="33">
        <f>'Field data and Waste 1'!R31</f>
        <v>0</v>
      </c>
      <c r="T3" s="33">
        <f>'Field data and Waste 1'!S31</f>
        <v>0</v>
      </c>
      <c r="U3" s="33">
        <f>'Field data and Waste 1'!T31</f>
        <v>0</v>
      </c>
      <c r="V3" s="33">
        <f>'Field data and Waste 1'!U31</f>
        <v>0</v>
      </c>
    </row>
    <row r="4" spans="1:22" x14ac:dyDescent="0.25">
      <c r="A4" s="36">
        <v>2</v>
      </c>
      <c r="B4" s="91"/>
      <c r="C4" s="33">
        <f>'Waste 2'!B31</f>
        <v>70</v>
      </c>
      <c r="D4" s="33">
        <f>'Waste 2'!C31</f>
        <v>154</v>
      </c>
      <c r="E4" s="33">
        <f>'Waste 2'!D31</f>
        <v>84.354619999999997</v>
      </c>
      <c r="F4" s="33">
        <f>'Waste 2'!E31</f>
        <v>18.050900000000002</v>
      </c>
      <c r="G4" s="33">
        <f>'Waste 2'!F31</f>
        <v>10.677519999999999</v>
      </c>
      <c r="H4" s="33">
        <f>'Waste 2'!G31</f>
        <v>6.8599999999999994E-2</v>
      </c>
      <c r="I4" s="33">
        <f>'Waste 2'!H31</f>
        <v>0.77700000000000002</v>
      </c>
      <c r="J4" s="33">
        <f>'Waste 2'!I31</f>
        <v>3.5000000000000003E-2</v>
      </c>
      <c r="K4" s="33">
        <f>'Waste 2'!J31</f>
        <v>7.000000000000001E-4</v>
      </c>
      <c r="L4" s="33">
        <f>'Waste 2'!K31</f>
        <v>3.5000000000000001E-3</v>
      </c>
      <c r="M4" s="33">
        <f>'Waste 2'!L31</f>
        <v>4.5710000000000001E-2</v>
      </c>
      <c r="N4" s="33">
        <f>'Waste 2'!M31</f>
        <v>0.35770000000000007</v>
      </c>
      <c r="O4" s="33">
        <f>'Waste 2'!N31</f>
        <v>0</v>
      </c>
      <c r="P4" s="33">
        <f>'Waste 2'!O31</f>
        <v>0</v>
      </c>
      <c r="Q4" s="33">
        <f>'Waste 2'!P31</f>
        <v>306.11</v>
      </c>
      <c r="R4" s="33">
        <f>'Waste 2'!Q31</f>
        <v>366.625</v>
      </c>
      <c r="S4" s="33">
        <f>'Waste 2'!R31</f>
        <v>0</v>
      </c>
      <c r="T4" s="33">
        <f>'Waste 2'!S31</f>
        <v>0</v>
      </c>
      <c r="U4" s="33">
        <f>'Waste 2'!T31</f>
        <v>0</v>
      </c>
      <c r="V4" s="33">
        <f>'Waste 2'!U31</f>
        <v>0</v>
      </c>
    </row>
    <row r="5" spans="1:22" x14ac:dyDescent="0.25">
      <c r="A5" s="36">
        <v>3</v>
      </c>
      <c r="B5" s="91"/>
      <c r="C5" s="33">
        <f>'Waste 3'!B31</f>
        <v>54</v>
      </c>
      <c r="D5" s="33">
        <f>'Waste 3'!C31</f>
        <v>194.39999999999998</v>
      </c>
      <c r="E5" s="33">
        <f>'Waste 3'!D31</f>
        <v>84.249234000000001</v>
      </c>
      <c r="F5" s="33">
        <f>'Waste 3'!E31</f>
        <v>17.894250000000003</v>
      </c>
      <c r="G5" s="33">
        <f>'Waste 3'!F31</f>
        <v>18.980784</v>
      </c>
      <c r="H5" s="33">
        <f>'Waste 3'!G31</f>
        <v>7.9920000000000005E-2</v>
      </c>
      <c r="I5" s="33">
        <f>'Waste 3'!H31</f>
        <v>0.6048</v>
      </c>
      <c r="J5" s="33">
        <f>'Waste 3'!I31</f>
        <v>2.7E-2</v>
      </c>
      <c r="K5" s="33">
        <f>'Waste 3'!J31</f>
        <v>8.6399999999999997E-4</v>
      </c>
      <c r="L5" s="33">
        <f>'Waste 3'!K31</f>
        <v>2.7000000000000001E-3</v>
      </c>
      <c r="M5" s="33">
        <f>'Waste 3'!L31</f>
        <v>1.7172000000000003E-2</v>
      </c>
      <c r="N5" s="33">
        <f>'Waste 3'!M31</f>
        <v>2.8782000000000002E-2</v>
      </c>
      <c r="O5" s="33">
        <f>'Waste 3'!N31</f>
        <v>0</v>
      </c>
      <c r="P5" s="33">
        <f>'Waste 3'!O31</f>
        <v>0</v>
      </c>
      <c r="Q5" s="33">
        <f>'Waste 3'!P31</f>
        <v>22.410000000000004</v>
      </c>
      <c r="R5" s="33">
        <f>'Waste 3'!Q31</f>
        <v>95.984999999999999</v>
      </c>
      <c r="S5" s="33">
        <f>'Waste 3'!R31</f>
        <v>0</v>
      </c>
      <c r="T5" s="33">
        <f>'Waste 3'!S31</f>
        <v>0</v>
      </c>
      <c r="U5" s="33">
        <f>'Waste 3'!T31</f>
        <v>0</v>
      </c>
      <c r="V5" s="33">
        <f>'Waste 3'!U31</f>
        <v>0</v>
      </c>
    </row>
    <row r="6" spans="1:22" x14ac:dyDescent="0.25">
      <c r="A6" s="36">
        <v>4</v>
      </c>
      <c r="B6" s="91"/>
      <c r="C6" s="33">
        <f>'Waste 4'!B31</f>
        <v>23</v>
      </c>
      <c r="D6" s="33">
        <f>'Waste 4'!C31</f>
        <v>248.952</v>
      </c>
      <c r="E6" s="33">
        <f>'Waste 4'!D31</f>
        <v>57.423777539999996</v>
      </c>
      <c r="F6" s="33">
        <f>'Waste 4'!E31</f>
        <v>20.544575199999997</v>
      </c>
      <c r="G6" s="33">
        <f>'Waste 4'!F31</f>
        <v>106.16124260000001</v>
      </c>
      <c r="H6" s="33">
        <f>'Waste 4'!G31</f>
        <v>4.0737599999999999E-2</v>
      </c>
      <c r="I6" s="33">
        <f>'Waste 4'!H31</f>
        <v>0.1129714</v>
      </c>
      <c r="J6" s="33">
        <f>'Waste 4'!I31</f>
        <v>1.8859999999999998E-2</v>
      </c>
      <c r="K6" s="33">
        <f>'Waste 4'!J31</f>
        <v>1.8860000000000001E-3</v>
      </c>
      <c r="L6" s="33">
        <f>'Waste 4'!K31</f>
        <v>1.8860000000000001E-3</v>
      </c>
      <c r="M6" s="33">
        <f>'Waste 4'!L31</f>
        <v>1.8859999999999998E-2</v>
      </c>
      <c r="N6" s="33">
        <f>'Waste 4'!M31</f>
        <v>3.7719999999999997E-2</v>
      </c>
      <c r="O6" s="33">
        <f>'Waste 4'!N31</f>
        <v>0</v>
      </c>
      <c r="P6" s="33">
        <f>'Waste 4'!O31</f>
        <v>0</v>
      </c>
      <c r="Q6" s="33">
        <f>'Waste 4'!P31</f>
        <v>23.839039999999997</v>
      </c>
      <c r="R6" s="33">
        <f>'Waste 4'!Q31</f>
        <v>87.4161</v>
      </c>
      <c r="S6" s="33">
        <f>'Waste 4'!R31</f>
        <v>0</v>
      </c>
      <c r="T6" s="33">
        <f>'Waste 4'!S31</f>
        <v>0</v>
      </c>
      <c r="U6" s="33">
        <f>'Waste 4'!T31</f>
        <v>0</v>
      </c>
      <c r="V6" s="33">
        <f>'Waste 4'!U31</f>
        <v>0</v>
      </c>
    </row>
    <row r="7" spans="1:22" x14ac:dyDescent="0.25">
      <c r="A7" s="36">
        <v>5</v>
      </c>
      <c r="B7" s="91"/>
      <c r="C7" s="33">
        <f>'Waste 5'!B31</f>
        <v>22</v>
      </c>
      <c r="D7" s="33">
        <f>'Waste 5'!C31</f>
        <v>157.18801999999999</v>
      </c>
      <c r="E7" s="33">
        <f>'Waste 5'!D31</f>
        <v>82.147699700000004</v>
      </c>
      <c r="F7" s="33">
        <f>'Waste 5'!E31</f>
        <v>16.932599750000001</v>
      </c>
      <c r="G7" s="33">
        <f>'Waste 5'!F31</f>
        <v>8.3230572040000013</v>
      </c>
      <c r="H7" s="33">
        <f>'Waste 5'!G31</f>
        <v>5.7564540000000011E-2</v>
      </c>
      <c r="I7" s="33">
        <f>'Waste 5'!H31</f>
        <v>0.65317340000000013</v>
      </c>
      <c r="J7" s="33">
        <f>'Waste 5'!I31</f>
        <v>8.1985860000000008E-3</v>
      </c>
      <c r="K7" s="33">
        <f>'Waste 5'!J31</f>
        <v>1.9382000000000004E-4</v>
      </c>
      <c r="L7" s="33">
        <f>'Waste 5'!K31</f>
        <v>1.9382000000000004E-4</v>
      </c>
      <c r="M7" s="33">
        <f>'Waste 5'!L31</f>
        <v>4.0896020000000005E-2</v>
      </c>
      <c r="N7" s="33">
        <f>'Waste 5'!M31</f>
        <v>0.12714592</v>
      </c>
      <c r="O7" s="33">
        <f>'Waste 5'!N31</f>
        <v>0</v>
      </c>
      <c r="P7" s="33">
        <f>'Waste 5'!O31</f>
        <v>0</v>
      </c>
      <c r="Q7" s="33">
        <f>'Waste 5'!P31</f>
        <v>20.157280000000004</v>
      </c>
      <c r="R7" s="33">
        <f>'Waste 5'!Q31</f>
        <v>81.888950000000008</v>
      </c>
      <c r="S7" s="33">
        <f>'Waste 5'!R31</f>
        <v>0</v>
      </c>
      <c r="T7" s="33">
        <f>'Waste 5'!S31</f>
        <v>0</v>
      </c>
      <c r="U7" s="33">
        <f>'Waste 5'!T31</f>
        <v>0</v>
      </c>
      <c r="V7" s="33">
        <f>'Waste 5'!U31</f>
        <v>0</v>
      </c>
    </row>
    <row r="8" spans="1:22" x14ac:dyDescent="0.25">
      <c r="A8" s="36">
        <v>6</v>
      </c>
      <c r="B8" s="91"/>
      <c r="C8" s="33">
        <f>'Waste 6'!B31</f>
        <v>69</v>
      </c>
      <c r="D8" s="33">
        <f>'Waste 6'!C31</f>
        <v>220.8</v>
      </c>
      <c r="E8" s="33">
        <f>'Waste 6'!D31</f>
        <v>83.623791000000011</v>
      </c>
      <c r="F8" s="33">
        <f>'Waste 6'!E31</f>
        <v>20.952540000000003</v>
      </c>
      <c r="G8" s="33">
        <f>'Waste 6'!F31</f>
        <v>7.3789289999999994</v>
      </c>
      <c r="H8" s="33">
        <f>'Waste 6'!G31</f>
        <v>8.3489999999999995E-2</v>
      </c>
      <c r="I8" s="33">
        <f>'Waste 6'!H31</f>
        <v>0.16077</v>
      </c>
      <c r="J8" s="33">
        <f>'Waste 6'!I31</f>
        <v>3.4500000000000003E-2</v>
      </c>
      <c r="K8" s="33">
        <f>'Waste 6'!J31</f>
        <v>6.9000000000000008E-4</v>
      </c>
      <c r="L8" s="33">
        <f>'Waste 6'!K31</f>
        <v>3.4500000000000004E-3</v>
      </c>
      <c r="M8" s="33">
        <f>'Waste 6'!L31</f>
        <v>1.3800000000000002E-2</v>
      </c>
      <c r="N8" s="33">
        <f>'Waste 6'!M31</f>
        <v>3.243E-2</v>
      </c>
      <c r="O8" s="33">
        <f>'Waste 6'!N31</f>
        <v>0</v>
      </c>
      <c r="P8" s="33">
        <f>'Waste 6'!O31</f>
        <v>0</v>
      </c>
      <c r="Q8" s="33">
        <f>'Waste 6'!P31</f>
        <v>4.2573000000000008</v>
      </c>
      <c r="R8" s="33">
        <f>'Waste 6'!Q31</f>
        <v>30.532499999999999</v>
      </c>
      <c r="S8" s="33">
        <f>'Waste 6'!R31</f>
        <v>0</v>
      </c>
      <c r="T8" s="33">
        <f>'Waste 6'!S31</f>
        <v>0</v>
      </c>
      <c r="U8" s="33">
        <f>'Waste 6'!T31</f>
        <v>0</v>
      </c>
      <c r="V8" s="33">
        <f>'Waste 6'!U31</f>
        <v>0</v>
      </c>
    </row>
    <row r="9" spans="1:22" x14ac:dyDescent="0.25">
      <c r="A9" s="36">
        <v>7</v>
      </c>
      <c r="B9" s="91"/>
      <c r="C9" s="33">
        <f>'Waste 7'!B31</f>
        <v>50</v>
      </c>
      <c r="D9" s="33">
        <f>'Waste 7'!C31</f>
        <v>185</v>
      </c>
      <c r="E9" s="33">
        <f>'Waste 7'!D31</f>
        <v>84.652450000000002</v>
      </c>
      <c r="F9" s="33">
        <f>'Waste 7'!E31</f>
        <v>10.423250000000001</v>
      </c>
      <c r="G9" s="33">
        <f>'Waste 7'!F31</f>
        <v>19.067</v>
      </c>
      <c r="H9" s="33">
        <f>'Waste 7'!G31</f>
        <v>0.16200000000000001</v>
      </c>
      <c r="I9" s="33">
        <f>'Waste 7'!H31</f>
        <v>0.81500000000000006</v>
      </c>
      <c r="J9" s="33">
        <f>'Waste 7'!I31</f>
        <v>2.5000000000000001E-2</v>
      </c>
      <c r="K9" s="33">
        <f>'Waste 7'!J31</f>
        <v>5.0000000000000001E-4</v>
      </c>
      <c r="L9" s="33">
        <f>'Waste 7'!K31</f>
        <v>2.5000000000000001E-3</v>
      </c>
      <c r="M9" s="33">
        <f>'Waste 7'!L31</f>
        <v>4.3950000000000003E-2</v>
      </c>
      <c r="N9" s="33">
        <f>'Waste 7'!M31</f>
        <v>4.6350000000000002E-2</v>
      </c>
      <c r="O9" s="33">
        <f>'Waste 7'!N31</f>
        <v>0</v>
      </c>
      <c r="P9" s="33">
        <f>'Waste 7'!O31</f>
        <v>0</v>
      </c>
      <c r="Q9" s="33">
        <f>'Waste 7'!P31</f>
        <v>36.75</v>
      </c>
      <c r="R9" s="33">
        <f>'Waste 7'!Q31</f>
        <v>72.75</v>
      </c>
      <c r="S9" s="33">
        <f>'Waste 7'!R31</f>
        <v>0</v>
      </c>
      <c r="T9" s="33">
        <f>'Waste 7'!S31</f>
        <v>0</v>
      </c>
      <c r="U9" s="33">
        <f>'Waste 7'!T31</f>
        <v>0</v>
      </c>
      <c r="V9" s="33">
        <f>'Waste 7'!U31</f>
        <v>0</v>
      </c>
    </row>
    <row r="10" spans="1:22" x14ac:dyDescent="0.25">
      <c r="A10" s="36">
        <v>8</v>
      </c>
      <c r="B10" s="91"/>
      <c r="C10" s="33">
        <f>'Waste 8'!B31</f>
        <v>250</v>
      </c>
      <c r="D10" s="33">
        <f>'Waste 8'!C31</f>
        <v>100</v>
      </c>
      <c r="E10" s="33">
        <f>'Waste 8'!D31</f>
        <v>80.185000000000002</v>
      </c>
      <c r="F10" s="33">
        <f>'Waste 8'!E31</f>
        <v>84.952500000000001</v>
      </c>
      <c r="G10" s="33">
        <f>'Waste 8'!F31</f>
        <v>14.258799999999999</v>
      </c>
      <c r="H10" s="33">
        <f>'Waste 8'!G31</f>
        <v>0.40749999999999997</v>
      </c>
      <c r="I10" s="33">
        <f>'Waste 8'!H31</f>
        <v>0.125</v>
      </c>
      <c r="J10" s="33">
        <f>'Waste 8'!I31</f>
        <v>0.125</v>
      </c>
      <c r="K10" s="33">
        <f>'Waste 8'!J31</f>
        <v>2.5000000000000001E-3</v>
      </c>
      <c r="L10" s="33">
        <f>'Waste 8'!K31</f>
        <v>1.2500000000000001E-2</v>
      </c>
      <c r="M10" s="33">
        <f>'Waste 8'!L31</f>
        <v>0.05</v>
      </c>
      <c r="N10" s="33">
        <f>'Waste 8'!M31</f>
        <v>0.05</v>
      </c>
      <c r="O10" s="33">
        <f>'Waste 8'!N31</f>
        <v>0</v>
      </c>
      <c r="P10" s="33">
        <f>'Waste 8'!O31</f>
        <v>0</v>
      </c>
      <c r="Q10" s="33">
        <f>'Waste 8'!P31</f>
        <v>222</v>
      </c>
      <c r="R10" s="33">
        <f>'Waste 8'!Q31</f>
        <v>27.8125</v>
      </c>
      <c r="S10" s="33">
        <f>'Waste 8'!R31</f>
        <v>0</v>
      </c>
      <c r="T10" s="33">
        <f>'Waste 8'!S31</f>
        <v>0</v>
      </c>
      <c r="U10" s="33">
        <f>'Waste 8'!T31</f>
        <v>0</v>
      </c>
      <c r="V10" s="33">
        <f>'Waste 8'!U31</f>
        <v>0</v>
      </c>
    </row>
    <row r="11" spans="1:22" x14ac:dyDescent="0.25">
      <c r="A11" s="36">
        <v>9</v>
      </c>
      <c r="B11" s="91"/>
      <c r="C11" s="33">
        <f>'Waste 9'!B31</f>
        <v>250</v>
      </c>
      <c r="D11" s="33">
        <f>'Waste 9'!C31</f>
        <v>425.00000000000006</v>
      </c>
      <c r="E11" s="33">
        <f>'Waste 9'!D31</f>
        <v>115.12275</v>
      </c>
      <c r="F11" s="33">
        <f>'Waste 9'!E31</f>
        <v>62.057500000000012</v>
      </c>
      <c r="G11" s="33">
        <f>'Waste 9'!F31</f>
        <v>21.76125</v>
      </c>
      <c r="H11" s="33">
        <f>'Waste 9'!G31</f>
        <v>8.8749999999999996E-2</v>
      </c>
      <c r="I11" s="33">
        <f>'Waste 9'!H31</f>
        <v>0.58250000000000002</v>
      </c>
      <c r="J11" s="33">
        <f>'Waste 9'!I31</f>
        <v>0.125</v>
      </c>
      <c r="K11" s="33">
        <f>'Waste 9'!J31</f>
        <v>2.5000000000000001E-3</v>
      </c>
      <c r="L11" s="33">
        <f>'Waste 9'!K31</f>
        <v>1.2500000000000001E-2</v>
      </c>
      <c r="M11" s="33">
        <f>'Waste 9'!L31</f>
        <v>5.3499999999999999E-2</v>
      </c>
      <c r="N11" s="33">
        <f>'Waste 9'!M31</f>
        <v>0.1285</v>
      </c>
      <c r="O11" s="33">
        <f>'Waste 9'!N31</f>
        <v>0</v>
      </c>
      <c r="P11" s="33">
        <f>'Waste 9'!O31</f>
        <v>0</v>
      </c>
      <c r="Q11" s="33">
        <f>'Waste 9'!P31</f>
        <v>103.50000000000001</v>
      </c>
      <c r="R11" s="33">
        <f>'Waste 9'!Q31</f>
        <v>143.125</v>
      </c>
      <c r="S11" s="33">
        <f>'Waste 9'!R31</f>
        <v>0</v>
      </c>
      <c r="T11" s="33">
        <f>'Waste 9'!S31</f>
        <v>0</v>
      </c>
      <c r="U11" s="33">
        <f>'Waste 9'!T31</f>
        <v>0</v>
      </c>
      <c r="V11" s="33">
        <f>'Waste 9'!U31</f>
        <v>0</v>
      </c>
    </row>
    <row r="12" spans="1:22" x14ac:dyDescent="0.25">
      <c r="A12" s="36">
        <v>10</v>
      </c>
      <c r="B12" s="91"/>
      <c r="C12" s="33">
        <f>'Waste 10'!B31</f>
        <v>31</v>
      </c>
      <c r="D12" s="33">
        <f>'Waste 10'!C31</f>
        <v>111.6</v>
      </c>
      <c r="E12" s="33">
        <f>'Waste 10'!D31</f>
        <v>83.023549000000003</v>
      </c>
      <c r="F12" s="33">
        <f>'Waste 10'!E31</f>
        <v>7.3215800000000009</v>
      </c>
      <c r="G12" s="33">
        <f>'Waste 10'!F31</f>
        <v>2.3077702000000002</v>
      </c>
      <c r="H12" s="33">
        <f>'Waste 10'!G31</f>
        <v>0.10292</v>
      </c>
      <c r="I12" s="33">
        <f>'Waste 10'!H31</f>
        <v>0.66650000000000009</v>
      </c>
      <c r="J12" s="33">
        <f>'Waste 10'!I31</f>
        <v>4.7120000000000002E-2</v>
      </c>
      <c r="K12" s="33">
        <f>'Waste 10'!J31</f>
        <v>2.1700000000000001E-3</v>
      </c>
      <c r="L12" s="33">
        <f>'Waste 10'!K31</f>
        <v>1.5500000000000002E-3</v>
      </c>
      <c r="M12" s="33">
        <f>'Waste 10'!L31</f>
        <v>2.2629999999999997E-2</v>
      </c>
      <c r="N12" s="33">
        <f>'Waste 10'!M31</f>
        <v>4.4020000000000004E-2</v>
      </c>
      <c r="O12" s="33">
        <f>'Waste 10'!N31</f>
        <v>0</v>
      </c>
      <c r="P12" s="33">
        <f>'Waste 10'!O31</f>
        <v>0</v>
      </c>
      <c r="Q12" s="33">
        <f>'Waste 10'!P31</f>
        <v>24.118000000000002</v>
      </c>
      <c r="R12" s="33">
        <f>'Waste 10'!Q31</f>
        <v>46.112499999999997</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54</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22</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69</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31</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REGU-204-2747045</_dlc_DocId>
    <_dlc_DocIdUrl xmlns="9be56660-2c31-41ef-bc00-23e72f632f2a">
      <Url>https://cyfoethnaturiolcymru.sharepoint.com/teams/Regulatory/Permitting/_layouts/15/DocIdRedir.aspx?ID=REGU-204-2747045</Url>
      <Description>REGU-204-2747045</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2023-01-25T00:00:00+00:00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2C9D3F-820C-437B-BE35-F142DD0D010D}"/>
</file>

<file path=customXml/itemProps2.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9be56660-2c31-41ef-bc00-23e72f632f2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47C68801-A927-47C5-8D41-CA939A4C8A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2023-01-18T11:51:52Z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efa5092a-decb-4070-9ee0-03429db69a70</vt:lpwstr>
  </property>
  <property fmtid="{D5CDD505-2E9C-101B-9397-08002B2CF9AE}" pid="4" name="Order">
    <vt:r8>274704500</vt:r8>
  </property>
  <property fmtid="{D5CDD505-2E9C-101B-9397-08002B2CF9AE}" pid="5" name="MediaServiceImageTags">
    <vt:lpwstr/>
  </property>
</Properties>
</file>