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0076/"/>
    </mc:Choice>
  </mc:AlternateContent>
  <xr:revisionPtr revIDLastSave="0" documentId="13_ncr:1_{6BE15EA8-DDCD-4E78-9125-D1446FF65038}" xr6:coauthVersionLast="47" xr6:coauthVersionMax="47" xr10:uidLastSave="{00000000-0000-0000-0000-000000000000}"/>
  <bookViews>
    <workbookView xWindow="-110" yWindow="-110" windowWidth="19420" windowHeight="10420" tabRatio="870" activeTab="2" xr2:uid="{00000000-000D-0000-FFFF-FFFF00000000}"/>
  </bookViews>
  <sheets>
    <sheet name="Volac Felinfach" sheetId="1" r:id="rId1"/>
    <sheet name="DCWW Bolton Hill" sheetId="21" r:id="rId2"/>
    <sheet name="Penderyn Distillery"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O65" i="1" l="1"/>
  <c r="P65" i="1"/>
  <c r="Q65" i="1"/>
  <c r="R65" i="1"/>
  <c r="S65" i="1"/>
  <c r="T65" i="1"/>
  <c r="U65" i="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20" i="19"/>
  <c r="H24" i="19"/>
  <c r="C26" i="19"/>
  <c r="C25" i="19"/>
  <c r="C24" i="19"/>
  <c r="C23" i="19"/>
  <c r="C22" i="19"/>
  <c r="C21" i="19"/>
  <c r="C20" i="19"/>
  <c r="C5" i="19"/>
  <c r="C19" i="19" s="1"/>
  <c r="C4" i="19"/>
  <c r="C18" i="19" s="1"/>
  <c r="C3" i="19"/>
  <c r="C17" i="19" s="1"/>
  <c r="B5" i="20"/>
  <c r="B4" i="20"/>
  <c r="B3" i="20"/>
  <c r="R21" i="19"/>
  <c r="J21" i="19"/>
  <c r="T24" i="19"/>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T18" i="27"/>
  <c r="O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N58" i="21" l="1"/>
  <c r="N61" i="21" s="1"/>
  <c r="F58" i="21"/>
  <c r="F61" i="21" s="1"/>
  <c r="U57" i="21"/>
  <c r="F57" i="21"/>
  <c r="S23" i="19"/>
  <c r="L20" i="19"/>
  <c r="R26" i="19"/>
  <c r="K23" i="19"/>
  <c r="D20" i="19"/>
  <c r="O58" i="21"/>
  <c r="O61" i="21" s="1"/>
  <c r="J26" i="19"/>
  <c r="V22" i="19"/>
  <c r="U25" i="19"/>
  <c r="N22" i="19"/>
  <c r="G58" i="21"/>
  <c r="G61" i="21" s="1"/>
  <c r="T58" i="21"/>
  <c r="T61" i="21" s="1"/>
  <c r="L58" i="21"/>
  <c r="L61" i="21" s="1"/>
  <c r="L64" i="21" s="1"/>
  <c r="D58" i="21"/>
  <c r="D61" i="21" s="1"/>
  <c r="D64" i="21" s="1"/>
  <c r="M25" i="19"/>
  <c r="F22" i="19"/>
  <c r="G17" i="27"/>
  <c r="O17" i="27"/>
  <c r="O19" i="27" s="1"/>
  <c r="O20" i="27" s="1"/>
  <c r="E25" i="19"/>
  <c r="Q21" i="19"/>
  <c r="P24" i="19"/>
  <c r="I21" i="19"/>
  <c r="D22" i="19"/>
  <c r="L22" i="19"/>
  <c r="T22" i="19"/>
  <c r="O4" i="20"/>
  <c r="P4" i="19"/>
  <c r="P18" i="19" s="1"/>
  <c r="H20" i="19"/>
  <c r="P20" i="19"/>
  <c r="G4" i="20"/>
  <c r="H4" i="19"/>
  <c r="H18" i="19" s="1"/>
  <c r="G26" i="19"/>
  <c r="O26" i="19"/>
  <c r="I4" i="20"/>
  <c r="J4" i="19"/>
  <c r="J18" i="19" s="1"/>
  <c r="I59" i="21"/>
  <c r="J17" i="21"/>
  <c r="J19" i="21" s="1"/>
  <c r="J20" i="21" s="1"/>
  <c r="J21" i="21"/>
  <c r="J23" i="21" s="1"/>
  <c r="J24" i="21" s="1"/>
  <c r="P26" i="19"/>
  <c r="R23" i="19"/>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21" i="21"/>
  <c r="I23" i="21" s="1"/>
  <c r="I24" i="21" s="1"/>
  <c r="D59" i="27"/>
  <c r="E17" i="27"/>
  <c r="E19" i="27" s="1"/>
  <c r="E20" i="27" s="1"/>
  <c r="L59" i="27"/>
  <c r="M17" i="27"/>
  <c r="M19" i="27" s="1"/>
  <c r="M20" i="27" s="1"/>
  <c r="T59" i="27"/>
  <c r="U17" i="27"/>
  <c r="J23" i="19"/>
  <c r="R4" i="20"/>
  <c r="S4" i="19"/>
  <c r="S18" i="19" s="1"/>
  <c r="S25" i="19"/>
  <c r="M24" i="19"/>
  <c r="U24" i="19"/>
  <c r="K25" i="19"/>
  <c r="E24" i="19"/>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T26" i="19"/>
  <c r="L26" i="19"/>
  <c r="D26" i="19"/>
  <c r="O25" i="19"/>
  <c r="G25" i="19"/>
  <c r="R24" i="19"/>
  <c r="J24" i="19"/>
  <c r="U23" i="19"/>
  <c r="M23" i="19"/>
  <c r="E23" i="19"/>
  <c r="P22" i="19"/>
  <c r="H22" i="19"/>
  <c r="S21" i="19"/>
  <c r="K21" i="19"/>
  <c r="V20" i="19"/>
  <c r="N20" i="19"/>
  <c r="F20" i="19"/>
  <c r="Q5" i="19"/>
  <c r="Q19" i="19" s="1"/>
  <c r="I5" i="19"/>
  <c r="I19" i="19" s="1"/>
  <c r="T4" i="19"/>
  <c r="T18" i="19" s="1"/>
  <c r="L4" i="19"/>
  <c r="L18" i="19" s="1"/>
  <c r="D4" i="19"/>
  <c r="D18" i="19" s="1"/>
  <c r="C59" i="27"/>
  <c r="D17" i="27"/>
  <c r="D19" i="27" s="1"/>
  <c r="D20" i="27" s="1"/>
  <c r="K59" i="27"/>
  <c r="L17" i="27"/>
  <c r="L19" i="27" s="1"/>
  <c r="L20" i="27" s="1"/>
  <c r="S59" i="27"/>
  <c r="T17" i="27"/>
  <c r="T19" i="27" s="1"/>
  <c r="S26" i="19"/>
  <c r="K26" i="19"/>
  <c r="V25" i="19"/>
  <c r="N25" i="19"/>
  <c r="F25" i="19"/>
  <c r="Q24" i="19"/>
  <c r="I24" i="19"/>
  <c r="T23" i="19"/>
  <c r="L23" i="19"/>
  <c r="D23" i="19"/>
  <c r="O22" i="19"/>
  <c r="G22" i="19"/>
  <c r="U20" i="19"/>
  <c r="M20" i="19"/>
  <c r="E20" i="19"/>
  <c r="P5" i="19"/>
  <c r="P19" i="19" s="1"/>
  <c r="H5" i="19"/>
  <c r="H19" i="19" s="1"/>
  <c r="O59" i="21"/>
  <c r="O64" i="21" s="1"/>
  <c r="P21" i="21"/>
  <c r="P23" i="21" s="1"/>
  <c r="P24" i="21" s="1"/>
  <c r="P17" i="21"/>
  <c r="P19" i="21" s="1"/>
  <c r="H21" i="21"/>
  <c r="H23" i="21" s="1"/>
  <c r="H24" i="21" s="1"/>
  <c r="H17" i="21"/>
  <c r="H19" i="21" s="1"/>
  <c r="H20" i="21" s="1"/>
  <c r="E59" i="27"/>
  <c r="F17" i="27"/>
  <c r="F19" i="27" s="1"/>
  <c r="F20" i="27" s="1"/>
  <c r="M59" i="27"/>
  <c r="N17" i="27"/>
  <c r="N19" i="27" s="1"/>
  <c r="N20" i="27" s="1"/>
  <c r="U59" i="27"/>
  <c r="V17" i="27"/>
  <c r="L5" i="20"/>
  <c r="Q26" i="19"/>
  <c r="I26" i="19"/>
  <c r="T25" i="19"/>
  <c r="L25" i="19"/>
  <c r="D25" i="19"/>
  <c r="O24" i="19"/>
  <c r="G24" i="19"/>
  <c r="U22" i="19"/>
  <c r="M22" i="19"/>
  <c r="E22" i="19"/>
  <c r="P21" i="19"/>
  <c r="H21" i="19"/>
  <c r="S20" i="19"/>
  <c r="K20" i="19"/>
  <c r="V5" i="19"/>
  <c r="V19" i="19" s="1"/>
  <c r="N5" i="19"/>
  <c r="N19" i="19" s="1"/>
  <c r="F5" i="19"/>
  <c r="F19" i="19" s="1"/>
  <c r="Q4" i="19"/>
  <c r="Q18" i="19" s="1"/>
  <c r="I4" i="19"/>
  <c r="I18" i="19" s="1"/>
  <c r="A34" i="21"/>
  <c r="N59" i="21"/>
  <c r="O21" i="21"/>
  <c r="O23" i="21" s="1"/>
  <c r="O24" i="21" s="1"/>
  <c r="O17" i="21"/>
  <c r="O19" i="21" s="1"/>
  <c r="O20" i="21" s="1"/>
  <c r="F59" i="21"/>
  <c r="G21" i="21"/>
  <c r="G23" i="21" s="1"/>
  <c r="G24" i="21" s="1"/>
  <c r="G17" i="21"/>
  <c r="V24" i="19"/>
  <c r="N24" i="19"/>
  <c r="F24" i="19"/>
  <c r="Q23" i="19"/>
  <c r="I23" i="19"/>
  <c r="O21" i="19"/>
  <c r="G21" i="19"/>
  <c r="R20" i="19"/>
  <c r="J20" i="19"/>
  <c r="U5" i="19"/>
  <c r="U19" i="19" s="1"/>
  <c r="E5" i="19"/>
  <c r="E19" i="19" s="1"/>
  <c r="M59" i="21"/>
  <c r="N17" i="21"/>
  <c r="N19" i="21" s="1"/>
  <c r="N20" i="21" s="1"/>
  <c r="N21" i="21"/>
  <c r="N23" i="21" s="1"/>
  <c r="N24" i="21" s="1"/>
  <c r="H17" i="27"/>
  <c r="P17" i="27"/>
  <c r="P19" i="27" s="1"/>
  <c r="R25" i="19"/>
  <c r="J25" i="19"/>
  <c r="P23" i="19"/>
  <c r="H23" i="19"/>
  <c r="S22" i="19"/>
  <c r="K22" i="19"/>
  <c r="V21" i="19"/>
  <c r="N21" i="19"/>
  <c r="F21" i="19"/>
  <c r="Q20" i="19"/>
  <c r="I20" i="19"/>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V26" i="19"/>
  <c r="N26" i="19"/>
  <c r="F26" i="19"/>
  <c r="Q25" i="19"/>
  <c r="I25" i="19"/>
  <c r="L24" i="19"/>
  <c r="D24" i="19"/>
  <c r="O23" i="19"/>
  <c r="G23" i="19"/>
  <c r="R22" i="19"/>
  <c r="J22" i="19"/>
  <c r="U21" i="19"/>
  <c r="M21" i="19"/>
  <c r="E21" i="19"/>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U26" i="19"/>
  <c r="M26" i="19"/>
  <c r="E26" i="19"/>
  <c r="P25" i="19"/>
  <c r="H25" i="19"/>
  <c r="S24" i="19"/>
  <c r="K24" i="19"/>
  <c r="V23" i="19"/>
  <c r="N23" i="19"/>
  <c r="F23" i="19"/>
  <c r="Q22" i="19"/>
  <c r="I22" i="19"/>
  <c r="T21" i="19"/>
  <c r="L21" i="19"/>
  <c r="D21" i="19"/>
  <c r="O20" i="19"/>
  <c r="G20" i="19"/>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K58" i="21"/>
  <c r="K61" i="21" s="1"/>
  <c r="K64" i="21" s="1"/>
  <c r="I21" i="27"/>
  <c r="I23" i="27" s="1"/>
  <c r="I24" i="27" s="1"/>
  <c r="Q21" i="27"/>
  <c r="R58" i="21"/>
  <c r="R61" i="21" s="1"/>
  <c r="O57" i="21"/>
  <c r="A43" i="21"/>
  <c r="J58" i="21"/>
  <c r="J61" i="21" s="1"/>
  <c r="G21" i="27"/>
  <c r="G23" i="27" s="1"/>
  <c r="G24" i="27" s="1"/>
  <c r="O21" i="27"/>
  <c r="O23" i="27" s="1"/>
  <c r="O24" i="27" s="1"/>
  <c r="H21" i="27"/>
  <c r="H23" i="27" s="1"/>
  <c r="H24" i="27" s="1"/>
  <c r="P21" i="27"/>
  <c r="J58" i="27"/>
  <c r="J61" i="27" s="1"/>
  <c r="R58" i="27"/>
  <c r="R61" i="27" s="1"/>
  <c r="R64" i="27" s="1"/>
  <c r="L21" i="27"/>
  <c r="L23" i="27" s="1"/>
  <c r="L24" i="27" s="1"/>
  <c r="T21" i="27"/>
  <c r="P58" i="21"/>
  <c r="P61" i="21" s="1"/>
  <c r="H58" i="21"/>
  <c r="H61" i="21" s="1"/>
  <c r="R57" i="21"/>
  <c r="D58" i="27"/>
  <c r="D61"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Q64" i="27" s="1"/>
  <c r="H57" i="27"/>
  <c r="F59" i="27"/>
  <c r="P23" i="27"/>
  <c r="P24" i="27" s="1"/>
  <c r="N57" i="27"/>
  <c r="H59" i="27"/>
  <c r="Q58" i="21"/>
  <c r="Q61" i="21" s="1"/>
  <c r="Q64" i="21" s="1"/>
  <c r="I58" i="21"/>
  <c r="I61" i="21" s="1"/>
  <c r="C58" i="27"/>
  <c r="C61" i="27" s="1"/>
  <c r="K58" i="27"/>
  <c r="K61" i="27" s="1"/>
  <c r="S58" i="27"/>
  <c r="S61" i="27" s="1"/>
  <c r="S64" i="27" s="1"/>
  <c r="P57" i="27"/>
  <c r="N59" i="27"/>
  <c r="G57" i="21"/>
  <c r="P59" i="27"/>
  <c r="B58" i="27"/>
  <c r="B61" i="27" s="1"/>
  <c r="D5" i="20"/>
  <c r="D4"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O65" i="27" s="1"/>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E63" i="27"/>
  <c r="M63" i="27"/>
  <c r="P64" i="21"/>
  <c r="A33" i="21"/>
  <c r="A37" i="21"/>
  <c r="A41" i="21"/>
  <c r="A45" i="21"/>
  <c r="A49" i="21"/>
  <c r="E58" i="21"/>
  <c r="E61" i="21" s="1"/>
  <c r="M58" i="21"/>
  <c r="M61" i="21" s="1"/>
  <c r="U58" i="21"/>
  <c r="U61" i="21" s="1"/>
  <c r="U64" i="21" s="1"/>
  <c r="U66" i="21" s="1"/>
  <c r="S19" i="21"/>
  <c r="C57" i="21"/>
  <c r="K57" i="21"/>
  <c r="S57" i="21"/>
  <c r="G19" i="21"/>
  <c r="G20" i="21" s="1"/>
  <c r="Q19" i="21"/>
  <c r="R23" i="21"/>
  <c r="R24" i="21" s="1"/>
  <c r="I19" i="21"/>
  <c r="I20" i="21" s="1"/>
  <c r="R19" i="21"/>
  <c r="A31" i="21"/>
  <c r="G63" i="21"/>
  <c r="O63" i="21"/>
  <c r="O65" i="21" s="1"/>
  <c r="H63" i="21"/>
  <c r="P63" i="21"/>
  <c r="P65" i="21" s="1"/>
  <c r="I63" i="21"/>
  <c r="Q63" i="21"/>
  <c r="B63" i="21"/>
  <c r="J63" i="21"/>
  <c r="R63" i="21"/>
  <c r="C63" i="21"/>
  <c r="K63" i="2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1" l="1"/>
  <c r="N66" i="21" s="1"/>
  <c r="S65" i="21"/>
  <c r="R64" i="21"/>
  <c r="R66" i="21" s="1"/>
  <c r="U65" i="21"/>
  <c r="Q65" i="21"/>
  <c r="C23" i="21"/>
  <c r="C24" i="21" s="1"/>
  <c r="E65" i="27"/>
  <c r="L65" i="21"/>
  <c r="K65" i="21"/>
  <c r="D65" i="21"/>
  <c r="J64" i="27"/>
  <c r="J65" i="27" s="1"/>
  <c r="I64" i="27"/>
  <c r="I65" i="27" s="1"/>
  <c r="K64" i="27"/>
  <c r="K65" i="27" s="1"/>
  <c r="D64" i="27"/>
  <c r="D65" i="27" s="1"/>
  <c r="C64" i="27"/>
  <c r="C65" i="27" s="1"/>
  <c r="C64" i="21"/>
  <c r="C65" i="21" s="1"/>
  <c r="P64" i="27"/>
  <c r="G64" i="21"/>
  <c r="S64" i="21"/>
  <c r="S66" i="21" s="1"/>
  <c r="E64" i="21"/>
  <c r="F64" i="21"/>
  <c r="J64" i="21"/>
  <c r="H64" i="21"/>
  <c r="H65" i="21" s="1"/>
  <c r="M64" i="27"/>
  <c r="H64" i="27"/>
  <c r="O66" i="21"/>
  <c r="L64" i="27"/>
  <c r="M64" i="21"/>
  <c r="M65" i="21" s="1"/>
  <c r="I64" i="21"/>
  <c r="U64" i="27"/>
  <c r="U66" i="27" s="1"/>
  <c r="S66" i="27"/>
  <c r="B64" i="27"/>
  <c r="B64" i="21"/>
  <c r="O64" i="27"/>
  <c r="O66" i="27" s="1"/>
  <c r="N64" i="27"/>
  <c r="Q66" i="21"/>
  <c r="P66" i="21"/>
  <c r="K66" i="27"/>
  <c r="R66" i="27"/>
  <c r="C66" i="27"/>
  <c r="J66" i="27"/>
  <c r="G64" i="27"/>
  <c r="F64" i="27"/>
  <c r="T66" i="27"/>
  <c r="T66" i="21"/>
  <c r="L66" i="21"/>
  <c r="S64" i="1"/>
  <c r="D66" i="27"/>
  <c r="R64" i="1"/>
  <c r="Q64" i="1"/>
  <c r="U64" i="1"/>
  <c r="P64" i="1"/>
  <c r="E66" i="27"/>
  <c r="Q66" i="27"/>
  <c r="I66" i="27"/>
  <c r="P66" i="27"/>
  <c r="K66" i="21"/>
  <c r="D66" i="21"/>
  <c r="N64" i="1"/>
  <c r="M64" i="1"/>
  <c r="T64" i="1"/>
  <c r="L64" i="1"/>
  <c r="J64" i="1"/>
  <c r="J65" i="1" s="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N65" i="21" l="1"/>
  <c r="R65" i="21"/>
  <c r="F65" i="1"/>
  <c r="L65" i="1"/>
  <c r="G65" i="1"/>
  <c r="E65" i="1"/>
  <c r="H65" i="1"/>
  <c r="M65" i="1"/>
  <c r="I65" i="1"/>
  <c r="N65" i="1"/>
  <c r="D65" i="1"/>
  <c r="K65" i="1"/>
  <c r="B65" i="1"/>
  <c r="M66" i="27"/>
  <c r="M65" i="27"/>
  <c r="N66" i="27"/>
  <c r="N65" i="27"/>
  <c r="L66" i="27"/>
  <c r="L65" i="27"/>
  <c r="M66" i="21"/>
  <c r="J66" i="21"/>
  <c r="J65" i="21"/>
  <c r="I66" i="21"/>
  <c r="I65" i="21"/>
  <c r="F66" i="21"/>
  <c r="F65" i="21"/>
  <c r="C66" i="21"/>
  <c r="E66" i="21"/>
  <c r="E65" i="21"/>
  <c r="F66" i="27"/>
  <c r="F65" i="27"/>
  <c r="H66" i="21"/>
  <c r="H66" i="27"/>
  <c r="H65" i="27"/>
  <c r="B66" i="21"/>
  <c r="B65" i="21"/>
  <c r="B66" i="27"/>
  <c r="B65" i="27"/>
  <c r="G66" i="27"/>
  <c r="G65" i="27"/>
  <c r="G66" i="21"/>
  <c r="G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<sst xmlns="http://schemas.openxmlformats.org/spreadsheetml/2006/main" count="736" uniqueCount="185">
  <si>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</si>
  <si>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</si>
  <si>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</si>
  <si>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</si>
  <si>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</si>
  <si>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</si>
  <si>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</si>
  <si>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</si>
  <si>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</si>
  <si>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</si>
  <si>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</si>
  <si>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</si>
  <si>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</si>
  <si>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</si>
  <si>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</si>
  <si>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</si>
  <si>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</si>
  <si>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</si>
  <si>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</si>
  <si>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</si>
  <si>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</si>
  <si>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</si>
  <si>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</si>
  <si>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</si>
  <si>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</si>
  <si>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</si>
  <si>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</si>
  <si>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</si>
  <si>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</si>
  <si>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</si>
  <si>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</si>
  <si>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</si>
  <si>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</si>
  <si>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</si>
  <si>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</si>
  <si>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</si>
  <si>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</si>
  <si>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</si>
  <si>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</si>
  <si>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</si>
  <si>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</si>
  <si>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</si>
  <si>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</si>
  <si>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</si>
  <si>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</si>
  <si>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</si>
  <si>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</si>
  <si>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</si>
  <si>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</si>
  <si>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</si>
  <si>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</si>
  <si>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</si>
  <si>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</si>
  <si>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</si>
  <si>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</si>
  <si>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</si>
  <si>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</si>
  <si>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</si>
  <si>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</si>
  <si>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</si>
  <si>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</si>
  <si>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</si>
  <si>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</si>
  <si>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</si>
  <si>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</si>
  <si>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</si>
  <si>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</si>
  <si>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</si>
  <si>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</si>
  <si>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</si>
  <si>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</si>
  <si>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</si>
  <si>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</si>
  <si>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</si>
  <si>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</si>
  <si>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</si>
  <si>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</si>
  <si>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</si>
  <si>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</si>
  <si>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</si>
  <si>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</si>
  <si>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</si>
  <si>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</si>
  <si>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</si>
  <si>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</si>
  <si>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</si>
  <si>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</si>
  <si>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</si>
  <si>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</si>
  <si>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</si>
  <si>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</si>
  <si>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</si>
  <si>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</si>
  <si>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</si>
  <si>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</si>
  <si>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</si>
  <si>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</si>
  <si>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</si>
  <si>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</si>
  <si>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</si>
  <si>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</si>
  <si>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</si>
  <si>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</si>
  <si>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</si>
  <si>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</si>
  <si>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</si>
  <si>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</si>
  <si>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</si>
  <si>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</si>
  <si>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</si>
  <si>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</si>
  <si>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</si>
  <si>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</si>
  <si>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</si>
  <si>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</si>
  <si>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</si>
  <si>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</si>
  <si>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</si>
  <si>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</si>
  <si>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</si>
  <si>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</si>
  <si>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</si>
  <si>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</si>
  <si>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</si>
  <si>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</si>
  <si>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</si>
  <si>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</si>
  <si>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</si>
  <si>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</si>
  <si>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</si>
  <si>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</si>
  <si>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</si>
  <si>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</si>
  <si>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</si>
  <si>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</si>
  <si>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</si>
  <si>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</si>
  <si>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</si>
  <si>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</si>
  <si>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</si>
  <si>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</si>
  <si>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</si>
  <si>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</si>
  <si>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</si>
  <si>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</si>
  <si>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</si>
  <si>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</si>
  <si>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</si>
  <si>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</si>
  <si>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</si>
  <si>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</si>
  <si>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</si>
  <si>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</si>
  <si>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</si>
  <si>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</si>
  <si>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</si>
  <si>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</si>
  <si>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</si>
  <si>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</si>
  <si>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</si>
  <si>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PAN-020076</t>
  </si>
  <si>
    <t>EPR/AB3891CX</t>
  </si>
  <si>
    <t>Mr Daniel James</t>
  </si>
  <si>
    <t>Hafod Farm, Ferwig,Ceredigion,SA43 1PU</t>
  </si>
  <si>
    <t>Owen Clee</t>
  </si>
  <si>
    <t>Volac</t>
  </si>
  <si>
    <t>02 05 02</t>
  </si>
  <si>
    <t>19 09 02</t>
  </si>
  <si>
    <t>Sludge from water
clarification</t>
  </si>
  <si>
    <t>Spent wash from spirits
distillation</t>
  </si>
  <si>
    <t>02 07 02</t>
  </si>
  <si>
    <t>4-B</t>
  </si>
  <si>
    <t>9-B</t>
  </si>
  <si>
    <t>8222-B</t>
  </si>
  <si>
    <t>7233-B</t>
  </si>
  <si>
    <t>5641-B</t>
  </si>
  <si>
    <t>4956-B</t>
  </si>
  <si>
    <t>6-B</t>
  </si>
  <si>
    <t>5-B</t>
  </si>
  <si>
    <t>7-B</t>
  </si>
  <si>
    <t>8-B</t>
  </si>
  <si>
    <t xml:space="preserve"> CYY 9155</t>
  </si>
  <si>
    <t xml:space="preserve"> CYY 7069</t>
  </si>
  <si>
    <t>CYY 2062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</si>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</sst>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center"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7">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5" dataDxfId="93" headerRowBorderDxfId="94" tableBorderDxfId="92" totalsRowBorderDxfId="91">
  <autoFilter ref="AI1:AN26" xr:uid="{F8B5EC87-3095-445A-A980-2CFAA0A7B9A2}"/>
  <sortState xmlns:xlrd2="http://schemas.microsoft.com/office/spreadsheetml/2017/richdata2" ref="AI2:AL25">
    <sortCondition ref="AL1:AL25"/>
  </sortState>
  <tableColumns count="6">
    <tableColumn id="1" xr3:uid="{360F44E4-7249-415F-8D5E-41D249F9A162}" name="Crop" dataDxfId="90"/>
    <tableColumn id="2" xr3:uid="{55E07717-B4EC-4E8A-B9A9-34F3CF85E32D}" name="P Offtake" dataDxfId="89"/>
    <tableColumn id="3" xr3:uid="{7B25FA52-8104-4FE3-AED4-B53CBFDF89B2}" name="K Offtake" dataDxfId="88"/>
    <tableColumn id="4" xr3:uid="{0DBAE461-2D09-43C8-9342-3980D552AE4D}" name="Order" dataDxfId="87"/>
    <tableColumn id="5" xr3:uid="{52CACE7B-0CBA-46FC-9F24-02CBD6100239}" name="Lime pH requirement" dataDxfId="86"/>
    <tableColumn id="6" xr3:uid="{F1432630-9B16-4266-8147-CE754A715307}" name="Column1"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3" dataDxfId="51" headerRowBorderDxfId="52" tableBorderDxfId="50" totalsRowBorderDxfId="49">
  <autoFilter ref="AI1:AN26" xr:uid="{F8B5EC87-3095-445A-A980-2CFAA0A7B9A2}"/>
  <sortState xmlns:xlrd2="http://schemas.microsoft.com/office/spreadsheetml/2017/richdata2" ref="AI2:AL25">
    <sortCondition ref="AL1:AL25"/>
  </sortState>
  <tableColumns count="6">
    <tableColumn id="1" xr3:uid="{7E96A84B-948F-445F-BD6E-30CC8E6E6DD1}" name="Crop" dataDxfId="48"/>
    <tableColumn id="2" xr3:uid="{12657DDB-F680-47DE-ABB1-8675D5F91E41}" name="P Offtake" dataDxfId="47"/>
    <tableColumn id="3" xr3:uid="{DEB99109-D325-4F98-8A71-E70C03433437}" name="K Offtake" dataDxfId="46"/>
    <tableColumn id="4" xr3:uid="{E96A561F-7E7F-4FB3-97AA-0B35D8C8E93A}" name="Order" dataDxfId="45"/>
    <tableColumn id="5" xr3:uid="{181DD475-0A71-4C52-AF1A-8BFF46F5A827}" name="Lime pH requirement" dataDxfId="44"/>
    <tableColumn id="6" xr3:uid="{AC3FA7E8-D76B-43A3-B715-04446DFF63C6}" name="Column1" dataDxfId="4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E1" zoomScale="90" zoomScaleNormal="90" workbookViewId="0">
      <selection activeCell="P5" sqref="P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2" t="s">
        <v>45</v>
      </c>
      <c r="F1" s="95">
        <v>42.2</v>
      </c>
      <c r="G1" s="124" t="s">
        <v>43</v>
      </c>
      <c r="H1" s="125"/>
      <c r="I1" s="95">
        <v>7.1</v>
      </c>
      <c r="J1" s="128" t="s">
        <v>153</v>
      </c>
      <c r="K1" s="128"/>
      <c r="L1" s="95">
        <v>101</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161</v>
      </c>
      <c r="D2" s="121"/>
      <c r="E2" s="92" t="s">
        <v>109</v>
      </c>
      <c r="F2" s="95" t="s">
        <v>166</v>
      </c>
      <c r="G2" s="126" t="s">
        <v>110</v>
      </c>
      <c r="H2" s="127"/>
      <c r="I2" s="95">
        <v>830</v>
      </c>
      <c r="J2" s="128" t="s">
        <v>158</v>
      </c>
      <c r="K2" s="128"/>
      <c r="L2" s="95">
        <v>7.0000000000000007E-2</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162</v>
      </c>
      <c r="D3" s="121"/>
      <c r="E3" s="92" t="s">
        <v>108</v>
      </c>
      <c r="F3" s="30" t="s">
        <v>77</v>
      </c>
      <c r="G3" s="128" t="s">
        <v>159</v>
      </c>
      <c r="H3" s="128"/>
      <c r="I3" s="95">
        <v>200</v>
      </c>
      <c r="J3" s="124" t="s">
        <v>154</v>
      </c>
      <c r="K3" s="125"/>
      <c r="L3" s="95">
        <f>(L1/(L2*10000))*100</f>
        <v>14.428571428571427</v>
      </c>
      <c r="AB3" s="29" t="s">
        <v>57</v>
      </c>
      <c r="AC3" s="17"/>
      <c r="AD3" s="29" t="s">
        <v>71</v>
      </c>
      <c r="AE3" s="17"/>
      <c r="AF3" s="17"/>
      <c r="AG3" s="43" t="s">
        <v>77</v>
      </c>
      <c r="AH3" s="18"/>
      <c r="AI3" s="47" t="s">
        <v>113</v>
      </c>
      <c r="AJ3" s="48">
        <v>1.7</v>
      </c>
      <c r="AK3" s="49">
        <v>6</v>
      </c>
      <c r="AL3" s="50">
        <v>1</v>
      </c>
      <c r="AM3" s="11">
        <v>6.2</v>
      </c>
      <c r="AN3" s="11" t="s">
        <v>112</v>
      </c>
    </row>
    <row r="4" spans="1:40" ht="13" x14ac:dyDescent="0.25">
      <c r="A4" s="128" t="s">
        <v>0</v>
      </c>
      <c r="B4" s="128"/>
      <c r="C4" s="129" t="s">
        <v>163</v>
      </c>
      <c r="D4" s="123"/>
      <c r="E4" s="93" t="s">
        <v>1</v>
      </c>
      <c r="F4" s="94" t="s">
        <v>165</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30" t="s">
        <v>164</v>
      </c>
      <c r="D5" s="130"/>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t="s">
        <v>171</v>
      </c>
      <c r="D8" s="119" t="s">
        <v>178</v>
      </c>
      <c r="E8" s="119" t="s">
        <v>177</v>
      </c>
      <c r="F8" s="119" t="s">
        <v>179</v>
      </c>
      <c r="G8" s="119" t="s">
        <v>180</v>
      </c>
      <c r="H8" s="119" t="s">
        <v>172</v>
      </c>
      <c r="I8" s="119" t="s">
        <v>173</v>
      </c>
      <c r="J8" s="119" t="s">
        <v>174</v>
      </c>
      <c r="K8" s="119" t="s">
        <v>175</v>
      </c>
      <c r="L8" s="15" t="s">
        <v>176</v>
      </c>
      <c r="M8" s="119" t="s">
        <v>183</v>
      </c>
      <c r="N8" s="119" t="s">
        <v>182</v>
      </c>
      <c r="O8" s="15" t="s">
        <v>181</v>
      </c>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184</v>
      </c>
      <c r="D9" s="15" t="s">
        <v>184</v>
      </c>
      <c r="E9" s="15" t="s">
        <v>184</v>
      </c>
      <c r="F9" s="15" t="s">
        <v>184</v>
      </c>
      <c r="G9" s="15" t="s">
        <v>184</v>
      </c>
      <c r="H9" s="15" t="s">
        <v>184</v>
      </c>
      <c r="I9" s="15" t="s">
        <v>184</v>
      </c>
      <c r="J9" s="15" t="s">
        <v>184</v>
      </c>
      <c r="K9" s="15" t="s">
        <v>184</v>
      </c>
      <c r="L9" s="15" t="s">
        <v>184</v>
      </c>
      <c r="M9" s="15">
        <v>1</v>
      </c>
      <c r="N9" s="15">
        <v>1</v>
      </c>
      <c r="O9" s="15">
        <v>1</v>
      </c>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6</v>
      </c>
      <c r="D10" s="15">
        <v>5.8</v>
      </c>
      <c r="E10" s="15">
        <v>6.1</v>
      </c>
      <c r="F10" s="15">
        <v>6.1</v>
      </c>
      <c r="G10" s="15">
        <v>5.8</v>
      </c>
      <c r="H10" s="15">
        <v>5.9</v>
      </c>
      <c r="I10" s="15">
        <v>6</v>
      </c>
      <c r="J10" s="15">
        <v>6.3</v>
      </c>
      <c r="K10" s="15">
        <v>6.3</v>
      </c>
      <c r="L10" s="15">
        <v>6</v>
      </c>
      <c r="M10" s="15">
        <v>6.3</v>
      </c>
      <c r="N10" s="15">
        <v>6.1</v>
      </c>
      <c r="O10" s="15">
        <v>5.9</v>
      </c>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3</v>
      </c>
      <c r="D11" s="15">
        <v>2</v>
      </c>
      <c r="E11" s="15">
        <v>2</v>
      </c>
      <c r="F11" s="15">
        <v>2</v>
      </c>
      <c r="G11" s="15">
        <v>3</v>
      </c>
      <c r="H11" s="15">
        <v>2</v>
      </c>
      <c r="I11" s="15">
        <v>2</v>
      </c>
      <c r="J11" s="15">
        <v>2</v>
      </c>
      <c r="K11" s="15">
        <v>2</v>
      </c>
      <c r="L11" s="15">
        <v>2</v>
      </c>
      <c r="M11" s="15">
        <v>2</v>
      </c>
      <c r="N11" s="15">
        <v>4</v>
      </c>
      <c r="O11" s="15">
        <v>2</v>
      </c>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3</v>
      </c>
      <c r="D12" s="15">
        <v>3</v>
      </c>
      <c r="E12" s="15">
        <v>3</v>
      </c>
      <c r="F12" s="15">
        <v>2</v>
      </c>
      <c r="G12" s="15">
        <v>3</v>
      </c>
      <c r="H12" s="15">
        <v>3</v>
      </c>
      <c r="I12" s="15">
        <v>3</v>
      </c>
      <c r="J12" s="15">
        <v>3</v>
      </c>
      <c r="K12" s="15">
        <v>3</v>
      </c>
      <c r="L12" s="15">
        <v>2</v>
      </c>
      <c r="M12" s="15">
        <v>2</v>
      </c>
      <c r="N12" s="15">
        <v>3</v>
      </c>
      <c r="O12" s="15">
        <v>2</v>
      </c>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3</v>
      </c>
      <c r="D13" s="15">
        <v>3</v>
      </c>
      <c r="E13" s="15">
        <v>3</v>
      </c>
      <c r="F13" s="15">
        <v>3</v>
      </c>
      <c r="G13" s="15">
        <v>3</v>
      </c>
      <c r="H13" s="15">
        <v>2</v>
      </c>
      <c r="I13" s="15">
        <v>3</v>
      </c>
      <c r="J13" s="15">
        <v>3</v>
      </c>
      <c r="K13" s="15">
        <v>3</v>
      </c>
      <c r="L13" s="15">
        <v>3</v>
      </c>
      <c r="M13" s="15">
        <v>5</v>
      </c>
      <c r="N13" s="15">
        <v>2</v>
      </c>
      <c r="O13" s="15">
        <v>3</v>
      </c>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114</v>
      </c>
      <c r="D14" s="99" t="s">
        <v>114</v>
      </c>
      <c r="E14" s="99" t="s">
        <v>114</v>
      </c>
      <c r="F14" s="99" t="s">
        <v>114</v>
      </c>
      <c r="G14" s="99" t="s">
        <v>114</v>
      </c>
      <c r="H14" s="99" t="s">
        <v>114</v>
      </c>
      <c r="I14" s="99" t="s">
        <v>114</v>
      </c>
      <c r="J14" s="99" t="s">
        <v>114</v>
      </c>
      <c r="K14" s="99" t="s">
        <v>114</v>
      </c>
      <c r="L14" s="99" t="s">
        <v>114</v>
      </c>
      <c r="M14" s="99" t="s">
        <v>105</v>
      </c>
      <c r="N14" s="99" t="s">
        <v>105</v>
      </c>
      <c r="O14" s="99" t="s">
        <v>105</v>
      </c>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47</v>
      </c>
      <c r="D15" s="15">
        <v>47</v>
      </c>
      <c r="E15" s="15">
        <v>47</v>
      </c>
      <c r="F15" s="15">
        <v>47</v>
      </c>
      <c r="G15" s="15">
        <v>47</v>
      </c>
      <c r="H15" s="15">
        <v>47</v>
      </c>
      <c r="I15" s="15">
        <v>47</v>
      </c>
      <c r="J15" s="15">
        <v>47</v>
      </c>
      <c r="K15" s="15">
        <v>47</v>
      </c>
      <c r="L15" s="15">
        <v>47</v>
      </c>
      <c r="M15" s="15">
        <v>45</v>
      </c>
      <c r="N15" s="15">
        <v>45</v>
      </c>
      <c r="O15" s="15">
        <v>45</v>
      </c>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f t="shared" si="0"/>
        <v>62.999999999999993</v>
      </c>
      <c r="N17" s="27">
        <f t="shared" si="0"/>
        <v>62.999999999999993</v>
      </c>
      <c r="O17" s="27">
        <f t="shared" si="0"/>
        <v>62.999999999999993</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78.805818000000002</v>
      </c>
      <c r="D18" s="16">
        <f>$D32</f>
        <v>78.805818000000002</v>
      </c>
      <c r="E18" s="16">
        <f>$D33</f>
        <v>78.805818000000002</v>
      </c>
      <c r="F18" s="16">
        <f>$D34</f>
        <v>78.805818000000002</v>
      </c>
      <c r="G18" s="16">
        <f>$D35</f>
        <v>78.805818000000002</v>
      </c>
      <c r="H18" s="16">
        <f>$D36</f>
        <v>78.805818000000002</v>
      </c>
      <c r="I18" s="16">
        <f>$D37</f>
        <v>78.805818000000002</v>
      </c>
      <c r="J18" s="16">
        <f>$D38</f>
        <v>78.805818000000002</v>
      </c>
      <c r="K18" s="16">
        <f>$D39</f>
        <v>78.805818000000002</v>
      </c>
      <c r="L18" s="16">
        <f>$D40</f>
        <v>78.805818000000002</v>
      </c>
      <c r="M18" s="16">
        <f>$D41</f>
        <v>62.722998000000004</v>
      </c>
      <c r="N18" s="16">
        <f>$D42</f>
        <v>30.557358000000001</v>
      </c>
      <c r="O18" s="16">
        <f>$D43</f>
        <v>62.722998000000004</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-19.894182000000001</v>
      </c>
      <c r="D19" s="16">
        <f t="shared" ref="D19:V19" si="1">D18-D17</f>
        <v>-19.894182000000001</v>
      </c>
      <c r="E19" s="16">
        <f t="shared" si="1"/>
        <v>-19.894182000000001</v>
      </c>
      <c r="F19" s="16">
        <f t="shared" si="1"/>
        <v>-19.894182000000001</v>
      </c>
      <c r="G19" s="16">
        <f t="shared" si="1"/>
        <v>-19.894182000000001</v>
      </c>
      <c r="H19" s="16">
        <f t="shared" si="1"/>
        <v>-19.894182000000001</v>
      </c>
      <c r="I19" s="16">
        <f t="shared" si="1"/>
        <v>-19.894182000000001</v>
      </c>
      <c r="J19" s="16">
        <f t="shared" si="1"/>
        <v>-19.894182000000001</v>
      </c>
      <c r="K19" s="16">
        <f t="shared" si="1"/>
        <v>-19.894182000000001</v>
      </c>
      <c r="L19" s="16">
        <f t="shared" si="1"/>
        <v>-19.894182000000001</v>
      </c>
      <c r="M19" s="16">
        <f t="shared" si="1"/>
        <v>-0.27700199999998887</v>
      </c>
      <c r="N19" s="16">
        <f t="shared" si="1"/>
        <v>-32.442641999999992</v>
      </c>
      <c r="O19" s="16">
        <f t="shared" si="1"/>
        <v>-0.27700199999998887</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f t="shared" si="2"/>
        <v>198.00000000000003</v>
      </c>
      <c r="N21" s="27">
        <f t="shared" si="2"/>
        <v>198.00000000000003</v>
      </c>
      <c r="O21" s="27">
        <f t="shared" si="2"/>
        <v>198.00000000000003</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48.594035000000012</v>
      </c>
      <c r="D22" s="16">
        <f>$E32</f>
        <v>48.594035000000012</v>
      </c>
      <c r="E22" s="16">
        <f>$E33</f>
        <v>48.594035000000012</v>
      </c>
      <c r="F22" s="16">
        <f>$E34</f>
        <v>48.594035000000012</v>
      </c>
      <c r="G22" s="16">
        <f>$E35</f>
        <v>48.594035000000012</v>
      </c>
      <c r="H22" s="16">
        <f>$E36</f>
        <v>48.594035000000012</v>
      </c>
      <c r="I22" s="16">
        <f>$E37</f>
        <v>48.594035000000012</v>
      </c>
      <c r="J22" s="16">
        <f>$E38</f>
        <v>48.594035000000012</v>
      </c>
      <c r="K22" s="16">
        <f>$E39</f>
        <v>48.594035000000012</v>
      </c>
      <c r="L22" s="16">
        <f>$E40</f>
        <v>48.594035000000012</v>
      </c>
      <c r="M22" s="16">
        <f>$E41</f>
        <v>38.676885000000006</v>
      </c>
      <c r="N22" s="16">
        <f>$E42</f>
        <v>18.842585000000003</v>
      </c>
      <c r="O22" s="16">
        <f>$E43</f>
        <v>38.676885000000006</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-289.80596500000001</v>
      </c>
      <c r="D23" s="16">
        <f t="shared" ref="D23:V23" si="3">D22-D21</f>
        <v>-289.80596500000001</v>
      </c>
      <c r="E23" s="16">
        <f t="shared" si="3"/>
        <v>-289.80596500000001</v>
      </c>
      <c r="F23" s="16">
        <f t="shared" si="3"/>
        <v>-289.80596500000001</v>
      </c>
      <c r="G23" s="16">
        <f t="shared" si="3"/>
        <v>-289.80596500000001</v>
      </c>
      <c r="H23" s="16">
        <f t="shared" si="3"/>
        <v>-289.80596500000001</v>
      </c>
      <c r="I23" s="16">
        <f t="shared" si="3"/>
        <v>-289.80596500000001</v>
      </c>
      <c r="J23" s="16">
        <f t="shared" si="3"/>
        <v>-289.80596500000001</v>
      </c>
      <c r="K23" s="16">
        <f t="shared" si="3"/>
        <v>-289.80596500000001</v>
      </c>
      <c r="L23" s="16">
        <f t="shared" si="3"/>
        <v>-289.80596500000001</v>
      </c>
      <c r="M23" s="16">
        <f t="shared" si="3"/>
        <v>-159.32311500000003</v>
      </c>
      <c r="N23" s="16">
        <f t="shared" si="3"/>
        <v>-179.15741500000001</v>
      </c>
      <c r="O23" s="16">
        <f t="shared" si="3"/>
        <v>-159.32311500000003</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1.87</v>
      </c>
      <c r="C28" s="15">
        <v>7.0000000000000007E-2</v>
      </c>
      <c r="D28" s="15">
        <v>702</v>
      </c>
      <c r="E28" s="15">
        <v>823</v>
      </c>
      <c r="F28" s="15">
        <v>158</v>
      </c>
      <c r="G28" s="15">
        <v>0.74</v>
      </c>
      <c r="H28" s="15">
        <v>1.44</v>
      </c>
      <c r="I28" s="15">
        <v>0.5</v>
      </c>
      <c r="J28" s="15">
        <v>0.01</v>
      </c>
      <c r="K28" s="15">
        <v>0.05</v>
      </c>
      <c r="L28" s="15">
        <v>0.24</v>
      </c>
      <c r="M28" s="15">
        <v>0.2</v>
      </c>
      <c r="N28" s="15"/>
      <c r="O28" s="15"/>
      <c r="P28" s="15">
        <v>485</v>
      </c>
      <c r="Q28" s="15">
        <v>157</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4-B</v>
      </c>
      <c r="B31" s="15">
        <v>49</v>
      </c>
      <c r="C31" s="76">
        <f>IF(C$27="%w/w SAR",((C$28*10)*$B31),IF(C$27="%w/w DM",(((C$28*10)*($B$28/100))*$B31),IF(C$27="kg/t SAR",(C$28*$B31),IF(C$27="kg/t DM",((C$28*($B$28/100))*$B31),IF(C$27="mg/kg SAR",((C$28*0.001)*$B31),IF(C$27="mg/kg DM",(((C$28*0.001)*($B$28/100))*$B31),0))))))</f>
        <v>34.300000000000004</v>
      </c>
      <c r="D31" s="76">
        <f>(IF(D$27="%w/w SAR",((D$28*10)*$B31),IF(D$27="%w/w DM",(((D$28*10)*($B$28/100))*$B31),IF(D$27="kg/t SAR",(D$28*$B31),IF(D$27="kg/t DM",((D$28*($B$28/100))*$B31),IF(D$27="mg/kg SAR",((D$28*0.001)*$B31),IF(D$27="mg/kg DM",(((D$28*0.001)*($B$28/100))*$B31),"0")))))))*2.291</f>
        <v>78.805818000000002</v>
      </c>
      <c r="E31" s="76">
        <f>(IF(E$27="%w/w SAR",((E$28*10)*$B31),IF(E$27="%w/w DM",(((E$28*10)*($B$28/100))*$B31),IF(E$27="kg/t SAR",(E$28*$B31),IF(E$27="kg/t DM",((E$28*($B$28/100))*$B31),IF(E$27="mg/kg SAR",((E$28*0.001)*$B31),IF(E$27="mg/kg DM",(((E$28*0.001)*($B$28/100))*$B31),"0")))))))*1.205</f>
        <v>48.594035000000012</v>
      </c>
      <c r="F31" s="76">
        <f>(IF(F$27="%w/w SAR",((F$28*10)*$B31),IF(F$27="%w/w DM",(((F$28*10)*($B$28/100))*$B31),IF(F$27="kg/t SAR",(F$28*$B31),IF(F$27="kg/t DM",((F$28*($B$28/100))*$B31),IF(F$27="mg/kg SAR",((F$28*0.001)*$B31),IF(F$27="mg/kg DM",(((F$28*0.001)*($B$28/100))*$B31),"0")))))))*1.658</f>
        <v>12.836236</v>
      </c>
      <c r="G31" s="76">
        <f t="shared" ref="G31:P31" si="5">IF(G$27="%w/w SAR",((G$28*10)*$B31),IF(G$27="%w/w DM",(((G$28*10)*($B$28/100))*$B31),IF(G$27="kg/t SAR",(G$28*$B31),IF(G$27="kg/t DM",((G$28*($B$28/100))*$B31),IF(G$27="mg/kg SAR",((G$28*0.001)*$B31),IF(G$27="mg/kg DM",(((G$28*0.001)*($B$28/100))*$B31),0))))))</f>
        <v>3.6260000000000001E-2</v>
      </c>
      <c r="H31" s="76">
        <f t="shared" si="5"/>
        <v>7.0559999999999998E-2</v>
      </c>
      <c r="I31" s="76">
        <f t="shared" si="5"/>
        <v>2.4500000000000001E-2</v>
      </c>
      <c r="J31" s="76">
        <f t="shared" si="5"/>
        <v>4.9000000000000009E-4</v>
      </c>
      <c r="K31" s="76">
        <f t="shared" si="5"/>
        <v>2.4499999999999999E-3</v>
      </c>
      <c r="L31" s="76">
        <f t="shared" si="5"/>
        <v>1.176E-2</v>
      </c>
      <c r="M31" s="76">
        <f t="shared" si="5"/>
        <v>9.7999999999999997E-3</v>
      </c>
      <c r="N31" s="76">
        <f t="shared" si="5"/>
        <v>0</v>
      </c>
      <c r="O31" s="76">
        <f t="shared" si="5"/>
        <v>0</v>
      </c>
      <c r="P31" s="76">
        <f t="shared" si="5"/>
        <v>23.765000000000001</v>
      </c>
      <c r="Q31" s="76">
        <f>(IF(Q$27="%w/w SAR",((Q$28*10)*$B31),IF(Q$27="%w/w DM",(((Q$28*10)*($B$28/100))*$B31),IF(Q$27="kg/t SAR",(Q$28*$B31),IF(Q$27="kg/t DM",((Q$28*($B$28/100))*$B31),IF(Q$27="mg/kg SAR",((Q$28*0.001)*$B31),IF(Q$27="mg/kg DM",(((Q$28*0.001)*($B$28/100))*$B31),0)))))))*2.5</f>
        <v>19.232499999999998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5-B</v>
      </c>
      <c r="B32" s="15">
        <v>49</v>
      </c>
      <c r="C32" s="76">
        <f t="shared" ref="C32:C50" si="6">IF(C$27="%w/w SAR",((C$28*10)*$B32),IF(C$27="%w/w DM",(((C$28*10)*($B$28/100))*$B32),IF(C$27="kg/t SAR",(C$28*$B32),IF(C$27="kg/t DM",((C$28*($B$28/100))*$B32),IF(C$27="mg/kg SAR",((C$28*0.001)*$B32),IF(C$27="mg/kg DM",(((C$28*0.001)*($B$28/100))*$B32),0))))))</f>
        <v>34.300000000000004</v>
      </c>
      <c r="D32" s="76">
        <f t="shared" ref="D32:D50" si="7">(IF(D$27="%w/w SAR",((D$28*10)*$B32),IF(D$27="%w/w DM",(((D$28*10)*($B$28/100))*$B32),IF(D$27="kg/t SAR",(D$28*$B32),IF(D$27="kg/t DM",((D$28*($B$28/100))*$B32),IF(D$27="mg/kg SAR",((D$28*0.001)*$B32),IF(D$27="mg/kg DM",(((D$28*0.001)*($B$28/100))*$B32),"0")))))))*2.291</f>
        <v>78.805818000000002</v>
      </c>
      <c r="E32" s="76">
        <f t="shared" ref="E32:E50" si="8">(IF(E$27="%w/w SAR",((E$28*10)*$B32),IF(E$27="%w/w DM",(((E$28*10)*($B$28/100))*$B32),IF(E$27="kg/t SAR",(E$28*$B32),IF(E$27="kg/t DM",((E$28*($B$28/100))*$B32),IF(E$27="mg/kg SAR",((E$28*0.001)*$B32),IF(E$27="mg/kg DM",(((E$28*0.001)*($B$28/100))*$B32),"0")))))))*1.205</f>
        <v>48.594035000000012</v>
      </c>
      <c r="F32" s="76">
        <f t="shared" ref="F32:F50" si="9">(IF(F$27="%w/w SAR",((F$28*10)*$B32),IF(F$27="%w/w DM",(((F$28*10)*($B$28/100))*$B32),IF(F$27="kg/t SAR",(F$28*$B32),IF(F$27="kg/t DM",((F$28*($B$28/100))*$B32),IF(F$27="mg/kg SAR",((F$28*0.001)*$B32),IF(F$27="mg/kg DM",(((F$28*0.001)*($B$28/100))*$B32),"0")))))))*1.658</f>
        <v>12.836236</v>
      </c>
      <c r="G32" s="76">
        <f t="shared" ref="G32:P50" si="10">IF(G$27="%w/w SAR",((G$28*10)*$B32),IF(G$27="%w/w DM",(((G$28*10)*($B$28/100))*$B32),IF(G$27="kg/t SAR",(G$28*$B32),IF(G$27="kg/t DM",((G$28*($B$28/100))*$B32),IF(G$27="mg/kg SAR",((G$28*0.001)*$B32),IF(G$27="mg/kg DM",(((G$28*0.001)*($B$28/100))*$B32),0))))))</f>
        <v>3.6260000000000001E-2</v>
      </c>
      <c r="H32" s="76">
        <f t="shared" si="10"/>
        <v>7.0559999999999998E-2</v>
      </c>
      <c r="I32" s="76">
        <f t="shared" si="10"/>
        <v>2.4500000000000001E-2</v>
      </c>
      <c r="J32" s="76">
        <f t="shared" si="10"/>
        <v>4.9000000000000009E-4</v>
      </c>
      <c r="K32" s="76">
        <f t="shared" si="10"/>
        <v>2.4499999999999999E-3</v>
      </c>
      <c r="L32" s="76">
        <f t="shared" si="10"/>
        <v>1.176E-2</v>
      </c>
      <c r="M32" s="76">
        <f t="shared" si="10"/>
        <v>9.7999999999999997E-3</v>
      </c>
      <c r="N32" s="76">
        <f t="shared" si="10"/>
        <v>0</v>
      </c>
      <c r="O32" s="76">
        <f t="shared" si="10"/>
        <v>0</v>
      </c>
      <c r="P32" s="76">
        <f t="shared" si="10"/>
        <v>23.765000000000001</v>
      </c>
      <c r="Q32" s="76">
        <f t="shared" ref="Q32:Q50" si="11">(IF(Q$27="%w/w SAR",((Q$28*10)*$B32),IF(Q$27="%w/w DM",(((Q$28*10)*($B$28/100))*$B32),IF(Q$27="kg/t SAR",(Q$28*$B32),IF(Q$27="kg/t DM",((Q$28*($B$28/100))*$B32),IF(Q$27="mg/kg SAR",((Q$28*0.001)*$B32),IF(Q$27="mg/kg DM",(((Q$28*0.001)*($B$28/100))*$B32),0)))))))*2.5</f>
        <v>19.232499999999998</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t="str">
        <f>E8</f>
        <v>6-B</v>
      </c>
      <c r="B33" s="15">
        <v>49</v>
      </c>
      <c r="C33" s="76">
        <f t="shared" si="6"/>
        <v>34.300000000000004</v>
      </c>
      <c r="D33" s="76">
        <f t="shared" si="7"/>
        <v>78.805818000000002</v>
      </c>
      <c r="E33" s="76">
        <f t="shared" si="8"/>
        <v>48.594035000000012</v>
      </c>
      <c r="F33" s="76">
        <f t="shared" si="9"/>
        <v>12.836236</v>
      </c>
      <c r="G33" s="76">
        <f t="shared" si="10"/>
        <v>3.6260000000000001E-2</v>
      </c>
      <c r="H33" s="76">
        <f t="shared" si="10"/>
        <v>7.0559999999999998E-2</v>
      </c>
      <c r="I33" s="76">
        <f t="shared" si="10"/>
        <v>2.4500000000000001E-2</v>
      </c>
      <c r="J33" s="76">
        <f t="shared" si="10"/>
        <v>4.9000000000000009E-4</v>
      </c>
      <c r="K33" s="76">
        <f t="shared" si="10"/>
        <v>2.4499999999999999E-3</v>
      </c>
      <c r="L33" s="76">
        <f t="shared" si="10"/>
        <v>1.176E-2</v>
      </c>
      <c r="M33" s="76">
        <f t="shared" si="10"/>
        <v>9.7999999999999997E-3</v>
      </c>
      <c r="N33" s="76">
        <f t="shared" si="10"/>
        <v>0</v>
      </c>
      <c r="O33" s="76">
        <f t="shared" si="10"/>
        <v>0</v>
      </c>
      <c r="P33" s="76">
        <f t="shared" si="10"/>
        <v>23.765000000000001</v>
      </c>
      <c r="Q33" s="76">
        <f t="shared" si="11"/>
        <v>19.232499999999998</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t="str">
        <f>F8</f>
        <v>7-B</v>
      </c>
      <c r="B34" s="15">
        <v>49</v>
      </c>
      <c r="C34" s="76">
        <f t="shared" si="6"/>
        <v>34.300000000000004</v>
      </c>
      <c r="D34" s="76">
        <f t="shared" si="7"/>
        <v>78.805818000000002</v>
      </c>
      <c r="E34" s="76">
        <f t="shared" si="8"/>
        <v>48.594035000000012</v>
      </c>
      <c r="F34" s="76">
        <f t="shared" si="9"/>
        <v>12.836236</v>
      </c>
      <c r="G34" s="76">
        <f t="shared" si="10"/>
        <v>3.6260000000000001E-2</v>
      </c>
      <c r="H34" s="76">
        <f t="shared" si="10"/>
        <v>7.0559999999999998E-2</v>
      </c>
      <c r="I34" s="76">
        <f t="shared" si="10"/>
        <v>2.4500000000000001E-2</v>
      </c>
      <c r="J34" s="76">
        <f t="shared" si="10"/>
        <v>4.9000000000000009E-4</v>
      </c>
      <c r="K34" s="76">
        <f t="shared" si="10"/>
        <v>2.4499999999999999E-3</v>
      </c>
      <c r="L34" s="76">
        <f t="shared" si="10"/>
        <v>1.176E-2</v>
      </c>
      <c r="M34" s="76">
        <f t="shared" si="10"/>
        <v>9.7999999999999997E-3</v>
      </c>
      <c r="N34" s="76">
        <f t="shared" si="10"/>
        <v>0</v>
      </c>
      <c r="O34" s="76">
        <f t="shared" si="10"/>
        <v>0</v>
      </c>
      <c r="P34" s="76">
        <f t="shared" si="10"/>
        <v>23.765000000000001</v>
      </c>
      <c r="Q34" s="76">
        <f t="shared" si="11"/>
        <v>19.232499999999998</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t="str">
        <f>G8</f>
        <v>8-B</v>
      </c>
      <c r="B35" s="15">
        <v>49</v>
      </c>
      <c r="C35" s="76">
        <f t="shared" si="6"/>
        <v>34.300000000000004</v>
      </c>
      <c r="D35" s="76">
        <f t="shared" si="7"/>
        <v>78.805818000000002</v>
      </c>
      <c r="E35" s="76">
        <f t="shared" si="8"/>
        <v>48.594035000000012</v>
      </c>
      <c r="F35" s="76">
        <f t="shared" si="9"/>
        <v>12.836236</v>
      </c>
      <c r="G35" s="76">
        <f t="shared" si="10"/>
        <v>3.6260000000000001E-2</v>
      </c>
      <c r="H35" s="76">
        <f t="shared" si="10"/>
        <v>7.0559999999999998E-2</v>
      </c>
      <c r="I35" s="76">
        <f t="shared" si="10"/>
        <v>2.4500000000000001E-2</v>
      </c>
      <c r="J35" s="76">
        <f t="shared" si="10"/>
        <v>4.9000000000000009E-4</v>
      </c>
      <c r="K35" s="76">
        <f t="shared" si="10"/>
        <v>2.4499999999999999E-3</v>
      </c>
      <c r="L35" s="76">
        <f t="shared" si="10"/>
        <v>1.176E-2</v>
      </c>
      <c r="M35" s="76">
        <f t="shared" si="10"/>
        <v>9.7999999999999997E-3</v>
      </c>
      <c r="N35" s="76">
        <f t="shared" si="10"/>
        <v>0</v>
      </c>
      <c r="O35" s="76">
        <f t="shared" si="10"/>
        <v>0</v>
      </c>
      <c r="P35" s="76">
        <f t="shared" si="10"/>
        <v>23.765000000000001</v>
      </c>
      <c r="Q35" s="76">
        <f t="shared" si="11"/>
        <v>19.232499999999998</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t="str">
        <f>H8</f>
        <v>9-B</v>
      </c>
      <c r="B36" s="15">
        <v>49</v>
      </c>
      <c r="C36" s="76">
        <f t="shared" si="6"/>
        <v>34.300000000000004</v>
      </c>
      <c r="D36" s="76">
        <f t="shared" si="7"/>
        <v>78.805818000000002</v>
      </c>
      <c r="E36" s="76">
        <f t="shared" si="8"/>
        <v>48.594035000000012</v>
      </c>
      <c r="F36" s="76">
        <f t="shared" si="9"/>
        <v>12.836236</v>
      </c>
      <c r="G36" s="76">
        <f t="shared" si="10"/>
        <v>3.6260000000000001E-2</v>
      </c>
      <c r="H36" s="76">
        <f t="shared" si="10"/>
        <v>7.0559999999999998E-2</v>
      </c>
      <c r="I36" s="76">
        <f t="shared" si="10"/>
        <v>2.4500000000000001E-2</v>
      </c>
      <c r="J36" s="76">
        <f t="shared" si="10"/>
        <v>4.9000000000000009E-4</v>
      </c>
      <c r="K36" s="76">
        <f t="shared" si="10"/>
        <v>2.4499999999999999E-3</v>
      </c>
      <c r="L36" s="76">
        <f t="shared" si="10"/>
        <v>1.176E-2</v>
      </c>
      <c r="M36" s="76">
        <f t="shared" si="10"/>
        <v>9.7999999999999997E-3</v>
      </c>
      <c r="N36" s="76">
        <f t="shared" si="10"/>
        <v>0</v>
      </c>
      <c r="O36" s="76">
        <f t="shared" si="10"/>
        <v>0</v>
      </c>
      <c r="P36" s="76">
        <f t="shared" si="10"/>
        <v>23.765000000000001</v>
      </c>
      <c r="Q36" s="76">
        <f t="shared" si="11"/>
        <v>19.232499999999998</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t="str">
        <f>I8</f>
        <v>8222-B</v>
      </c>
      <c r="B37" s="15">
        <v>49</v>
      </c>
      <c r="C37" s="76">
        <f t="shared" si="6"/>
        <v>34.300000000000004</v>
      </c>
      <c r="D37" s="76">
        <f t="shared" si="7"/>
        <v>78.805818000000002</v>
      </c>
      <c r="E37" s="76">
        <f t="shared" si="8"/>
        <v>48.594035000000012</v>
      </c>
      <c r="F37" s="76">
        <f t="shared" si="9"/>
        <v>12.836236</v>
      </c>
      <c r="G37" s="76">
        <f t="shared" si="10"/>
        <v>3.6260000000000001E-2</v>
      </c>
      <c r="H37" s="76">
        <f t="shared" si="10"/>
        <v>7.0559999999999998E-2</v>
      </c>
      <c r="I37" s="76">
        <f t="shared" si="10"/>
        <v>2.4500000000000001E-2</v>
      </c>
      <c r="J37" s="76">
        <f t="shared" si="10"/>
        <v>4.9000000000000009E-4</v>
      </c>
      <c r="K37" s="76">
        <f t="shared" si="10"/>
        <v>2.4499999999999999E-3</v>
      </c>
      <c r="L37" s="76">
        <f t="shared" si="10"/>
        <v>1.176E-2</v>
      </c>
      <c r="M37" s="76">
        <f t="shared" si="10"/>
        <v>9.7999999999999997E-3</v>
      </c>
      <c r="N37" s="76">
        <f t="shared" si="10"/>
        <v>0</v>
      </c>
      <c r="O37" s="76">
        <f t="shared" si="10"/>
        <v>0</v>
      </c>
      <c r="P37" s="76">
        <f t="shared" si="10"/>
        <v>23.765000000000001</v>
      </c>
      <c r="Q37" s="76">
        <f t="shared" si="11"/>
        <v>19.232499999999998</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t="str">
        <f>J8</f>
        <v>7233-B</v>
      </c>
      <c r="B38" s="15">
        <v>49</v>
      </c>
      <c r="C38" s="76">
        <f t="shared" si="6"/>
        <v>34.300000000000004</v>
      </c>
      <c r="D38" s="76">
        <f t="shared" si="7"/>
        <v>78.805818000000002</v>
      </c>
      <c r="E38" s="76">
        <f t="shared" si="8"/>
        <v>48.594035000000012</v>
      </c>
      <c r="F38" s="76">
        <f t="shared" si="9"/>
        <v>12.836236</v>
      </c>
      <c r="G38" s="76">
        <f t="shared" si="10"/>
        <v>3.6260000000000001E-2</v>
      </c>
      <c r="H38" s="76">
        <f t="shared" si="10"/>
        <v>7.0559999999999998E-2</v>
      </c>
      <c r="I38" s="76">
        <f t="shared" si="10"/>
        <v>2.4500000000000001E-2</v>
      </c>
      <c r="J38" s="76">
        <f t="shared" si="10"/>
        <v>4.9000000000000009E-4</v>
      </c>
      <c r="K38" s="76">
        <f t="shared" si="10"/>
        <v>2.4499999999999999E-3</v>
      </c>
      <c r="L38" s="76">
        <f t="shared" si="10"/>
        <v>1.176E-2</v>
      </c>
      <c r="M38" s="76">
        <f t="shared" si="10"/>
        <v>9.7999999999999997E-3</v>
      </c>
      <c r="N38" s="76">
        <f t="shared" si="10"/>
        <v>0</v>
      </c>
      <c r="O38" s="76">
        <f t="shared" si="10"/>
        <v>0</v>
      </c>
      <c r="P38" s="76">
        <f t="shared" si="10"/>
        <v>23.765000000000001</v>
      </c>
      <c r="Q38" s="76">
        <f t="shared" si="11"/>
        <v>19.232499999999998</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t="str">
        <f>K8</f>
        <v>5641-B</v>
      </c>
      <c r="B39" s="15">
        <v>49</v>
      </c>
      <c r="C39" s="76">
        <f t="shared" si="6"/>
        <v>34.300000000000004</v>
      </c>
      <c r="D39" s="76">
        <f t="shared" si="7"/>
        <v>78.805818000000002</v>
      </c>
      <c r="E39" s="76">
        <f t="shared" si="8"/>
        <v>48.594035000000012</v>
      </c>
      <c r="F39" s="76">
        <f t="shared" si="9"/>
        <v>12.836236</v>
      </c>
      <c r="G39" s="76">
        <f t="shared" si="10"/>
        <v>3.6260000000000001E-2</v>
      </c>
      <c r="H39" s="76">
        <f t="shared" si="10"/>
        <v>7.0559999999999998E-2</v>
      </c>
      <c r="I39" s="76">
        <f t="shared" si="10"/>
        <v>2.4500000000000001E-2</v>
      </c>
      <c r="J39" s="76">
        <f t="shared" si="10"/>
        <v>4.9000000000000009E-4</v>
      </c>
      <c r="K39" s="76">
        <f t="shared" si="10"/>
        <v>2.4499999999999999E-3</v>
      </c>
      <c r="L39" s="76">
        <f t="shared" si="10"/>
        <v>1.176E-2</v>
      </c>
      <c r="M39" s="76">
        <f t="shared" si="10"/>
        <v>9.7999999999999997E-3</v>
      </c>
      <c r="N39" s="76">
        <f t="shared" si="10"/>
        <v>0</v>
      </c>
      <c r="O39" s="76">
        <f t="shared" si="10"/>
        <v>0</v>
      </c>
      <c r="P39" s="76">
        <f t="shared" si="10"/>
        <v>23.765000000000001</v>
      </c>
      <c r="Q39" s="76">
        <f t="shared" si="11"/>
        <v>19.232499999999998</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t="str">
        <f>L8</f>
        <v>4956-B</v>
      </c>
      <c r="B40" s="15">
        <v>49</v>
      </c>
      <c r="C40" s="76">
        <f t="shared" si="6"/>
        <v>34.300000000000004</v>
      </c>
      <c r="D40" s="76">
        <f t="shared" si="7"/>
        <v>78.805818000000002</v>
      </c>
      <c r="E40" s="76">
        <f t="shared" si="8"/>
        <v>48.594035000000012</v>
      </c>
      <c r="F40" s="76">
        <f t="shared" si="9"/>
        <v>12.836236</v>
      </c>
      <c r="G40" s="76">
        <f t="shared" si="10"/>
        <v>3.6260000000000001E-2</v>
      </c>
      <c r="H40" s="76">
        <f t="shared" si="10"/>
        <v>7.0559999999999998E-2</v>
      </c>
      <c r="I40" s="76">
        <f t="shared" si="10"/>
        <v>2.4500000000000001E-2</v>
      </c>
      <c r="J40" s="76">
        <f t="shared" si="10"/>
        <v>4.9000000000000009E-4</v>
      </c>
      <c r="K40" s="76">
        <f t="shared" si="10"/>
        <v>2.4499999999999999E-3</v>
      </c>
      <c r="L40" s="76">
        <f t="shared" si="10"/>
        <v>1.176E-2</v>
      </c>
      <c r="M40" s="76">
        <f t="shared" si="10"/>
        <v>9.7999999999999997E-3</v>
      </c>
      <c r="N40" s="76">
        <f t="shared" si="10"/>
        <v>0</v>
      </c>
      <c r="O40" s="76">
        <f t="shared" si="10"/>
        <v>0</v>
      </c>
      <c r="P40" s="76">
        <f t="shared" si="10"/>
        <v>23.765000000000001</v>
      </c>
      <c r="Q40" s="76">
        <f t="shared" si="11"/>
        <v>19.232499999999998</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t="str">
        <f>M8</f>
        <v>CYY 2062</v>
      </c>
      <c r="B41" s="15">
        <v>39</v>
      </c>
      <c r="C41" s="76">
        <f t="shared" si="6"/>
        <v>27.300000000000004</v>
      </c>
      <c r="D41" s="76">
        <f t="shared" si="7"/>
        <v>62.722998000000004</v>
      </c>
      <c r="E41" s="76">
        <f t="shared" si="8"/>
        <v>38.676885000000006</v>
      </c>
      <c r="F41" s="76">
        <f t="shared" si="9"/>
        <v>10.216595999999999</v>
      </c>
      <c r="G41" s="76">
        <f t="shared" si="10"/>
        <v>2.886E-2</v>
      </c>
      <c r="H41" s="76">
        <f t="shared" si="10"/>
        <v>5.6159999999999995E-2</v>
      </c>
      <c r="I41" s="76">
        <f t="shared" si="10"/>
        <v>1.95E-2</v>
      </c>
      <c r="J41" s="76">
        <f t="shared" si="10"/>
        <v>3.9000000000000005E-4</v>
      </c>
      <c r="K41" s="76">
        <f t="shared" si="10"/>
        <v>1.9500000000000001E-3</v>
      </c>
      <c r="L41" s="76">
        <f t="shared" si="10"/>
        <v>9.3600000000000003E-3</v>
      </c>
      <c r="M41" s="76">
        <f t="shared" si="10"/>
        <v>7.8000000000000005E-3</v>
      </c>
      <c r="N41" s="76">
        <f t="shared" si="10"/>
        <v>0</v>
      </c>
      <c r="O41" s="76">
        <f t="shared" si="10"/>
        <v>0</v>
      </c>
      <c r="P41" s="76">
        <f t="shared" si="10"/>
        <v>18.914999999999999</v>
      </c>
      <c r="Q41" s="76">
        <f t="shared" si="11"/>
        <v>15.307500000000001</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t="str">
        <f>N8</f>
        <v xml:space="preserve"> CYY 7069</v>
      </c>
      <c r="B42" s="15">
        <v>19</v>
      </c>
      <c r="C42" s="76">
        <f t="shared" si="6"/>
        <v>13.3</v>
      </c>
      <c r="D42" s="76">
        <f t="shared" si="7"/>
        <v>30.557358000000001</v>
      </c>
      <c r="E42" s="76">
        <f t="shared" si="8"/>
        <v>18.842585000000003</v>
      </c>
      <c r="F42" s="76">
        <f t="shared" si="9"/>
        <v>4.9773160000000001</v>
      </c>
      <c r="G42" s="76">
        <f t="shared" si="10"/>
        <v>1.406E-2</v>
      </c>
      <c r="H42" s="76">
        <f t="shared" si="10"/>
        <v>2.7359999999999999E-2</v>
      </c>
      <c r="I42" s="76">
        <f t="shared" si="10"/>
        <v>9.4999999999999998E-3</v>
      </c>
      <c r="J42" s="76">
        <f t="shared" si="10"/>
        <v>1.9000000000000001E-4</v>
      </c>
      <c r="K42" s="76">
        <f t="shared" si="10"/>
        <v>9.5E-4</v>
      </c>
      <c r="L42" s="76">
        <f t="shared" si="10"/>
        <v>4.5599999999999998E-3</v>
      </c>
      <c r="M42" s="76">
        <f t="shared" si="10"/>
        <v>3.8E-3</v>
      </c>
      <c r="N42" s="76">
        <f t="shared" si="10"/>
        <v>0</v>
      </c>
      <c r="O42" s="76">
        <f t="shared" si="10"/>
        <v>0</v>
      </c>
      <c r="P42" s="76">
        <f t="shared" si="10"/>
        <v>9.2149999999999999</v>
      </c>
      <c r="Q42" s="76">
        <f t="shared" si="11"/>
        <v>7.4575000000000005</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t="str">
        <f>O8</f>
        <v xml:space="preserve"> CYY 9155</v>
      </c>
      <c r="B43" s="15">
        <v>39</v>
      </c>
      <c r="C43" s="76">
        <f t="shared" si="6"/>
        <v>27.300000000000004</v>
      </c>
      <c r="D43" s="76">
        <f t="shared" si="7"/>
        <v>62.722998000000004</v>
      </c>
      <c r="E43" s="76">
        <f t="shared" si="8"/>
        <v>38.676885000000006</v>
      </c>
      <c r="F43" s="76">
        <f t="shared" si="9"/>
        <v>10.216595999999999</v>
      </c>
      <c r="G43" s="76">
        <f t="shared" si="10"/>
        <v>2.886E-2</v>
      </c>
      <c r="H43" s="76">
        <f t="shared" si="10"/>
        <v>5.6159999999999995E-2</v>
      </c>
      <c r="I43" s="76">
        <f t="shared" si="10"/>
        <v>1.95E-2</v>
      </c>
      <c r="J43" s="76">
        <f t="shared" si="10"/>
        <v>3.9000000000000005E-4</v>
      </c>
      <c r="K43" s="76">
        <f t="shared" si="10"/>
        <v>1.9500000000000001E-3</v>
      </c>
      <c r="L43" s="76">
        <f t="shared" si="10"/>
        <v>9.3600000000000003E-3</v>
      </c>
      <c r="M43" s="76">
        <f t="shared" si="10"/>
        <v>7.8000000000000005E-3</v>
      </c>
      <c r="N43" s="76">
        <f t="shared" si="10"/>
        <v>0</v>
      </c>
      <c r="O43" s="76">
        <f t="shared" si="10"/>
        <v>0</v>
      </c>
      <c r="P43" s="76">
        <f t="shared" si="10"/>
        <v>18.914999999999999</v>
      </c>
      <c r="Q43" s="76">
        <f t="shared" si="11"/>
        <v>15.307500000000001</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CYY 2062</v>
      </c>
      <c r="M57" s="8" t="str">
        <f t="shared" si="13"/>
        <v xml:space="preserve"> CYY 7069</v>
      </c>
      <c r="N57" s="8" t="str">
        <f t="shared" si="13"/>
        <v xml:space="preserve"> CYY 9155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Arable</v>
      </c>
      <c r="M58" s="13" t="str">
        <f>N16&amp;" I "&amp;(VLOOKUP(N14,Table24[],6,FALSE))</f>
        <v>Medium/Clay I Arable</v>
      </c>
      <c r="N58" s="13" t="str">
        <f>O16&amp;" I "&amp;(VLOOKUP(O14,Table24[],6,FALSE))</f>
        <v>Medium/Clay I Arable</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6.7</v>
      </c>
      <c r="M59" s="75">
        <f>VLOOKUP(N$14,Table24[],5,FALSE)</f>
        <v>6.7</v>
      </c>
      <c r="N59" s="75">
        <f>VLOOKUP(O$14,Table24[],5,FALSE)</f>
        <v>6.7</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v>
      </c>
      <c r="C60" s="75">
        <f t="shared" ref="C60:U60" si="14">D10</f>
        <v>5.8</v>
      </c>
      <c r="D60" s="75">
        <f t="shared" si="14"/>
        <v>6.1</v>
      </c>
      <c r="E60" s="75">
        <f t="shared" si="14"/>
        <v>6.1</v>
      </c>
      <c r="F60" s="75">
        <f t="shared" si="14"/>
        <v>5.8</v>
      </c>
      <c r="G60" s="75">
        <f t="shared" si="14"/>
        <v>5.9</v>
      </c>
      <c r="H60" s="75">
        <f t="shared" si="14"/>
        <v>6</v>
      </c>
      <c r="I60" s="75">
        <f t="shared" si="14"/>
        <v>6.3</v>
      </c>
      <c r="J60" s="75">
        <f t="shared" si="14"/>
        <v>6.3</v>
      </c>
      <c r="K60" s="75">
        <f t="shared" si="14"/>
        <v>6</v>
      </c>
      <c r="L60" s="75">
        <f t="shared" si="14"/>
        <v>6.3</v>
      </c>
      <c r="M60" s="75">
        <f t="shared" si="14"/>
        <v>6.1</v>
      </c>
      <c r="N60" s="75">
        <f t="shared" si="14"/>
        <v>5.9</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8</v>
      </c>
      <c r="M61" s="75">
        <f t="shared" si="15"/>
        <v>8</v>
      </c>
      <c r="N61" s="75">
        <f t="shared" si="15"/>
        <v>8</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49</v>
      </c>
      <c r="C62" s="76">
        <f>B32</f>
        <v>49</v>
      </c>
      <c r="D62" s="76">
        <f>B33</f>
        <v>49</v>
      </c>
      <c r="E62" s="76">
        <f>B34</f>
        <v>49</v>
      </c>
      <c r="F62" s="76">
        <f>B35</f>
        <v>49</v>
      </c>
      <c r="G62" s="76">
        <f>B36</f>
        <v>49</v>
      </c>
      <c r="H62" s="76">
        <f>B37</f>
        <v>49</v>
      </c>
      <c r="I62" s="76">
        <f>B38</f>
        <v>49</v>
      </c>
      <c r="J62" s="76">
        <f>B39</f>
        <v>49</v>
      </c>
      <c r="K62" s="76">
        <f>B40</f>
        <v>49</v>
      </c>
      <c r="L62" s="76">
        <f>B41</f>
        <v>39</v>
      </c>
      <c r="M62" s="76">
        <f>B42</f>
        <v>19</v>
      </c>
      <c r="N62" s="76">
        <f>B43</f>
        <v>39</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0.6000000000000032</v>
      </c>
      <c r="E64" s="76">
        <f t="shared" si="17"/>
        <v>0.6000000000000032</v>
      </c>
      <c r="F64" s="76">
        <f t="shared" si="17"/>
        <v>2.4000000000000021</v>
      </c>
      <c r="G64" s="76">
        <f t="shared" si="17"/>
        <v>1.7999999999999989</v>
      </c>
      <c r="H64" s="76">
        <f t="shared" si="17"/>
        <v>1.2000000000000011</v>
      </c>
      <c r="I64" s="76">
        <f t="shared" si="17"/>
        <v>-0.59999999999999787</v>
      </c>
      <c r="J64" s="76">
        <f t="shared" si="17"/>
        <v>-0.59999999999999787</v>
      </c>
      <c r="K64" s="76">
        <f t="shared" si="17"/>
        <v>1.2000000000000011</v>
      </c>
      <c r="L64" s="76">
        <f t="shared" si="17"/>
        <v>3.2000000000000028</v>
      </c>
      <c r="M64" s="76">
        <f t="shared" si="17"/>
        <v>4.8000000000000043</v>
      </c>
      <c r="N64" s="76">
        <f t="shared" si="17"/>
        <v>6.3999999999999986</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-0.6000000000000032</v>
      </c>
      <c r="E65" s="76">
        <f t="shared" si="18"/>
        <v>-0.6000000000000032</v>
      </c>
      <c r="F65" s="76">
        <f t="shared" si="18"/>
        <v>-2.4000000000000021</v>
      </c>
      <c r="G65" s="76">
        <f t="shared" si="18"/>
        <v>-1.7999999999999989</v>
      </c>
      <c r="H65" s="76">
        <f t="shared" si="18"/>
        <v>-1.2000000000000011</v>
      </c>
      <c r="I65" s="76">
        <f t="shared" si="18"/>
        <v>0.59999999999999787</v>
      </c>
      <c r="J65" s="76">
        <f t="shared" si="18"/>
        <v>0.59999999999999787</v>
      </c>
      <c r="K65" s="76">
        <f t="shared" si="18"/>
        <v>-1.2000000000000011</v>
      </c>
      <c r="L65" s="76">
        <f t="shared" si="18"/>
        <v>-3.2000000000000028</v>
      </c>
      <c r="M65" s="76">
        <f t="shared" si="18"/>
        <v>-4.8000000000000043</v>
      </c>
      <c r="N65" s="76">
        <f t="shared" si="18"/>
        <v>-6.3999999999999986</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OVER</v>
      </c>
      <c r="J66" s="77" t="str">
        <f t="shared" si="19"/>
        <v>OVER</v>
      </c>
      <c r="K66" s="77" t="str">
        <f t="shared" si="19"/>
        <v>UNDER</v>
      </c>
      <c r="L66" s="77" t="str">
        <f t="shared" si="19"/>
        <v>UNDER</v>
      </c>
      <c r="M66" s="77" t="str">
        <f t="shared" si="19"/>
        <v>UNDER</v>
      </c>
      <c r="N66" s="77" t="str">
        <f t="shared" si="19"/>
        <v>UNDER</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6" priority="43" operator="equal">
      <formula>"DECREASE"</formula>
    </cfRule>
    <cfRule type="cellIs" dxfId="125" priority="44" operator="equal">
      <formula>"INCREASE"</formula>
    </cfRule>
  </conditionalFormatting>
  <conditionalFormatting sqref="B62:U66 B31:B50">
    <cfRule type="cellIs" dxfId="124" priority="42" operator="greaterThan">
      <formula>$B$51</formula>
    </cfRule>
  </conditionalFormatting>
  <conditionalFormatting sqref="C31:C50">
    <cfRule type="cellIs" dxfId="123" priority="41" operator="greaterThan">
      <formula>$C$51</formula>
    </cfRule>
  </conditionalFormatting>
  <conditionalFormatting sqref="C18:V18">
    <cfRule type="cellIs" dxfId="122" priority="37" operator="equal">
      <formula>0</formula>
    </cfRule>
  </conditionalFormatting>
  <conditionalFormatting sqref="C17:V17">
    <cfRule type="cellIs" dxfId="121" priority="35" operator="equal">
      <formula>0</formula>
    </cfRule>
  </conditionalFormatting>
  <conditionalFormatting sqref="C19:V19">
    <cfRule type="cellIs" dxfId="120" priority="34" operator="equal">
      <formula>0</formula>
    </cfRule>
  </conditionalFormatting>
  <conditionalFormatting sqref="G31:G50">
    <cfRule type="cellIs" dxfId="119" priority="31" operator="greaterThan">
      <formula>$G$51</formula>
    </cfRule>
  </conditionalFormatting>
  <conditionalFormatting sqref="H31:H50">
    <cfRule type="cellIs" dxfId="118" priority="30" operator="greaterThan">
      <formula>$H$51</formula>
    </cfRule>
  </conditionalFormatting>
  <conditionalFormatting sqref="I31:I50">
    <cfRule type="cellIs" dxfId="117" priority="29" operator="greaterThan">
      <formula>$I$51</formula>
    </cfRule>
  </conditionalFormatting>
  <conditionalFormatting sqref="K31:K50">
    <cfRule type="cellIs" dxfId="116" priority="27" operator="greaterThan">
      <formula>$K$51</formula>
    </cfRule>
  </conditionalFormatting>
  <conditionalFormatting sqref="L31:L50">
    <cfRule type="cellIs" dxfId="115" priority="26" operator="greaterThan">
      <formula>$L$51</formula>
    </cfRule>
  </conditionalFormatting>
  <conditionalFormatting sqref="M31:M50">
    <cfRule type="cellIs" dxfId="114" priority="25" operator="greaterThan">
      <formula>$M$51</formula>
    </cfRule>
  </conditionalFormatting>
  <conditionalFormatting sqref="P31:P50">
    <cfRule type="cellIs" dxfId="113" priority="24" operator="greaterThan">
      <formula>$P$51</formula>
    </cfRule>
  </conditionalFormatting>
  <conditionalFormatting sqref="R31:R50">
    <cfRule type="cellIs" dxfId="112" priority="23" operator="greaterThan">
      <formula>$R$51</formula>
    </cfRule>
  </conditionalFormatting>
  <conditionalFormatting sqref="S31:S50">
    <cfRule type="cellIs" dxfId="111" priority="22" operator="greaterThan">
      <formula>$S$51</formula>
    </cfRule>
  </conditionalFormatting>
  <conditionalFormatting sqref="T31:T50">
    <cfRule type="cellIs" dxfId="110" priority="21" operator="greaterThan">
      <formula>$T$51</formula>
    </cfRule>
  </conditionalFormatting>
  <conditionalFormatting sqref="U31:U50">
    <cfRule type="cellIs" dxfId="109" priority="20" operator="greaterThan">
      <formula>$U$51</formula>
    </cfRule>
  </conditionalFormatting>
  <conditionalFormatting sqref="C22:V22">
    <cfRule type="cellIs" dxfId="108" priority="18" operator="equal">
      <formula>0</formula>
    </cfRule>
  </conditionalFormatting>
  <conditionalFormatting sqref="C24:V24">
    <cfRule type="cellIs" dxfId="107" priority="16" operator="equal">
      <formula>"DECREASE"</formula>
    </cfRule>
    <cfRule type="cellIs" dxfId="106" priority="17" operator="equal">
      <formula>"INCREASE"</formula>
    </cfRule>
  </conditionalFormatting>
  <conditionalFormatting sqref="C23:V23">
    <cfRule type="cellIs" dxfId="105" priority="15" operator="equal">
      <formula>0</formula>
    </cfRule>
  </conditionalFormatting>
  <conditionalFormatting sqref="I1">
    <cfRule type="cellIs" dxfId="104" priority="11" operator="between">
      <formula>0.1</formula>
      <formula>5</formula>
    </cfRule>
  </conditionalFormatting>
  <conditionalFormatting sqref="I2">
    <cfRule type="cellIs" dxfId="103" priority="10" operator="greaterThan">
      <formula>5000.1</formula>
    </cfRule>
  </conditionalFormatting>
  <conditionalFormatting sqref="I3">
    <cfRule type="cellIs" dxfId="102" priority="9" operator="greaterThan">
      <formula>40000.01</formula>
    </cfRule>
  </conditionalFormatting>
  <conditionalFormatting sqref="C21:V21">
    <cfRule type="cellIs" dxfId="101" priority="8" operator="equal">
      <formula>0</formula>
    </cfRule>
  </conditionalFormatting>
  <conditionalFormatting sqref="B66:U66">
    <cfRule type="cellIs" dxfId="100" priority="4" operator="equal">
      <formula>"UNDER"</formula>
    </cfRule>
    <cfRule type="cellIs" dxfId="99" priority="5" operator="equal">
      <formula>"OVER"</formula>
    </cfRule>
  </conditionalFormatting>
  <conditionalFormatting sqref="J31:J50">
    <cfRule type="cellIs" dxfId="98" priority="3" operator="greaterThan">
      <formula>$J$51</formula>
    </cfRule>
  </conditionalFormatting>
  <conditionalFormatting sqref="L3">
    <cfRule type="cellIs" dxfId="97" priority="1" operator="lessThan">
      <formula>30</formula>
    </cfRule>
    <cfRule type="cellIs" dxfId="96"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5" zoomScale="90" zoomScaleNormal="90" workbookViewId="0">
      <selection activeCell="B46" sqref="B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'Volac Felinfach'!C1:D1</f>
        <v>PAN-020076</v>
      </c>
      <c r="D1" s="143"/>
      <c r="E1" s="92" t="s">
        <v>45</v>
      </c>
      <c r="F1" s="38">
        <f>'Volac Felinfach'!F1</f>
        <v>42.2</v>
      </c>
      <c r="G1" s="124" t="s">
        <v>43</v>
      </c>
      <c r="H1" s="125"/>
      <c r="I1" s="117">
        <v>7</v>
      </c>
      <c r="J1" s="128" t="s">
        <v>153</v>
      </c>
      <c r="K1" s="128"/>
      <c r="L1" s="96">
        <v>457</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'Volac Felinfach'!C2:D2</f>
        <v>EPR/AB3891CX</v>
      </c>
      <c r="D2" s="145"/>
      <c r="E2" s="92" t="s">
        <v>109</v>
      </c>
      <c r="F2" s="95" t="s">
        <v>167</v>
      </c>
      <c r="G2" s="126" t="s">
        <v>110</v>
      </c>
      <c r="H2" s="127"/>
      <c r="I2" s="117"/>
      <c r="J2" s="128" t="s">
        <v>158</v>
      </c>
      <c r="K2" s="128"/>
      <c r="L2" s="96">
        <v>0.93100000000000005</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'Volac Felinfach'!C3:D3</f>
        <v>Mr Daniel James</v>
      </c>
      <c r="D3" s="145"/>
      <c r="E3" s="92" t="s">
        <v>108</v>
      </c>
      <c r="F3" s="30" t="s">
        <v>77</v>
      </c>
      <c r="G3" s="128" t="s">
        <v>159</v>
      </c>
      <c r="H3" s="128"/>
      <c r="I3" s="117"/>
      <c r="J3" s="124" t="s">
        <v>154</v>
      </c>
      <c r="K3" s="125"/>
      <c r="L3" s="96">
        <f>(L1/(L2*10000))*100</f>
        <v>4.9087003222341563</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'Volac Felinfach'!C4:D4</f>
        <v>Hafod Farm, Ferwig,Ceredigion,SA43 1PU</v>
      </c>
      <c r="D4" s="143"/>
      <c r="E4" s="93" t="s">
        <v>1</v>
      </c>
      <c r="F4" s="118" t="s">
        <v>168</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'Volac Felinfach'!C5:D5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'Volac Felinfach'!C8</f>
        <v>4-B</v>
      </c>
      <c r="D8" s="59" t="str">
        <f>'Volac Felinfach'!D8</f>
        <v>5-B</v>
      </c>
      <c r="E8" s="59" t="str">
        <f>'Volac Felinfach'!E8</f>
        <v>6-B</v>
      </c>
      <c r="F8" s="59" t="str">
        <f>'Volac Felinfach'!F8</f>
        <v>7-B</v>
      </c>
      <c r="G8" s="59" t="str">
        <f>'Volac Felinfach'!G8</f>
        <v>8-B</v>
      </c>
      <c r="H8" s="59" t="str">
        <f>'Volac Felinfach'!H8</f>
        <v>9-B</v>
      </c>
      <c r="I8" s="59" t="str">
        <f>'Volac Felinfach'!I8</f>
        <v>8222-B</v>
      </c>
      <c r="J8" s="59" t="str">
        <f>'Volac Felinfach'!J8</f>
        <v>7233-B</v>
      </c>
      <c r="K8" s="59" t="str">
        <f>'Volac Felinfach'!K8</f>
        <v>5641-B</v>
      </c>
      <c r="L8" s="59" t="str">
        <f>'Volac Felinfach'!L8</f>
        <v>4956-B</v>
      </c>
      <c r="M8" s="59" t="str">
        <f>'Volac Felinfach'!M8</f>
        <v>CYY 2062</v>
      </c>
      <c r="N8" s="59" t="str">
        <f>'Volac Felinfach'!N8</f>
        <v xml:space="preserve"> CYY 7069</v>
      </c>
      <c r="O8" s="59" t="str">
        <f>'Volac Felinfach'!O8</f>
        <v xml:space="preserve"> CYY 9155</v>
      </c>
      <c r="P8" s="59">
        <f>'Volac Felinfach'!P8</f>
        <v>0</v>
      </c>
      <c r="Q8" s="59">
        <f>'Volac Felinfach'!Q8</f>
        <v>0</v>
      </c>
      <c r="R8" s="59">
        <f>'Volac Felinfach'!R8</f>
        <v>0</v>
      </c>
      <c r="S8" s="59">
        <f>'Volac Felinfach'!S8</f>
        <v>0</v>
      </c>
      <c r="T8" s="59">
        <f>'Volac Felinfach'!T8</f>
        <v>0</v>
      </c>
      <c r="U8" s="59">
        <f>'Volac Felinfach'!U8</f>
        <v>0</v>
      </c>
      <c r="V8" s="59">
        <f>'Volac Felinfach'!V8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'Volac Felinfach'!C9</f>
        <v>Moderate</v>
      </c>
      <c r="D9" s="59" t="str">
        <f>'Volac Felinfach'!D9</f>
        <v>Moderate</v>
      </c>
      <c r="E9" s="59" t="str">
        <f>'Volac Felinfach'!E9</f>
        <v>Moderate</v>
      </c>
      <c r="F9" s="59" t="str">
        <f>'Volac Felinfach'!F9</f>
        <v>Moderate</v>
      </c>
      <c r="G9" s="59" t="str">
        <f>'Volac Felinfach'!G9</f>
        <v>Moderate</v>
      </c>
      <c r="H9" s="59" t="str">
        <f>'Volac Felinfach'!H9</f>
        <v>Moderate</v>
      </c>
      <c r="I9" s="59" t="str">
        <f>'Volac Felinfach'!I9</f>
        <v>Moderate</v>
      </c>
      <c r="J9" s="59" t="str">
        <f>'Volac Felinfach'!J9</f>
        <v>Moderate</v>
      </c>
      <c r="K9" s="59" t="str">
        <f>'Volac Felinfach'!K9</f>
        <v>Moderate</v>
      </c>
      <c r="L9" s="59" t="str">
        <f>'Volac Felinfach'!L9</f>
        <v>Moderate</v>
      </c>
      <c r="M9" s="59">
        <f>'Volac Felinfach'!M9</f>
        <v>1</v>
      </c>
      <c r="N9" s="59">
        <f>'Volac Felinfach'!N9</f>
        <v>1</v>
      </c>
      <c r="O9" s="59">
        <f>'Volac Felinfach'!O9</f>
        <v>1</v>
      </c>
      <c r="P9" s="59">
        <f>'Volac Felinfach'!P9</f>
        <v>0</v>
      </c>
      <c r="Q9" s="59">
        <f>'Volac Felinfach'!Q9</f>
        <v>0</v>
      </c>
      <c r="R9" s="59">
        <f>'Volac Felinfach'!R9</f>
        <v>0</v>
      </c>
      <c r="S9" s="59">
        <f>'Volac Felinfach'!S9</f>
        <v>0</v>
      </c>
      <c r="T9" s="59">
        <f>'Volac Felinfach'!T9</f>
        <v>0</v>
      </c>
      <c r="U9" s="59">
        <f>'Volac Felinfach'!U9</f>
        <v>0</v>
      </c>
      <c r="V9" s="59">
        <f>'Volac Felinfach'!V9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'Volac Felinfach'!C10</f>
        <v>6</v>
      </c>
      <c r="D10" s="59">
        <f>'Volac Felinfach'!D10</f>
        <v>5.8</v>
      </c>
      <c r="E10" s="59">
        <f>'Volac Felinfach'!E10</f>
        <v>6.1</v>
      </c>
      <c r="F10" s="59">
        <f>'Volac Felinfach'!F10</f>
        <v>6.1</v>
      </c>
      <c r="G10" s="59">
        <f>'Volac Felinfach'!G10</f>
        <v>5.8</v>
      </c>
      <c r="H10" s="59">
        <f>'Volac Felinfach'!H10</f>
        <v>5.9</v>
      </c>
      <c r="I10" s="59">
        <f>'Volac Felinfach'!I10</f>
        <v>6</v>
      </c>
      <c r="J10" s="59">
        <f>'Volac Felinfach'!J10</f>
        <v>6.3</v>
      </c>
      <c r="K10" s="59">
        <f>'Volac Felinfach'!K10</f>
        <v>6.3</v>
      </c>
      <c r="L10" s="59">
        <f>'Volac Felinfach'!L10</f>
        <v>6</v>
      </c>
      <c r="M10" s="59">
        <f>'Volac Felinfach'!M10</f>
        <v>6.3</v>
      </c>
      <c r="N10" s="59">
        <f>'Volac Felinfach'!N10</f>
        <v>6.1</v>
      </c>
      <c r="O10" s="59">
        <f>'Volac Felinfach'!O10</f>
        <v>5.9</v>
      </c>
      <c r="P10" s="59">
        <f>'Volac Felinfach'!P10</f>
        <v>0</v>
      </c>
      <c r="Q10" s="59">
        <f>'Volac Felinfach'!Q10</f>
        <v>0</v>
      </c>
      <c r="R10" s="59">
        <f>'Volac Felinfach'!R10</f>
        <v>0</v>
      </c>
      <c r="S10" s="59">
        <f>'Volac Felinfach'!S10</f>
        <v>0</v>
      </c>
      <c r="T10" s="59">
        <f>'Volac Felinfach'!T10</f>
        <v>0</v>
      </c>
      <c r="U10" s="59">
        <f>'Volac Felinfach'!U10</f>
        <v>0</v>
      </c>
      <c r="V10" s="59">
        <f>'Volac Felinfach'!V10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'Volac Felinfach'!C11</f>
        <v>3</v>
      </c>
      <c r="D11" s="59">
        <f>'Volac Felinfach'!D11</f>
        <v>2</v>
      </c>
      <c r="E11" s="59">
        <f>'Volac Felinfach'!E11</f>
        <v>2</v>
      </c>
      <c r="F11" s="59">
        <f>'Volac Felinfach'!F11</f>
        <v>2</v>
      </c>
      <c r="G11" s="59">
        <f>'Volac Felinfach'!G11</f>
        <v>3</v>
      </c>
      <c r="H11" s="59">
        <f>'Volac Felinfach'!H11</f>
        <v>2</v>
      </c>
      <c r="I11" s="59">
        <f>'Volac Felinfach'!I11</f>
        <v>2</v>
      </c>
      <c r="J11" s="59">
        <f>'Volac Felinfach'!J11</f>
        <v>2</v>
      </c>
      <c r="K11" s="59">
        <f>'Volac Felinfach'!K11</f>
        <v>2</v>
      </c>
      <c r="L11" s="59">
        <f>'Volac Felinfach'!L11</f>
        <v>2</v>
      </c>
      <c r="M11" s="59">
        <f>'Volac Felinfach'!M11</f>
        <v>2</v>
      </c>
      <c r="N11" s="59">
        <f>'Volac Felinfach'!N11</f>
        <v>4</v>
      </c>
      <c r="O11" s="59">
        <f>'Volac Felinfach'!O11</f>
        <v>2</v>
      </c>
      <c r="P11" s="59">
        <f>'Volac Felinfach'!P11</f>
        <v>0</v>
      </c>
      <c r="Q11" s="59">
        <f>'Volac Felinfach'!Q11</f>
        <v>0</v>
      </c>
      <c r="R11" s="59">
        <f>'Volac Felinfach'!R11</f>
        <v>0</v>
      </c>
      <c r="S11" s="59">
        <f>'Volac Felinfach'!S11</f>
        <v>0</v>
      </c>
      <c r="T11" s="59">
        <f>'Volac Felinfach'!T11</f>
        <v>0</v>
      </c>
      <c r="U11" s="59">
        <f>'Volac Felinfach'!U11</f>
        <v>0</v>
      </c>
      <c r="V11" s="59">
        <f>'Volac Felinfach'!V11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'Volac Felinfach'!C12</f>
        <v>3</v>
      </c>
      <c r="D12" s="59">
        <f>'Volac Felinfach'!D12</f>
        <v>3</v>
      </c>
      <c r="E12" s="59">
        <f>'Volac Felinfach'!E12</f>
        <v>3</v>
      </c>
      <c r="F12" s="59">
        <f>'Volac Felinfach'!F12</f>
        <v>2</v>
      </c>
      <c r="G12" s="59">
        <f>'Volac Felinfach'!G12</f>
        <v>3</v>
      </c>
      <c r="H12" s="59">
        <f>'Volac Felinfach'!H12</f>
        <v>3</v>
      </c>
      <c r="I12" s="59">
        <f>'Volac Felinfach'!I12</f>
        <v>3</v>
      </c>
      <c r="J12" s="59">
        <f>'Volac Felinfach'!J12</f>
        <v>3</v>
      </c>
      <c r="K12" s="59">
        <f>'Volac Felinfach'!K12</f>
        <v>3</v>
      </c>
      <c r="L12" s="59">
        <f>'Volac Felinfach'!L12</f>
        <v>2</v>
      </c>
      <c r="M12" s="59">
        <f>'Volac Felinfach'!M12</f>
        <v>2</v>
      </c>
      <c r="N12" s="59">
        <f>'Volac Felinfach'!N12</f>
        <v>3</v>
      </c>
      <c r="O12" s="59">
        <f>'Volac Felinfach'!O12</f>
        <v>2</v>
      </c>
      <c r="P12" s="59">
        <f>'Volac Felinfach'!P12</f>
        <v>0</v>
      </c>
      <c r="Q12" s="59">
        <f>'Volac Felinfach'!Q12</f>
        <v>0</v>
      </c>
      <c r="R12" s="59">
        <f>'Volac Felinfach'!R12</f>
        <v>0</v>
      </c>
      <c r="S12" s="59">
        <f>'Volac Felinfach'!S12</f>
        <v>0</v>
      </c>
      <c r="T12" s="59">
        <f>'Volac Felinfach'!T12</f>
        <v>0</v>
      </c>
      <c r="U12" s="59">
        <f>'Volac Felinfach'!U12</f>
        <v>0</v>
      </c>
      <c r="V12" s="59">
        <f>'Volac Felinfach'!V12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'Volac Felinfach'!C13</f>
        <v>3</v>
      </c>
      <c r="D13" s="59">
        <f>'Volac Felinfach'!D13</f>
        <v>3</v>
      </c>
      <c r="E13" s="59">
        <f>'Volac Felinfach'!E13</f>
        <v>3</v>
      </c>
      <c r="F13" s="59">
        <f>'Volac Felinfach'!F13</f>
        <v>3</v>
      </c>
      <c r="G13" s="59">
        <f>'Volac Felinfach'!G13</f>
        <v>3</v>
      </c>
      <c r="H13" s="59">
        <f>'Volac Felinfach'!H13</f>
        <v>2</v>
      </c>
      <c r="I13" s="59">
        <f>'Volac Felinfach'!I13</f>
        <v>3</v>
      </c>
      <c r="J13" s="59">
        <f>'Volac Felinfach'!J13</f>
        <v>3</v>
      </c>
      <c r="K13" s="59">
        <f>'Volac Felinfach'!K13</f>
        <v>3</v>
      </c>
      <c r="L13" s="59">
        <f>'Volac Felinfach'!L13</f>
        <v>3</v>
      </c>
      <c r="M13" s="59">
        <f>'Volac Felinfach'!M13</f>
        <v>5</v>
      </c>
      <c r="N13" s="59">
        <f>'Volac Felinfach'!N13</f>
        <v>2</v>
      </c>
      <c r="O13" s="59">
        <f>'Volac Felinfach'!O13</f>
        <v>3</v>
      </c>
      <c r="P13" s="59">
        <f>'Volac Felinfach'!P13</f>
        <v>0</v>
      </c>
      <c r="Q13" s="59">
        <f>'Volac Felinfach'!Q13</f>
        <v>0</v>
      </c>
      <c r="R13" s="59">
        <f>'Volac Felinfach'!R13</f>
        <v>0</v>
      </c>
      <c r="S13" s="59">
        <f>'Volac Felinfach'!S13</f>
        <v>0</v>
      </c>
      <c r="T13" s="59">
        <f>'Volac Felinfach'!T13</f>
        <v>0</v>
      </c>
      <c r="U13" s="59">
        <f>'Volac Felinfach'!U13</f>
        <v>0</v>
      </c>
      <c r="V13" s="59">
        <f>'Volac Felinfach'!V13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'Volac Felinfach'!C14</f>
        <v xml:space="preserve">Grass Silage (30% DM) </v>
      </c>
      <c r="D14" s="101" t="str">
        <f>'Volac Felinfach'!D14</f>
        <v xml:space="preserve">Grass Silage (30% DM) </v>
      </c>
      <c r="E14" s="101" t="str">
        <f>'Volac Felinfach'!E14</f>
        <v xml:space="preserve">Grass Silage (30% DM) </v>
      </c>
      <c r="F14" s="101" t="str">
        <f>'Volac Felinfach'!F14</f>
        <v xml:space="preserve">Grass Silage (30% DM) </v>
      </c>
      <c r="G14" s="101" t="str">
        <f>'Volac Felinfach'!G14</f>
        <v xml:space="preserve">Grass Silage (30% DM) </v>
      </c>
      <c r="H14" s="101" t="str">
        <f>'Volac Felinfach'!H14</f>
        <v xml:space="preserve">Grass Silage (30% DM) </v>
      </c>
      <c r="I14" s="101" t="str">
        <f>'Volac Felinfach'!I14</f>
        <v xml:space="preserve">Grass Silage (30% DM) </v>
      </c>
      <c r="J14" s="101" t="str">
        <f>'Volac Felinfach'!J14</f>
        <v xml:space="preserve">Grass Silage (30% DM) </v>
      </c>
      <c r="K14" s="101" t="str">
        <f>'Volac Felinfach'!K14</f>
        <v xml:space="preserve">Grass Silage (30% DM) </v>
      </c>
      <c r="L14" s="101" t="str">
        <f>'Volac Felinfach'!L14</f>
        <v xml:space="preserve">Grass Silage (30% DM) </v>
      </c>
      <c r="M14" s="101" t="str">
        <f>'Volac Felinfach'!M14</f>
        <v>Maize- Silage (30% DM)</v>
      </c>
      <c r="N14" s="101" t="str">
        <f>'Volac Felinfach'!N14</f>
        <v>Maize- Silage (30% DM)</v>
      </c>
      <c r="O14" s="101" t="str">
        <f>'Volac Felinfach'!O14</f>
        <v>Maize- Silage (30% DM)</v>
      </c>
      <c r="P14" s="101">
        <f>'Volac Felinfach'!P14</f>
        <v>0</v>
      </c>
      <c r="Q14" s="101">
        <f>'Volac Felinfach'!Q14</f>
        <v>0</v>
      </c>
      <c r="R14" s="101">
        <f>'Volac Felinfach'!R14</f>
        <v>0</v>
      </c>
      <c r="S14" s="101">
        <f>'Volac Felinfach'!S14</f>
        <v>0</v>
      </c>
      <c r="T14" s="101">
        <f>'Volac Felinfach'!T14</f>
        <v>0</v>
      </c>
      <c r="U14" s="101">
        <f>'Volac Felinfach'!U14</f>
        <v>0</v>
      </c>
      <c r="V14" s="101">
        <f>'Volac Felinfach'!V14</f>
        <v>0</v>
      </c>
      <c r="AD14" s="29" t="s">
        <v>138</v>
      </c>
      <c r="AE14" s="29">
        <v>6</v>
      </c>
      <c r="AI14" s="52" t="s">
        <v>119</v>
      </c>
      <c r="AJ14" s="53">
        <v>0.8</v>
      </c>
      <c r="AK14" s="54">
        <v>1.7</v>
      </c>
      <c r="AL14" s="11">
        <v>12</v>
      </c>
      <c r="AM14" s="11">
        <v>6.7</v>
      </c>
      <c r="AN14" s="11" t="s">
        <v>135</v>
      </c>
    </row>
    <row r="15" spans="1:41" ht="13" x14ac:dyDescent="0.25">
      <c r="A15" s="137" t="s">
        <v>9</v>
      </c>
      <c r="B15" s="137"/>
      <c r="C15" s="59">
        <f>'Volac Felinfach'!C15</f>
        <v>47</v>
      </c>
      <c r="D15" s="59">
        <f>'Volac Felinfach'!D15</f>
        <v>47</v>
      </c>
      <c r="E15" s="59">
        <f>'Volac Felinfach'!E15</f>
        <v>47</v>
      </c>
      <c r="F15" s="59">
        <f>'Volac Felinfach'!F15</f>
        <v>47</v>
      </c>
      <c r="G15" s="59">
        <f>'Volac Felinfach'!G15</f>
        <v>47</v>
      </c>
      <c r="H15" s="59">
        <f>'Volac Felinfach'!H15</f>
        <v>47</v>
      </c>
      <c r="I15" s="59">
        <f>'Volac Felinfach'!I15</f>
        <v>47</v>
      </c>
      <c r="J15" s="59">
        <f>'Volac Felinfach'!J15</f>
        <v>47</v>
      </c>
      <c r="K15" s="59">
        <f>'Volac Felinfach'!K15</f>
        <v>47</v>
      </c>
      <c r="L15" s="59">
        <f>'Volac Felinfach'!L15</f>
        <v>47</v>
      </c>
      <c r="M15" s="59">
        <f>'Volac Felinfach'!M15</f>
        <v>45</v>
      </c>
      <c r="N15" s="59">
        <f>'Volac Felinfach'!N15</f>
        <v>45</v>
      </c>
      <c r="O15" s="59">
        <f>'Volac Felinfach'!O15</f>
        <v>45</v>
      </c>
      <c r="P15" s="59">
        <f>'Volac Felinfach'!P15</f>
        <v>0</v>
      </c>
      <c r="Q15" s="59">
        <f>'Volac Felinfach'!Q15</f>
        <v>0</v>
      </c>
      <c r="R15" s="59">
        <f>'Volac Felinfach'!R15</f>
        <v>0</v>
      </c>
      <c r="S15" s="59">
        <f>'Volac Felinfach'!S15</f>
        <v>0</v>
      </c>
      <c r="T15" s="59">
        <f>'Volac Felinfach'!T15</f>
        <v>0</v>
      </c>
      <c r="U15" s="59">
        <f>'Volac Felinfach'!U15</f>
        <v>0</v>
      </c>
      <c r="V15" s="59">
        <f>'Volac Felinfach'!V15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'Volac Felinfach'!C16</f>
        <v>Medium/Clay</v>
      </c>
      <c r="D16" s="102" t="str">
        <f>'Volac Felinfach'!D16</f>
        <v>Medium/Clay</v>
      </c>
      <c r="E16" s="102" t="str">
        <f>'Volac Felinfach'!E16</f>
        <v>Medium/Clay</v>
      </c>
      <c r="F16" s="102" t="str">
        <f>'Volac Felinfach'!F16</f>
        <v>Medium/Clay</v>
      </c>
      <c r="G16" s="102" t="str">
        <f>'Volac Felinfach'!G16</f>
        <v>Medium/Clay</v>
      </c>
      <c r="H16" s="102" t="str">
        <f>'Volac Felinfach'!H16</f>
        <v>Medium/Clay</v>
      </c>
      <c r="I16" s="102" t="str">
        <f>'Volac Felinfach'!I16</f>
        <v>Medium/Clay</v>
      </c>
      <c r="J16" s="102" t="str">
        <f>'Volac Felinfach'!J16</f>
        <v>Medium/Clay</v>
      </c>
      <c r="K16" s="102" t="str">
        <f>'Volac Felinfach'!K16</f>
        <v>Medium/Clay</v>
      </c>
      <c r="L16" s="102" t="str">
        <f>'Volac Felinfach'!L16</f>
        <v>Medium/Clay</v>
      </c>
      <c r="M16" s="102" t="str">
        <f>'Volac Felinfach'!M16</f>
        <v>Medium/Clay</v>
      </c>
      <c r="N16" s="102" t="str">
        <f>'Volac Felinfach'!N16</f>
        <v>Medium/Clay</v>
      </c>
      <c r="O16" s="102" t="str">
        <f>'Volac Felinfach'!O16</f>
        <v>Medium/Clay</v>
      </c>
      <c r="P16" s="102">
        <f>'Volac Felinfach'!P16</f>
        <v>0</v>
      </c>
      <c r="Q16" s="102">
        <f>'Volac Felinfach'!Q16</f>
        <v>0</v>
      </c>
      <c r="R16" s="102">
        <f>'Volac Felinfach'!R16</f>
        <v>0</v>
      </c>
      <c r="S16" s="102">
        <f>'Volac Felinfach'!S16</f>
        <v>0</v>
      </c>
      <c r="T16" s="102">
        <f>'Volac Felinfach'!T16</f>
        <v>0</v>
      </c>
      <c r="U16" s="102">
        <f>'Volac Felinfach'!U16</f>
        <v>0</v>
      </c>
      <c r="V16" s="102">
        <f>'Volac Felinfach'!V16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f t="shared" si="0"/>
        <v>62.999999999999993</v>
      </c>
      <c r="N17" s="27">
        <f t="shared" si="0"/>
        <v>62.999999999999993</v>
      </c>
      <c r="O17" s="27">
        <f t="shared" si="0"/>
        <v>62.999999999999993</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78.558390000000017</v>
      </c>
      <c r="D18" s="16">
        <f>$D32</f>
        <v>78.558390000000017</v>
      </c>
      <c r="E18" s="16">
        <f>$D33</f>
        <v>78.558390000000017</v>
      </c>
      <c r="F18" s="16">
        <f>$D34</f>
        <v>78.558390000000017</v>
      </c>
      <c r="G18" s="16">
        <f>$D35</f>
        <v>78.558390000000017</v>
      </c>
      <c r="H18" s="16">
        <f>$D36</f>
        <v>78.558390000000017</v>
      </c>
      <c r="I18" s="16">
        <f>$D37</f>
        <v>78.558390000000017</v>
      </c>
      <c r="J18" s="16">
        <f>$D38</f>
        <v>78.558390000000017</v>
      </c>
      <c r="K18" s="16">
        <f>$D39</f>
        <v>78.558390000000017</v>
      </c>
      <c r="L18" s="16">
        <f>$D40</f>
        <v>78.558390000000017</v>
      </c>
      <c r="M18" s="16">
        <f>$D41</f>
        <v>62.846712000000004</v>
      </c>
      <c r="N18" s="16">
        <f>$D42</f>
        <v>31.423356000000002</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-20.141609999999986</v>
      </c>
      <c r="D19" s="16">
        <f t="shared" ref="D19:V19" si="1">D18-D17</f>
        <v>-20.141609999999986</v>
      </c>
      <c r="E19" s="16">
        <f t="shared" si="1"/>
        <v>-20.141609999999986</v>
      </c>
      <c r="F19" s="16">
        <f t="shared" si="1"/>
        <v>-20.141609999999986</v>
      </c>
      <c r="G19" s="16">
        <f t="shared" si="1"/>
        <v>-20.141609999999986</v>
      </c>
      <c r="H19" s="16">
        <f t="shared" si="1"/>
        <v>-20.141609999999986</v>
      </c>
      <c r="I19" s="16">
        <f t="shared" si="1"/>
        <v>-20.141609999999986</v>
      </c>
      <c r="J19" s="16">
        <f t="shared" si="1"/>
        <v>-20.141609999999986</v>
      </c>
      <c r="K19" s="16">
        <f t="shared" si="1"/>
        <v>-20.141609999999986</v>
      </c>
      <c r="L19" s="16">
        <f t="shared" si="1"/>
        <v>-20.141609999999986</v>
      </c>
      <c r="M19" s="16">
        <f t="shared" si="1"/>
        <v>-0.15328799999998921</v>
      </c>
      <c r="N19" s="16">
        <f t="shared" si="1"/>
        <v>-31.576643999999991</v>
      </c>
      <c r="O19" s="16">
        <f t="shared" si="1"/>
        <v>-62.999999999999993</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f t="shared" si="2"/>
        <v>198.00000000000003</v>
      </c>
      <c r="N21" s="27">
        <f t="shared" si="2"/>
        <v>198.00000000000003</v>
      </c>
      <c r="O21" s="27">
        <f t="shared" si="2"/>
        <v>198.00000000000003</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16.430175000000002</v>
      </c>
      <c r="D22" s="16">
        <f>$E32</f>
        <v>16.430175000000002</v>
      </c>
      <c r="E22" s="16">
        <f>$E33</f>
        <v>16.430175000000002</v>
      </c>
      <c r="F22" s="16">
        <f>$E34</f>
        <v>16.430175000000002</v>
      </c>
      <c r="G22" s="16">
        <f>$E35</f>
        <v>16.430175000000002</v>
      </c>
      <c r="H22" s="16">
        <f>$E36</f>
        <v>16.430175000000002</v>
      </c>
      <c r="I22" s="16">
        <f>$E37</f>
        <v>16.430175000000002</v>
      </c>
      <c r="J22" s="16">
        <f>$E38</f>
        <v>16.430175000000002</v>
      </c>
      <c r="K22" s="16">
        <f>$E39</f>
        <v>16.430175000000002</v>
      </c>
      <c r="L22" s="16">
        <f>$E40</f>
        <v>16.430175000000002</v>
      </c>
      <c r="M22" s="16">
        <f>$E41</f>
        <v>13.14414</v>
      </c>
      <c r="N22" s="16">
        <f>$E42</f>
        <v>6.5720700000000001</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-321.96982500000001</v>
      </c>
      <c r="D23" s="16">
        <f t="shared" ref="D23:V23" si="3">D22-D21</f>
        <v>-321.96982500000001</v>
      </c>
      <c r="E23" s="16">
        <f t="shared" si="3"/>
        <v>-321.96982500000001</v>
      </c>
      <c r="F23" s="16">
        <f t="shared" si="3"/>
        <v>-321.96982500000001</v>
      </c>
      <c r="G23" s="16">
        <f t="shared" si="3"/>
        <v>-321.96982500000001</v>
      </c>
      <c r="H23" s="16">
        <f t="shared" si="3"/>
        <v>-321.96982500000001</v>
      </c>
      <c r="I23" s="16">
        <f t="shared" si="3"/>
        <v>-321.96982500000001</v>
      </c>
      <c r="J23" s="16">
        <f t="shared" si="3"/>
        <v>-321.96982500000001</v>
      </c>
      <c r="K23" s="16">
        <f t="shared" si="3"/>
        <v>-321.96982500000001</v>
      </c>
      <c r="L23" s="16">
        <f t="shared" si="3"/>
        <v>-321.96982500000001</v>
      </c>
      <c r="M23" s="16">
        <f t="shared" si="3"/>
        <v>-184.85586000000004</v>
      </c>
      <c r="N23" s="16">
        <f t="shared" si="3"/>
        <v>-191.42793000000003</v>
      </c>
      <c r="O23" s="16">
        <f t="shared" si="3"/>
        <v>-198.00000000000003</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6" customFormat="1" x14ac:dyDescent="0.35">
      <c r="A28" s="107"/>
      <c r="B28" s="23">
        <v>13.5</v>
      </c>
      <c r="C28" s="15">
        <v>0.93100000000000005</v>
      </c>
      <c r="D28" s="15">
        <v>0.254</v>
      </c>
      <c r="E28" s="15">
        <v>0.10100000000000001</v>
      </c>
      <c r="F28" s="15">
        <v>3650</v>
      </c>
      <c r="G28" s="15">
        <v>39.9</v>
      </c>
      <c r="H28" s="15">
        <v>367</v>
      </c>
      <c r="I28" s="15">
        <v>31.4</v>
      </c>
      <c r="J28" s="15">
        <v>1.39</v>
      </c>
      <c r="K28" s="15">
        <v>0.21</v>
      </c>
      <c r="L28" s="15">
        <v>56.6</v>
      </c>
      <c r="M28" s="15">
        <v>25.8</v>
      </c>
      <c r="N28" s="15">
        <v>18400</v>
      </c>
      <c r="O28" s="15">
        <v>48700</v>
      </c>
      <c r="P28" s="15"/>
      <c r="Q28" s="15">
        <v>1580</v>
      </c>
      <c r="R28" s="15"/>
      <c r="S28" s="15">
        <v>12.9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4-B</v>
      </c>
      <c r="B31" s="15">
        <v>100</v>
      </c>
      <c r="C31" s="76">
        <f>IF(C$27="%w/w SAR",((C$28*10)*$B31),IF(C$27="%w/w DM",(((C$28*10)*($B$28/100))*$B31),IF(C$27="kg/t SAR",(C$28*$B31),IF(C$27="kg/t DM",((C$28*($B$28/100))*$B31),IF(C$27="mg/kg SAR",((C$28*0.001)*$B31),IF(C$27="mg/kg DM",(((C$28*0.001)*($B$28/100))*$B31),0))))))</f>
        <v>125.68500000000003</v>
      </c>
      <c r="D31" s="76">
        <f t="shared" ref="D31:D50" si="5">(IF(D$27="%w/w SAR",((D$28*10)*$B31),IF(D$27="%w/w DM",(((D$28*10)*($B$28/100))*$B31),IF(D$27="kg/t SAR",(D$28*$B31),IF(D$27="kg/t DM",((D$28*($B$28/100))*$B31),IF(D$27="mg/kg SAR",((D$28*0.001)*$B31),IF(D$27="mg/kg DM",(((D$28*0.001)*($B$28/100))*$B31),"0")))))))*2.291</f>
        <v>78.558390000000017</v>
      </c>
      <c r="E31" s="76">
        <f t="shared" ref="E31:E50" si="6">(IF(E$27="%w/w SAR",((E$28*10)*$B31),IF(E$27="%w/w DM",(((E$28*10)*($B$28/100))*$B31),IF(E$27="kg/t SAR",(E$28*$B31),IF(E$27="kg/t DM",((E$28*($B$28/100))*$B31),IF(E$27="mg/kg SAR",((E$28*0.001)*$B31),IF(E$27="mg/kg DM",(((E$28*0.001)*($B$28/100))*$B31),"0")))))))*1.205</f>
        <v>16.430175000000002</v>
      </c>
      <c r="F31" s="76">
        <f>(IF(F$27="%w/w SAR",((F$28*10)*$B31),IF(F$27="%w/w DM",(((F$28*10)*($B$28/100))*$B31),IF(F$27="kg/t SAR",(F$28*$B31),IF(F$27="kg/t DM",((F$28*($B$28/100))*$B31),IF(F$27="mg/kg SAR",((F$28*0.001)*$B31),IF(F$27="mg/kg DM",(((F$28*0.001)*($B$28/100))*$B31),"0")))))))*1.658</f>
        <v>81.697950000000006</v>
      </c>
      <c r="G31" s="76">
        <f t="shared" ref="G31:P46" si="7">IF(G$27="%w/w SAR",((G$28*10)*$B31),IF(G$27="%w/w DM",(((G$28*10)*($B$28/100))*$B31),IF(G$27="kg/t SAR",(G$28*$B31),IF(G$27="kg/t DM",((G$28*($B$28/100))*$B31),IF(G$27="mg/kg SAR",((G$28*0.001)*$B31),IF(G$27="mg/kg DM",(((G$28*0.001)*($B$28/100))*$B31),0))))))</f>
        <v>0.53864999999999996</v>
      </c>
      <c r="H31" s="76">
        <f t="shared" si="7"/>
        <v>4.9545000000000003</v>
      </c>
      <c r="I31" s="76">
        <f t="shared" si="7"/>
        <v>0.42389999999999994</v>
      </c>
      <c r="J31" s="76">
        <f t="shared" si="7"/>
        <v>1.8765E-2</v>
      </c>
      <c r="K31" s="76">
        <f t="shared" si="7"/>
        <v>2.8350000000000003E-3</v>
      </c>
      <c r="L31" s="76">
        <f t="shared" si="7"/>
        <v>0.76410000000000011</v>
      </c>
      <c r="M31" s="76">
        <f t="shared" si="7"/>
        <v>0.34830000000000005</v>
      </c>
      <c r="N31" s="76">
        <f t="shared" si="7"/>
        <v>248.40000000000003</v>
      </c>
      <c r="O31" s="76">
        <f t="shared" si="7"/>
        <v>657.45</v>
      </c>
      <c r="P31" s="76">
        <f t="shared" si="7"/>
        <v>0</v>
      </c>
      <c r="Q31" s="76">
        <f>(IF(Q$27="%w/w SAR",((Q$28*10)*$B31),IF(Q$27="%w/w DM",(((Q$28*10)*($B$28/100))*$B31),IF(Q$27="kg/t SAR",(Q$28*$B31),IF(Q$27="kg/t DM",((Q$28*($B$28/100))*$B31),IF(Q$27="mg/kg SAR",((Q$28*0.001)*$B31),IF(Q$27="mg/kg DM",(((Q$28*0.001)*($B$28/100))*$B31),0)))))))*2.5</f>
        <v>53.325000000000003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0.17415000000000003</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5-B</v>
      </c>
      <c r="B32" s="15">
        <v>100</v>
      </c>
      <c r="C32" s="76">
        <f t="shared" ref="C32:C50" si="8">IF(C$27="%w/w SAR",((C$28*10)*$B32),IF(C$27="%w/w DM",(((C$28*10)*($B$28/100))*$B32),IF(C$27="kg/t SAR",(C$28*$B32),IF(C$27="kg/t DM",((C$28*($B$28/100))*$B32),IF(C$27="mg/kg SAR",((C$28*0.001)*$B32),IF(C$27="mg/kg DM",(((C$28*0.001)*($B$28/100))*$B32),0))))))</f>
        <v>125.68500000000003</v>
      </c>
      <c r="D32" s="76">
        <f t="shared" si="5"/>
        <v>78.558390000000017</v>
      </c>
      <c r="E32" s="76">
        <f t="shared" si="6"/>
        <v>16.430175000000002</v>
      </c>
      <c r="F32" s="76">
        <f t="shared" ref="F32:F50" si="9">(IF(F$27="%w/w SAR",((F$28*10)*$B32),IF(F$27="%w/w DM",(((F$28*10)*($B$28/100))*$B32),IF(F$27="kg/t SAR",(F$28*$B32),IF(F$27="kg/t DM",((F$28*($B$28/100))*$B32),IF(F$27="mg/kg SAR",((F$28*0.001)*$B32),IF(F$27="mg/kg DM",(((F$28*0.001)*($B$28/100))*$B32),"0")))))))*1.658</f>
        <v>81.697950000000006</v>
      </c>
      <c r="G32" s="76">
        <f t="shared" si="7"/>
        <v>0.53864999999999996</v>
      </c>
      <c r="H32" s="76">
        <f t="shared" si="7"/>
        <v>4.9545000000000003</v>
      </c>
      <c r="I32" s="76">
        <f t="shared" si="7"/>
        <v>0.42389999999999994</v>
      </c>
      <c r="J32" s="76">
        <f t="shared" si="7"/>
        <v>1.8765E-2</v>
      </c>
      <c r="K32" s="76">
        <f t="shared" si="7"/>
        <v>2.8350000000000003E-3</v>
      </c>
      <c r="L32" s="76">
        <f t="shared" si="7"/>
        <v>0.76410000000000011</v>
      </c>
      <c r="M32" s="76">
        <f t="shared" si="7"/>
        <v>0.34830000000000005</v>
      </c>
      <c r="N32" s="76">
        <f t="shared" si="7"/>
        <v>248.40000000000003</v>
      </c>
      <c r="O32" s="76">
        <f t="shared" si="7"/>
        <v>657.45</v>
      </c>
      <c r="P32" s="76">
        <f t="shared" si="7"/>
        <v>0</v>
      </c>
      <c r="Q32" s="76">
        <f t="shared" ref="Q32:Q50" si="10">(IF(Q$27="%w/w SAR",((Q$28*10)*$B32),IF(Q$27="%w/w DM",(((Q$28*10)*($B$28/100))*$B32),IF(Q$27="kg/t SAR",(Q$28*$B32),IF(Q$27="kg/t DM",((Q$28*($B$28/100))*$B32),IF(Q$27="mg/kg SAR",((Q$28*0.001)*$B32),IF(Q$27="mg/kg DM",(((Q$28*0.001)*($B$28/100))*$B32),0)))))))*2.5</f>
        <v>53.325000000000003</v>
      </c>
      <c r="R32" s="76">
        <f t="shared" ref="R32:U50" si="11">IF(R$27="%w/w SAR",((R$28*10)*$B32),IF(R$27="%w/w DM",(((R$28*10)*($B$28/100))*$B32),IF(R$27="kg/t SAR",(R$28*$B32),IF(R$27="kg/t DM",((R$28*($B$28/100))*$B32),IF(R$27="mg/kg SAR",((R$28*0.001)*$B32),IF(R$27="mg/kg DM",(((R$28*0.001)*($B$28/100))*$B32),0))))))</f>
        <v>0</v>
      </c>
      <c r="S32" s="76">
        <f t="shared" si="11"/>
        <v>0.17415000000000003</v>
      </c>
      <c r="T32" s="76">
        <f t="shared" si="11"/>
        <v>0</v>
      </c>
      <c r="U32" s="76">
        <f t="shared" si="11"/>
        <v>0</v>
      </c>
      <c r="AB32" s="58"/>
      <c r="AC32" s="58"/>
      <c r="AD32" s="58"/>
      <c r="AE32" s="58"/>
      <c r="AF32" s="58"/>
      <c r="AG32" s="58"/>
      <c r="AH32" s="58"/>
      <c r="AI32" s="58"/>
    </row>
    <row r="33" spans="1:35" s="71" customFormat="1" ht="13" x14ac:dyDescent="0.35">
      <c r="A33" s="13" t="str">
        <f>E8</f>
        <v>6-B</v>
      </c>
      <c r="B33" s="15">
        <v>100</v>
      </c>
      <c r="C33" s="76">
        <f t="shared" si="8"/>
        <v>125.68500000000003</v>
      </c>
      <c r="D33" s="76">
        <f t="shared" si="5"/>
        <v>78.558390000000017</v>
      </c>
      <c r="E33" s="76">
        <f t="shared" si="6"/>
        <v>16.430175000000002</v>
      </c>
      <c r="F33" s="76">
        <f t="shared" si="9"/>
        <v>81.697950000000006</v>
      </c>
      <c r="G33" s="76">
        <f t="shared" si="7"/>
        <v>0.53864999999999996</v>
      </c>
      <c r="H33" s="76">
        <f t="shared" si="7"/>
        <v>4.9545000000000003</v>
      </c>
      <c r="I33" s="76">
        <f t="shared" si="7"/>
        <v>0.42389999999999994</v>
      </c>
      <c r="J33" s="76">
        <f t="shared" si="7"/>
        <v>1.8765E-2</v>
      </c>
      <c r="K33" s="76">
        <f t="shared" si="7"/>
        <v>2.8350000000000003E-3</v>
      </c>
      <c r="L33" s="76">
        <f t="shared" si="7"/>
        <v>0.76410000000000011</v>
      </c>
      <c r="M33" s="76">
        <f t="shared" si="7"/>
        <v>0.34830000000000005</v>
      </c>
      <c r="N33" s="76">
        <f t="shared" si="7"/>
        <v>248.40000000000003</v>
      </c>
      <c r="O33" s="76">
        <f t="shared" si="7"/>
        <v>657.45</v>
      </c>
      <c r="P33" s="76">
        <f t="shared" si="7"/>
        <v>0</v>
      </c>
      <c r="Q33" s="76">
        <f t="shared" si="10"/>
        <v>53.325000000000003</v>
      </c>
      <c r="R33" s="76">
        <f t="shared" si="11"/>
        <v>0</v>
      </c>
      <c r="S33" s="76">
        <f t="shared" si="11"/>
        <v>0.17415000000000003</v>
      </c>
      <c r="T33" s="76">
        <f t="shared" si="11"/>
        <v>0</v>
      </c>
      <c r="U33" s="76">
        <f t="shared" si="11"/>
        <v>0</v>
      </c>
      <c r="AB33" s="58"/>
      <c r="AC33" s="58"/>
      <c r="AD33" s="58"/>
      <c r="AE33" s="58"/>
      <c r="AF33" s="58"/>
      <c r="AG33" s="58"/>
      <c r="AH33" s="58"/>
      <c r="AI33" s="58"/>
    </row>
    <row r="34" spans="1:35" s="71" customFormat="1" ht="13" x14ac:dyDescent="0.35">
      <c r="A34" s="13" t="str">
        <f>F8</f>
        <v>7-B</v>
      </c>
      <c r="B34" s="15">
        <v>100</v>
      </c>
      <c r="C34" s="76">
        <f t="shared" si="8"/>
        <v>125.68500000000003</v>
      </c>
      <c r="D34" s="76">
        <f t="shared" si="5"/>
        <v>78.558390000000017</v>
      </c>
      <c r="E34" s="76">
        <f t="shared" si="6"/>
        <v>16.430175000000002</v>
      </c>
      <c r="F34" s="76">
        <f t="shared" si="9"/>
        <v>81.697950000000006</v>
      </c>
      <c r="G34" s="76">
        <f t="shared" si="7"/>
        <v>0.53864999999999996</v>
      </c>
      <c r="H34" s="76">
        <f t="shared" si="7"/>
        <v>4.9545000000000003</v>
      </c>
      <c r="I34" s="76">
        <f t="shared" si="7"/>
        <v>0.42389999999999994</v>
      </c>
      <c r="J34" s="76">
        <f t="shared" si="7"/>
        <v>1.8765E-2</v>
      </c>
      <c r="K34" s="76">
        <f t="shared" si="7"/>
        <v>2.8350000000000003E-3</v>
      </c>
      <c r="L34" s="76">
        <f t="shared" si="7"/>
        <v>0.76410000000000011</v>
      </c>
      <c r="M34" s="76">
        <f t="shared" si="7"/>
        <v>0.34830000000000005</v>
      </c>
      <c r="N34" s="76">
        <f t="shared" si="7"/>
        <v>248.40000000000003</v>
      </c>
      <c r="O34" s="76">
        <f t="shared" si="7"/>
        <v>657.45</v>
      </c>
      <c r="P34" s="76">
        <f t="shared" si="7"/>
        <v>0</v>
      </c>
      <c r="Q34" s="76">
        <f t="shared" si="10"/>
        <v>53.325000000000003</v>
      </c>
      <c r="R34" s="76">
        <f t="shared" si="11"/>
        <v>0</v>
      </c>
      <c r="S34" s="76">
        <f t="shared" si="11"/>
        <v>0.17415000000000003</v>
      </c>
      <c r="T34" s="76">
        <f t="shared" si="11"/>
        <v>0</v>
      </c>
      <c r="U34" s="76">
        <f t="shared" si="11"/>
        <v>0</v>
      </c>
      <c r="AB34" s="58"/>
      <c r="AC34" s="58"/>
      <c r="AD34" s="58"/>
      <c r="AE34" s="58"/>
      <c r="AF34" s="58"/>
      <c r="AG34" s="58"/>
      <c r="AH34" s="58"/>
      <c r="AI34" s="58"/>
    </row>
    <row r="35" spans="1:35" s="71" customFormat="1" ht="13" x14ac:dyDescent="0.35">
      <c r="A35" s="13" t="str">
        <f>G8</f>
        <v>8-B</v>
      </c>
      <c r="B35" s="15">
        <v>100</v>
      </c>
      <c r="C35" s="76">
        <f t="shared" si="8"/>
        <v>125.68500000000003</v>
      </c>
      <c r="D35" s="76">
        <f t="shared" si="5"/>
        <v>78.558390000000017</v>
      </c>
      <c r="E35" s="76">
        <f t="shared" si="6"/>
        <v>16.430175000000002</v>
      </c>
      <c r="F35" s="76">
        <f t="shared" si="9"/>
        <v>81.697950000000006</v>
      </c>
      <c r="G35" s="76">
        <f t="shared" si="7"/>
        <v>0.53864999999999996</v>
      </c>
      <c r="H35" s="76">
        <f t="shared" si="7"/>
        <v>4.9545000000000003</v>
      </c>
      <c r="I35" s="76">
        <f t="shared" si="7"/>
        <v>0.42389999999999994</v>
      </c>
      <c r="J35" s="76">
        <f t="shared" si="7"/>
        <v>1.8765E-2</v>
      </c>
      <c r="K35" s="76">
        <f t="shared" si="7"/>
        <v>2.8350000000000003E-3</v>
      </c>
      <c r="L35" s="76">
        <f t="shared" si="7"/>
        <v>0.76410000000000011</v>
      </c>
      <c r="M35" s="76">
        <f t="shared" si="7"/>
        <v>0.34830000000000005</v>
      </c>
      <c r="N35" s="76">
        <f t="shared" si="7"/>
        <v>248.40000000000003</v>
      </c>
      <c r="O35" s="76">
        <f t="shared" si="7"/>
        <v>657.45</v>
      </c>
      <c r="P35" s="76">
        <f t="shared" si="7"/>
        <v>0</v>
      </c>
      <c r="Q35" s="76">
        <f t="shared" si="10"/>
        <v>53.325000000000003</v>
      </c>
      <c r="R35" s="76">
        <f t="shared" si="11"/>
        <v>0</v>
      </c>
      <c r="S35" s="76">
        <f t="shared" si="11"/>
        <v>0.17415000000000003</v>
      </c>
      <c r="T35" s="76">
        <f t="shared" si="11"/>
        <v>0</v>
      </c>
      <c r="U35" s="76">
        <f t="shared" si="11"/>
        <v>0</v>
      </c>
      <c r="AB35" s="58"/>
      <c r="AC35" s="58"/>
      <c r="AD35" s="58"/>
      <c r="AE35" s="58"/>
      <c r="AF35" s="58"/>
      <c r="AG35" s="58"/>
      <c r="AH35" s="58"/>
      <c r="AI35" s="58"/>
    </row>
    <row r="36" spans="1:35" s="71" customFormat="1" ht="13" x14ac:dyDescent="0.35">
      <c r="A36" s="13" t="str">
        <f>H8</f>
        <v>9-B</v>
      </c>
      <c r="B36" s="15">
        <v>100</v>
      </c>
      <c r="C36" s="76">
        <f t="shared" si="8"/>
        <v>125.68500000000003</v>
      </c>
      <c r="D36" s="76">
        <f t="shared" si="5"/>
        <v>78.558390000000017</v>
      </c>
      <c r="E36" s="76">
        <f t="shared" si="6"/>
        <v>16.430175000000002</v>
      </c>
      <c r="F36" s="76">
        <f t="shared" si="9"/>
        <v>81.697950000000006</v>
      </c>
      <c r="G36" s="76">
        <f t="shared" si="7"/>
        <v>0.53864999999999996</v>
      </c>
      <c r="H36" s="76">
        <f t="shared" si="7"/>
        <v>4.9545000000000003</v>
      </c>
      <c r="I36" s="76">
        <f t="shared" si="7"/>
        <v>0.42389999999999994</v>
      </c>
      <c r="J36" s="76">
        <f t="shared" si="7"/>
        <v>1.8765E-2</v>
      </c>
      <c r="K36" s="76">
        <f t="shared" si="7"/>
        <v>2.8350000000000003E-3</v>
      </c>
      <c r="L36" s="76">
        <f t="shared" si="7"/>
        <v>0.76410000000000011</v>
      </c>
      <c r="M36" s="76">
        <f t="shared" si="7"/>
        <v>0.34830000000000005</v>
      </c>
      <c r="N36" s="76">
        <f t="shared" si="7"/>
        <v>248.40000000000003</v>
      </c>
      <c r="O36" s="76">
        <f t="shared" si="7"/>
        <v>657.45</v>
      </c>
      <c r="P36" s="76">
        <f t="shared" si="7"/>
        <v>0</v>
      </c>
      <c r="Q36" s="76">
        <f t="shared" si="10"/>
        <v>53.325000000000003</v>
      </c>
      <c r="R36" s="76">
        <f t="shared" si="11"/>
        <v>0</v>
      </c>
      <c r="S36" s="76">
        <f t="shared" si="11"/>
        <v>0.17415000000000003</v>
      </c>
      <c r="T36" s="76">
        <f t="shared" si="11"/>
        <v>0</v>
      </c>
      <c r="U36" s="76">
        <f t="shared" si="11"/>
        <v>0</v>
      </c>
      <c r="AB36" s="58"/>
      <c r="AC36" s="58"/>
      <c r="AD36" s="58"/>
      <c r="AE36" s="58"/>
      <c r="AF36" s="58"/>
      <c r="AG36" s="58"/>
      <c r="AH36" s="58"/>
      <c r="AI36" s="58"/>
    </row>
    <row r="37" spans="1:35" s="71" customFormat="1" ht="13" x14ac:dyDescent="0.35">
      <c r="A37" s="13" t="str">
        <f>I8</f>
        <v>8222-B</v>
      </c>
      <c r="B37" s="15">
        <v>100</v>
      </c>
      <c r="C37" s="76">
        <f t="shared" si="8"/>
        <v>125.68500000000003</v>
      </c>
      <c r="D37" s="76">
        <f t="shared" si="5"/>
        <v>78.558390000000017</v>
      </c>
      <c r="E37" s="76">
        <f t="shared" si="6"/>
        <v>16.430175000000002</v>
      </c>
      <c r="F37" s="76">
        <f t="shared" si="9"/>
        <v>81.697950000000006</v>
      </c>
      <c r="G37" s="76">
        <f t="shared" si="7"/>
        <v>0.53864999999999996</v>
      </c>
      <c r="H37" s="76">
        <f t="shared" si="7"/>
        <v>4.9545000000000003</v>
      </c>
      <c r="I37" s="76">
        <f t="shared" si="7"/>
        <v>0.42389999999999994</v>
      </c>
      <c r="J37" s="76">
        <f t="shared" si="7"/>
        <v>1.8765E-2</v>
      </c>
      <c r="K37" s="76">
        <f t="shared" si="7"/>
        <v>2.8350000000000003E-3</v>
      </c>
      <c r="L37" s="76">
        <f t="shared" si="7"/>
        <v>0.76410000000000011</v>
      </c>
      <c r="M37" s="76">
        <f t="shared" si="7"/>
        <v>0.34830000000000005</v>
      </c>
      <c r="N37" s="76">
        <f t="shared" si="7"/>
        <v>248.40000000000003</v>
      </c>
      <c r="O37" s="76">
        <f t="shared" si="7"/>
        <v>657.45</v>
      </c>
      <c r="P37" s="76">
        <f t="shared" si="7"/>
        <v>0</v>
      </c>
      <c r="Q37" s="76">
        <f t="shared" si="10"/>
        <v>53.325000000000003</v>
      </c>
      <c r="R37" s="76">
        <f t="shared" si="11"/>
        <v>0</v>
      </c>
      <c r="S37" s="76">
        <f t="shared" si="11"/>
        <v>0.17415000000000003</v>
      </c>
      <c r="T37" s="76">
        <f t="shared" si="11"/>
        <v>0</v>
      </c>
      <c r="U37" s="76">
        <f t="shared" si="11"/>
        <v>0</v>
      </c>
      <c r="AB37" s="58"/>
      <c r="AC37" s="58"/>
      <c r="AD37" s="58"/>
      <c r="AE37" s="58"/>
      <c r="AF37" s="58"/>
      <c r="AG37" s="58"/>
      <c r="AH37" s="58"/>
      <c r="AI37" s="58"/>
    </row>
    <row r="38" spans="1:35" s="71" customFormat="1" ht="13" x14ac:dyDescent="0.35">
      <c r="A38" s="13" t="str">
        <f>J8</f>
        <v>7233-B</v>
      </c>
      <c r="B38" s="15">
        <v>100</v>
      </c>
      <c r="C38" s="76">
        <f t="shared" si="8"/>
        <v>125.68500000000003</v>
      </c>
      <c r="D38" s="76">
        <f t="shared" si="5"/>
        <v>78.558390000000017</v>
      </c>
      <c r="E38" s="76">
        <f t="shared" si="6"/>
        <v>16.430175000000002</v>
      </c>
      <c r="F38" s="76">
        <f t="shared" si="9"/>
        <v>81.697950000000006</v>
      </c>
      <c r="G38" s="76">
        <f t="shared" si="7"/>
        <v>0.53864999999999996</v>
      </c>
      <c r="H38" s="76">
        <f t="shared" si="7"/>
        <v>4.9545000000000003</v>
      </c>
      <c r="I38" s="76">
        <f t="shared" si="7"/>
        <v>0.42389999999999994</v>
      </c>
      <c r="J38" s="76">
        <f t="shared" si="7"/>
        <v>1.8765E-2</v>
      </c>
      <c r="K38" s="76">
        <f t="shared" si="7"/>
        <v>2.8350000000000003E-3</v>
      </c>
      <c r="L38" s="76">
        <f t="shared" si="7"/>
        <v>0.76410000000000011</v>
      </c>
      <c r="M38" s="76">
        <f t="shared" si="7"/>
        <v>0.34830000000000005</v>
      </c>
      <c r="N38" s="76">
        <f t="shared" si="7"/>
        <v>248.40000000000003</v>
      </c>
      <c r="O38" s="76">
        <f t="shared" si="7"/>
        <v>657.45</v>
      </c>
      <c r="P38" s="76">
        <f t="shared" si="7"/>
        <v>0</v>
      </c>
      <c r="Q38" s="76">
        <f t="shared" si="10"/>
        <v>53.325000000000003</v>
      </c>
      <c r="R38" s="76">
        <f t="shared" si="11"/>
        <v>0</v>
      </c>
      <c r="S38" s="76">
        <f t="shared" si="11"/>
        <v>0.17415000000000003</v>
      </c>
      <c r="T38" s="76">
        <f t="shared" si="11"/>
        <v>0</v>
      </c>
      <c r="U38" s="76">
        <f t="shared" si="11"/>
        <v>0</v>
      </c>
      <c r="AB38" s="58"/>
      <c r="AC38" s="58"/>
      <c r="AD38" s="58"/>
      <c r="AE38" s="58"/>
      <c r="AF38" s="58"/>
      <c r="AG38" s="58"/>
      <c r="AH38" s="58"/>
      <c r="AI38" s="58"/>
    </row>
    <row r="39" spans="1:35" s="71" customFormat="1" ht="13" x14ac:dyDescent="0.35">
      <c r="A39" s="13" t="str">
        <f>K8</f>
        <v>5641-B</v>
      </c>
      <c r="B39" s="15">
        <v>100</v>
      </c>
      <c r="C39" s="76">
        <f t="shared" si="8"/>
        <v>125.68500000000003</v>
      </c>
      <c r="D39" s="76">
        <f t="shared" si="5"/>
        <v>78.558390000000017</v>
      </c>
      <c r="E39" s="76">
        <f t="shared" si="6"/>
        <v>16.430175000000002</v>
      </c>
      <c r="F39" s="76">
        <f t="shared" si="9"/>
        <v>81.697950000000006</v>
      </c>
      <c r="G39" s="76">
        <f t="shared" si="7"/>
        <v>0.53864999999999996</v>
      </c>
      <c r="H39" s="76">
        <f t="shared" si="7"/>
        <v>4.9545000000000003</v>
      </c>
      <c r="I39" s="76">
        <f t="shared" si="7"/>
        <v>0.42389999999999994</v>
      </c>
      <c r="J39" s="76">
        <f t="shared" si="7"/>
        <v>1.8765E-2</v>
      </c>
      <c r="K39" s="76">
        <f t="shared" si="7"/>
        <v>2.8350000000000003E-3</v>
      </c>
      <c r="L39" s="76">
        <f t="shared" si="7"/>
        <v>0.76410000000000011</v>
      </c>
      <c r="M39" s="76">
        <f t="shared" si="7"/>
        <v>0.34830000000000005</v>
      </c>
      <c r="N39" s="76">
        <f t="shared" si="7"/>
        <v>248.40000000000003</v>
      </c>
      <c r="O39" s="76">
        <f t="shared" si="7"/>
        <v>657.45</v>
      </c>
      <c r="P39" s="76">
        <f t="shared" si="7"/>
        <v>0</v>
      </c>
      <c r="Q39" s="76">
        <f t="shared" si="10"/>
        <v>53.325000000000003</v>
      </c>
      <c r="R39" s="76">
        <f t="shared" si="11"/>
        <v>0</v>
      </c>
      <c r="S39" s="76">
        <f t="shared" si="11"/>
        <v>0.17415000000000003</v>
      </c>
      <c r="T39" s="76">
        <f t="shared" si="11"/>
        <v>0</v>
      </c>
      <c r="U39" s="76">
        <f t="shared" si="11"/>
        <v>0</v>
      </c>
      <c r="AB39" s="58"/>
      <c r="AC39" s="58"/>
      <c r="AD39" s="58"/>
      <c r="AE39" s="58"/>
      <c r="AF39" s="58"/>
      <c r="AG39" s="58"/>
      <c r="AH39" s="58"/>
      <c r="AI39" s="58"/>
    </row>
    <row r="40" spans="1:35" s="71" customFormat="1" ht="13" x14ac:dyDescent="0.35">
      <c r="A40" s="13" t="str">
        <f>L8</f>
        <v>4956-B</v>
      </c>
      <c r="B40" s="15">
        <v>100</v>
      </c>
      <c r="C40" s="76">
        <f t="shared" si="8"/>
        <v>125.68500000000003</v>
      </c>
      <c r="D40" s="76">
        <f t="shared" si="5"/>
        <v>78.558390000000017</v>
      </c>
      <c r="E40" s="76">
        <f t="shared" si="6"/>
        <v>16.430175000000002</v>
      </c>
      <c r="F40" s="76">
        <f t="shared" si="9"/>
        <v>81.697950000000006</v>
      </c>
      <c r="G40" s="76">
        <f t="shared" si="7"/>
        <v>0.53864999999999996</v>
      </c>
      <c r="H40" s="76">
        <f t="shared" si="7"/>
        <v>4.9545000000000003</v>
      </c>
      <c r="I40" s="76">
        <f t="shared" si="7"/>
        <v>0.42389999999999994</v>
      </c>
      <c r="J40" s="76">
        <f t="shared" si="7"/>
        <v>1.8765E-2</v>
      </c>
      <c r="K40" s="76">
        <f t="shared" si="7"/>
        <v>2.8350000000000003E-3</v>
      </c>
      <c r="L40" s="76">
        <f t="shared" si="7"/>
        <v>0.76410000000000011</v>
      </c>
      <c r="M40" s="76">
        <f t="shared" si="7"/>
        <v>0.34830000000000005</v>
      </c>
      <c r="N40" s="76">
        <f t="shared" si="7"/>
        <v>248.40000000000003</v>
      </c>
      <c r="O40" s="76">
        <f t="shared" si="7"/>
        <v>657.45</v>
      </c>
      <c r="P40" s="76">
        <f t="shared" si="7"/>
        <v>0</v>
      </c>
      <c r="Q40" s="76">
        <f t="shared" si="10"/>
        <v>53.325000000000003</v>
      </c>
      <c r="R40" s="76">
        <f t="shared" si="11"/>
        <v>0</v>
      </c>
      <c r="S40" s="76">
        <f t="shared" si="11"/>
        <v>0.17415000000000003</v>
      </c>
      <c r="T40" s="76">
        <f t="shared" si="11"/>
        <v>0</v>
      </c>
      <c r="U40" s="76">
        <f t="shared" si="11"/>
        <v>0</v>
      </c>
      <c r="AB40" s="58"/>
      <c r="AC40" s="58"/>
      <c r="AD40" s="58"/>
      <c r="AE40" s="58"/>
      <c r="AF40" s="58"/>
      <c r="AG40" s="58"/>
      <c r="AH40" s="58"/>
      <c r="AI40" s="58"/>
    </row>
    <row r="41" spans="1:35" s="71" customFormat="1" ht="13" x14ac:dyDescent="0.35">
      <c r="A41" s="13" t="str">
        <f>M8</f>
        <v>CYY 2062</v>
      </c>
      <c r="B41" s="15">
        <v>80</v>
      </c>
      <c r="C41" s="76">
        <f t="shared" si="8"/>
        <v>100.54800000000002</v>
      </c>
      <c r="D41" s="76">
        <f t="shared" si="5"/>
        <v>62.846712000000004</v>
      </c>
      <c r="E41" s="76">
        <f t="shared" si="6"/>
        <v>13.14414</v>
      </c>
      <c r="F41" s="76">
        <f t="shared" si="9"/>
        <v>65.358360000000005</v>
      </c>
      <c r="G41" s="76">
        <f t="shared" si="7"/>
        <v>0.43091999999999997</v>
      </c>
      <c r="H41" s="76">
        <f t="shared" si="7"/>
        <v>3.9636000000000005</v>
      </c>
      <c r="I41" s="76">
        <f t="shared" si="7"/>
        <v>0.33911999999999998</v>
      </c>
      <c r="J41" s="76">
        <f t="shared" si="7"/>
        <v>1.5012000000000001E-2</v>
      </c>
      <c r="K41" s="76">
        <f t="shared" si="7"/>
        <v>2.2680000000000005E-3</v>
      </c>
      <c r="L41" s="76">
        <f t="shared" si="7"/>
        <v>0.61128000000000005</v>
      </c>
      <c r="M41" s="76">
        <f t="shared" si="7"/>
        <v>0.27864000000000005</v>
      </c>
      <c r="N41" s="76">
        <f t="shared" si="7"/>
        <v>198.72000000000003</v>
      </c>
      <c r="O41" s="76">
        <f t="shared" si="7"/>
        <v>525.96</v>
      </c>
      <c r="P41" s="76">
        <f t="shared" si="7"/>
        <v>0</v>
      </c>
      <c r="Q41" s="76">
        <f t="shared" si="10"/>
        <v>42.66</v>
      </c>
      <c r="R41" s="76">
        <f t="shared" si="11"/>
        <v>0</v>
      </c>
      <c r="S41" s="76">
        <f t="shared" si="11"/>
        <v>0.13932000000000003</v>
      </c>
      <c r="T41" s="76">
        <f t="shared" si="11"/>
        <v>0</v>
      </c>
      <c r="U41" s="76">
        <f t="shared" si="11"/>
        <v>0</v>
      </c>
      <c r="AB41" s="58"/>
      <c r="AC41" s="58"/>
      <c r="AD41" s="58"/>
      <c r="AE41" s="58"/>
      <c r="AF41" s="58"/>
      <c r="AG41" s="58"/>
      <c r="AH41" s="58"/>
      <c r="AI41" s="58"/>
    </row>
    <row r="42" spans="1:35" s="71" customFormat="1" ht="13" x14ac:dyDescent="0.35">
      <c r="A42" s="13" t="str">
        <f>N8</f>
        <v xml:space="preserve"> CYY 7069</v>
      </c>
      <c r="B42" s="15">
        <v>40</v>
      </c>
      <c r="C42" s="76">
        <f t="shared" si="8"/>
        <v>50.274000000000008</v>
      </c>
      <c r="D42" s="76">
        <f t="shared" si="5"/>
        <v>31.423356000000002</v>
      </c>
      <c r="E42" s="76">
        <f t="shared" si="6"/>
        <v>6.5720700000000001</v>
      </c>
      <c r="F42" s="76">
        <f t="shared" si="9"/>
        <v>32.679180000000002</v>
      </c>
      <c r="G42" s="76">
        <f t="shared" si="7"/>
        <v>0.21545999999999998</v>
      </c>
      <c r="H42" s="76">
        <f t="shared" si="7"/>
        <v>1.9818000000000002</v>
      </c>
      <c r="I42" s="76">
        <f t="shared" si="7"/>
        <v>0.16955999999999999</v>
      </c>
      <c r="J42" s="76">
        <f t="shared" si="7"/>
        <v>7.5060000000000005E-3</v>
      </c>
      <c r="K42" s="76">
        <f t="shared" si="7"/>
        <v>1.1340000000000002E-3</v>
      </c>
      <c r="L42" s="76">
        <f t="shared" si="7"/>
        <v>0.30564000000000002</v>
      </c>
      <c r="M42" s="76">
        <f t="shared" si="7"/>
        <v>0.13932000000000003</v>
      </c>
      <c r="N42" s="76">
        <f t="shared" si="7"/>
        <v>99.360000000000014</v>
      </c>
      <c r="O42" s="76">
        <f t="shared" si="7"/>
        <v>262.98</v>
      </c>
      <c r="P42" s="76">
        <f t="shared" si="7"/>
        <v>0</v>
      </c>
      <c r="Q42" s="76">
        <f t="shared" si="10"/>
        <v>21.33</v>
      </c>
      <c r="R42" s="76">
        <f t="shared" si="11"/>
        <v>0</v>
      </c>
      <c r="S42" s="76">
        <f t="shared" si="11"/>
        <v>6.9660000000000014E-2</v>
      </c>
      <c r="T42" s="76">
        <f t="shared" si="11"/>
        <v>0</v>
      </c>
      <c r="U42" s="76">
        <f t="shared" si="11"/>
        <v>0</v>
      </c>
      <c r="AB42" s="58"/>
      <c r="AC42" s="58"/>
      <c r="AD42" s="58"/>
      <c r="AE42" s="58"/>
      <c r="AF42" s="58"/>
      <c r="AG42" s="58"/>
      <c r="AH42" s="58"/>
      <c r="AI42" s="58"/>
    </row>
    <row r="43" spans="1:35" s="71" customFormat="1" ht="13" x14ac:dyDescent="0.35">
      <c r="A43" s="13" t="str">
        <f>O8</f>
        <v xml:space="preserve"> CYY 9155</v>
      </c>
      <c r="B43" s="15"/>
      <c r="C43" s="76">
        <f t="shared" si="8"/>
        <v>0</v>
      </c>
      <c r="D43" s="76">
        <f t="shared" si="5"/>
        <v>0</v>
      </c>
      <c r="E43" s="76">
        <f t="shared" si="6"/>
        <v>0</v>
      </c>
      <c r="F43" s="76">
        <f t="shared" si="9"/>
        <v>0</v>
      </c>
      <c r="G43" s="76">
        <f t="shared" si="7"/>
        <v>0</v>
      </c>
      <c r="H43" s="76">
        <f t="shared" si="7"/>
        <v>0</v>
      </c>
      <c r="I43" s="76">
        <f t="shared" si="7"/>
        <v>0</v>
      </c>
      <c r="J43" s="76">
        <f t="shared" si="7"/>
        <v>0</v>
      </c>
      <c r="K43" s="76">
        <f t="shared" si="7"/>
        <v>0</v>
      </c>
      <c r="L43" s="76">
        <f t="shared" si="7"/>
        <v>0</v>
      </c>
      <c r="M43" s="76">
        <f t="shared" si="7"/>
        <v>0</v>
      </c>
      <c r="N43" s="76">
        <f t="shared" si="7"/>
        <v>0</v>
      </c>
      <c r="O43" s="76">
        <f t="shared" si="7"/>
        <v>0</v>
      </c>
      <c r="P43" s="76">
        <f t="shared" si="7"/>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8"/>
        <v>0</v>
      </c>
      <c r="D44" s="76">
        <f t="shared" si="5"/>
        <v>0</v>
      </c>
      <c r="E44" s="76">
        <f t="shared" si="6"/>
        <v>0</v>
      </c>
      <c r="F44" s="76">
        <f t="shared" si="9"/>
        <v>0</v>
      </c>
      <c r="G44" s="76">
        <f t="shared" si="7"/>
        <v>0</v>
      </c>
      <c r="H44" s="76">
        <f t="shared" si="7"/>
        <v>0</v>
      </c>
      <c r="I44" s="76">
        <f t="shared" si="7"/>
        <v>0</v>
      </c>
      <c r="J44" s="76">
        <f t="shared" si="7"/>
        <v>0</v>
      </c>
      <c r="K44" s="76">
        <f t="shared" si="7"/>
        <v>0</v>
      </c>
      <c r="L44" s="76">
        <f t="shared" si="7"/>
        <v>0</v>
      </c>
      <c r="M44" s="76">
        <f t="shared" si="7"/>
        <v>0</v>
      </c>
      <c r="N44" s="76">
        <f t="shared" si="7"/>
        <v>0</v>
      </c>
      <c r="O44" s="76">
        <f t="shared" si="7"/>
        <v>0</v>
      </c>
      <c r="P44" s="76">
        <f t="shared" si="7"/>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8"/>
        <v>0</v>
      </c>
      <c r="D45" s="76">
        <f t="shared" si="5"/>
        <v>0</v>
      </c>
      <c r="E45" s="76">
        <f t="shared" si="6"/>
        <v>0</v>
      </c>
      <c r="F45" s="76">
        <f t="shared" si="9"/>
        <v>0</v>
      </c>
      <c r="G45" s="76">
        <f t="shared" si="7"/>
        <v>0</v>
      </c>
      <c r="H45" s="76">
        <f t="shared" si="7"/>
        <v>0</v>
      </c>
      <c r="I45" s="76">
        <f t="shared" si="7"/>
        <v>0</v>
      </c>
      <c r="J45" s="76">
        <f t="shared" si="7"/>
        <v>0</v>
      </c>
      <c r="K45" s="76">
        <f t="shared" si="7"/>
        <v>0</v>
      </c>
      <c r="L45" s="76">
        <f t="shared" si="7"/>
        <v>0</v>
      </c>
      <c r="M45" s="76">
        <f t="shared" si="7"/>
        <v>0</v>
      </c>
      <c r="N45" s="76">
        <f t="shared" si="7"/>
        <v>0</v>
      </c>
      <c r="O45" s="76">
        <f t="shared" si="7"/>
        <v>0</v>
      </c>
      <c r="P45" s="76">
        <f t="shared" si="7"/>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8"/>
        <v>0</v>
      </c>
      <c r="D46" s="76">
        <f t="shared" si="5"/>
        <v>0</v>
      </c>
      <c r="E46" s="76">
        <f t="shared" si="6"/>
        <v>0</v>
      </c>
      <c r="F46" s="76">
        <f t="shared" si="9"/>
        <v>0</v>
      </c>
      <c r="G46" s="76">
        <f t="shared" si="7"/>
        <v>0</v>
      </c>
      <c r="H46" s="76">
        <f t="shared" si="7"/>
        <v>0</v>
      </c>
      <c r="I46" s="76">
        <f t="shared" si="7"/>
        <v>0</v>
      </c>
      <c r="J46" s="76">
        <f t="shared" si="7"/>
        <v>0</v>
      </c>
      <c r="K46" s="76">
        <f t="shared" si="7"/>
        <v>0</v>
      </c>
      <c r="L46" s="76">
        <f t="shared" si="7"/>
        <v>0</v>
      </c>
      <c r="M46" s="76">
        <f t="shared" si="7"/>
        <v>0</v>
      </c>
      <c r="N46" s="76">
        <f t="shared" si="7"/>
        <v>0</v>
      </c>
      <c r="O46" s="76">
        <f t="shared" si="7"/>
        <v>0</v>
      </c>
      <c r="P46" s="76">
        <f t="shared" si="7"/>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8"/>
        <v>0</v>
      </c>
      <c r="D47" s="76">
        <f t="shared" si="5"/>
        <v>0</v>
      </c>
      <c r="E47" s="76">
        <f t="shared" si="6"/>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8"/>
        <v>0</v>
      </c>
      <c r="D48" s="76">
        <f t="shared" si="5"/>
        <v>0</v>
      </c>
      <c r="E48" s="76">
        <f t="shared" si="6"/>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8"/>
        <v>0</v>
      </c>
      <c r="D49" s="76">
        <f t="shared" si="5"/>
        <v>0</v>
      </c>
      <c r="E49" s="76">
        <f t="shared" si="6"/>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8"/>
        <v>0</v>
      </c>
      <c r="D50" s="97">
        <f t="shared" si="5"/>
        <v>0</v>
      </c>
      <c r="E50" s="97">
        <f t="shared" si="6"/>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CYY 2062</v>
      </c>
      <c r="M57" s="8" t="str">
        <f t="shared" si="13"/>
        <v xml:space="preserve"> CYY 7069</v>
      </c>
      <c r="N57" s="8" t="str">
        <f t="shared" si="13"/>
        <v xml:space="preserve"> CYY 9155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Arable</v>
      </c>
      <c r="M58" s="13" t="str">
        <f>N16&amp;" I "&amp;(VLOOKUP(N14,Table245[],6,FALSE))</f>
        <v>Medium/Clay I Arable</v>
      </c>
      <c r="N58" s="13" t="str">
        <f>O16&amp;" I "&amp;(VLOOKUP(O14,Table245[],6,FALSE))</f>
        <v>Medium/Clay I Arable</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6.7</v>
      </c>
      <c r="M59" s="75">
        <f>VLOOKUP(N$14,Table245[],5,FALSE)</f>
        <v>6.7</v>
      </c>
      <c r="N59" s="75">
        <f>VLOOKUP(O$14,Table245[],5,FALSE)</f>
        <v>6.7</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v>
      </c>
      <c r="C60" s="75">
        <f t="shared" ref="C60:U60" si="14">D10</f>
        <v>5.8</v>
      </c>
      <c r="D60" s="75">
        <f t="shared" si="14"/>
        <v>6.1</v>
      </c>
      <c r="E60" s="75">
        <f t="shared" si="14"/>
        <v>6.1</v>
      </c>
      <c r="F60" s="75">
        <f t="shared" si="14"/>
        <v>5.8</v>
      </c>
      <c r="G60" s="75">
        <f t="shared" si="14"/>
        <v>5.9</v>
      </c>
      <c r="H60" s="75">
        <f t="shared" si="14"/>
        <v>6</v>
      </c>
      <c r="I60" s="75">
        <f t="shared" si="14"/>
        <v>6.3</v>
      </c>
      <c r="J60" s="75">
        <f t="shared" si="14"/>
        <v>6.3</v>
      </c>
      <c r="K60" s="75">
        <f t="shared" si="14"/>
        <v>6</v>
      </c>
      <c r="L60" s="75">
        <f t="shared" si="14"/>
        <v>6.3</v>
      </c>
      <c r="M60" s="75">
        <f t="shared" si="14"/>
        <v>6.1</v>
      </c>
      <c r="N60" s="75">
        <f t="shared" si="14"/>
        <v>5.9</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8</v>
      </c>
      <c r="M61" s="75">
        <f t="shared" si="15"/>
        <v>8</v>
      </c>
      <c r="N61" s="75">
        <f t="shared" si="15"/>
        <v>8</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100</v>
      </c>
      <c r="C62" s="76">
        <f>B32</f>
        <v>100</v>
      </c>
      <c r="D62" s="76">
        <f>B33</f>
        <v>100</v>
      </c>
      <c r="E62" s="76">
        <f>B34</f>
        <v>100</v>
      </c>
      <c r="F62" s="76">
        <f>B35</f>
        <v>100</v>
      </c>
      <c r="G62" s="76">
        <f>B36</f>
        <v>100</v>
      </c>
      <c r="H62" s="76">
        <f>B37</f>
        <v>100</v>
      </c>
      <c r="I62" s="76">
        <f>B38</f>
        <v>100</v>
      </c>
      <c r="J62" s="76">
        <f>B39</f>
        <v>100</v>
      </c>
      <c r="K62" s="76">
        <f>B40</f>
        <v>100</v>
      </c>
      <c r="L62" s="76">
        <f>B41</f>
        <v>80</v>
      </c>
      <c r="M62" s="76">
        <f>B42</f>
        <v>40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0.6000000000000032</v>
      </c>
      <c r="E64" s="76">
        <f t="shared" si="17"/>
        <v>0.6000000000000032</v>
      </c>
      <c r="F64" s="76">
        <f t="shared" si="17"/>
        <v>2.4000000000000021</v>
      </c>
      <c r="G64" s="76">
        <f t="shared" si="17"/>
        <v>1.7999999999999989</v>
      </c>
      <c r="H64" s="76">
        <f t="shared" si="17"/>
        <v>1.2000000000000011</v>
      </c>
      <c r="I64" s="76">
        <f t="shared" si="17"/>
        <v>-0.59999999999999787</v>
      </c>
      <c r="J64" s="76">
        <f t="shared" si="17"/>
        <v>-0.59999999999999787</v>
      </c>
      <c r="K64" s="76">
        <f t="shared" si="17"/>
        <v>1.2000000000000011</v>
      </c>
      <c r="L64" s="76">
        <f t="shared" si="17"/>
        <v>3.2000000000000028</v>
      </c>
      <c r="M64" s="76">
        <f t="shared" si="17"/>
        <v>4.8000000000000043</v>
      </c>
      <c r="N64" s="76">
        <f t="shared" si="17"/>
        <v>6.3999999999999986</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-0.6000000000000032</v>
      </c>
      <c r="E65" s="76">
        <f t="shared" si="18"/>
        <v>-0.6000000000000032</v>
      </c>
      <c r="F65" s="76">
        <f t="shared" si="18"/>
        <v>-2.4000000000000021</v>
      </c>
      <c r="G65" s="76">
        <f t="shared" si="18"/>
        <v>-1.7999999999999989</v>
      </c>
      <c r="H65" s="76">
        <f t="shared" si="18"/>
        <v>-1.2000000000000011</v>
      </c>
      <c r="I65" s="76">
        <f t="shared" si="18"/>
        <v>0.59999999999999787</v>
      </c>
      <c r="J65" s="76">
        <f t="shared" si="18"/>
        <v>0.59999999999999787</v>
      </c>
      <c r="K65" s="76">
        <f t="shared" si="18"/>
        <v>-1.2000000000000011</v>
      </c>
      <c r="L65" s="76">
        <f t="shared" si="18"/>
        <v>-3.2000000000000028</v>
      </c>
      <c r="M65" s="76">
        <f t="shared" si="18"/>
        <v>-4.8000000000000043</v>
      </c>
      <c r="N65" s="76">
        <f t="shared" si="18"/>
        <v>-6.3999999999999986</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OVER</v>
      </c>
      <c r="J66" s="77" t="str">
        <f t="shared" si="19"/>
        <v>OVER</v>
      </c>
      <c r="K66" s="77" t="str">
        <f t="shared" si="19"/>
        <v>UNDER</v>
      </c>
      <c r="L66" s="77" t="str">
        <f t="shared" si="19"/>
        <v>UNDER</v>
      </c>
      <c r="M66" s="77" t="str">
        <f t="shared" si="19"/>
        <v>UNDER</v>
      </c>
      <c r="N66" s="77" t="str">
        <f t="shared" si="19"/>
        <v>UNDER</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4" priority="37" operator="equal">
      <formula>"DECREASE"</formula>
    </cfRule>
    <cfRule type="cellIs" dxfId="83" priority="38" operator="equal">
      <formula>"INCREASE"</formula>
    </cfRule>
  </conditionalFormatting>
  <conditionalFormatting sqref="B62:U66 B31:B50">
    <cfRule type="cellIs" dxfId="82" priority="36" operator="greaterThan">
      <formula>$B$51</formula>
    </cfRule>
  </conditionalFormatting>
  <conditionalFormatting sqref="C31:C50">
    <cfRule type="cellIs" dxfId="81" priority="35" operator="greaterThan">
      <formula>$C$51</formula>
    </cfRule>
  </conditionalFormatting>
  <conditionalFormatting sqref="C18:V18">
    <cfRule type="cellIs" dxfId="80" priority="34" operator="equal">
      <formula>0</formula>
    </cfRule>
  </conditionalFormatting>
  <conditionalFormatting sqref="C17:V17">
    <cfRule type="cellIs" dxfId="79" priority="33" operator="equal">
      <formula>0</formula>
    </cfRule>
  </conditionalFormatting>
  <conditionalFormatting sqref="C19:V19">
    <cfRule type="cellIs" dxfId="78" priority="32" operator="equal">
      <formula>0</formula>
    </cfRule>
  </conditionalFormatting>
  <conditionalFormatting sqref="G31:G50">
    <cfRule type="cellIs" dxfId="77" priority="31" operator="greaterThan">
      <formula>$G$51</formula>
    </cfRule>
  </conditionalFormatting>
  <conditionalFormatting sqref="H31:H50">
    <cfRule type="cellIs" dxfId="76" priority="30" operator="greaterThan">
      <formula>$H$51</formula>
    </cfRule>
  </conditionalFormatting>
  <conditionalFormatting sqref="I31:I50">
    <cfRule type="cellIs" dxfId="75" priority="29" operator="greaterThan">
      <formula>$I$51</formula>
    </cfRule>
  </conditionalFormatting>
  <conditionalFormatting sqref="K31:K50">
    <cfRule type="cellIs" dxfId="74" priority="28" operator="greaterThan">
      <formula>$K$51</formula>
    </cfRule>
  </conditionalFormatting>
  <conditionalFormatting sqref="L31:L50">
    <cfRule type="cellIs" dxfId="73" priority="27" operator="greaterThan">
      <formula>$L$51</formula>
    </cfRule>
  </conditionalFormatting>
  <conditionalFormatting sqref="M31:M50">
    <cfRule type="cellIs" dxfId="72" priority="26" operator="greaterThan">
      <formula>$M$51</formula>
    </cfRule>
  </conditionalFormatting>
  <conditionalFormatting sqref="P31:P50">
    <cfRule type="cellIs" dxfId="71" priority="25" operator="greaterThan">
      <formula>$P$51</formula>
    </cfRule>
  </conditionalFormatting>
  <conditionalFormatting sqref="R31:R50">
    <cfRule type="cellIs" dxfId="70" priority="24" operator="greaterThan">
      <formula>$R$51</formula>
    </cfRule>
  </conditionalFormatting>
  <conditionalFormatting sqref="S31:S50">
    <cfRule type="cellIs" dxfId="69" priority="23" operator="greaterThan">
      <formula>$S$51</formula>
    </cfRule>
  </conditionalFormatting>
  <conditionalFormatting sqref="T31:T50">
    <cfRule type="cellIs" dxfId="68" priority="22" operator="greaterThan">
      <formula>$T$51</formula>
    </cfRule>
  </conditionalFormatting>
  <conditionalFormatting sqref="U31:U50">
    <cfRule type="cellIs" dxfId="67" priority="21" operator="greaterThan">
      <formula>$U$51</formula>
    </cfRule>
  </conditionalFormatting>
  <conditionalFormatting sqref="C22:V22">
    <cfRule type="cellIs" dxfId="66" priority="20" operator="equal">
      <formula>0</formula>
    </cfRule>
  </conditionalFormatting>
  <conditionalFormatting sqref="C24:V24">
    <cfRule type="cellIs" dxfId="65" priority="18" operator="equal">
      <formula>"DECREASE"</formula>
    </cfRule>
    <cfRule type="cellIs" dxfId="64" priority="19" operator="equal">
      <formula>"INCREASE"</formula>
    </cfRule>
  </conditionalFormatting>
  <conditionalFormatting sqref="C23:V23">
    <cfRule type="cellIs" dxfId="63" priority="17" operator="equal">
      <formula>0</formula>
    </cfRule>
  </conditionalFormatting>
  <conditionalFormatting sqref="C21:V21">
    <cfRule type="cellIs" dxfId="62" priority="13" operator="equal">
      <formula>0</formula>
    </cfRule>
  </conditionalFormatting>
  <conditionalFormatting sqref="B66:U66">
    <cfRule type="cellIs" dxfId="61" priority="11" operator="equal">
      <formula>"UNDER"</formula>
    </cfRule>
    <cfRule type="cellIs" dxfId="60" priority="12" operator="equal">
      <formula>"OVER"</formula>
    </cfRule>
  </conditionalFormatting>
  <conditionalFormatting sqref="J31:J50">
    <cfRule type="cellIs" dxfId="59" priority="8" operator="greaterThan">
      <formula>$J$51</formula>
    </cfRule>
  </conditionalFormatting>
  <conditionalFormatting sqref="L3">
    <cfRule type="cellIs" dxfId="58" priority="4" operator="lessThan">
      <formula>30</formula>
    </cfRule>
    <cfRule type="cellIs" dxfId="57" priority="5" operator="greaterThanOrEqual">
      <formula>30</formula>
    </cfRule>
  </conditionalFormatting>
  <conditionalFormatting sqref="I1">
    <cfRule type="cellIs" dxfId="56" priority="3" operator="between">
      <formula>0.1</formula>
      <formula>5</formula>
    </cfRule>
  </conditionalFormatting>
  <conditionalFormatting sqref="I2">
    <cfRule type="cellIs" dxfId="55" priority="2" operator="greaterThan">
      <formula>5000.1</formula>
    </cfRule>
  </conditionalFormatting>
  <conditionalFormatting sqref="I3">
    <cfRule type="cellIs" dxfId="54"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A13"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'Volac Felinfach'!C1:D1</f>
        <v>PAN-020076</v>
      </c>
      <c r="D1" s="143"/>
      <c r="E1" s="92" t="s">
        <v>45</v>
      </c>
      <c r="F1" s="38">
        <f>'Volac Felinfach'!F1</f>
        <v>42.2</v>
      </c>
      <c r="G1" s="124" t="s">
        <v>43</v>
      </c>
      <c r="H1" s="125"/>
      <c r="I1" s="117">
        <v>4.16</v>
      </c>
      <c r="J1" s="128" t="s">
        <v>153</v>
      </c>
      <c r="K1" s="128"/>
      <c r="L1" s="96">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'Volac Felinfach'!C2:D2</f>
        <v>EPR/AB3891CX</v>
      </c>
      <c r="D2" s="145"/>
      <c r="E2" s="92" t="s">
        <v>109</v>
      </c>
      <c r="F2" s="95" t="s">
        <v>170</v>
      </c>
      <c r="G2" s="126" t="s">
        <v>110</v>
      </c>
      <c r="H2" s="127"/>
      <c r="I2" s="117">
        <v>1114</v>
      </c>
      <c r="J2" s="128" t="s">
        <v>158</v>
      </c>
      <c r="K2" s="128"/>
      <c r="L2" s="96">
        <v>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'Volac Felinfach'!C3:D3</f>
        <v>Mr Daniel James</v>
      </c>
      <c r="D3" s="145"/>
      <c r="E3" s="92" t="s">
        <v>108</v>
      </c>
      <c r="F3" s="30" t="s">
        <v>77</v>
      </c>
      <c r="G3" s="128" t="s">
        <v>159</v>
      </c>
      <c r="H3" s="128"/>
      <c r="I3" s="117"/>
      <c r="J3" s="124" t="s">
        <v>154</v>
      </c>
      <c r="K3" s="125"/>
      <c r="L3" s="96">
        <f>(L1/(L2*10000))*100</f>
        <v>0.25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'Volac Felinfach'!C4:D4</f>
        <v>Hafod Farm, Ferwig,Ceredigion,SA43 1PU</v>
      </c>
      <c r="D4" s="143"/>
      <c r="E4" s="93" t="s">
        <v>1</v>
      </c>
      <c r="F4" s="118"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'Volac Felinfach'!C5:D5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'Volac Felinfach'!C8</f>
        <v>4-B</v>
      </c>
      <c r="D8" s="59" t="str">
        <f>'Volac Felinfach'!D8</f>
        <v>5-B</v>
      </c>
      <c r="E8" s="59" t="str">
        <f>'Volac Felinfach'!E8</f>
        <v>6-B</v>
      </c>
      <c r="F8" s="59" t="str">
        <f>'Volac Felinfach'!F8</f>
        <v>7-B</v>
      </c>
      <c r="G8" s="59" t="str">
        <f>'Volac Felinfach'!G8</f>
        <v>8-B</v>
      </c>
      <c r="H8" s="59" t="str">
        <f>'Volac Felinfach'!H8</f>
        <v>9-B</v>
      </c>
      <c r="I8" s="59" t="str">
        <f>'Volac Felinfach'!I8</f>
        <v>8222-B</v>
      </c>
      <c r="J8" s="59" t="str">
        <f>'Volac Felinfach'!J8</f>
        <v>7233-B</v>
      </c>
      <c r="K8" s="59" t="str">
        <f>'Volac Felinfach'!K8</f>
        <v>5641-B</v>
      </c>
      <c r="L8" s="59" t="str">
        <f>'Volac Felinfach'!L8</f>
        <v>4956-B</v>
      </c>
      <c r="M8" s="59" t="str">
        <f>'Volac Felinfach'!M8</f>
        <v>CYY 2062</v>
      </c>
      <c r="N8" s="59" t="str">
        <f>'Volac Felinfach'!N8</f>
        <v xml:space="preserve"> CYY 7069</v>
      </c>
      <c r="O8" s="59" t="str">
        <f>'Volac Felinfach'!O8</f>
        <v xml:space="preserve"> CYY 9155</v>
      </c>
      <c r="P8" s="59">
        <f>'Volac Felinfach'!P8</f>
        <v>0</v>
      </c>
      <c r="Q8" s="59">
        <f>'Volac Felinfach'!Q8</f>
        <v>0</v>
      </c>
      <c r="R8" s="59">
        <f>'Volac Felinfach'!R8</f>
        <v>0</v>
      </c>
      <c r="S8" s="59">
        <f>'Volac Felinfach'!S8</f>
        <v>0</v>
      </c>
      <c r="T8" s="59">
        <f>'Volac Felinfach'!T8</f>
        <v>0</v>
      </c>
      <c r="U8" s="59">
        <f>'Volac Felinfach'!U8</f>
        <v>0</v>
      </c>
      <c r="V8" s="59">
        <f>'Volac Felinfach'!V8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'Volac Felinfach'!C9</f>
        <v>Moderate</v>
      </c>
      <c r="D9" s="59" t="str">
        <f>'Volac Felinfach'!D9</f>
        <v>Moderate</v>
      </c>
      <c r="E9" s="59" t="str">
        <f>'Volac Felinfach'!E9</f>
        <v>Moderate</v>
      </c>
      <c r="F9" s="59" t="str">
        <f>'Volac Felinfach'!F9</f>
        <v>Moderate</v>
      </c>
      <c r="G9" s="59" t="str">
        <f>'Volac Felinfach'!G9</f>
        <v>Moderate</v>
      </c>
      <c r="H9" s="59" t="str">
        <f>'Volac Felinfach'!H9</f>
        <v>Moderate</v>
      </c>
      <c r="I9" s="59" t="str">
        <f>'Volac Felinfach'!I9</f>
        <v>Moderate</v>
      </c>
      <c r="J9" s="59" t="str">
        <f>'Volac Felinfach'!J9</f>
        <v>Moderate</v>
      </c>
      <c r="K9" s="59" t="str">
        <f>'Volac Felinfach'!K9</f>
        <v>Moderate</v>
      </c>
      <c r="L9" s="59" t="str">
        <f>'Volac Felinfach'!L9</f>
        <v>Moderate</v>
      </c>
      <c r="M9" s="59">
        <f>'Volac Felinfach'!M9</f>
        <v>1</v>
      </c>
      <c r="N9" s="59">
        <f>'Volac Felinfach'!N9</f>
        <v>1</v>
      </c>
      <c r="O9" s="59">
        <f>'Volac Felinfach'!O9</f>
        <v>1</v>
      </c>
      <c r="P9" s="59">
        <f>'Volac Felinfach'!P9</f>
        <v>0</v>
      </c>
      <c r="Q9" s="59">
        <f>'Volac Felinfach'!Q9</f>
        <v>0</v>
      </c>
      <c r="R9" s="59">
        <f>'Volac Felinfach'!R9</f>
        <v>0</v>
      </c>
      <c r="S9" s="59">
        <f>'Volac Felinfach'!S9</f>
        <v>0</v>
      </c>
      <c r="T9" s="59">
        <f>'Volac Felinfach'!T9</f>
        <v>0</v>
      </c>
      <c r="U9" s="59">
        <f>'Volac Felinfach'!U9</f>
        <v>0</v>
      </c>
      <c r="V9" s="59">
        <f>'Volac Felinfach'!V9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'Volac Felinfach'!C10</f>
        <v>6</v>
      </c>
      <c r="D10" s="59">
        <f>'Volac Felinfach'!D10</f>
        <v>5.8</v>
      </c>
      <c r="E10" s="59">
        <f>'Volac Felinfach'!E10</f>
        <v>6.1</v>
      </c>
      <c r="F10" s="59">
        <f>'Volac Felinfach'!F10</f>
        <v>6.1</v>
      </c>
      <c r="G10" s="59">
        <f>'Volac Felinfach'!G10</f>
        <v>5.8</v>
      </c>
      <c r="H10" s="59">
        <f>'Volac Felinfach'!H10</f>
        <v>5.9</v>
      </c>
      <c r="I10" s="59">
        <f>'Volac Felinfach'!I10</f>
        <v>6</v>
      </c>
      <c r="J10" s="59">
        <f>'Volac Felinfach'!J10</f>
        <v>6.3</v>
      </c>
      <c r="K10" s="59">
        <f>'Volac Felinfach'!K10</f>
        <v>6.3</v>
      </c>
      <c r="L10" s="59">
        <f>'Volac Felinfach'!L10</f>
        <v>6</v>
      </c>
      <c r="M10" s="59">
        <f>'Volac Felinfach'!M10</f>
        <v>6.3</v>
      </c>
      <c r="N10" s="59">
        <f>'Volac Felinfach'!N10</f>
        <v>6.1</v>
      </c>
      <c r="O10" s="59">
        <f>'Volac Felinfach'!O10</f>
        <v>5.9</v>
      </c>
      <c r="P10" s="59">
        <f>'Volac Felinfach'!P10</f>
        <v>0</v>
      </c>
      <c r="Q10" s="59">
        <f>'Volac Felinfach'!Q10</f>
        <v>0</v>
      </c>
      <c r="R10" s="59">
        <f>'Volac Felinfach'!R10</f>
        <v>0</v>
      </c>
      <c r="S10" s="59">
        <f>'Volac Felinfach'!S10</f>
        <v>0</v>
      </c>
      <c r="T10" s="59">
        <f>'Volac Felinfach'!T10</f>
        <v>0</v>
      </c>
      <c r="U10" s="59">
        <f>'Volac Felinfach'!U10</f>
        <v>0</v>
      </c>
      <c r="V10" s="59">
        <f>'Volac Felinfach'!V10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'Volac Felinfach'!C11</f>
        <v>3</v>
      </c>
      <c r="D11" s="59">
        <f>'Volac Felinfach'!D11</f>
        <v>2</v>
      </c>
      <c r="E11" s="59">
        <f>'Volac Felinfach'!E11</f>
        <v>2</v>
      </c>
      <c r="F11" s="59">
        <f>'Volac Felinfach'!F11</f>
        <v>2</v>
      </c>
      <c r="G11" s="59">
        <f>'Volac Felinfach'!G11</f>
        <v>3</v>
      </c>
      <c r="H11" s="59">
        <f>'Volac Felinfach'!H11</f>
        <v>2</v>
      </c>
      <c r="I11" s="59">
        <f>'Volac Felinfach'!I11</f>
        <v>2</v>
      </c>
      <c r="J11" s="59">
        <f>'Volac Felinfach'!J11</f>
        <v>2</v>
      </c>
      <c r="K11" s="59">
        <f>'Volac Felinfach'!K11</f>
        <v>2</v>
      </c>
      <c r="L11" s="59">
        <f>'Volac Felinfach'!L11</f>
        <v>2</v>
      </c>
      <c r="M11" s="59">
        <f>'Volac Felinfach'!M11</f>
        <v>2</v>
      </c>
      <c r="N11" s="59">
        <f>'Volac Felinfach'!N11</f>
        <v>4</v>
      </c>
      <c r="O11" s="59">
        <f>'Volac Felinfach'!O11</f>
        <v>2</v>
      </c>
      <c r="P11" s="59">
        <f>'Volac Felinfach'!P11</f>
        <v>0</v>
      </c>
      <c r="Q11" s="59">
        <f>'Volac Felinfach'!Q11</f>
        <v>0</v>
      </c>
      <c r="R11" s="59">
        <f>'Volac Felinfach'!R11</f>
        <v>0</v>
      </c>
      <c r="S11" s="59">
        <f>'Volac Felinfach'!S11</f>
        <v>0</v>
      </c>
      <c r="T11" s="59">
        <f>'Volac Felinfach'!T11</f>
        <v>0</v>
      </c>
      <c r="U11" s="59">
        <f>'Volac Felinfach'!U11</f>
        <v>0</v>
      </c>
      <c r="V11" s="59">
        <f>'Volac Felinfach'!V11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'Volac Felinfach'!C12</f>
        <v>3</v>
      </c>
      <c r="D12" s="59">
        <f>'Volac Felinfach'!D12</f>
        <v>3</v>
      </c>
      <c r="E12" s="59">
        <f>'Volac Felinfach'!E12</f>
        <v>3</v>
      </c>
      <c r="F12" s="59">
        <f>'Volac Felinfach'!F12</f>
        <v>2</v>
      </c>
      <c r="G12" s="59">
        <f>'Volac Felinfach'!G12</f>
        <v>3</v>
      </c>
      <c r="H12" s="59">
        <f>'Volac Felinfach'!H12</f>
        <v>3</v>
      </c>
      <c r="I12" s="59">
        <f>'Volac Felinfach'!I12</f>
        <v>3</v>
      </c>
      <c r="J12" s="59">
        <f>'Volac Felinfach'!J12</f>
        <v>3</v>
      </c>
      <c r="K12" s="59">
        <f>'Volac Felinfach'!K12</f>
        <v>3</v>
      </c>
      <c r="L12" s="59">
        <f>'Volac Felinfach'!L12</f>
        <v>2</v>
      </c>
      <c r="M12" s="59">
        <f>'Volac Felinfach'!M12</f>
        <v>2</v>
      </c>
      <c r="N12" s="59">
        <f>'Volac Felinfach'!N12</f>
        <v>3</v>
      </c>
      <c r="O12" s="59">
        <f>'Volac Felinfach'!O12</f>
        <v>2</v>
      </c>
      <c r="P12" s="59">
        <f>'Volac Felinfach'!P12</f>
        <v>0</v>
      </c>
      <c r="Q12" s="59">
        <f>'Volac Felinfach'!Q12</f>
        <v>0</v>
      </c>
      <c r="R12" s="59">
        <f>'Volac Felinfach'!R12</f>
        <v>0</v>
      </c>
      <c r="S12" s="59">
        <f>'Volac Felinfach'!S12</f>
        <v>0</v>
      </c>
      <c r="T12" s="59">
        <f>'Volac Felinfach'!T12</f>
        <v>0</v>
      </c>
      <c r="U12" s="59">
        <f>'Volac Felinfach'!U12</f>
        <v>0</v>
      </c>
      <c r="V12" s="59">
        <f>'Volac Felinfach'!V12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'Volac Felinfach'!C13</f>
        <v>3</v>
      </c>
      <c r="D13" s="59">
        <f>'Volac Felinfach'!D13</f>
        <v>3</v>
      </c>
      <c r="E13" s="59">
        <f>'Volac Felinfach'!E13</f>
        <v>3</v>
      </c>
      <c r="F13" s="59">
        <f>'Volac Felinfach'!F13</f>
        <v>3</v>
      </c>
      <c r="G13" s="59">
        <f>'Volac Felinfach'!G13</f>
        <v>3</v>
      </c>
      <c r="H13" s="59">
        <f>'Volac Felinfach'!H13</f>
        <v>2</v>
      </c>
      <c r="I13" s="59">
        <f>'Volac Felinfach'!I13</f>
        <v>3</v>
      </c>
      <c r="J13" s="59">
        <f>'Volac Felinfach'!J13</f>
        <v>3</v>
      </c>
      <c r="K13" s="59">
        <f>'Volac Felinfach'!K13</f>
        <v>3</v>
      </c>
      <c r="L13" s="59">
        <f>'Volac Felinfach'!L13</f>
        <v>3</v>
      </c>
      <c r="M13" s="59">
        <f>'Volac Felinfach'!M13</f>
        <v>5</v>
      </c>
      <c r="N13" s="59">
        <f>'Volac Felinfach'!N13</f>
        <v>2</v>
      </c>
      <c r="O13" s="59">
        <f>'Volac Felinfach'!O13</f>
        <v>3</v>
      </c>
      <c r="P13" s="59">
        <f>'Volac Felinfach'!P13</f>
        <v>0</v>
      </c>
      <c r="Q13" s="59">
        <f>'Volac Felinfach'!Q13</f>
        <v>0</v>
      </c>
      <c r="R13" s="59">
        <f>'Volac Felinfach'!R13</f>
        <v>0</v>
      </c>
      <c r="S13" s="59">
        <f>'Volac Felinfach'!S13</f>
        <v>0</v>
      </c>
      <c r="T13" s="59">
        <f>'Volac Felinfach'!T13</f>
        <v>0</v>
      </c>
      <c r="U13" s="59">
        <f>'Volac Felinfach'!U13</f>
        <v>0</v>
      </c>
      <c r="V13" s="59">
        <f>'Volac Felinfach'!V13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'Volac Felinfach'!C14</f>
        <v xml:space="preserve">Grass Silage (30% DM) </v>
      </c>
      <c r="D14" s="101" t="str">
        <f>'Volac Felinfach'!D14</f>
        <v xml:space="preserve">Grass Silage (30% DM) </v>
      </c>
      <c r="E14" s="101" t="str">
        <f>'Volac Felinfach'!E14</f>
        <v xml:space="preserve">Grass Silage (30% DM) </v>
      </c>
      <c r="F14" s="101" t="str">
        <f>'Volac Felinfach'!F14</f>
        <v xml:space="preserve">Grass Silage (30% DM) </v>
      </c>
      <c r="G14" s="101" t="str">
        <f>'Volac Felinfach'!G14</f>
        <v xml:space="preserve">Grass Silage (30% DM) </v>
      </c>
      <c r="H14" s="101" t="str">
        <f>'Volac Felinfach'!H14</f>
        <v xml:space="preserve">Grass Silage (30% DM) </v>
      </c>
      <c r="I14" s="101" t="str">
        <f>'Volac Felinfach'!I14</f>
        <v xml:space="preserve">Grass Silage (30% DM) </v>
      </c>
      <c r="J14" s="101" t="str">
        <f>'Volac Felinfach'!J14</f>
        <v xml:space="preserve">Grass Silage (30% DM) </v>
      </c>
      <c r="K14" s="101" t="str">
        <f>'Volac Felinfach'!K14</f>
        <v xml:space="preserve">Grass Silage (30% DM) </v>
      </c>
      <c r="L14" s="101" t="str">
        <f>'Volac Felinfach'!L14</f>
        <v xml:space="preserve">Grass Silage (30% DM) </v>
      </c>
      <c r="M14" s="101" t="str">
        <f>'Volac Felinfach'!M14</f>
        <v>Maize- Silage (30% DM)</v>
      </c>
      <c r="N14" s="101" t="str">
        <f>'Volac Felinfach'!N14</f>
        <v>Maize- Silage (30% DM)</v>
      </c>
      <c r="O14" s="101" t="str">
        <f>'Volac Felinfach'!O14</f>
        <v>Maize- Silage (30% DM)</v>
      </c>
      <c r="P14" s="101">
        <f>'Volac Felinfach'!P14</f>
        <v>0</v>
      </c>
      <c r="Q14" s="101">
        <f>'Volac Felinfach'!Q14</f>
        <v>0</v>
      </c>
      <c r="R14" s="101">
        <f>'Volac Felinfach'!R14</f>
        <v>0</v>
      </c>
      <c r="S14" s="101">
        <f>'Volac Felinfach'!S14</f>
        <v>0</v>
      </c>
      <c r="T14" s="101">
        <f>'Volac Felinfach'!T14</f>
        <v>0</v>
      </c>
      <c r="U14" s="101">
        <f>'Volac Felinfach'!U14</f>
        <v>0</v>
      </c>
      <c r="V14" s="101">
        <f>'Volac Felinfach'!V14</f>
        <v>0</v>
      </c>
      <c r="AD14" s="29" t="s">
        <v>138</v>
      </c>
      <c r="AE14" s="29">
        <v>6</v>
      </c>
      <c r="AI14" s="52" t="s">
        <v>119</v>
      </c>
      <c r="AJ14" s="53">
        <v>0.8</v>
      </c>
      <c r="AK14" s="54">
        <v>1.7</v>
      </c>
      <c r="AL14" s="11">
        <v>12</v>
      </c>
      <c r="AM14" s="11">
        <v>6.7</v>
      </c>
      <c r="AN14" s="11" t="s">
        <v>135</v>
      </c>
    </row>
    <row r="15" spans="1:41" ht="13" x14ac:dyDescent="0.25">
      <c r="A15" s="137" t="s">
        <v>9</v>
      </c>
      <c r="B15" s="137"/>
      <c r="C15" s="59">
        <f>'Volac Felinfach'!C15</f>
        <v>47</v>
      </c>
      <c r="D15" s="59">
        <f>'Volac Felinfach'!D15</f>
        <v>47</v>
      </c>
      <c r="E15" s="59">
        <f>'Volac Felinfach'!E15</f>
        <v>47</v>
      </c>
      <c r="F15" s="59">
        <f>'Volac Felinfach'!F15</f>
        <v>47</v>
      </c>
      <c r="G15" s="59">
        <f>'Volac Felinfach'!G15</f>
        <v>47</v>
      </c>
      <c r="H15" s="59">
        <f>'Volac Felinfach'!H15</f>
        <v>47</v>
      </c>
      <c r="I15" s="59">
        <f>'Volac Felinfach'!I15</f>
        <v>47</v>
      </c>
      <c r="J15" s="59">
        <f>'Volac Felinfach'!J15</f>
        <v>47</v>
      </c>
      <c r="K15" s="59">
        <f>'Volac Felinfach'!K15</f>
        <v>47</v>
      </c>
      <c r="L15" s="59">
        <f>'Volac Felinfach'!L15</f>
        <v>47</v>
      </c>
      <c r="M15" s="59">
        <f>'Volac Felinfach'!M15</f>
        <v>45</v>
      </c>
      <c r="N15" s="59">
        <f>'Volac Felinfach'!N15</f>
        <v>45</v>
      </c>
      <c r="O15" s="59">
        <f>'Volac Felinfach'!O15</f>
        <v>45</v>
      </c>
      <c r="P15" s="59">
        <f>'Volac Felinfach'!P15</f>
        <v>0</v>
      </c>
      <c r="Q15" s="59">
        <f>'Volac Felinfach'!Q15</f>
        <v>0</v>
      </c>
      <c r="R15" s="59">
        <f>'Volac Felinfach'!R15</f>
        <v>0</v>
      </c>
      <c r="S15" s="59">
        <f>'Volac Felinfach'!S15</f>
        <v>0</v>
      </c>
      <c r="T15" s="59">
        <f>'Volac Felinfach'!T15</f>
        <v>0</v>
      </c>
      <c r="U15" s="59">
        <f>'Volac Felinfach'!U15</f>
        <v>0</v>
      </c>
      <c r="V15" s="59">
        <f>'Volac Felinfach'!V15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'Volac Felinfach'!C16</f>
        <v>Medium/Clay</v>
      </c>
      <c r="D16" s="102" t="str">
        <f>'Volac Felinfach'!D16</f>
        <v>Medium/Clay</v>
      </c>
      <c r="E16" s="102" t="str">
        <f>'Volac Felinfach'!E16</f>
        <v>Medium/Clay</v>
      </c>
      <c r="F16" s="102" t="str">
        <f>'Volac Felinfach'!F16</f>
        <v>Medium/Clay</v>
      </c>
      <c r="G16" s="102" t="str">
        <f>'Volac Felinfach'!G16</f>
        <v>Medium/Clay</v>
      </c>
      <c r="H16" s="102" t="str">
        <f>'Volac Felinfach'!H16</f>
        <v>Medium/Clay</v>
      </c>
      <c r="I16" s="102" t="str">
        <f>'Volac Felinfach'!I16</f>
        <v>Medium/Clay</v>
      </c>
      <c r="J16" s="102" t="str">
        <f>'Volac Felinfach'!J16</f>
        <v>Medium/Clay</v>
      </c>
      <c r="K16" s="102" t="str">
        <f>'Volac Felinfach'!K16</f>
        <v>Medium/Clay</v>
      </c>
      <c r="L16" s="102" t="str">
        <f>'Volac Felinfach'!L16</f>
        <v>Medium/Clay</v>
      </c>
      <c r="M16" s="102" t="str">
        <f>'Volac Felinfach'!M16</f>
        <v>Medium/Clay</v>
      </c>
      <c r="N16" s="102" t="str">
        <f>'Volac Felinfach'!N16</f>
        <v>Medium/Clay</v>
      </c>
      <c r="O16" s="102" t="str">
        <f>'Volac Felinfach'!O16</f>
        <v>Medium/Clay</v>
      </c>
      <c r="P16" s="102">
        <f>'Volac Felinfach'!P16</f>
        <v>0</v>
      </c>
      <c r="Q16" s="102">
        <f>'Volac Felinfach'!Q16</f>
        <v>0</v>
      </c>
      <c r="R16" s="102">
        <f>'Volac Felinfach'!R16</f>
        <v>0</v>
      </c>
      <c r="S16" s="102">
        <f>'Volac Felinfach'!S16</f>
        <v>0</v>
      </c>
      <c r="T16" s="102">
        <f>'Volac Felinfach'!T16</f>
        <v>0</v>
      </c>
      <c r="U16" s="102">
        <f>'Volac Felinfach'!U16</f>
        <v>0</v>
      </c>
      <c r="V16" s="102">
        <f>'Volac Felinfach'!V16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f t="shared" si="0"/>
        <v>62.999999999999993</v>
      </c>
      <c r="N17" s="27">
        <f t="shared" si="0"/>
        <v>62.999999999999993</v>
      </c>
      <c r="O17" s="27">
        <f t="shared" si="0"/>
        <v>62.999999999999993</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80.093360000000004</v>
      </c>
      <c r="D18" s="16">
        <f>$D32</f>
        <v>80.093360000000004</v>
      </c>
      <c r="E18" s="16">
        <f>$D33</f>
        <v>80.093360000000004</v>
      </c>
      <c r="F18" s="16">
        <f>$D34</f>
        <v>80.093360000000004</v>
      </c>
      <c r="G18" s="16">
        <f>$D35</f>
        <v>80.093360000000004</v>
      </c>
      <c r="H18" s="16">
        <f>$D36</f>
        <v>80.093360000000004</v>
      </c>
      <c r="I18" s="16">
        <f>$D37</f>
        <v>80.093360000000004</v>
      </c>
      <c r="J18" s="16">
        <f>$D38</f>
        <v>80.093360000000004</v>
      </c>
      <c r="K18" s="16">
        <f>$D39</f>
        <v>80.093360000000004</v>
      </c>
      <c r="L18" s="16">
        <f>$D40</f>
        <v>80.093360000000004</v>
      </c>
      <c r="M18" s="16">
        <f>$D41</f>
        <v>63.073520999999992</v>
      </c>
      <c r="N18" s="16">
        <f>$D42</f>
        <v>31.036177000000002</v>
      </c>
      <c r="O18" s="16">
        <f>$D43</f>
        <v>63.073520999999992</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-18.606639999999999</v>
      </c>
      <c r="D19" s="16">
        <f t="shared" ref="D19:V19" si="1">D18-D17</f>
        <v>-18.606639999999999</v>
      </c>
      <c r="E19" s="16">
        <f t="shared" si="1"/>
        <v>-18.606639999999999</v>
      </c>
      <c r="F19" s="16">
        <f t="shared" si="1"/>
        <v>-18.606639999999999</v>
      </c>
      <c r="G19" s="16">
        <f t="shared" si="1"/>
        <v>-18.606639999999999</v>
      </c>
      <c r="H19" s="16">
        <f t="shared" si="1"/>
        <v>-18.606639999999999</v>
      </c>
      <c r="I19" s="16">
        <f t="shared" si="1"/>
        <v>-18.606639999999999</v>
      </c>
      <c r="J19" s="16">
        <f t="shared" si="1"/>
        <v>-18.606639999999999</v>
      </c>
      <c r="K19" s="16">
        <f t="shared" si="1"/>
        <v>-18.606639999999999</v>
      </c>
      <c r="L19" s="16">
        <f t="shared" si="1"/>
        <v>-18.606639999999999</v>
      </c>
      <c r="M19" s="16">
        <f t="shared" si="1"/>
        <v>7.3520999999999503E-2</v>
      </c>
      <c r="N19" s="16">
        <f t="shared" si="1"/>
        <v>-31.963822999999991</v>
      </c>
      <c r="O19" s="16">
        <f t="shared" si="1"/>
        <v>7.3520999999999503E-2</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INCREASE</v>
      </c>
      <c r="N20" s="25" t="str">
        <f>IF($B42="","",IF(N$19&gt;=0,"INCREASE","DECREASE"))</f>
        <v>DECREASE</v>
      </c>
      <c r="O20" s="25" t="str">
        <f>IF($B43="","",IF(O$19&gt;=0,"INCREASE","DECREASE"))</f>
        <v>INCREASE</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338.40000000000003</v>
      </c>
      <c r="D21" s="27">
        <f t="shared" ref="D21:V21" si="2">(VLOOKUP(D$14,$AI2:$AK24,3,FALSE))*D$15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f t="shared" si="2"/>
        <v>198.00000000000003</v>
      </c>
      <c r="N21" s="27">
        <f t="shared" si="2"/>
        <v>198.00000000000003</v>
      </c>
      <c r="O21" s="27">
        <f t="shared" si="2"/>
        <v>198.00000000000003</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77.216400000000007</v>
      </c>
      <c r="D22" s="16">
        <f>$E32</f>
        <v>77.216400000000007</v>
      </c>
      <c r="E22" s="16">
        <f>$E33</f>
        <v>77.216400000000007</v>
      </c>
      <c r="F22" s="16">
        <f>$E34</f>
        <v>77.216400000000007</v>
      </c>
      <c r="G22" s="16">
        <f>$E35</f>
        <v>77.216400000000007</v>
      </c>
      <c r="H22" s="16">
        <f>$E36</f>
        <v>77.216400000000007</v>
      </c>
      <c r="I22" s="16">
        <f>$E37</f>
        <v>77.216400000000007</v>
      </c>
      <c r="J22" s="16">
        <f>$E38</f>
        <v>77.216400000000007</v>
      </c>
      <c r="K22" s="16">
        <f>$E39</f>
        <v>77.216400000000007</v>
      </c>
      <c r="L22" s="16">
        <f>$E40</f>
        <v>77.216400000000007</v>
      </c>
      <c r="M22" s="16">
        <f>$E41</f>
        <v>60.807915000000001</v>
      </c>
      <c r="N22" s="16">
        <f>$E42</f>
        <v>29.921355000000005</v>
      </c>
      <c r="O22" s="16">
        <f>$E43</f>
        <v>60.807915000000001</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-261.18360000000001</v>
      </c>
      <c r="D23" s="16">
        <f t="shared" ref="D23:V23" si="3">D22-D21</f>
        <v>-261.18360000000001</v>
      </c>
      <c r="E23" s="16">
        <f t="shared" si="3"/>
        <v>-261.18360000000001</v>
      </c>
      <c r="F23" s="16">
        <f t="shared" si="3"/>
        <v>-261.18360000000001</v>
      </c>
      <c r="G23" s="16">
        <f t="shared" si="3"/>
        <v>-261.18360000000001</v>
      </c>
      <c r="H23" s="16">
        <f t="shared" si="3"/>
        <v>-261.18360000000001</v>
      </c>
      <c r="I23" s="16">
        <f t="shared" si="3"/>
        <v>-261.18360000000001</v>
      </c>
      <c r="J23" s="16">
        <f t="shared" si="3"/>
        <v>-261.18360000000001</v>
      </c>
      <c r="K23" s="16">
        <f t="shared" si="3"/>
        <v>-261.18360000000001</v>
      </c>
      <c r="L23" s="16">
        <f t="shared" si="3"/>
        <v>-261.18360000000001</v>
      </c>
      <c r="M23" s="16">
        <f t="shared" si="3"/>
        <v>-137.19208500000002</v>
      </c>
      <c r="N23" s="16">
        <f t="shared" si="3"/>
        <v>-168.07864500000002</v>
      </c>
      <c r="O23" s="16">
        <f t="shared" si="3"/>
        <v>-137.19208500000002</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2.52</v>
      </c>
      <c r="C28" s="15">
        <v>0.1</v>
      </c>
      <c r="D28" s="15">
        <v>437</v>
      </c>
      <c r="E28" s="15">
        <v>801</v>
      </c>
      <c r="F28" s="15">
        <v>129</v>
      </c>
      <c r="G28" s="15">
        <v>3.72</v>
      </c>
      <c r="H28" s="15">
        <v>0.92</v>
      </c>
      <c r="I28" s="15">
        <v>0.5</v>
      </c>
      <c r="J28" s="15">
        <v>0.01</v>
      </c>
      <c r="K28" s="15">
        <v>0.05</v>
      </c>
      <c r="L28" s="15">
        <v>0.2</v>
      </c>
      <c r="M28" s="15">
        <v>0.26</v>
      </c>
      <c r="N28" s="15"/>
      <c r="O28" s="15"/>
      <c r="P28" s="15">
        <v>912</v>
      </c>
      <c r="Q28" s="15">
        <v>102</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4-B</v>
      </c>
      <c r="B31" s="15">
        <v>80</v>
      </c>
      <c r="C31" s="76">
        <f>IF(C$27="%w/w SAR",((C$28*10)*$B31),IF(C$27="%w/w DM",(((C$28*10)*($B$28/100))*$B31),IF(C$27="kg/t SAR",(C$28*$B31),IF(C$27="kg/t DM",((C$28*($B$28/100))*$B31),IF(C$27="mg/kg SAR",((C$28*0.001)*$B31),IF(C$27="mg/kg DM",(((C$28*0.001)*($B$28/100))*$B31),0))))))</f>
        <v>80</v>
      </c>
      <c r="D31" s="76">
        <f>(IF(D$27="%w/w SAR",((D$28*10)*$B31),IF(D$27="%w/w DM",(((D$28*10)*($B$28/100))*$B31),IF(D$27="kg/t SAR",(D$28*$B31),IF(D$27="kg/t DM",((D$28*($B$28/100))*$B31),IF(D$27="mg/kg SAR",((D$28*0.001)*$B31),IF(D$27="mg/kg DM",(((D$28*0.001)*($B$28/100))*$B31),"0")))))))*2.291</f>
        <v>80.093360000000004</v>
      </c>
      <c r="E31" s="76">
        <f>(IF(E$27="%w/w SAR",((E$28*10)*$B31),IF(E$27="%w/w DM",(((E$28*10)*($B$28/100))*$B31),IF(E$27="kg/t SAR",(E$28*$B31),IF(E$27="kg/t DM",((E$28*($B$28/100))*$B31),IF(E$27="mg/kg SAR",((E$28*0.001)*$B31),IF(E$27="mg/kg DM",(((E$28*0.001)*($B$28/100))*$B31),"0")))))))*1.205</f>
        <v>77.216400000000007</v>
      </c>
      <c r="F31" s="76">
        <f>(IF(F$27="%w/w SAR",((F$28*10)*$B31),IF(F$27="%w/w DM",(((F$28*10)*($B$28/100))*$B31),IF(F$27="kg/t SAR",(F$28*$B31),IF(F$27="kg/t DM",((F$28*($B$28/100))*$B31),IF(F$27="mg/kg SAR",((F$28*0.001)*$B31),IF(F$27="mg/kg DM",(((F$28*0.001)*($B$28/100))*$B31),"0")))))))*1.658</f>
        <v>17.11056</v>
      </c>
      <c r="G31" s="76">
        <f t="shared" ref="G31:P46" si="5">IF(G$27="%w/w SAR",((G$28*10)*$B31),IF(G$27="%w/w DM",(((G$28*10)*($B$28/100))*$B31),IF(G$27="kg/t SAR",(G$28*$B31),IF(G$27="kg/t DM",((G$28*($B$28/100))*$B31),IF(G$27="mg/kg SAR",((G$28*0.001)*$B31),IF(G$27="mg/kg DM",(((G$28*0.001)*($B$28/100))*$B31),0))))))</f>
        <v>0.29760000000000003</v>
      </c>
      <c r="H31" s="76">
        <f t="shared" si="5"/>
        <v>7.3599999999999999E-2</v>
      </c>
      <c r="I31" s="76">
        <f t="shared" si="5"/>
        <v>0.04</v>
      </c>
      <c r="J31" s="76">
        <f t="shared" si="5"/>
        <v>8.0000000000000004E-4</v>
      </c>
      <c r="K31" s="76">
        <f t="shared" si="5"/>
        <v>4.0000000000000001E-3</v>
      </c>
      <c r="L31" s="76">
        <f t="shared" si="5"/>
        <v>1.6E-2</v>
      </c>
      <c r="M31" s="76">
        <f t="shared" si="5"/>
        <v>2.0800000000000003E-2</v>
      </c>
      <c r="N31" s="76">
        <f t="shared" si="5"/>
        <v>0</v>
      </c>
      <c r="O31" s="76">
        <f t="shared" si="5"/>
        <v>0</v>
      </c>
      <c r="P31" s="76">
        <f t="shared" si="5"/>
        <v>72.960000000000008</v>
      </c>
      <c r="Q31" s="76">
        <f>(IF(Q$27="%w/w SAR",((Q$28*10)*$B31),IF(Q$27="%w/w DM",(((Q$28*10)*($B$28/100))*$B31),IF(Q$27="kg/t SAR",(Q$28*$B31),IF(Q$27="kg/t DM",((Q$28*($B$28/100))*$B31),IF(Q$27="mg/kg SAR",((Q$28*0.001)*$B31),IF(Q$27="mg/kg DM",(((Q$28*0.001)*($B$28/100))*$B31),0)))))))*2.5</f>
        <v>20.399999999999999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5-B</v>
      </c>
      <c r="B32" s="15">
        <v>80</v>
      </c>
      <c r="C32" s="76">
        <f t="shared" ref="C32:C50" si="6">IF(C$27="%w/w SAR",((C$28*10)*$B32),IF(C$27="%w/w DM",(((C$28*10)*($B$28/100))*$B32),IF(C$27="kg/t SAR",(C$28*$B32),IF(C$27="kg/t DM",((C$28*($B$28/100))*$B32),IF(C$27="mg/kg SAR",((C$28*0.001)*$B32),IF(C$27="mg/kg DM",(((C$28*0.001)*($B$28/100))*$B32),0))))))</f>
        <v>80</v>
      </c>
      <c r="D32" s="76">
        <f t="shared" ref="D32:D50" si="7">(IF(D$27="%w/w SAR",((D$28*10)*$B32),IF(D$27="%w/w DM",(((D$28*10)*($B$28/100))*$B32),IF(D$27="kg/t SAR",(D$28*$B32),IF(D$27="kg/t DM",((D$28*($B$28/100))*$B32),IF(D$27="mg/kg SAR",((D$28*0.001)*$B32),IF(D$27="mg/kg DM",(((D$28*0.001)*($B$28/100))*$B32),"0")))))))*2.291</f>
        <v>80.093360000000004</v>
      </c>
      <c r="E32" s="76">
        <f t="shared" ref="E32:E50" si="8">(IF(E$27="%w/w SAR",((E$28*10)*$B32),IF(E$27="%w/w DM",(((E$28*10)*($B$28/100))*$B32),IF(E$27="kg/t SAR",(E$28*$B32),IF(E$27="kg/t DM",((E$28*($B$28/100))*$B32),IF(E$27="mg/kg SAR",((E$28*0.001)*$B32),IF(E$27="mg/kg DM",(((E$28*0.001)*($B$28/100))*$B32),"0")))))))*1.205</f>
        <v>77.216400000000007</v>
      </c>
      <c r="F32" s="76">
        <f t="shared" ref="F32:F50" si="9">(IF(F$27="%w/w SAR",((F$28*10)*$B32),IF(F$27="%w/w DM",(((F$28*10)*($B$28/100))*$B32),IF(F$27="kg/t SAR",(F$28*$B32),IF(F$27="kg/t DM",((F$28*($B$28/100))*$B32),IF(F$27="mg/kg SAR",((F$28*0.001)*$B32),IF(F$27="mg/kg DM",(((F$28*0.001)*($B$28/100))*$B32),"0")))))))*1.658</f>
        <v>17.11056</v>
      </c>
      <c r="G32" s="76">
        <f t="shared" si="5"/>
        <v>0.29760000000000003</v>
      </c>
      <c r="H32" s="76">
        <f t="shared" si="5"/>
        <v>7.3599999999999999E-2</v>
      </c>
      <c r="I32" s="76">
        <f t="shared" si="5"/>
        <v>0.04</v>
      </c>
      <c r="J32" s="76">
        <f t="shared" si="5"/>
        <v>8.0000000000000004E-4</v>
      </c>
      <c r="K32" s="76">
        <f t="shared" si="5"/>
        <v>4.0000000000000001E-3</v>
      </c>
      <c r="L32" s="76">
        <f t="shared" si="5"/>
        <v>1.6E-2</v>
      </c>
      <c r="M32" s="76">
        <f t="shared" si="5"/>
        <v>2.0800000000000003E-2</v>
      </c>
      <c r="N32" s="76">
        <f t="shared" si="5"/>
        <v>0</v>
      </c>
      <c r="O32" s="76">
        <f t="shared" si="5"/>
        <v>0</v>
      </c>
      <c r="P32" s="76">
        <f t="shared" si="5"/>
        <v>72.960000000000008</v>
      </c>
      <c r="Q32" s="76">
        <f t="shared" ref="Q32:Q50" si="10">(IF(Q$27="%w/w SAR",((Q$28*10)*$B32),IF(Q$27="%w/w DM",(((Q$28*10)*($B$28/100))*$B32),IF(Q$27="kg/t SAR",(Q$28*$B32),IF(Q$27="kg/t DM",((Q$28*($B$28/100))*$B32),IF(Q$27="mg/kg SAR",((Q$28*0.001)*$B32),IF(Q$27="mg/kg DM",(((Q$28*0.001)*($B$28/100))*$B32),0)))))))*2.5</f>
        <v>20.399999999999999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6-B</v>
      </c>
      <c r="B33" s="15">
        <v>80</v>
      </c>
      <c r="C33" s="76">
        <f t="shared" si="6"/>
        <v>80</v>
      </c>
      <c r="D33" s="76">
        <f t="shared" si="7"/>
        <v>80.093360000000004</v>
      </c>
      <c r="E33" s="76">
        <f t="shared" si="8"/>
        <v>77.216400000000007</v>
      </c>
      <c r="F33" s="76">
        <f t="shared" si="9"/>
        <v>17.11056</v>
      </c>
      <c r="G33" s="76">
        <f t="shared" si="5"/>
        <v>0.29760000000000003</v>
      </c>
      <c r="H33" s="76">
        <f t="shared" si="5"/>
        <v>7.3599999999999999E-2</v>
      </c>
      <c r="I33" s="76">
        <f t="shared" si="5"/>
        <v>0.04</v>
      </c>
      <c r="J33" s="76">
        <f t="shared" si="5"/>
        <v>8.0000000000000004E-4</v>
      </c>
      <c r="K33" s="76">
        <f t="shared" si="5"/>
        <v>4.0000000000000001E-3</v>
      </c>
      <c r="L33" s="76">
        <f t="shared" si="5"/>
        <v>1.6E-2</v>
      </c>
      <c r="M33" s="76">
        <f t="shared" si="5"/>
        <v>2.0800000000000003E-2</v>
      </c>
      <c r="N33" s="76">
        <f t="shared" si="5"/>
        <v>0</v>
      </c>
      <c r="O33" s="76">
        <f t="shared" si="5"/>
        <v>0</v>
      </c>
      <c r="P33" s="76">
        <f t="shared" si="5"/>
        <v>72.960000000000008</v>
      </c>
      <c r="Q33" s="76">
        <f t="shared" si="10"/>
        <v>20.399999999999999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7-B</v>
      </c>
      <c r="B34" s="15">
        <v>80</v>
      </c>
      <c r="C34" s="76">
        <f t="shared" si="6"/>
        <v>80</v>
      </c>
      <c r="D34" s="76">
        <f t="shared" si="7"/>
        <v>80.093360000000004</v>
      </c>
      <c r="E34" s="76">
        <f t="shared" si="8"/>
        <v>77.216400000000007</v>
      </c>
      <c r="F34" s="76">
        <f t="shared" si="9"/>
        <v>17.11056</v>
      </c>
      <c r="G34" s="76">
        <f t="shared" si="5"/>
        <v>0.29760000000000003</v>
      </c>
      <c r="H34" s="76">
        <f t="shared" si="5"/>
        <v>7.3599999999999999E-2</v>
      </c>
      <c r="I34" s="76">
        <f t="shared" si="5"/>
        <v>0.04</v>
      </c>
      <c r="J34" s="76">
        <f t="shared" si="5"/>
        <v>8.0000000000000004E-4</v>
      </c>
      <c r="K34" s="76">
        <f t="shared" si="5"/>
        <v>4.0000000000000001E-3</v>
      </c>
      <c r="L34" s="76">
        <f t="shared" si="5"/>
        <v>1.6E-2</v>
      </c>
      <c r="M34" s="76">
        <f t="shared" si="5"/>
        <v>2.0800000000000003E-2</v>
      </c>
      <c r="N34" s="76">
        <f t="shared" si="5"/>
        <v>0</v>
      </c>
      <c r="O34" s="76">
        <f t="shared" si="5"/>
        <v>0</v>
      </c>
      <c r="P34" s="76">
        <f t="shared" si="5"/>
        <v>72.960000000000008</v>
      </c>
      <c r="Q34" s="76">
        <f t="shared" si="10"/>
        <v>20.399999999999999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8-B</v>
      </c>
      <c r="B35" s="15">
        <v>80</v>
      </c>
      <c r="C35" s="76">
        <f t="shared" si="6"/>
        <v>80</v>
      </c>
      <c r="D35" s="76">
        <f t="shared" si="7"/>
        <v>80.093360000000004</v>
      </c>
      <c r="E35" s="76">
        <f t="shared" si="8"/>
        <v>77.216400000000007</v>
      </c>
      <c r="F35" s="76">
        <f t="shared" si="9"/>
        <v>17.11056</v>
      </c>
      <c r="G35" s="76">
        <f t="shared" si="5"/>
        <v>0.29760000000000003</v>
      </c>
      <c r="H35" s="76">
        <f t="shared" si="5"/>
        <v>7.3599999999999999E-2</v>
      </c>
      <c r="I35" s="76">
        <f t="shared" si="5"/>
        <v>0.04</v>
      </c>
      <c r="J35" s="76">
        <f t="shared" si="5"/>
        <v>8.0000000000000004E-4</v>
      </c>
      <c r="K35" s="76">
        <f t="shared" si="5"/>
        <v>4.0000000000000001E-3</v>
      </c>
      <c r="L35" s="76">
        <f t="shared" si="5"/>
        <v>1.6E-2</v>
      </c>
      <c r="M35" s="76">
        <f t="shared" si="5"/>
        <v>2.0800000000000003E-2</v>
      </c>
      <c r="N35" s="76">
        <f t="shared" si="5"/>
        <v>0</v>
      </c>
      <c r="O35" s="76">
        <f t="shared" si="5"/>
        <v>0</v>
      </c>
      <c r="P35" s="76">
        <f t="shared" si="5"/>
        <v>72.960000000000008</v>
      </c>
      <c r="Q35" s="76">
        <f t="shared" si="10"/>
        <v>20.399999999999999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9-B</v>
      </c>
      <c r="B36" s="15">
        <v>80</v>
      </c>
      <c r="C36" s="76">
        <f t="shared" si="6"/>
        <v>80</v>
      </c>
      <c r="D36" s="76">
        <f t="shared" si="7"/>
        <v>80.093360000000004</v>
      </c>
      <c r="E36" s="76">
        <f t="shared" si="8"/>
        <v>77.216400000000007</v>
      </c>
      <c r="F36" s="76">
        <f t="shared" si="9"/>
        <v>17.11056</v>
      </c>
      <c r="G36" s="76">
        <f t="shared" si="5"/>
        <v>0.29760000000000003</v>
      </c>
      <c r="H36" s="76">
        <f t="shared" si="5"/>
        <v>7.3599999999999999E-2</v>
      </c>
      <c r="I36" s="76">
        <f t="shared" si="5"/>
        <v>0.04</v>
      </c>
      <c r="J36" s="76">
        <f t="shared" si="5"/>
        <v>8.0000000000000004E-4</v>
      </c>
      <c r="K36" s="76">
        <f t="shared" si="5"/>
        <v>4.0000000000000001E-3</v>
      </c>
      <c r="L36" s="76">
        <f t="shared" si="5"/>
        <v>1.6E-2</v>
      </c>
      <c r="M36" s="76">
        <f t="shared" si="5"/>
        <v>2.0800000000000003E-2</v>
      </c>
      <c r="N36" s="76">
        <f t="shared" si="5"/>
        <v>0</v>
      </c>
      <c r="O36" s="76">
        <f t="shared" si="5"/>
        <v>0</v>
      </c>
      <c r="P36" s="76">
        <f t="shared" si="5"/>
        <v>72.960000000000008</v>
      </c>
      <c r="Q36" s="76">
        <f t="shared" si="10"/>
        <v>20.399999999999999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8222-B</v>
      </c>
      <c r="B37" s="15">
        <v>80</v>
      </c>
      <c r="C37" s="76">
        <f t="shared" si="6"/>
        <v>80</v>
      </c>
      <c r="D37" s="76">
        <f t="shared" si="7"/>
        <v>80.093360000000004</v>
      </c>
      <c r="E37" s="76">
        <f t="shared" si="8"/>
        <v>77.216400000000007</v>
      </c>
      <c r="F37" s="76">
        <f t="shared" si="9"/>
        <v>17.11056</v>
      </c>
      <c r="G37" s="76">
        <f t="shared" si="5"/>
        <v>0.29760000000000003</v>
      </c>
      <c r="H37" s="76">
        <f t="shared" si="5"/>
        <v>7.3599999999999999E-2</v>
      </c>
      <c r="I37" s="76">
        <f t="shared" si="5"/>
        <v>0.04</v>
      </c>
      <c r="J37" s="76">
        <f t="shared" si="5"/>
        <v>8.0000000000000004E-4</v>
      </c>
      <c r="K37" s="76">
        <f t="shared" si="5"/>
        <v>4.0000000000000001E-3</v>
      </c>
      <c r="L37" s="76">
        <f t="shared" si="5"/>
        <v>1.6E-2</v>
      </c>
      <c r="M37" s="76">
        <f t="shared" si="5"/>
        <v>2.0800000000000003E-2</v>
      </c>
      <c r="N37" s="76">
        <f t="shared" si="5"/>
        <v>0</v>
      </c>
      <c r="O37" s="76">
        <f t="shared" si="5"/>
        <v>0</v>
      </c>
      <c r="P37" s="76">
        <f t="shared" si="5"/>
        <v>72.960000000000008</v>
      </c>
      <c r="Q37" s="76">
        <f t="shared" si="10"/>
        <v>20.399999999999999</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7233-B</v>
      </c>
      <c r="B38" s="15">
        <v>80</v>
      </c>
      <c r="C38" s="76">
        <f t="shared" si="6"/>
        <v>80</v>
      </c>
      <c r="D38" s="76">
        <f t="shared" si="7"/>
        <v>80.093360000000004</v>
      </c>
      <c r="E38" s="76">
        <f t="shared" si="8"/>
        <v>77.216400000000007</v>
      </c>
      <c r="F38" s="76">
        <f t="shared" si="9"/>
        <v>17.11056</v>
      </c>
      <c r="G38" s="76">
        <f t="shared" si="5"/>
        <v>0.29760000000000003</v>
      </c>
      <c r="H38" s="76">
        <f t="shared" si="5"/>
        <v>7.3599999999999999E-2</v>
      </c>
      <c r="I38" s="76">
        <f t="shared" si="5"/>
        <v>0.04</v>
      </c>
      <c r="J38" s="76">
        <f t="shared" si="5"/>
        <v>8.0000000000000004E-4</v>
      </c>
      <c r="K38" s="76">
        <f t="shared" si="5"/>
        <v>4.0000000000000001E-3</v>
      </c>
      <c r="L38" s="76">
        <f t="shared" si="5"/>
        <v>1.6E-2</v>
      </c>
      <c r="M38" s="76">
        <f t="shared" si="5"/>
        <v>2.0800000000000003E-2</v>
      </c>
      <c r="N38" s="76">
        <f t="shared" si="5"/>
        <v>0</v>
      </c>
      <c r="O38" s="76">
        <f t="shared" si="5"/>
        <v>0</v>
      </c>
      <c r="P38" s="76">
        <f t="shared" si="5"/>
        <v>72.960000000000008</v>
      </c>
      <c r="Q38" s="76">
        <f t="shared" si="10"/>
        <v>20.399999999999999</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5641-B</v>
      </c>
      <c r="B39" s="15">
        <v>80</v>
      </c>
      <c r="C39" s="76">
        <f t="shared" si="6"/>
        <v>80</v>
      </c>
      <c r="D39" s="76">
        <f t="shared" si="7"/>
        <v>80.093360000000004</v>
      </c>
      <c r="E39" s="76">
        <f t="shared" si="8"/>
        <v>77.216400000000007</v>
      </c>
      <c r="F39" s="76">
        <f t="shared" si="9"/>
        <v>17.11056</v>
      </c>
      <c r="G39" s="76">
        <f t="shared" si="5"/>
        <v>0.29760000000000003</v>
      </c>
      <c r="H39" s="76">
        <f t="shared" si="5"/>
        <v>7.3599999999999999E-2</v>
      </c>
      <c r="I39" s="76">
        <f t="shared" si="5"/>
        <v>0.04</v>
      </c>
      <c r="J39" s="76">
        <f t="shared" si="5"/>
        <v>8.0000000000000004E-4</v>
      </c>
      <c r="K39" s="76">
        <f t="shared" si="5"/>
        <v>4.0000000000000001E-3</v>
      </c>
      <c r="L39" s="76">
        <f t="shared" si="5"/>
        <v>1.6E-2</v>
      </c>
      <c r="M39" s="76">
        <f t="shared" si="5"/>
        <v>2.0800000000000003E-2</v>
      </c>
      <c r="N39" s="76">
        <f t="shared" si="5"/>
        <v>0</v>
      </c>
      <c r="O39" s="76">
        <f t="shared" si="5"/>
        <v>0</v>
      </c>
      <c r="P39" s="76">
        <f t="shared" si="5"/>
        <v>72.960000000000008</v>
      </c>
      <c r="Q39" s="76">
        <f t="shared" si="10"/>
        <v>20.399999999999999</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4956-B</v>
      </c>
      <c r="B40" s="15">
        <v>80</v>
      </c>
      <c r="C40" s="76">
        <f t="shared" si="6"/>
        <v>80</v>
      </c>
      <c r="D40" s="76">
        <f t="shared" si="7"/>
        <v>80.093360000000004</v>
      </c>
      <c r="E40" s="76">
        <f t="shared" si="8"/>
        <v>77.216400000000007</v>
      </c>
      <c r="F40" s="76">
        <f t="shared" si="9"/>
        <v>17.11056</v>
      </c>
      <c r="G40" s="76">
        <f t="shared" si="5"/>
        <v>0.29760000000000003</v>
      </c>
      <c r="H40" s="76">
        <f t="shared" si="5"/>
        <v>7.3599999999999999E-2</v>
      </c>
      <c r="I40" s="76">
        <f t="shared" si="5"/>
        <v>0.04</v>
      </c>
      <c r="J40" s="76">
        <f t="shared" si="5"/>
        <v>8.0000000000000004E-4</v>
      </c>
      <c r="K40" s="76">
        <f t="shared" si="5"/>
        <v>4.0000000000000001E-3</v>
      </c>
      <c r="L40" s="76">
        <f t="shared" si="5"/>
        <v>1.6E-2</v>
      </c>
      <c r="M40" s="76">
        <f t="shared" si="5"/>
        <v>2.0800000000000003E-2</v>
      </c>
      <c r="N40" s="76">
        <f t="shared" si="5"/>
        <v>0</v>
      </c>
      <c r="O40" s="76">
        <f t="shared" si="5"/>
        <v>0</v>
      </c>
      <c r="P40" s="76">
        <f t="shared" si="5"/>
        <v>72.960000000000008</v>
      </c>
      <c r="Q40" s="76">
        <f t="shared" si="10"/>
        <v>20.399999999999999</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t="str">
        <f>M8</f>
        <v>CYY 2062</v>
      </c>
      <c r="B41" s="15">
        <v>63</v>
      </c>
      <c r="C41" s="76">
        <f t="shared" si="6"/>
        <v>63</v>
      </c>
      <c r="D41" s="76">
        <f t="shared" si="7"/>
        <v>63.073520999999992</v>
      </c>
      <c r="E41" s="76">
        <f t="shared" si="8"/>
        <v>60.807915000000001</v>
      </c>
      <c r="F41" s="76">
        <f t="shared" si="9"/>
        <v>13.474566000000001</v>
      </c>
      <c r="G41" s="76">
        <f t="shared" si="5"/>
        <v>0.23436000000000001</v>
      </c>
      <c r="H41" s="76">
        <f t="shared" si="5"/>
        <v>5.7960000000000005E-2</v>
      </c>
      <c r="I41" s="76">
        <f t="shared" si="5"/>
        <v>3.15E-2</v>
      </c>
      <c r="J41" s="76">
        <f t="shared" si="5"/>
        <v>6.3000000000000003E-4</v>
      </c>
      <c r="K41" s="76">
        <f t="shared" si="5"/>
        <v>3.15E-3</v>
      </c>
      <c r="L41" s="76">
        <f t="shared" si="5"/>
        <v>1.26E-2</v>
      </c>
      <c r="M41" s="76">
        <f t="shared" si="5"/>
        <v>1.6380000000000002E-2</v>
      </c>
      <c r="N41" s="76">
        <f t="shared" si="5"/>
        <v>0</v>
      </c>
      <c r="O41" s="76">
        <f t="shared" si="5"/>
        <v>0</v>
      </c>
      <c r="P41" s="76">
        <f t="shared" si="5"/>
        <v>57.456000000000003</v>
      </c>
      <c r="Q41" s="76">
        <f t="shared" si="10"/>
        <v>16.065000000000001</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t="str">
        <f>N8</f>
        <v xml:space="preserve"> CYY 7069</v>
      </c>
      <c r="B42" s="15">
        <v>31</v>
      </c>
      <c r="C42" s="76">
        <f t="shared" si="6"/>
        <v>31</v>
      </c>
      <c r="D42" s="76">
        <f t="shared" si="7"/>
        <v>31.036177000000002</v>
      </c>
      <c r="E42" s="76">
        <f t="shared" si="8"/>
        <v>29.921355000000005</v>
      </c>
      <c r="F42" s="76">
        <f t="shared" si="9"/>
        <v>6.6303419999999997</v>
      </c>
      <c r="G42" s="76">
        <f t="shared" si="5"/>
        <v>0.11532000000000001</v>
      </c>
      <c r="H42" s="76">
        <f t="shared" si="5"/>
        <v>2.852E-2</v>
      </c>
      <c r="I42" s="76">
        <f t="shared" si="5"/>
        <v>1.55E-2</v>
      </c>
      <c r="J42" s="76">
        <f t="shared" si="5"/>
        <v>3.1E-4</v>
      </c>
      <c r="K42" s="76">
        <f t="shared" si="5"/>
        <v>1.5500000000000002E-3</v>
      </c>
      <c r="L42" s="76">
        <f t="shared" si="5"/>
        <v>6.2000000000000006E-3</v>
      </c>
      <c r="M42" s="76">
        <f t="shared" si="5"/>
        <v>8.0600000000000012E-3</v>
      </c>
      <c r="N42" s="76">
        <f t="shared" si="5"/>
        <v>0</v>
      </c>
      <c r="O42" s="76">
        <f t="shared" si="5"/>
        <v>0</v>
      </c>
      <c r="P42" s="76">
        <f t="shared" si="5"/>
        <v>28.272000000000002</v>
      </c>
      <c r="Q42" s="76">
        <f t="shared" si="10"/>
        <v>7.9050000000000011</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t="str">
        <f>O8</f>
        <v xml:space="preserve"> CYY 9155</v>
      </c>
      <c r="B43" s="15">
        <v>63</v>
      </c>
      <c r="C43" s="76">
        <f t="shared" si="6"/>
        <v>63</v>
      </c>
      <c r="D43" s="76">
        <f t="shared" si="7"/>
        <v>63.073520999999992</v>
      </c>
      <c r="E43" s="76">
        <f t="shared" si="8"/>
        <v>60.807915000000001</v>
      </c>
      <c r="F43" s="76">
        <f t="shared" si="9"/>
        <v>13.474566000000001</v>
      </c>
      <c r="G43" s="76">
        <f t="shared" si="5"/>
        <v>0.23436000000000001</v>
      </c>
      <c r="H43" s="76">
        <f t="shared" si="5"/>
        <v>5.7960000000000005E-2</v>
      </c>
      <c r="I43" s="76">
        <f t="shared" si="5"/>
        <v>3.15E-2</v>
      </c>
      <c r="J43" s="76">
        <f t="shared" si="5"/>
        <v>6.3000000000000003E-4</v>
      </c>
      <c r="K43" s="76">
        <f t="shared" si="5"/>
        <v>3.15E-3</v>
      </c>
      <c r="L43" s="76">
        <f t="shared" si="5"/>
        <v>1.26E-2</v>
      </c>
      <c r="M43" s="76">
        <f t="shared" si="5"/>
        <v>1.6380000000000002E-2</v>
      </c>
      <c r="N43" s="76">
        <f t="shared" si="5"/>
        <v>0</v>
      </c>
      <c r="O43" s="76">
        <f t="shared" si="5"/>
        <v>0</v>
      </c>
      <c r="P43" s="76">
        <f t="shared" si="5"/>
        <v>57.456000000000003</v>
      </c>
      <c r="Q43" s="76">
        <f t="shared" si="10"/>
        <v>16.065000000000001</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CYY 2062</v>
      </c>
      <c r="M57" s="8" t="str">
        <f t="shared" si="13"/>
        <v xml:space="preserve"> CYY 7069</v>
      </c>
      <c r="N57" s="8" t="str">
        <f t="shared" si="13"/>
        <v xml:space="preserve"> CYY 9155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Arable</v>
      </c>
      <c r="M58" s="13" t="str">
        <f>N16&amp;" I "&amp;(VLOOKUP(N14,Table245811[],6,FALSE))</f>
        <v>Medium/Clay I Arable</v>
      </c>
      <c r="N58" s="13" t="str">
        <f>O16&amp;" I "&amp;(VLOOKUP(O14,Table245811[],6,FALSE))</f>
        <v>Medium/Clay I Arable</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6.7</v>
      </c>
      <c r="M59" s="75">
        <f>VLOOKUP(N$14,Table245811[],5,FALSE)</f>
        <v>6.7</v>
      </c>
      <c r="N59" s="75">
        <f>VLOOKUP(O$14,Table245811[],5,FALSE)</f>
        <v>6.7</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v>
      </c>
      <c r="C60" s="75">
        <f t="shared" ref="C60:U60" si="14">D10</f>
        <v>5.8</v>
      </c>
      <c r="D60" s="75">
        <f t="shared" si="14"/>
        <v>6.1</v>
      </c>
      <c r="E60" s="75">
        <f t="shared" si="14"/>
        <v>6.1</v>
      </c>
      <c r="F60" s="75">
        <f t="shared" si="14"/>
        <v>5.8</v>
      </c>
      <c r="G60" s="75">
        <f t="shared" si="14"/>
        <v>5.9</v>
      </c>
      <c r="H60" s="75">
        <f t="shared" si="14"/>
        <v>6</v>
      </c>
      <c r="I60" s="75">
        <f t="shared" si="14"/>
        <v>6.3</v>
      </c>
      <c r="J60" s="75">
        <f t="shared" si="14"/>
        <v>6.3</v>
      </c>
      <c r="K60" s="75">
        <f t="shared" si="14"/>
        <v>6</v>
      </c>
      <c r="L60" s="75">
        <f t="shared" si="14"/>
        <v>6.3</v>
      </c>
      <c r="M60" s="75">
        <f t="shared" si="14"/>
        <v>6.1</v>
      </c>
      <c r="N60" s="75">
        <f t="shared" si="14"/>
        <v>5.9</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8</v>
      </c>
      <c r="M61" s="75">
        <f t="shared" si="15"/>
        <v>8</v>
      </c>
      <c r="N61" s="75">
        <f t="shared" si="15"/>
        <v>8</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80</v>
      </c>
      <c r="C62" s="76">
        <f>B32</f>
        <v>80</v>
      </c>
      <c r="D62" s="76">
        <f>B33</f>
        <v>80</v>
      </c>
      <c r="E62" s="76">
        <f>B34</f>
        <v>80</v>
      </c>
      <c r="F62" s="76">
        <f>B35</f>
        <v>80</v>
      </c>
      <c r="G62" s="76">
        <f>B36</f>
        <v>80</v>
      </c>
      <c r="H62" s="76">
        <f>B37</f>
        <v>80</v>
      </c>
      <c r="I62" s="76">
        <f>B38</f>
        <v>80</v>
      </c>
      <c r="J62" s="76">
        <f>B39</f>
        <v>80</v>
      </c>
      <c r="K62" s="76">
        <f>B40</f>
        <v>80</v>
      </c>
      <c r="L62" s="76">
        <f>B41</f>
        <v>63</v>
      </c>
      <c r="M62" s="76">
        <f>B42</f>
        <v>31</v>
      </c>
      <c r="N62" s="76">
        <f>B43</f>
        <v>63</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0.6000000000000032</v>
      </c>
      <c r="E64" s="76">
        <f t="shared" si="17"/>
        <v>0.6000000000000032</v>
      </c>
      <c r="F64" s="76">
        <f t="shared" si="17"/>
        <v>2.4000000000000021</v>
      </c>
      <c r="G64" s="76">
        <f t="shared" si="17"/>
        <v>1.7999999999999989</v>
      </c>
      <c r="H64" s="76">
        <f t="shared" si="17"/>
        <v>1.2000000000000011</v>
      </c>
      <c r="I64" s="76">
        <f t="shared" si="17"/>
        <v>-0.59999999999999787</v>
      </c>
      <c r="J64" s="76">
        <f t="shared" si="17"/>
        <v>-0.59999999999999787</v>
      </c>
      <c r="K64" s="76">
        <f t="shared" si="17"/>
        <v>1.2000000000000011</v>
      </c>
      <c r="L64" s="76">
        <f t="shared" si="17"/>
        <v>3.2000000000000028</v>
      </c>
      <c r="M64" s="76">
        <f t="shared" si="17"/>
        <v>4.8000000000000043</v>
      </c>
      <c r="N64" s="76">
        <f t="shared" si="17"/>
        <v>6.3999999999999986</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-0.6000000000000032</v>
      </c>
      <c r="E65" s="76">
        <f t="shared" si="18"/>
        <v>-0.6000000000000032</v>
      </c>
      <c r="F65" s="76">
        <f t="shared" si="18"/>
        <v>-2.4000000000000021</v>
      </c>
      <c r="G65" s="76">
        <f t="shared" si="18"/>
        <v>-1.7999999999999989</v>
      </c>
      <c r="H65" s="76">
        <f t="shared" si="18"/>
        <v>-1.2000000000000011</v>
      </c>
      <c r="I65" s="76">
        <f t="shared" si="18"/>
        <v>0.59999999999999787</v>
      </c>
      <c r="J65" s="76">
        <f t="shared" si="18"/>
        <v>0.59999999999999787</v>
      </c>
      <c r="K65" s="76">
        <f t="shared" si="18"/>
        <v>-1.2000000000000011</v>
      </c>
      <c r="L65" s="76">
        <f t="shared" si="18"/>
        <v>-3.2000000000000028</v>
      </c>
      <c r="M65" s="76">
        <f t="shared" si="18"/>
        <v>-4.8000000000000043</v>
      </c>
      <c r="N65" s="76">
        <f t="shared" si="18"/>
        <v>-6.3999999999999986</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OVER</v>
      </c>
      <c r="J66" s="77" t="str">
        <f t="shared" si="19"/>
        <v>OVER</v>
      </c>
      <c r="K66" s="77" t="str">
        <f t="shared" si="19"/>
        <v>UNDER</v>
      </c>
      <c r="L66" s="77" t="str">
        <f t="shared" si="19"/>
        <v>UNDER</v>
      </c>
      <c r="M66" s="77" t="str">
        <f t="shared" si="19"/>
        <v>UNDER</v>
      </c>
      <c r="N66" s="77" t="str">
        <f t="shared" si="19"/>
        <v>UNDER</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2" priority="38" operator="equal">
      <formula>"DECREASE"</formula>
    </cfRule>
    <cfRule type="cellIs" dxfId="41" priority="39" operator="equal">
      <formula>"INCREASE"</formula>
    </cfRule>
  </conditionalFormatting>
  <conditionalFormatting sqref="B62:U66 B44:B50">
    <cfRule type="cellIs" dxfId="40" priority="37" operator="greaterThan">
      <formula>$B$51</formula>
    </cfRule>
  </conditionalFormatting>
  <conditionalFormatting sqref="C31:C50">
    <cfRule type="cellIs" dxfId="39" priority="36" operator="greaterThan">
      <formula>$C$51</formula>
    </cfRule>
  </conditionalFormatting>
  <conditionalFormatting sqref="C18:V18">
    <cfRule type="cellIs" dxfId="38" priority="35" operator="equal">
      <formula>0</formula>
    </cfRule>
  </conditionalFormatting>
  <conditionalFormatting sqref="C17:V17">
    <cfRule type="cellIs" dxfId="37" priority="34" operator="equal">
      <formula>0</formula>
    </cfRule>
  </conditionalFormatting>
  <conditionalFormatting sqref="C19:V19">
    <cfRule type="cellIs" dxfId="36" priority="33" operator="equal">
      <formula>0</formula>
    </cfRule>
  </conditionalFormatting>
  <conditionalFormatting sqref="G31:G50">
    <cfRule type="cellIs" dxfId="35" priority="32" operator="greaterThan">
      <formula>$G$51</formula>
    </cfRule>
  </conditionalFormatting>
  <conditionalFormatting sqref="H31:H50">
    <cfRule type="cellIs" dxfId="34" priority="31" operator="greaterThan">
      <formula>$H$51</formula>
    </cfRule>
  </conditionalFormatting>
  <conditionalFormatting sqref="I31:I50">
    <cfRule type="cellIs" dxfId="33" priority="30" operator="greaterThan">
      <formula>$I$51</formula>
    </cfRule>
  </conditionalFormatting>
  <conditionalFormatting sqref="K31:K50">
    <cfRule type="cellIs" dxfId="32" priority="29" operator="greaterThan">
      <formula>$K$51</formula>
    </cfRule>
  </conditionalFormatting>
  <conditionalFormatting sqref="L31:L50">
    <cfRule type="cellIs" dxfId="31" priority="28" operator="greaterThan">
      <formula>$L$51</formula>
    </cfRule>
  </conditionalFormatting>
  <conditionalFormatting sqref="M31:M50">
    <cfRule type="cellIs" dxfId="30" priority="27" operator="greaterThan">
      <formula>$M$51</formula>
    </cfRule>
  </conditionalFormatting>
  <conditionalFormatting sqref="P31:P50">
    <cfRule type="cellIs" dxfId="29" priority="26" operator="greaterThan">
      <formula>$P$51</formula>
    </cfRule>
  </conditionalFormatting>
  <conditionalFormatting sqref="R31:R50">
    <cfRule type="cellIs" dxfId="28" priority="25" operator="greaterThan">
      <formula>$R$51</formula>
    </cfRule>
  </conditionalFormatting>
  <conditionalFormatting sqref="S31:S50">
    <cfRule type="cellIs" dxfId="27" priority="24" operator="greaterThan">
      <formula>$S$51</formula>
    </cfRule>
  </conditionalFormatting>
  <conditionalFormatting sqref="T31:T50">
    <cfRule type="cellIs" dxfId="26" priority="23" operator="greaterThan">
      <formula>$T$51</formula>
    </cfRule>
  </conditionalFormatting>
  <conditionalFormatting sqref="U31:U50">
    <cfRule type="cellIs" dxfId="25" priority="22" operator="greaterThan">
      <formula>$U$51</formula>
    </cfRule>
  </conditionalFormatting>
  <conditionalFormatting sqref="C22:V22">
    <cfRule type="cellIs" dxfId="24" priority="21" operator="equal">
      <formula>0</formula>
    </cfRule>
  </conditionalFormatting>
  <conditionalFormatting sqref="C24:V24">
    <cfRule type="cellIs" dxfId="23" priority="19" operator="equal">
      <formula>"DECREASE"</formula>
    </cfRule>
    <cfRule type="cellIs" dxfId="22" priority="20" operator="equal">
      <formula>"INCREASE"</formula>
    </cfRule>
  </conditionalFormatting>
  <conditionalFormatting sqref="C23:V23">
    <cfRule type="cellIs" dxfId="21" priority="18" operator="equal">
      <formula>0</formula>
    </cfRule>
  </conditionalFormatting>
  <conditionalFormatting sqref="C21:V21">
    <cfRule type="cellIs" dxfId="20" priority="14" operator="equal">
      <formula>0</formula>
    </cfRule>
  </conditionalFormatting>
  <conditionalFormatting sqref="B66:U66">
    <cfRule type="cellIs" dxfId="19" priority="12" operator="equal">
      <formula>"UNDER"</formula>
    </cfRule>
    <cfRule type="cellIs" dxfId="18" priority="13" operator="equal">
      <formula>"OVER"</formula>
    </cfRule>
  </conditionalFormatting>
  <conditionalFormatting sqref="J31:J50">
    <cfRule type="cellIs" dxfId="17" priority="9" operator="greaterThan">
      <formula>$J$51</formula>
    </cfRule>
  </conditionalFormatting>
  <conditionalFormatting sqref="L3">
    <cfRule type="cellIs" dxfId="16" priority="5" operator="lessThan">
      <formula>30</formula>
    </cfRule>
    <cfRule type="cellIs" dxfId="15" priority="6" operator="greaterThanOrEqual">
      <formula>30</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B31:B43">
    <cfRule type="cellIs" dxfId="11"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U24" sqref="U24"/>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'Volac Felinfach'!B29</f>
        <v>Application Rate</v>
      </c>
      <c r="C1" s="37" t="str">
        <f>'Volac Felinfach'!C29</f>
        <v>Nitrogen Addition</v>
      </c>
      <c r="D1" s="37" t="str">
        <f>'Volac Felinfach'!D29</f>
        <v>Phosphate Addition</v>
      </c>
      <c r="E1" s="37" t="str">
        <f>'Volac Felinfach'!E29</f>
        <v>Potash  Addition</v>
      </c>
      <c r="F1" s="37" t="str">
        <f>'Volac Felinfach'!F29</f>
        <v>Mg Oxide Addition</v>
      </c>
      <c r="G1" s="37" t="str">
        <f>'Volac Felinfach'!G29</f>
        <v>Copper Addition</v>
      </c>
      <c r="H1" s="37" t="str">
        <f>'Volac Felinfach'!H29</f>
        <v>Zinc Addition</v>
      </c>
      <c r="I1" s="37" t="str">
        <f>'Volac Felinfach'!I29</f>
        <v>Lead Addition</v>
      </c>
      <c r="J1" s="37" t="str">
        <f>'Volac Felinfach'!J29</f>
        <v>Cadmium Addition</v>
      </c>
      <c r="K1" s="37" t="str">
        <f>'Volac Felinfach'!K29</f>
        <v>Mercury Addition</v>
      </c>
      <c r="L1" s="37" t="str">
        <f>'Volac Felinfach'!L29</f>
        <v>Nickel Addition</v>
      </c>
      <c r="M1" s="37" t="str">
        <f>'Volac Felinfach'!M29</f>
        <v>Chromium Addition</v>
      </c>
      <c r="N1" s="37" t="str">
        <f>'Volac Felinfach'!N29</f>
        <v>Aluminium Addition</v>
      </c>
      <c r="O1" s="37" t="str">
        <f>'Volac Felinfach'!O29</f>
        <v>Iron Addition</v>
      </c>
      <c r="P1" s="37" t="str">
        <f>'Volac Felinfach'!P29</f>
        <v xml:space="preserve">Sodium Addition                 </v>
      </c>
      <c r="Q1" s="37" t="str">
        <f>'Volac Felinfach'!Q29</f>
        <v>SO3  Addition                             kg/ha</v>
      </c>
      <c r="R1" s="37" t="str">
        <f>'Volac Felinfach'!R29</f>
        <v xml:space="preserve">Selenium Addition </v>
      </c>
      <c r="S1" s="37" t="str">
        <f>'Volac Felinfach'!S29</f>
        <v xml:space="preserve">Arsenic  Addition  </v>
      </c>
      <c r="T1" s="37" t="str">
        <f>'Volac Felinfach'!T29</f>
        <v xml:space="preserve">Molybdenum Addition  </v>
      </c>
      <c r="U1" s="37" t="str">
        <f>'Volac Felinfach'!U29</f>
        <v xml:space="preserve">Fluoride Addition </v>
      </c>
    </row>
    <row r="2" spans="1:21" ht="25" x14ac:dyDescent="0.25">
      <c r="A2" s="146"/>
      <c r="B2" s="37" t="str">
        <f>'Volac Felinfach'!B30</f>
        <v>tonnes/ha</v>
      </c>
      <c r="C2" s="37" t="str">
        <f>'Volac Felinfach'!C30</f>
        <v>kg/ha</v>
      </c>
      <c r="D2" s="37" t="str">
        <f>'Volac Felinfach'!D30</f>
        <v>P2O5 
kg/ha</v>
      </c>
      <c r="E2" s="37" t="str">
        <f>'Volac Felinfach'!E30</f>
        <v>K2O 
kg/ha</v>
      </c>
      <c r="F2" s="37" t="str">
        <f>'Volac Felinfach'!F30</f>
        <v>MgO 
kg/ha</v>
      </c>
      <c r="G2" s="37" t="str">
        <f>'Volac Felinfach'!G30</f>
        <v>kg/ha</v>
      </c>
      <c r="H2" s="37" t="str">
        <f>'Volac Felinfach'!H30</f>
        <v>kg/ha</v>
      </c>
      <c r="I2" s="37" t="str">
        <f>'Volac Felinfach'!I30</f>
        <v>kg/ha</v>
      </c>
      <c r="J2" s="37" t="str">
        <f>'Volac Felinfach'!J30</f>
        <v>kg/ha</v>
      </c>
      <c r="K2" s="37" t="str">
        <f>'Volac Felinfach'!K30</f>
        <v>kg/ha</v>
      </c>
      <c r="L2" s="37" t="str">
        <f>'Volac Felinfach'!L30</f>
        <v>kg/ha</v>
      </c>
      <c r="M2" s="37" t="str">
        <f>'Volac Felinfach'!M30</f>
        <v>kg/ha</v>
      </c>
      <c r="N2" s="37" t="str">
        <f>'Volac Felinfach'!N30</f>
        <v>kg/ha</v>
      </c>
      <c r="O2" s="37" t="str">
        <f>'Volac Felinfach'!O30</f>
        <v>kg/ha</v>
      </c>
      <c r="P2" s="37" t="str">
        <f>'Volac Felinfach'!P30</f>
        <v>kg/ha</v>
      </c>
      <c r="Q2" s="37" t="str">
        <f>'Volac Felinfach'!Q30</f>
        <v>kg/ha</v>
      </c>
      <c r="R2" s="37" t="str">
        <f>'Volac Felinfach'!R30</f>
        <v>kg/ha</v>
      </c>
      <c r="S2" s="37" t="str">
        <f>'Volac Felinfach'!S30</f>
        <v>kg/ha</v>
      </c>
      <c r="T2" s="37" t="str">
        <f>'Volac Felinfach'!T30</f>
        <v>kg/ha</v>
      </c>
      <c r="U2" s="37" t="str">
        <f>'Volac Felinfach'!U30</f>
        <v>kg/ha</v>
      </c>
    </row>
    <row r="3" spans="1:21" x14ac:dyDescent="0.25">
      <c r="A3" s="35">
        <v>1</v>
      </c>
      <c r="B3" s="32">
        <f>'Volac Felinfach'!B31</f>
        <v>49</v>
      </c>
      <c r="C3" s="32">
        <f>'Volac Felinfach'!C31</f>
        <v>34.300000000000004</v>
      </c>
      <c r="D3" s="32">
        <f>'Volac Felinfach'!D31</f>
        <v>78.805818000000002</v>
      </c>
      <c r="E3" s="32">
        <f>'Volac Felinfach'!E31</f>
        <v>48.594035000000012</v>
      </c>
      <c r="F3" s="32">
        <f>'Volac Felinfach'!F31</f>
        <v>12.836236</v>
      </c>
      <c r="G3" s="32">
        <f>'Volac Felinfach'!G31</f>
        <v>3.6260000000000001E-2</v>
      </c>
      <c r="H3" s="32">
        <f>'Volac Felinfach'!H31</f>
        <v>7.0559999999999998E-2</v>
      </c>
      <c r="I3" s="32">
        <f>'Volac Felinfach'!I31</f>
        <v>2.4500000000000001E-2</v>
      </c>
      <c r="J3" s="32">
        <f>'Volac Felinfach'!J31</f>
        <v>4.9000000000000009E-4</v>
      </c>
      <c r="K3" s="32">
        <f>'Volac Felinfach'!K31</f>
        <v>2.4499999999999999E-3</v>
      </c>
      <c r="L3" s="32">
        <f>'Volac Felinfach'!L31</f>
        <v>1.176E-2</v>
      </c>
      <c r="M3" s="32">
        <f>'Volac Felinfach'!M31</f>
        <v>9.7999999999999997E-3</v>
      </c>
      <c r="N3" s="32">
        <f>'Volac Felinfach'!N31</f>
        <v>0</v>
      </c>
      <c r="O3" s="32">
        <f>'Volac Felinfach'!O31</f>
        <v>0</v>
      </c>
      <c r="P3" s="32">
        <f>'Volac Felinfach'!P31</f>
        <v>23.765000000000001</v>
      </c>
      <c r="Q3" s="32">
        <f>'Volac Felinfach'!Q31</f>
        <v>19.232499999999998</v>
      </c>
      <c r="R3" s="32">
        <f>'Volac Felinfach'!R31</f>
        <v>0</v>
      </c>
      <c r="S3" s="32">
        <f>'Volac Felinfach'!S31</f>
        <v>0</v>
      </c>
      <c r="T3" s="32">
        <f>'Volac Felinfach'!T31</f>
        <v>0</v>
      </c>
      <c r="U3" s="32">
        <f>'Volac Felinfach'!U31</f>
        <v>0</v>
      </c>
    </row>
    <row r="4" spans="1:21" x14ac:dyDescent="0.25">
      <c r="A4" s="35">
        <v>2</v>
      </c>
      <c r="B4" s="32">
        <f>'DCWW Bolton Hill'!B31</f>
        <v>100</v>
      </c>
      <c r="C4" s="32">
        <f>'DCWW Bolton Hill'!C31</f>
        <v>125.68500000000003</v>
      </c>
      <c r="D4" s="32">
        <f>'DCWW Bolton Hill'!D31</f>
        <v>78.558390000000017</v>
      </c>
      <c r="E4" s="32">
        <f>'DCWW Bolton Hill'!E31</f>
        <v>16.430175000000002</v>
      </c>
      <c r="F4" s="32">
        <f>'DCWW Bolton Hill'!F31</f>
        <v>81.697950000000006</v>
      </c>
      <c r="G4" s="32">
        <f>'DCWW Bolton Hill'!G31</f>
        <v>0.53864999999999996</v>
      </c>
      <c r="H4" s="32">
        <f>'DCWW Bolton Hill'!H31</f>
        <v>4.9545000000000003</v>
      </c>
      <c r="I4" s="32">
        <f>'DCWW Bolton Hill'!I31</f>
        <v>0.42389999999999994</v>
      </c>
      <c r="J4" s="32">
        <f>'DCWW Bolton Hill'!J31</f>
        <v>1.8765E-2</v>
      </c>
      <c r="K4" s="32">
        <f>'DCWW Bolton Hill'!K31</f>
        <v>2.8350000000000003E-3</v>
      </c>
      <c r="L4" s="32">
        <f>'DCWW Bolton Hill'!L31</f>
        <v>0.76410000000000011</v>
      </c>
      <c r="M4" s="32">
        <f>'DCWW Bolton Hill'!M31</f>
        <v>0.34830000000000005</v>
      </c>
      <c r="N4" s="32">
        <f>'DCWW Bolton Hill'!N31</f>
        <v>248.40000000000003</v>
      </c>
      <c r="O4" s="32">
        <f>'DCWW Bolton Hill'!O31</f>
        <v>657.45</v>
      </c>
      <c r="P4" s="32">
        <f>'DCWW Bolton Hill'!P31</f>
        <v>0</v>
      </c>
      <c r="Q4" s="32">
        <f>'DCWW Bolton Hill'!Q31</f>
        <v>53.325000000000003</v>
      </c>
      <c r="R4" s="32">
        <f>'DCWW Bolton Hill'!R31</f>
        <v>0</v>
      </c>
      <c r="S4" s="32">
        <f>'DCWW Bolton Hill'!S31</f>
        <v>0.17415000000000003</v>
      </c>
      <c r="T4" s="32">
        <f>'DCWW Bolton Hill'!T31</f>
        <v>0</v>
      </c>
      <c r="U4" s="32">
        <f>'DCWW Bolton Hill'!U31</f>
        <v>0</v>
      </c>
    </row>
    <row r="5" spans="1:21" x14ac:dyDescent="0.25">
      <c r="A5" s="35">
        <v>3</v>
      </c>
      <c r="B5" s="32">
        <f>'Penderyn Distillery'!B31</f>
        <v>80</v>
      </c>
      <c r="C5" s="32">
        <f>'Penderyn Distillery'!C31</f>
        <v>80</v>
      </c>
      <c r="D5" s="32">
        <f>'Penderyn Distillery'!D31</f>
        <v>80.093360000000004</v>
      </c>
      <c r="E5" s="32">
        <f>'Penderyn Distillery'!E31</f>
        <v>77.216400000000007</v>
      </c>
      <c r="F5" s="32">
        <f>'Penderyn Distillery'!F31</f>
        <v>17.11056</v>
      </c>
      <c r="G5" s="32">
        <f>'Penderyn Distillery'!G31</f>
        <v>0.29760000000000003</v>
      </c>
      <c r="H5" s="32">
        <f>'Penderyn Distillery'!H31</f>
        <v>7.3599999999999999E-2</v>
      </c>
      <c r="I5" s="32">
        <f>'Penderyn Distillery'!I31</f>
        <v>0.04</v>
      </c>
      <c r="J5" s="32">
        <f>'Penderyn Distillery'!J31</f>
        <v>8.0000000000000004E-4</v>
      </c>
      <c r="K5" s="32">
        <f>'Penderyn Distillery'!K31</f>
        <v>4.0000000000000001E-3</v>
      </c>
      <c r="L5" s="32">
        <f>'Penderyn Distillery'!L31</f>
        <v>1.6E-2</v>
      </c>
      <c r="M5" s="32">
        <f>'Penderyn Distillery'!M31</f>
        <v>2.0800000000000003E-2</v>
      </c>
      <c r="N5" s="32">
        <f>'Penderyn Distillery'!N31</f>
        <v>0</v>
      </c>
      <c r="O5" s="32">
        <f>'Penderyn Distillery'!O31</f>
        <v>0</v>
      </c>
      <c r="P5" s="32">
        <f>'Penderyn Distillery'!P31</f>
        <v>72.960000000000008</v>
      </c>
      <c r="Q5" s="32">
        <f>'Penderyn Distillery'!Q31</f>
        <v>20.399999999999999</v>
      </c>
      <c r="R5" s="32">
        <f>'Penderyn Distillery'!R31</f>
        <v>0</v>
      </c>
      <c r="S5" s="32">
        <f>'Penderyn Distillery'!S31</f>
        <v>0</v>
      </c>
      <c r="T5" s="32">
        <f>'Penderyn Distillery'!T31</f>
        <v>0</v>
      </c>
      <c r="U5" s="32">
        <f>'Penderyn Distillery'!U31</f>
        <v>0</v>
      </c>
    </row>
    <row r="6" spans="1:21" x14ac:dyDescent="0.25">
      <c r="A6" s="35">
        <v>4</v>
      </c>
      <c r="B6" s="32"/>
      <c r="C6" s="32"/>
      <c r="D6" s="32"/>
      <c r="E6" s="32"/>
      <c r="F6" s="32"/>
      <c r="G6" s="32"/>
      <c r="H6" s="32"/>
      <c r="I6" s="32"/>
      <c r="J6" s="32"/>
      <c r="K6" s="32"/>
      <c r="L6" s="32"/>
      <c r="M6" s="32"/>
      <c r="N6" s="32"/>
      <c r="O6" s="32"/>
      <c r="P6" s="32"/>
      <c r="Q6" s="32"/>
      <c r="R6" s="32"/>
      <c r="S6" s="32"/>
      <c r="T6" s="32"/>
      <c r="U6" s="32"/>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229</v>
      </c>
      <c r="C13" s="80">
        <f t="shared" ref="C13:U13" si="0">SUM(C3:C12)</f>
        <v>239.98500000000004</v>
      </c>
      <c r="D13" s="80">
        <f t="shared" si="0"/>
        <v>237.45756800000004</v>
      </c>
      <c r="E13" s="80">
        <f t="shared" si="0"/>
        <v>142.24061</v>
      </c>
      <c r="F13" s="80">
        <f t="shared" si="0"/>
        <v>111.644746</v>
      </c>
      <c r="G13" s="80">
        <f t="shared" si="0"/>
        <v>0.8725099999999999</v>
      </c>
      <c r="H13" s="80">
        <f t="shared" si="0"/>
        <v>5.0986600000000006</v>
      </c>
      <c r="I13" s="80">
        <f t="shared" si="0"/>
        <v>0.48839999999999995</v>
      </c>
      <c r="J13" s="80">
        <f t="shared" si="0"/>
        <v>2.0055E-2</v>
      </c>
      <c r="K13" s="80">
        <f t="shared" si="0"/>
        <v>9.2849999999999999E-3</v>
      </c>
      <c r="L13" s="80">
        <f t="shared" si="0"/>
        <v>0.79186000000000012</v>
      </c>
      <c r="M13" s="80">
        <f t="shared" si="0"/>
        <v>0.37890000000000001</v>
      </c>
      <c r="N13" s="80">
        <f t="shared" si="0"/>
        <v>248.40000000000003</v>
      </c>
      <c r="O13" s="80">
        <f t="shared" si="0"/>
        <v>657.45</v>
      </c>
      <c r="P13" s="80">
        <f t="shared" si="0"/>
        <v>96.725000000000009</v>
      </c>
      <c r="Q13" s="80">
        <f t="shared" si="0"/>
        <v>92.95750000000001</v>
      </c>
      <c r="R13" s="80">
        <f t="shared" si="0"/>
        <v>0</v>
      </c>
      <c r="S13" s="80">
        <f t="shared" si="0"/>
        <v>0.17415000000000003</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Y14" sqref="Y14"/>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'Volac Felinfach'!B29</f>
        <v>Application Rate</v>
      </c>
      <c r="D1" s="34" t="str">
        <f>'Volac Felinfach'!C29</f>
        <v>Nitrogen Addition</v>
      </c>
      <c r="E1" s="34" t="str">
        <f>'Volac Felinfach'!D29</f>
        <v>Phosphate Addition</v>
      </c>
      <c r="F1" s="34" t="str">
        <f>'Volac Felinfach'!E29</f>
        <v>Potash  Addition</v>
      </c>
      <c r="G1" s="34" t="str">
        <f>'Volac Felinfach'!F29</f>
        <v>Mg Oxide Addition</v>
      </c>
      <c r="H1" s="34" t="str">
        <f>'Volac Felinfach'!G29</f>
        <v>Copper Addition</v>
      </c>
      <c r="I1" s="34" t="str">
        <f>'Volac Felinfach'!H29</f>
        <v>Zinc Addition</v>
      </c>
      <c r="J1" s="34" t="str">
        <f>'Volac Felinfach'!I29</f>
        <v>Lead Addition</v>
      </c>
      <c r="K1" s="34" t="str">
        <f>'Volac Felinfach'!J29</f>
        <v>Cadmium Addition</v>
      </c>
      <c r="L1" s="34" t="str">
        <f>'Volac Felinfach'!K29</f>
        <v>Mercury Addition</v>
      </c>
      <c r="M1" s="34" t="str">
        <f>'Volac Felinfach'!L29</f>
        <v>Nickel Addition</v>
      </c>
      <c r="N1" s="34" t="str">
        <f>'Volac Felinfach'!M29</f>
        <v>Chromium Addition</v>
      </c>
      <c r="O1" s="34" t="str">
        <f>'Volac Felinfach'!N29</f>
        <v>Aluminium Addition</v>
      </c>
      <c r="P1" s="34" t="str">
        <f>'Volac Felinfach'!O29</f>
        <v>Iron Addition</v>
      </c>
      <c r="Q1" s="34" t="str">
        <f>'Volac Felinfach'!P29</f>
        <v xml:space="preserve">Sodium Addition                 </v>
      </c>
      <c r="R1" s="34" t="str">
        <f>'Volac Felinfach'!Q29</f>
        <v>SO3  Addition                             kg/ha</v>
      </c>
      <c r="S1" s="34" t="str">
        <f>'Volac Felinfach'!R29</f>
        <v xml:space="preserve">Selenium Addition </v>
      </c>
      <c r="T1" s="34" t="str">
        <f>'Volac Felinfach'!S29</f>
        <v xml:space="preserve">Arsenic  Addition  </v>
      </c>
      <c r="U1" s="34" t="str">
        <f>'Volac Felinfach'!T29</f>
        <v xml:space="preserve">Molybdenum Addition  </v>
      </c>
      <c r="V1" s="34" t="str">
        <f>'Volac Felinfach'!U29</f>
        <v xml:space="preserve">Fluoride Addition </v>
      </c>
    </row>
    <row r="2" spans="1:22" s="82" customFormat="1" ht="25" x14ac:dyDescent="0.35">
      <c r="A2" s="147"/>
      <c r="B2" s="31" t="s">
        <v>46</v>
      </c>
      <c r="C2" s="34" t="str">
        <f>'Volac Felinfach'!B30</f>
        <v>tonnes/ha</v>
      </c>
      <c r="D2" s="34" t="str">
        <f>'Volac Felinfach'!C30</f>
        <v>kg/ha</v>
      </c>
      <c r="E2" s="34" t="str">
        <f>'Volac Felinfach'!D30</f>
        <v>P2O5 
kg/ha</v>
      </c>
      <c r="F2" s="34" t="str">
        <f>'Volac Felinfach'!E30</f>
        <v>K2O 
kg/ha</v>
      </c>
      <c r="G2" s="34" t="str">
        <f>'Volac Felinfach'!F30</f>
        <v>MgO 
kg/ha</v>
      </c>
      <c r="H2" s="34" t="str">
        <f>'Volac Felinfach'!G30</f>
        <v>kg/ha</v>
      </c>
      <c r="I2" s="34" t="str">
        <f>'Volac Felinfach'!H30</f>
        <v>kg/ha</v>
      </c>
      <c r="J2" s="34" t="str">
        <f>'Volac Felinfach'!I30</f>
        <v>kg/ha</v>
      </c>
      <c r="K2" s="34" t="str">
        <f>'Volac Felinfach'!J30</f>
        <v>kg/ha</v>
      </c>
      <c r="L2" s="34" t="str">
        <f>'Volac Felinfach'!K30</f>
        <v>kg/ha</v>
      </c>
      <c r="M2" s="34" t="str">
        <f>'Volac Felinfach'!L30</f>
        <v>kg/ha</v>
      </c>
      <c r="N2" s="34" t="str">
        <f>'Volac Felinfach'!M30</f>
        <v>kg/ha</v>
      </c>
      <c r="O2" s="34" t="str">
        <f>'Volac Felinfach'!N30</f>
        <v>kg/ha</v>
      </c>
      <c r="P2" s="34" t="str">
        <f>'Volac Felinfach'!O30</f>
        <v>kg/ha</v>
      </c>
      <c r="Q2" s="34" t="str">
        <f>'Volac Felinfach'!P30</f>
        <v>kg/ha</v>
      </c>
      <c r="R2" s="34" t="str">
        <f>'Volac Felinfach'!Q30</f>
        <v>kg/ha</v>
      </c>
      <c r="S2" s="34" t="str">
        <f>'Volac Felinfach'!R30</f>
        <v>kg/ha</v>
      </c>
      <c r="T2" s="34" t="str">
        <f>'Volac Felinfach'!S30</f>
        <v>kg/ha</v>
      </c>
      <c r="U2" s="34" t="str">
        <f>'Volac Felinfach'!T30</f>
        <v>kg/ha</v>
      </c>
      <c r="V2" s="34" t="str">
        <f>'Volac Felinfach'!U30</f>
        <v>kg/ha</v>
      </c>
    </row>
    <row r="3" spans="1:22" x14ac:dyDescent="0.25">
      <c r="A3" s="35">
        <v>1</v>
      </c>
      <c r="B3" s="90"/>
      <c r="C3" s="32">
        <f>'Volac Felinfach'!B31</f>
        <v>49</v>
      </c>
      <c r="D3" s="32">
        <f>'Volac Felinfach'!C31</f>
        <v>34.300000000000004</v>
      </c>
      <c r="E3" s="32">
        <f>'Volac Felinfach'!D31</f>
        <v>78.805818000000002</v>
      </c>
      <c r="F3" s="32">
        <f>'Volac Felinfach'!E31</f>
        <v>48.594035000000012</v>
      </c>
      <c r="G3" s="32">
        <f>'Volac Felinfach'!F31</f>
        <v>12.836236</v>
      </c>
      <c r="H3" s="32">
        <f>'Volac Felinfach'!G31</f>
        <v>3.6260000000000001E-2</v>
      </c>
      <c r="I3" s="32">
        <f>'Volac Felinfach'!H31</f>
        <v>7.0559999999999998E-2</v>
      </c>
      <c r="J3" s="32">
        <f>'Volac Felinfach'!I31</f>
        <v>2.4500000000000001E-2</v>
      </c>
      <c r="K3" s="32">
        <f>'Volac Felinfach'!J31</f>
        <v>4.9000000000000009E-4</v>
      </c>
      <c r="L3" s="32">
        <f>'Volac Felinfach'!K31</f>
        <v>2.4499999999999999E-3</v>
      </c>
      <c r="M3" s="32">
        <f>'Volac Felinfach'!L31</f>
        <v>1.176E-2</v>
      </c>
      <c r="N3" s="32">
        <f>'Volac Felinfach'!M31</f>
        <v>9.7999999999999997E-3</v>
      </c>
      <c r="O3" s="32">
        <f>'Volac Felinfach'!N31</f>
        <v>0</v>
      </c>
      <c r="P3" s="32">
        <f>'Volac Felinfach'!O31</f>
        <v>0</v>
      </c>
      <c r="Q3" s="32">
        <f>'Volac Felinfach'!P31</f>
        <v>23.765000000000001</v>
      </c>
      <c r="R3" s="32">
        <f>'Volac Felinfach'!Q31</f>
        <v>19.232499999999998</v>
      </c>
      <c r="S3" s="32">
        <f>'Volac Felinfach'!R31</f>
        <v>0</v>
      </c>
      <c r="T3" s="32">
        <f>'Volac Felinfach'!S31</f>
        <v>0</v>
      </c>
      <c r="U3" s="32">
        <f>'Volac Felinfach'!T31</f>
        <v>0</v>
      </c>
      <c r="V3" s="32">
        <f>'Volac Felinfach'!U31</f>
        <v>0</v>
      </c>
    </row>
    <row r="4" spans="1:22" x14ac:dyDescent="0.25">
      <c r="A4" s="35">
        <v>2</v>
      </c>
      <c r="B4" s="90"/>
      <c r="C4" s="32">
        <f>'DCWW Bolton Hill'!B31</f>
        <v>100</v>
      </c>
      <c r="D4" s="32">
        <f>'DCWW Bolton Hill'!C31</f>
        <v>125.68500000000003</v>
      </c>
      <c r="E4" s="32">
        <f>'DCWW Bolton Hill'!D31</f>
        <v>78.558390000000017</v>
      </c>
      <c r="F4" s="32">
        <f>'DCWW Bolton Hill'!E31</f>
        <v>16.430175000000002</v>
      </c>
      <c r="G4" s="32">
        <f>'DCWW Bolton Hill'!F31</f>
        <v>81.697950000000006</v>
      </c>
      <c r="H4" s="32">
        <f>'DCWW Bolton Hill'!G31</f>
        <v>0.53864999999999996</v>
      </c>
      <c r="I4" s="32">
        <f>'DCWW Bolton Hill'!H31</f>
        <v>4.9545000000000003</v>
      </c>
      <c r="J4" s="32">
        <f>'DCWW Bolton Hill'!I31</f>
        <v>0.42389999999999994</v>
      </c>
      <c r="K4" s="32">
        <f>'DCWW Bolton Hill'!J31</f>
        <v>1.8765E-2</v>
      </c>
      <c r="L4" s="32">
        <f>'DCWW Bolton Hill'!K31</f>
        <v>2.8350000000000003E-3</v>
      </c>
      <c r="M4" s="32">
        <f>'DCWW Bolton Hill'!L31</f>
        <v>0.76410000000000011</v>
      </c>
      <c r="N4" s="32">
        <f>'DCWW Bolton Hill'!M31</f>
        <v>0.34830000000000005</v>
      </c>
      <c r="O4" s="32">
        <f>'DCWW Bolton Hill'!N31</f>
        <v>248.40000000000003</v>
      </c>
      <c r="P4" s="32">
        <f>'DCWW Bolton Hill'!O31</f>
        <v>657.45</v>
      </c>
      <c r="Q4" s="32">
        <f>'DCWW Bolton Hill'!P31</f>
        <v>0</v>
      </c>
      <c r="R4" s="32">
        <f>'DCWW Bolton Hill'!Q31</f>
        <v>53.325000000000003</v>
      </c>
      <c r="S4" s="32">
        <f>'DCWW Bolton Hill'!R31</f>
        <v>0</v>
      </c>
      <c r="T4" s="32">
        <f>'DCWW Bolton Hill'!S31</f>
        <v>0.17415000000000003</v>
      </c>
      <c r="U4" s="32">
        <f>'DCWW Bolton Hill'!T31</f>
        <v>0</v>
      </c>
      <c r="V4" s="32">
        <f>'DCWW Bolton Hill'!U31</f>
        <v>0</v>
      </c>
    </row>
    <row r="5" spans="1:22" x14ac:dyDescent="0.25">
      <c r="A5" s="35">
        <v>3</v>
      </c>
      <c r="B5" s="90"/>
      <c r="C5" s="32">
        <f>'Penderyn Distillery'!B31</f>
        <v>80</v>
      </c>
      <c r="D5" s="32">
        <f>'Penderyn Distillery'!C31</f>
        <v>80</v>
      </c>
      <c r="E5" s="32">
        <f>'Penderyn Distillery'!D31</f>
        <v>80.093360000000004</v>
      </c>
      <c r="F5" s="32">
        <f>'Penderyn Distillery'!E31</f>
        <v>77.216400000000007</v>
      </c>
      <c r="G5" s="32">
        <f>'Penderyn Distillery'!F31</f>
        <v>17.11056</v>
      </c>
      <c r="H5" s="32">
        <f>'Penderyn Distillery'!G31</f>
        <v>0.29760000000000003</v>
      </c>
      <c r="I5" s="32">
        <f>'Penderyn Distillery'!H31</f>
        <v>7.3599999999999999E-2</v>
      </c>
      <c r="J5" s="32">
        <f>'Penderyn Distillery'!I31</f>
        <v>0.04</v>
      </c>
      <c r="K5" s="32">
        <f>'Penderyn Distillery'!J31</f>
        <v>8.0000000000000004E-4</v>
      </c>
      <c r="L5" s="32">
        <f>'Penderyn Distillery'!K31</f>
        <v>4.0000000000000001E-3</v>
      </c>
      <c r="M5" s="32">
        <f>'Penderyn Distillery'!L31</f>
        <v>1.6E-2</v>
      </c>
      <c r="N5" s="32">
        <f>'Penderyn Distillery'!M31</f>
        <v>2.0800000000000003E-2</v>
      </c>
      <c r="O5" s="32">
        <f>'Penderyn Distillery'!N31</f>
        <v>0</v>
      </c>
      <c r="P5" s="32">
        <f>'Penderyn Distillery'!O31</f>
        <v>0</v>
      </c>
      <c r="Q5" s="32">
        <f>'Penderyn Distillery'!P31</f>
        <v>72.960000000000008</v>
      </c>
      <c r="R5" s="32">
        <f>'Penderyn Distillery'!Q31</f>
        <v>20.399999999999999</v>
      </c>
      <c r="S5" s="32">
        <f>'Penderyn Distillery'!R31</f>
        <v>0</v>
      </c>
      <c r="T5" s="32">
        <f>'Penderyn Distillery'!S31</f>
        <v>0</v>
      </c>
      <c r="U5" s="32">
        <f>'Penderyn Distillery'!T31</f>
        <v>0</v>
      </c>
      <c r="V5" s="32">
        <f>'Penderyn Distillery'!U31</f>
        <v>0</v>
      </c>
    </row>
    <row r="6" spans="1:22" x14ac:dyDescent="0.25">
      <c r="A6" s="35">
        <v>4</v>
      </c>
      <c r="B6" s="90"/>
      <c r="C6" s="32"/>
      <c r="D6" s="32"/>
      <c r="E6" s="32"/>
      <c r="F6" s="32"/>
      <c r="G6" s="32"/>
      <c r="H6" s="32"/>
      <c r="I6" s="32"/>
      <c r="J6" s="32"/>
      <c r="K6" s="32"/>
      <c r="L6" s="32"/>
      <c r="M6" s="32"/>
      <c r="N6" s="32"/>
      <c r="O6" s="32"/>
      <c r="P6" s="32"/>
      <c r="Q6" s="32"/>
      <c r="R6" s="32"/>
      <c r="S6" s="32"/>
      <c r="T6" s="32"/>
      <c r="U6" s="32"/>
      <c r="V6" s="32"/>
    </row>
    <row r="7" spans="1:22" x14ac:dyDescent="0.25">
      <c r="A7" s="35">
        <v>5</v>
      </c>
      <c r="B7" s="90"/>
      <c r="C7" s="32"/>
      <c r="D7" s="32"/>
      <c r="E7" s="32"/>
      <c r="F7" s="32"/>
      <c r="G7" s="32"/>
      <c r="H7" s="32"/>
      <c r="I7" s="32"/>
      <c r="J7" s="32"/>
      <c r="K7" s="32"/>
      <c r="L7" s="32"/>
      <c r="M7" s="32"/>
      <c r="N7" s="32"/>
      <c r="O7" s="32"/>
      <c r="P7" s="32"/>
      <c r="Q7" s="32"/>
      <c r="R7" s="32"/>
      <c r="S7" s="32"/>
      <c r="T7" s="32"/>
      <c r="U7" s="32"/>
      <c r="V7" s="32"/>
    </row>
    <row r="8" spans="1:22" x14ac:dyDescent="0.25">
      <c r="A8" s="35">
        <v>6</v>
      </c>
      <c r="B8" s="90"/>
      <c r="C8" s="32"/>
      <c r="D8" s="32"/>
      <c r="E8" s="32"/>
      <c r="F8" s="32"/>
      <c r="G8" s="32"/>
      <c r="H8" s="32"/>
      <c r="I8" s="32"/>
      <c r="J8" s="32"/>
      <c r="K8" s="32"/>
      <c r="L8" s="32"/>
      <c r="M8" s="32"/>
      <c r="N8" s="32"/>
      <c r="O8" s="32"/>
      <c r="P8" s="32"/>
      <c r="Q8" s="32"/>
      <c r="R8" s="32"/>
      <c r="S8" s="32"/>
      <c r="T8" s="32"/>
      <c r="U8" s="32"/>
      <c r="V8" s="32"/>
    </row>
    <row r="9" spans="1:22" x14ac:dyDescent="0.25">
      <c r="A9" s="35">
        <v>7</v>
      </c>
      <c r="B9" s="90"/>
      <c r="C9" s="32"/>
      <c r="D9" s="32"/>
      <c r="E9" s="32"/>
      <c r="F9" s="32"/>
      <c r="G9" s="32"/>
      <c r="H9" s="32"/>
      <c r="I9" s="32"/>
      <c r="J9" s="32"/>
      <c r="K9" s="32"/>
      <c r="L9" s="32"/>
      <c r="M9" s="32"/>
      <c r="N9" s="32"/>
      <c r="O9" s="32"/>
      <c r="P9" s="32"/>
      <c r="Q9" s="32"/>
      <c r="R9" s="32"/>
      <c r="S9" s="32"/>
      <c r="T9" s="32"/>
      <c r="U9" s="32"/>
      <c r="V9" s="32"/>
    </row>
    <row r="10" spans="1:22" x14ac:dyDescent="0.25">
      <c r="A10" s="35">
        <v>8</v>
      </c>
      <c r="B10" s="90"/>
      <c r="C10" s="32"/>
      <c r="D10" s="32"/>
      <c r="E10" s="32"/>
      <c r="F10" s="32"/>
      <c r="G10" s="32"/>
      <c r="H10" s="32"/>
      <c r="I10" s="32"/>
      <c r="J10" s="32"/>
      <c r="K10" s="32"/>
      <c r="L10" s="32"/>
      <c r="M10" s="32"/>
      <c r="N10" s="32"/>
      <c r="O10" s="32"/>
      <c r="P10" s="32"/>
      <c r="Q10" s="32"/>
      <c r="R10" s="32"/>
      <c r="S10" s="32"/>
      <c r="T10" s="32"/>
      <c r="U10" s="32"/>
      <c r="V10" s="32"/>
    </row>
    <row r="11" spans="1:22" x14ac:dyDescent="0.25">
      <c r="A11" s="35">
        <v>9</v>
      </c>
      <c r="B11" s="90"/>
      <c r="C11" s="32"/>
      <c r="D11" s="32"/>
      <c r="E11" s="32"/>
      <c r="F11" s="32"/>
      <c r="G11" s="32"/>
      <c r="H11" s="32"/>
      <c r="I11" s="32"/>
      <c r="J11" s="32"/>
      <c r="K11" s="32"/>
      <c r="L11" s="32"/>
      <c r="M11" s="32"/>
      <c r="N11" s="32"/>
      <c r="O11" s="32"/>
      <c r="P11" s="32"/>
      <c r="Q11" s="32"/>
      <c r="R11" s="32"/>
      <c r="S11" s="32"/>
      <c r="T11" s="32"/>
      <c r="U11" s="32"/>
      <c r="V11" s="32"/>
    </row>
    <row r="12" spans="1:22" x14ac:dyDescent="0.25">
      <c r="A12" s="35">
        <v>10</v>
      </c>
      <c r="B12" s="90"/>
      <c r="C12" s="32"/>
      <c r="D12" s="32"/>
      <c r="E12" s="32"/>
      <c r="F12" s="32"/>
      <c r="G12" s="32"/>
      <c r="H12" s="32"/>
      <c r="I12" s="32"/>
      <c r="J12" s="32"/>
      <c r="K12" s="32"/>
      <c r="L12" s="32"/>
      <c r="M12" s="32"/>
      <c r="N12" s="32"/>
      <c r="O12" s="32"/>
      <c r="P12" s="32"/>
      <c r="Q12" s="32"/>
      <c r="R12" s="32"/>
      <c r="S12" s="32"/>
      <c r="T12" s="32"/>
      <c r="U12" s="32"/>
      <c r="V12" s="32"/>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'Volac Felinfach'!B43</f>
        <v>39</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'Volac Felinfach'!B44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49</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100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80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8" t="s">
        <v>85</v>
      </c>
      <c r="B27" s="148"/>
      <c r="C27" s="148"/>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2ae241630d96c76a8a1e09d00a95779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78d1f8d22171f12952bac0290293f6a9"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REGU-195-6513143</_dlc_DocId>
    <_dlc_DocIdUrl xmlns="9be56660-2c31-41ef-bc00-23e72f632f2a">
      <Url>https://cyfoethnaturiolcymru.sharepoint.com/teams/Regulatory/Permitting/_layouts/15/DocIdRedir.aspx?ID=REGU-195-6513143</Url>
      <Description>REGU-195-6513143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2023-02-27T00:00:00+00:00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&amp;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D0FEDA13-D0F3-40D5-A08C-D73FD0FC8F2B}"/>
</file>

<file path=customXml/itemProps3.xml><?xml version="1.0" encoding="utf-8"?>
<ds:datastoreItem xmlns:ds="http://schemas.openxmlformats.org/officeDocument/2006/customXml" ds:itemID="{BEF39BDB-FFE0-46EC-821D-C9EA66079131}"/>
</file>

<file path=customXml/itemProps4.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Volac Felinfach</vt:lpstr>
      <vt:lpstr>DCWW Bolton Hill</vt:lpstr>
      <vt:lpstr>Penderyn Distillery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2023-02-27T13:50:24Z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7d2cc596-eb3e-454c-837b-66d20cd5c3ac</vt:lpwstr>
  </property>
  <property fmtid="{D5CDD505-2E9C-101B-9397-08002B2CF9AE}" pid="4" name="MediaServiceImageTags">
    <vt:lpwstr/>
  </property>
</Properties>
</file>