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0504/Determination/"/>
    </mc:Choice>
  </mc:AlternateContent>
  <xr:revisionPtr revIDLastSave="0" documentId="8_{51E8184E-6DAD-4139-8723-B8F79544FF8F}" xr6:coauthVersionLast="47" xr6:coauthVersionMax="47" xr10:uidLastSave="{00000000-0000-0000-0000-000000000000}"/>
  <bookViews>
    <workbookView xWindow="-110" yWindow="-110" windowWidth="19420" windowHeight="10420" tabRatio="630" xr2:uid="{00000000-000D-0000-FFFF-FFFF00000000}"/>
  </bookViews>
  <sheets>
    <sheet name="Field data and DAF" sheetId="1" r:id="rId1"/>
    <sheet name="Waste 2" sheetId="21" state="hidden" r:id="rId2"/>
    <sheet name="Heavy" sheetId="27" r:id="rId3"/>
    <sheet name="Whey"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R65" i="1" l="1"/>
  <c r="S65" i="1"/>
  <c r="T65" i="1"/>
  <c r="U65" i="1"/>
  <c r="K65" i="21"/>
  <c r="L65" i="21"/>
  <c r="R65" i="21"/>
  <c r="S65" i="21"/>
  <c r="T65" i="21"/>
  <c r="U65" i="21"/>
  <c r="R65" i="27"/>
  <c r="S65" i="27"/>
  <c r="T65" i="27"/>
  <c r="U65" i="27"/>
  <c r="R65" i="28"/>
  <c r="S65" i="28"/>
  <c r="T65" i="28"/>
  <c r="U65" i="28"/>
  <c r="K65" i="30"/>
  <c r="L65" i="30"/>
  <c r="R65" i="30"/>
  <c r="S65" i="30"/>
  <c r="T65" i="30"/>
  <c r="U65" i="30"/>
  <c r="K65" i="26"/>
  <c r="L65" i="26"/>
  <c r="R65" i="26"/>
  <c r="S65" i="26"/>
  <c r="T65" i="26"/>
  <c r="U65" i="26"/>
  <c r="K65" i="24"/>
  <c r="L65" i="24"/>
  <c r="R65" i="24"/>
  <c r="S65" i="24"/>
  <c r="T65" i="24"/>
  <c r="U65" i="24"/>
  <c r="K65" i="29"/>
  <c r="L65" i="29"/>
  <c r="R65" i="29"/>
  <c r="S65" i="29"/>
  <c r="T65" i="29"/>
  <c r="U65" i="29"/>
  <c r="K65" i="23"/>
  <c r="L65" i="23"/>
  <c r="R65" i="23"/>
  <c r="S65" i="23"/>
  <c r="T65" i="23"/>
  <c r="U65" i="23"/>
  <c r="K65" i="22"/>
  <c r="L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T20" i="28"/>
  <c r="S20"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G22" i="27"/>
  <c r="V20" i="27"/>
  <c r="U20" i="27"/>
  <c r="T20" i="27"/>
  <c r="S20" i="27"/>
  <c r="U18"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T6" i="19" l="1"/>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P64" i="21" s="1"/>
  <c r="P65" i="21" s="1"/>
  <c r="Q21" i="21"/>
  <c r="Q23" i="21" s="1"/>
  <c r="Q24" i="21" s="1"/>
  <c r="Q17" i="21"/>
  <c r="Q19" i="21" s="1"/>
  <c r="I17" i="21"/>
  <c r="I19" i="21" s="1"/>
  <c r="I21" i="21"/>
  <c r="I23" i="21" s="1"/>
  <c r="I24" i="21" s="1"/>
  <c r="D59" i="22"/>
  <c r="E21" i="22"/>
  <c r="E23" i="22" s="1"/>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K19" i="21" s="1"/>
  <c r="J59" i="22"/>
  <c r="K17" i="22"/>
  <c r="K19" i="22" s="1"/>
  <c r="K21" i="22"/>
  <c r="R59" i="22"/>
  <c r="S17" i="22"/>
  <c r="S21" i="22"/>
  <c r="S23" i="22" s="1"/>
  <c r="D59" i="23"/>
  <c r="E17" i="23"/>
  <c r="E21" i="23"/>
  <c r="E23" i="23" s="1"/>
  <c r="L59" i="23"/>
  <c r="M17" i="23"/>
  <c r="M21" i="23"/>
  <c r="T59" i="23"/>
  <c r="U17" i="23"/>
  <c r="U19" i="23" s="1"/>
  <c r="U21" i="23"/>
  <c r="U23" i="23" s="1"/>
  <c r="H21" i="24"/>
  <c r="H17" i="24"/>
  <c r="H19" i="24" s="1"/>
  <c r="P17" i="24"/>
  <c r="P19" i="24" s="1"/>
  <c r="P21" i="24"/>
  <c r="C59" i="26"/>
  <c r="D21" i="26"/>
  <c r="D23" i="26" s="1"/>
  <c r="D17" i="26"/>
  <c r="D19" i="26" s="1"/>
  <c r="K59" i="26"/>
  <c r="L21" i="26"/>
  <c r="L17" i="26"/>
  <c r="S59" i="26"/>
  <c r="T21" i="26"/>
  <c r="T17" i="26"/>
  <c r="N63" i="26"/>
  <c r="J59" i="27"/>
  <c r="K17" i="27"/>
  <c r="K19" i="27" s="1"/>
  <c r="K20" i="27" s="1"/>
  <c r="R59" i="27"/>
  <c r="S17" i="27"/>
  <c r="S19" i="27" s="1"/>
  <c r="J59" i="28"/>
  <c r="K17" i="28"/>
  <c r="K21" i="28"/>
  <c r="K23" i="28" s="1"/>
  <c r="K24" i="28" s="1"/>
  <c r="R59" i="28"/>
  <c r="S17" i="28"/>
  <c r="S21" i="28"/>
  <c r="S23" i="28" s="1"/>
  <c r="S24" i="28" s="1"/>
  <c r="I59" i="29"/>
  <c r="J17" i="29"/>
  <c r="J19" i="29" s="1"/>
  <c r="J21" i="29"/>
  <c r="J23" i="29" s="1"/>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23" i="23" s="1"/>
  <c r="N17" i="23"/>
  <c r="N19" i="23" s="1"/>
  <c r="U59" i="23"/>
  <c r="V21" i="23"/>
  <c r="V23" i="23" s="1"/>
  <c r="V17" i="23"/>
  <c r="I17" i="24"/>
  <c r="I19" i="24" s="1"/>
  <c r="I21" i="24"/>
  <c r="Q17" i="24"/>
  <c r="Q19" i="24" s="1"/>
  <c r="Q21" i="24"/>
  <c r="Q23" i="24" s="1"/>
  <c r="D59" i="26"/>
  <c r="E21" i="26"/>
  <c r="E23" i="26" s="1"/>
  <c r="E17" i="26"/>
  <c r="E19" i="26" s="1"/>
  <c r="L59" i="26"/>
  <c r="M21" i="26"/>
  <c r="M17" i="26"/>
  <c r="T59" i="26"/>
  <c r="U21" i="26"/>
  <c r="U23" i="26" s="1"/>
  <c r="U17" i="26"/>
  <c r="U19" i="26" s="1"/>
  <c r="C59" i="27"/>
  <c r="D17" i="27"/>
  <c r="K59" i="27"/>
  <c r="L17" i="27"/>
  <c r="S59" i="27"/>
  <c r="T17" i="27"/>
  <c r="T19" i="27" s="1"/>
  <c r="C59" i="28"/>
  <c r="D21" i="28"/>
  <c r="D23" i="28" s="1"/>
  <c r="D24" i="28" s="1"/>
  <c r="D17" i="28"/>
  <c r="D19" i="28" s="1"/>
  <c r="D20" i="28" s="1"/>
  <c r="K59" i="28"/>
  <c r="L21" i="28"/>
  <c r="L17" i="28"/>
  <c r="S59" i="28"/>
  <c r="T21" i="28"/>
  <c r="T17" i="28"/>
  <c r="T19" i="28" s="1"/>
  <c r="J59" i="29"/>
  <c r="K17" i="29"/>
  <c r="K19" i="29" s="1"/>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P19" i="21" s="1"/>
  <c r="H21" i="21"/>
  <c r="H17" i="21"/>
  <c r="H19" i="21" s="1"/>
  <c r="E59" i="22"/>
  <c r="F21" i="22"/>
  <c r="F23" i="22" s="1"/>
  <c r="F17" i="22"/>
  <c r="F19" i="22" s="1"/>
  <c r="M59" i="22"/>
  <c r="N21" i="22"/>
  <c r="N23" i="22" s="1"/>
  <c r="N17" i="22"/>
  <c r="N19" i="22" s="1"/>
  <c r="U59" i="22"/>
  <c r="V17" i="22"/>
  <c r="V21" i="22"/>
  <c r="C18" i="22"/>
  <c r="H21" i="23"/>
  <c r="H23" i="23" s="1"/>
  <c r="H17" i="23"/>
  <c r="P17" i="23"/>
  <c r="P19" i="23" s="1"/>
  <c r="P21" i="23"/>
  <c r="J59" i="24"/>
  <c r="K21" i="24"/>
  <c r="K23" i="24" s="1"/>
  <c r="K17" i="24"/>
  <c r="K19" i="24" s="1"/>
  <c r="R59" i="24"/>
  <c r="S21" i="24"/>
  <c r="S23" i="24" s="1"/>
  <c r="S17" i="24"/>
  <c r="G21" i="26"/>
  <c r="G23" i="26" s="1"/>
  <c r="G17" i="26"/>
  <c r="G19" i="26" s="1"/>
  <c r="O17" i="26"/>
  <c r="O21" i="26"/>
  <c r="E59" i="27"/>
  <c r="F17" i="27"/>
  <c r="F19" i="27" s="1"/>
  <c r="F20" i="27" s="1"/>
  <c r="M59" i="27"/>
  <c r="N17" i="27"/>
  <c r="U59" i="27"/>
  <c r="V17" i="27"/>
  <c r="E59" i="28"/>
  <c r="F17" i="28"/>
  <c r="F21" i="28"/>
  <c r="M59" i="28"/>
  <c r="N17" i="28"/>
  <c r="N19" i="28" s="1"/>
  <c r="N20" i="28" s="1"/>
  <c r="N21" i="28"/>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F59" i="21"/>
  <c r="G21" i="21"/>
  <c r="G17" i="21"/>
  <c r="G19" i="21" s="1"/>
  <c r="G17" i="22"/>
  <c r="G19" i="22" s="1"/>
  <c r="G21" i="22"/>
  <c r="G23" i="22" s="1"/>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P21" i="26"/>
  <c r="P23" i="26" s="1"/>
  <c r="P17" i="26"/>
  <c r="P19" i="26" s="1"/>
  <c r="F59" i="28"/>
  <c r="G17" i="28"/>
  <c r="G19" i="28" s="1"/>
  <c r="G20" i="28" s="1"/>
  <c r="G21" i="28"/>
  <c r="G23" i="28" s="1"/>
  <c r="G24" i="28" s="1"/>
  <c r="N59" i="28"/>
  <c r="O17" i="28"/>
  <c r="O19" i="28" s="1"/>
  <c r="O20" i="28" s="1"/>
  <c r="O21" i="28"/>
  <c r="O23" i="28" s="1"/>
  <c r="O24" i="28" s="1"/>
  <c r="E59" i="29"/>
  <c r="F17" i="29"/>
  <c r="F19" i="29" s="1"/>
  <c r="F21" i="29"/>
  <c r="F23" i="29" s="1"/>
  <c r="M59" i="29"/>
  <c r="N17" i="29"/>
  <c r="N19" i="29" s="1"/>
  <c r="N21" i="29"/>
  <c r="N23" i="29" s="1"/>
  <c r="U59" i="29"/>
  <c r="V17" i="29"/>
  <c r="V21" i="29"/>
  <c r="V23" i="29" s="1"/>
  <c r="D59" i="30"/>
  <c r="E17" i="30"/>
  <c r="E19" i="30" s="1"/>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R19" i="23" s="1"/>
  <c r="D59" i="24"/>
  <c r="E17" i="24"/>
  <c r="E21" i="24"/>
  <c r="E23" i="24" s="1"/>
  <c r="L59" i="24"/>
  <c r="M17" i="24"/>
  <c r="M19" i="24" s="1"/>
  <c r="M21" i="24"/>
  <c r="M23" i="24" s="1"/>
  <c r="T59" i="24"/>
  <c r="U21" i="24"/>
  <c r="U17" i="24"/>
  <c r="H59" i="26"/>
  <c r="I17" i="26"/>
  <c r="I21" i="26"/>
  <c r="I23" i="26" s="1"/>
  <c r="P59" i="26"/>
  <c r="Q17" i="26"/>
  <c r="Q19" i="26" s="1"/>
  <c r="Q21" i="26"/>
  <c r="Q23" i="26" s="1"/>
  <c r="E63" i="26"/>
  <c r="H17" i="27"/>
  <c r="P17" i="27"/>
  <c r="P19" i="27" s="1"/>
  <c r="P20" i="27" s="1"/>
  <c r="H21" i="28"/>
  <c r="H23" i="28" s="1"/>
  <c r="H24" i="28" s="1"/>
  <c r="H17" i="28"/>
  <c r="P21" i="28"/>
  <c r="P23" i="28" s="1"/>
  <c r="P24" i="28" s="1"/>
  <c r="P17" i="28"/>
  <c r="P19" i="28" s="1"/>
  <c r="P20" i="28" s="1"/>
  <c r="G17" i="29"/>
  <c r="G19" i="29" s="1"/>
  <c r="G21" i="29"/>
  <c r="G23" i="29" s="1"/>
  <c r="O17" i="29"/>
  <c r="O21" i="29"/>
  <c r="E59" i="30"/>
  <c r="F21" i="30"/>
  <c r="F17" i="30"/>
  <c r="F19" i="30" s="1"/>
  <c r="M59" i="30"/>
  <c r="N21" i="30"/>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F23" i="21" s="1"/>
  <c r="F24" i="21" s="1"/>
  <c r="O59" i="22"/>
  <c r="P21" i="22"/>
  <c r="P23" i="22" s="1"/>
  <c r="P17" i="22"/>
  <c r="P19" i="22" s="1"/>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I19" i="28" s="1"/>
  <c r="I20" i="28" s="1"/>
  <c r="Q21" i="28"/>
  <c r="Q23" i="28" s="1"/>
  <c r="Q24" i="28" s="1"/>
  <c r="Q17" i="28"/>
  <c r="Q19" i="28" s="1"/>
  <c r="Q20" i="28" s="1"/>
  <c r="H21" i="29"/>
  <c r="H23" i="29" s="1"/>
  <c r="H17" i="29"/>
  <c r="P21" i="29"/>
  <c r="P23" i="29" s="1"/>
  <c r="P17" i="29"/>
  <c r="P19" i="29" s="1"/>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D23" i="23" s="1"/>
  <c r="S59" i="23"/>
  <c r="T17" i="23"/>
  <c r="T21" i="23"/>
  <c r="G17" i="24"/>
  <c r="G19" i="24" s="1"/>
  <c r="G21" i="24"/>
  <c r="G23" i="24" s="1"/>
  <c r="O17" i="24"/>
  <c r="O21" i="24"/>
  <c r="O23" i="24" s="1"/>
  <c r="J59" i="26"/>
  <c r="K17" i="26"/>
  <c r="K19" i="26" s="1"/>
  <c r="K21" i="26"/>
  <c r="R59" i="26"/>
  <c r="S17" i="26"/>
  <c r="S19" i="26" s="1"/>
  <c r="S21" i="26"/>
  <c r="S23" i="26" s="1"/>
  <c r="M63" i="26"/>
  <c r="I59" i="27"/>
  <c r="J17" i="27"/>
  <c r="Q59" i="27"/>
  <c r="R17" i="27"/>
  <c r="R19" i="27" s="1"/>
  <c r="R20" i="27" s="1"/>
  <c r="I59" i="28"/>
  <c r="J17" i="28"/>
  <c r="J19" i="28" s="1"/>
  <c r="J20" i="28" s="1"/>
  <c r="J21" i="28"/>
  <c r="J23" i="28" s="1"/>
  <c r="J24" i="28" s="1"/>
  <c r="Q59" i="28"/>
  <c r="R21" i="28"/>
  <c r="R23" i="28" s="1"/>
  <c r="R24" i="28" s="1"/>
  <c r="R17" i="28"/>
  <c r="I21" i="29"/>
  <c r="I23" i="29" s="1"/>
  <c r="I17" i="29"/>
  <c r="I19" i="29" s="1"/>
  <c r="Q21" i="29"/>
  <c r="Q23" i="29" s="1"/>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K58" i="21"/>
  <c r="K61" i="21" s="1"/>
  <c r="K64" i="21" s="1"/>
  <c r="R19" i="24"/>
  <c r="I21" i="27"/>
  <c r="I23" i="27" s="1"/>
  <c r="I24" i="27" s="1"/>
  <c r="Q21" i="27"/>
  <c r="R58" i="21"/>
  <c r="R61" i="21" s="1"/>
  <c r="R64" i="21" s="1"/>
  <c r="O57" i="21"/>
  <c r="A43" i="21"/>
  <c r="J58" i="21"/>
  <c r="J61" i="21" s="1"/>
  <c r="D58" i="29"/>
  <c r="D61" i="29" s="1"/>
  <c r="G21" i="27"/>
  <c r="G23" i="27" s="1"/>
  <c r="G24" i="27" s="1"/>
  <c r="O21" i="27"/>
  <c r="O23" i="27" s="1"/>
  <c r="O24" i="27" s="1"/>
  <c r="D58" i="30"/>
  <c r="D61" i="30" s="1"/>
  <c r="L58" i="30"/>
  <c r="L61" i="30" s="1"/>
  <c r="L64" i="30" s="1"/>
  <c r="R58" i="23"/>
  <c r="R61" i="23" s="1"/>
  <c r="H21" i="27"/>
  <c r="H23" i="27" s="1"/>
  <c r="H24" i="27" s="1"/>
  <c r="P21" i="27"/>
  <c r="P23" i="27" s="1"/>
  <c r="P24" i="27" s="1"/>
  <c r="J58" i="22"/>
  <c r="J61" i="22" s="1"/>
  <c r="J58" i="26"/>
  <c r="J61" i="26" s="1"/>
  <c r="J23" i="23"/>
  <c r="J58" i="27"/>
  <c r="J61" i="27" s="1"/>
  <c r="J64" i="27" s="1"/>
  <c r="J65" i="27" s="1"/>
  <c r="R58" i="27"/>
  <c r="R61" i="27" s="1"/>
  <c r="R64" i="27" s="1"/>
  <c r="R58" i="28"/>
  <c r="R61" i="28" s="1"/>
  <c r="R64"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F59" i="22"/>
  <c r="K58" i="29"/>
  <c r="K61" i="29" s="1"/>
  <c r="F19" i="23"/>
  <c r="I58" i="23"/>
  <c r="I61" i="23" s="1"/>
  <c r="I64" i="23" s="1"/>
  <c r="I65" i="23" s="1"/>
  <c r="Q58" i="23"/>
  <c r="Q61" i="23" s="1"/>
  <c r="L58" i="29"/>
  <c r="L61" i="29" s="1"/>
  <c r="T58" i="29"/>
  <c r="T61" i="29" s="1"/>
  <c r="T64" i="29" s="1"/>
  <c r="I23" i="30"/>
  <c r="Q23" i="30"/>
  <c r="U23" i="30"/>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R58" i="30"/>
  <c r="R61" i="30" s="1"/>
  <c r="R64" i="30" s="1"/>
  <c r="P57" i="30"/>
  <c r="J57" i="21"/>
  <c r="H59" i="21"/>
  <c r="Q23" i="22"/>
  <c r="J19" i="27"/>
  <c r="J20" i="27" s="1"/>
  <c r="R21" i="27"/>
  <c r="R23" i="27" s="1"/>
  <c r="R24" i="27" s="1"/>
  <c r="E58" i="27"/>
  <c r="E61"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P59" i="30"/>
  <c r="L58" i="24"/>
  <c r="L61" i="24" s="1"/>
  <c r="L64" i="24" s="1"/>
  <c r="P58" i="26"/>
  <c r="P61" i="26" s="1"/>
  <c r="F59" i="26"/>
  <c r="O58" i="27"/>
  <c r="O61" i="27" s="1"/>
  <c r="A38" i="21"/>
  <c r="F57" i="22"/>
  <c r="N59" i="22"/>
  <c r="E58" i="23"/>
  <c r="E61" i="23" s="1"/>
  <c r="M58" i="23"/>
  <c r="M61" i="23" s="1"/>
  <c r="U58" i="23"/>
  <c r="U61" i="23" s="1"/>
  <c r="U64" i="23" s="1"/>
  <c r="V19" i="23"/>
  <c r="F58" i="24"/>
  <c r="F61" i="24" s="1"/>
  <c r="N58" i="24"/>
  <c r="N61" i="24" s="1"/>
  <c r="F59" i="24"/>
  <c r="I58" i="27"/>
  <c r="I61" i="27" s="1"/>
  <c r="I64" i="27" s="1"/>
  <c r="I65" i="27" s="1"/>
  <c r="Q58" i="27"/>
  <c r="Q61"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H23" i="22"/>
  <c r="C58" i="22"/>
  <c r="C61" i="22" s="1"/>
  <c r="C64" i="22" s="1"/>
  <c r="C65" i="22" s="1"/>
  <c r="K58" i="22"/>
  <c r="K61" i="22" s="1"/>
  <c r="K64" i="22" s="1"/>
  <c r="S58" i="22"/>
  <c r="S61" i="22" s="1"/>
  <c r="S64" i="22" s="1"/>
  <c r="F57" i="23"/>
  <c r="L23" i="24"/>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58" i="28"/>
  <c r="D61" i="28" s="1"/>
  <c r="D64" i="28" s="1"/>
  <c r="P58" i="30"/>
  <c r="P61" i="30" s="1"/>
  <c r="Q58" i="21"/>
  <c r="Q61" i="21" s="1"/>
  <c r="Q64" i="21" s="1"/>
  <c r="Q65" i="21" s="1"/>
  <c r="I58" i="21"/>
  <c r="I61" i="21" s="1"/>
  <c r="D58" i="22"/>
  <c r="D61" i="22" s="1"/>
  <c r="L58" i="22"/>
  <c r="L61" i="22" s="1"/>
  <c r="T58" i="22"/>
  <c r="T61" i="22" s="1"/>
  <c r="T64" i="22" s="1"/>
  <c r="A37" i="22"/>
  <c r="N57" i="22"/>
  <c r="G58" i="23"/>
  <c r="G61" i="23" s="1"/>
  <c r="O58" i="23"/>
  <c r="O61" i="23" s="1"/>
  <c r="N57" i="23"/>
  <c r="I23" i="24"/>
  <c r="H58" i="24"/>
  <c r="H61" i="24" s="1"/>
  <c r="P58" i="24"/>
  <c r="P61" i="24"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D64" i="30"/>
  <c r="D65" i="30" s="1"/>
  <c r="I57" i="30"/>
  <c r="M19" i="21"/>
  <c r="G57" i="21"/>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N57" i="26"/>
  <c r="P59" i="27"/>
  <c r="I58" i="28"/>
  <c r="I61" i="28" s="1"/>
  <c r="I64" i="28" s="1"/>
  <c r="Q58" i="28"/>
  <c r="Q61"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R19" i="30"/>
  <c r="F63" i="30"/>
  <c r="N63" i="30"/>
  <c r="S19" i="30"/>
  <c r="S23" i="30"/>
  <c r="A31" i="30"/>
  <c r="A33" i="30"/>
  <c r="A39" i="30"/>
  <c r="A41" i="30"/>
  <c r="A47" i="30"/>
  <c r="A49" i="30"/>
  <c r="G57" i="30"/>
  <c r="O57" i="30"/>
  <c r="G59" i="30"/>
  <c r="G64" i="30" s="1"/>
  <c r="G65" i="30" s="1"/>
  <c r="O59" i="30"/>
  <c r="G63" i="30"/>
  <c r="O63" i="30"/>
  <c r="P63" i="30"/>
  <c r="I63" i="30"/>
  <c r="Q63" i="30"/>
  <c r="T19" i="30"/>
  <c r="V19" i="30"/>
  <c r="F23" i="30"/>
  <c r="N23" i="30"/>
  <c r="B63" i="30"/>
  <c r="J63" i="30"/>
  <c r="R63" i="30"/>
  <c r="M19" i="30"/>
  <c r="A32" i="30"/>
  <c r="A34" i="30"/>
  <c r="A40" i="30"/>
  <c r="A42" i="30"/>
  <c r="A48" i="30"/>
  <c r="A50" i="30"/>
  <c r="C63" i="30"/>
  <c r="K63" i="30"/>
  <c r="S63" i="30"/>
  <c r="P19" i="30"/>
  <c r="D63" i="30"/>
  <c r="L63" i="30"/>
  <c r="T63" i="30"/>
  <c r="H63" i="30"/>
  <c r="Q19" i="30"/>
  <c r="E63" i="30"/>
  <c r="M63" i="30"/>
  <c r="O23" i="29"/>
  <c r="T19" i="29"/>
  <c r="P63" i="29"/>
  <c r="R19" i="29"/>
  <c r="F57" i="29"/>
  <c r="N57" i="29"/>
  <c r="F59" i="29"/>
  <c r="N59" i="29"/>
  <c r="F63" i="29"/>
  <c r="N63" i="29"/>
  <c r="H63" i="29"/>
  <c r="S19" i="29"/>
  <c r="S23" i="29"/>
  <c r="A31" i="29"/>
  <c r="A33" i="29"/>
  <c r="A39" i="29"/>
  <c r="A41" i="29"/>
  <c r="A47" i="29"/>
  <c r="A49" i="29"/>
  <c r="G57" i="29"/>
  <c r="O57" i="29"/>
  <c r="G59" i="29"/>
  <c r="O59" i="29"/>
  <c r="G63" i="29"/>
  <c r="O63" i="29"/>
  <c r="E19" i="29"/>
  <c r="M19" i="29"/>
  <c r="U19" i="29"/>
  <c r="M23" i="29"/>
  <c r="U23" i="29"/>
  <c r="I57" i="29"/>
  <c r="Q57" i="29"/>
  <c r="I63" i="29"/>
  <c r="Q63" i="29"/>
  <c r="V19" i="29"/>
  <c r="B63" i="29"/>
  <c r="J63" i="29"/>
  <c r="R63" i="29"/>
  <c r="L19" i="29"/>
  <c r="O19" i="29"/>
  <c r="A32" i="29"/>
  <c r="A34" i="29"/>
  <c r="A40" i="29"/>
  <c r="A42" i="29"/>
  <c r="A48" i="29"/>
  <c r="A50" i="29"/>
  <c r="C63" i="29"/>
  <c r="K63" i="29"/>
  <c r="S63" i="29"/>
  <c r="H19" i="29"/>
  <c r="D63" i="29"/>
  <c r="L63" i="29"/>
  <c r="T63" i="29"/>
  <c r="E63" i="29"/>
  <c r="M63" i="29"/>
  <c r="K19" i="28"/>
  <c r="K20" i="28" s="1"/>
  <c r="S19" i="28"/>
  <c r="A31" i="28"/>
  <c r="A33" i="28"/>
  <c r="A37" i="28"/>
  <c r="A39" i="28"/>
  <c r="A41" i="28"/>
  <c r="A45" i="28"/>
  <c r="A47" i="28"/>
  <c r="A49" i="28"/>
  <c r="G57" i="28"/>
  <c r="O57" i="28"/>
  <c r="G59" i="28"/>
  <c r="O59" i="28"/>
  <c r="G63" i="28"/>
  <c r="O63" i="28"/>
  <c r="L19" i="28"/>
  <c r="L20" i="28" s="1"/>
  <c r="L23" i="28"/>
  <c r="L24" i="28" s="1"/>
  <c r="T23" i="28"/>
  <c r="T24" i="28" s="1"/>
  <c r="H59" i="28"/>
  <c r="P59" i="28"/>
  <c r="H63" i="28"/>
  <c r="P63" i="28"/>
  <c r="E19" i="28"/>
  <c r="E20" i="28" s="1"/>
  <c r="M19" i="28"/>
  <c r="M20" i="28" s="1"/>
  <c r="U19" i="28"/>
  <c r="M23" i="28"/>
  <c r="M24" i="28" s="1"/>
  <c r="I57" i="28"/>
  <c r="Q57" i="28"/>
  <c r="I63" i="28"/>
  <c r="Q63" i="28"/>
  <c r="R19" i="28"/>
  <c r="R20" i="28" s="1"/>
  <c r="F19" i="28"/>
  <c r="F20" i="28" s="1"/>
  <c r="V19" i="28"/>
  <c r="F23" i="28"/>
  <c r="F24" i="28" s="1"/>
  <c r="N23" i="28"/>
  <c r="N24" i="28" s="1"/>
  <c r="V23" i="28"/>
  <c r="V24" i="28" s="1"/>
  <c r="B63" i="28"/>
  <c r="J63" i="28"/>
  <c r="R63" i="28"/>
  <c r="A32" i="28"/>
  <c r="A34" i="28"/>
  <c r="A40" i="28"/>
  <c r="A42" i="28"/>
  <c r="A48" i="28"/>
  <c r="A50" i="28"/>
  <c r="C63" i="28"/>
  <c r="K63" i="28"/>
  <c r="K65" i="28" s="1"/>
  <c r="S63" i="28"/>
  <c r="H19" i="28"/>
  <c r="H20" i="28" s="1"/>
  <c r="D63" i="28"/>
  <c r="L63" i="28"/>
  <c r="L65" i="28" s="1"/>
  <c r="T63" i="28"/>
  <c r="E63" i="28"/>
  <c r="M63" i="28"/>
  <c r="Q23" i="27"/>
  <c r="Q24" i="27" s="1"/>
  <c r="T23" i="27"/>
  <c r="T24" i="27" s="1"/>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K65" i="27" s="1"/>
  <c r="S63" i="27"/>
  <c r="L19" i="27"/>
  <c r="L20" i="27" s="1"/>
  <c r="H19" i="27"/>
  <c r="H20" i="27" s="1"/>
  <c r="D63" i="27"/>
  <c r="L63" i="27"/>
  <c r="L65" i="27" s="1"/>
  <c r="T63" i="27"/>
  <c r="H63" i="27"/>
  <c r="Q19" i="27"/>
  <c r="Q20" i="27" s="1"/>
  <c r="E63" i="27"/>
  <c r="M63" i="27"/>
  <c r="U64" i="26"/>
  <c r="U66" i="26" s="1"/>
  <c r="O23" i="26"/>
  <c r="J23" i="26"/>
  <c r="K23" i="26"/>
  <c r="A31" i="26"/>
  <c r="A33" i="26"/>
  <c r="A37" i="26"/>
  <c r="A39" i="26"/>
  <c r="A41" i="26"/>
  <c r="A45" i="26"/>
  <c r="A47" i="26"/>
  <c r="A49" i="26"/>
  <c r="G57" i="26"/>
  <c r="O57" i="26"/>
  <c r="G59" i="26"/>
  <c r="O59" i="26"/>
  <c r="G63" i="26"/>
  <c r="O63" i="26"/>
  <c r="L19" i="26"/>
  <c r="T19" i="26"/>
  <c r="L23" i="26"/>
  <c r="T23" i="26"/>
  <c r="H63" i="26"/>
  <c r="P63" i="26"/>
  <c r="M19" i="26"/>
  <c r="M23" i="26"/>
  <c r="I57" i="26"/>
  <c r="Q57" i="26"/>
  <c r="I59" i="26"/>
  <c r="Q59" i="26"/>
  <c r="I63" i="26"/>
  <c r="Q63" i="26"/>
  <c r="V23" i="26"/>
  <c r="B63" i="26"/>
  <c r="J63" i="26"/>
  <c r="R63" i="26"/>
  <c r="O19" i="26"/>
  <c r="A32" i="26"/>
  <c r="A34" i="26"/>
  <c r="A40" i="26"/>
  <c r="A42" i="26"/>
  <c r="A48" i="26"/>
  <c r="A50" i="26"/>
  <c r="C63" i="26"/>
  <c r="K63" i="26"/>
  <c r="S63" i="26"/>
  <c r="H19" i="26"/>
  <c r="D63" i="26"/>
  <c r="L63" i="26"/>
  <c r="I19" i="26"/>
  <c r="J23" i="24"/>
  <c r="H23" i="24"/>
  <c r="P23" i="24"/>
  <c r="S19"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V23" i="24"/>
  <c r="B63" i="24"/>
  <c r="J63" i="24"/>
  <c r="R63" i="24"/>
  <c r="O19" i="24"/>
  <c r="A32" i="24"/>
  <c r="A34" i="24"/>
  <c r="A40" i="24"/>
  <c r="A42" i="24"/>
  <c r="A48" i="24"/>
  <c r="A50" i="24"/>
  <c r="C63" i="24"/>
  <c r="K63" i="24"/>
  <c r="S63" i="24"/>
  <c r="R23"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L23" i="23"/>
  <c r="T23" i="23"/>
  <c r="E19" i="23"/>
  <c r="M19" i="23"/>
  <c r="M23" i="23"/>
  <c r="I57" i="23"/>
  <c r="Q57"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U23" i="22"/>
  <c r="I57" i="22"/>
  <c r="Q57" i="22"/>
  <c r="A39" i="22"/>
  <c r="A49" i="22"/>
  <c r="V19" i="22"/>
  <c r="V23" i="22"/>
  <c r="A32" i="22"/>
  <c r="A34" i="22"/>
  <c r="A40" i="22"/>
  <c r="A42" i="22"/>
  <c r="A48" i="22"/>
  <c r="A50" i="22"/>
  <c r="H23" i="21"/>
  <c r="H24" i="21" s="1"/>
  <c r="L23" i="21"/>
  <c r="L24" i="21" s="1"/>
  <c r="N23" i="21"/>
  <c r="N24" i="21" s="1"/>
  <c r="A33" i="21"/>
  <c r="A37" i="21"/>
  <c r="A41" i="21"/>
  <c r="A45" i="21"/>
  <c r="A49" i="21"/>
  <c r="E58" i="21"/>
  <c r="E61" i="21" s="1"/>
  <c r="M58" i="21"/>
  <c r="M61" i="21" s="1"/>
  <c r="U58" i="21"/>
  <c r="U61" i="21" s="1"/>
  <c r="U64" i="21" s="1"/>
  <c r="U66" i="21" s="1"/>
  <c r="S19" i="21"/>
  <c r="G23" i="21"/>
  <c r="G24" i="21" s="1"/>
  <c r="M23" i="21"/>
  <c r="M24" i="21" s="1"/>
  <c r="C57" i="21"/>
  <c r="K57" i="21"/>
  <c r="S57" i="21"/>
  <c r="R23" i="21"/>
  <c r="R24"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8" l="1"/>
  <c r="I65" i="28"/>
  <c r="D65" i="28"/>
  <c r="H64" i="26"/>
  <c r="H65" i="26" s="1"/>
  <c r="Q64" i="27"/>
  <c r="Q65" i="27" s="1"/>
  <c r="Q64" i="28"/>
  <c r="Q65" i="28" s="1"/>
  <c r="Q64" i="26"/>
  <c r="Q65" i="26" s="1"/>
  <c r="Q64" i="30"/>
  <c r="Q65" i="30" s="1"/>
  <c r="P64" i="22"/>
  <c r="P65" i="22" s="1"/>
  <c r="O64" i="21"/>
  <c r="O65" i="21" s="1"/>
  <c r="N64" i="21"/>
  <c r="N66" i="21" s="1"/>
  <c r="J64" i="30"/>
  <c r="J65" i="30" s="1"/>
  <c r="I64" i="26"/>
  <c r="I65" i="26" s="1"/>
  <c r="H64" i="30"/>
  <c r="H65" i="30" s="1"/>
  <c r="F64" i="26"/>
  <c r="F66" i="26" s="1"/>
  <c r="E64" i="23"/>
  <c r="E65" i="23" s="1"/>
  <c r="E64" i="27"/>
  <c r="E65" i="27" s="1"/>
  <c r="D64" i="24"/>
  <c r="D65" i="24" s="1"/>
  <c r="D64" i="27"/>
  <c r="D65" i="27" s="1"/>
  <c r="C64" i="21"/>
  <c r="C65" i="21" s="1"/>
  <c r="C64" i="27"/>
  <c r="C65" i="27" s="1"/>
  <c r="M66" i="26"/>
  <c r="M65" i="26"/>
  <c r="L64" i="22"/>
  <c r="D64" i="22"/>
  <c r="D65" i="22" s="1"/>
  <c r="Q64" i="22"/>
  <c r="Q65" i="22" s="1"/>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F64" i="30"/>
  <c r="K64" i="23"/>
  <c r="K66" i="23" s="1"/>
  <c r="R64" i="26"/>
  <c r="E64" i="24"/>
  <c r="J64" i="22"/>
  <c r="H64" i="21"/>
  <c r="H65" i="21" s="1"/>
  <c r="H64" i="28"/>
  <c r="G64" i="28"/>
  <c r="P64" i="26"/>
  <c r="P65" i="26" s="1"/>
  <c r="E64" i="28"/>
  <c r="N64" i="23"/>
  <c r="N65" i="23" s="1"/>
  <c r="J64" i="26"/>
  <c r="J65" i="26" s="1"/>
  <c r="B64" i="23"/>
  <c r="M64" i="27"/>
  <c r="H64" i="27"/>
  <c r="G64" i="22"/>
  <c r="L64" i="29"/>
  <c r="G64" i="24"/>
  <c r="H64" i="24"/>
  <c r="D64" i="23"/>
  <c r="D65" i="23" s="1"/>
  <c r="K64" i="24"/>
  <c r="P64" i="24"/>
  <c r="P65" i="24" s="1"/>
  <c r="U64" i="29"/>
  <c r="U66" i="29" s="1"/>
  <c r="M64" i="30"/>
  <c r="K64" i="26"/>
  <c r="K66" i="26" s="1"/>
  <c r="C64" i="28"/>
  <c r="C64" i="24"/>
  <c r="L64" i="27"/>
  <c r="L66" i="27" s="1"/>
  <c r="R64" i="24"/>
  <c r="R66" i="24" s="1"/>
  <c r="K64" i="29"/>
  <c r="K66" i="29" s="1"/>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L66" i="22"/>
  <c r="T66" i="24"/>
  <c r="U66" i="23"/>
  <c r="P64" i="30"/>
  <c r="C66" i="23"/>
  <c r="P66" i="23"/>
  <c r="E66" i="22"/>
  <c r="T66" i="23"/>
  <c r="Q66" i="21"/>
  <c r="P66" i="21"/>
  <c r="K66" i="27"/>
  <c r="G64" i="23"/>
  <c r="Q66" i="24"/>
  <c r="R66" i="27"/>
  <c r="H66" i="23"/>
  <c r="J66" i="27"/>
  <c r="G64" i="27"/>
  <c r="G66" i="30"/>
  <c r="F64" i="27"/>
  <c r="T66" i="27"/>
  <c r="L66" i="29"/>
  <c r="J66" i="26"/>
  <c r="C66" i="22"/>
  <c r="T66" i="21"/>
  <c r="S66" i="23"/>
  <c r="E66" i="30"/>
  <c r="S66" i="24"/>
  <c r="L66" i="21"/>
  <c r="S66" i="26"/>
  <c r="L66" i="28"/>
  <c r="L66" i="26"/>
  <c r="T66" i="30"/>
  <c r="C66" i="29"/>
  <c r="H66" i="22"/>
  <c r="R66" i="28"/>
  <c r="N64" i="26"/>
  <c r="O64" i="29"/>
  <c r="P64" i="29"/>
  <c r="S64" i="1"/>
  <c r="R66" i="26"/>
  <c r="N64" i="29"/>
  <c r="R66" i="30"/>
  <c r="L66" i="23"/>
  <c r="O66" i="22"/>
  <c r="R64" i="1"/>
  <c r="J66" i="23"/>
  <c r="Q64" i="1"/>
  <c r="U64" i="1"/>
  <c r="P64" i="1"/>
  <c r="J66" i="24"/>
  <c r="Q66" i="29"/>
  <c r="F64" i="29"/>
  <c r="O64" i="23"/>
  <c r="O64" i="30"/>
  <c r="N64" i="24"/>
  <c r="B66" i="30"/>
  <c r="B66" i="24"/>
  <c r="K66" i="30"/>
  <c r="C66" i="30"/>
  <c r="I66" i="30"/>
  <c r="R66" i="29"/>
  <c r="I66" i="29"/>
  <c r="S66" i="29"/>
  <c r="T66" i="28"/>
  <c r="D66" i="28"/>
  <c r="I66" i="28"/>
  <c r="S66" i="28"/>
  <c r="K66" i="28"/>
  <c r="I66" i="27"/>
  <c r="C66" i="26"/>
  <c r="H66" i="26"/>
  <c r="L66" i="24"/>
  <c r="K66" i="24"/>
  <c r="I66" i="23"/>
  <c r="I66" i="22"/>
  <c r="M66" i="22"/>
  <c r="S66" i="22"/>
  <c r="K66" i="22"/>
  <c r="T66" i="22"/>
  <c r="K66" i="21"/>
  <c r="D66" i="21"/>
  <c r="R66" i="21"/>
  <c r="N64" i="1"/>
  <c r="N65" i="1" s="1"/>
  <c r="M64" i="1"/>
  <c r="T64" i="1"/>
  <c r="L64" i="1"/>
  <c r="J64" i="1"/>
  <c r="J65" i="1" s="1"/>
  <c r="K64" i="1"/>
  <c r="O64" i="1"/>
  <c r="O65" i="1" s="1"/>
  <c r="C64" i="1"/>
  <c r="I64" i="1"/>
  <c r="H64" i="1"/>
  <c r="G64" i="1"/>
  <c r="F64" i="1"/>
  <c r="F65" i="1" s="1"/>
  <c r="E64" i="1"/>
  <c r="E65" i="1" s="1"/>
  <c r="D64" i="1"/>
  <c r="B64" i="1"/>
  <c r="D63" i="1"/>
  <c r="L63" i="1"/>
  <c r="L65" i="1" s="1"/>
  <c r="F63" i="1"/>
  <c r="R63" i="1"/>
  <c r="J63" i="1"/>
  <c r="Q63" i="1"/>
  <c r="I63" i="1"/>
  <c r="C63" i="1"/>
  <c r="K63" i="1"/>
  <c r="K65" i="1" s="1"/>
  <c r="P63" i="1"/>
  <c r="H63" i="1"/>
  <c r="T63" i="1"/>
  <c r="T66" i="1" s="1"/>
  <c r="S63" i="1"/>
  <c r="O63" i="1"/>
  <c r="G63" i="1"/>
  <c r="N63" i="1"/>
  <c r="E63" i="1"/>
  <c r="B63" i="1"/>
  <c r="U63" i="1"/>
  <c r="M63" i="1"/>
  <c r="G65" i="1" l="1"/>
  <c r="Q65" i="1"/>
  <c r="P65" i="1"/>
  <c r="M65" i="1"/>
  <c r="I65" i="1"/>
  <c r="H65" i="1"/>
  <c r="D65" i="1"/>
  <c r="C65" i="1"/>
  <c r="B65" i="1"/>
  <c r="P66" i="26"/>
  <c r="M66" i="21"/>
  <c r="I66" i="26"/>
  <c r="E66" i="23"/>
  <c r="D66" i="27"/>
  <c r="C66" i="21"/>
  <c r="Q66" i="26"/>
  <c r="Q66" i="1"/>
  <c r="Q66" i="27"/>
  <c r="Q66" i="28"/>
  <c r="P66" i="27"/>
  <c r="P66" i="24"/>
  <c r="O66" i="21"/>
  <c r="N65" i="21"/>
  <c r="N66" i="23"/>
  <c r="J66" i="30"/>
  <c r="H66" i="30"/>
  <c r="F65" i="26"/>
  <c r="E66" i="27"/>
  <c r="D66" i="24"/>
  <c r="C66" i="27"/>
  <c r="I66" i="21"/>
  <c r="I65" i="21"/>
  <c r="I66" i="24"/>
  <c r="D66" i="26"/>
  <c r="H66" i="21"/>
  <c r="H66" i="24"/>
  <c r="H65" i="24"/>
  <c r="H66" i="27"/>
  <c r="H65" i="27"/>
  <c r="H66" i="28"/>
  <c r="H65" i="28"/>
  <c r="H66" i="29"/>
  <c r="H65" i="29"/>
  <c r="P66" i="30"/>
  <c r="P65" i="30"/>
  <c r="P66" i="28"/>
  <c r="P65" i="28"/>
  <c r="P66" i="29"/>
  <c r="P65" i="29"/>
  <c r="Q66" i="22"/>
  <c r="Q66" i="23"/>
  <c r="Q65" i="23"/>
  <c r="M66" i="24"/>
  <c r="M66" i="29"/>
  <c r="M66" i="30"/>
  <c r="M65" i="30"/>
  <c r="M66" i="27"/>
  <c r="M65" i="27"/>
  <c r="M66" i="28"/>
  <c r="M66" i="23"/>
  <c r="M65" i="23"/>
  <c r="J66" i="29"/>
  <c r="J65" i="29"/>
  <c r="J66" i="22"/>
  <c r="J65" i="22"/>
  <c r="J66" i="21"/>
  <c r="J65" i="21"/>
  <c r="O66" i="26"/>
  <c r="O65" i="26"/>
  <c r="O66" i="28"/>
  <c r="O65" i="28"/>
  <c r="O66" i="27"/>
  <c r="O65" i="27"/>
  <c r="O66" i="24"/>
  <c r="O65" i="24"/>
  <c r="O66" i="23"/>
  <c r="O65" i="23"/>
  <c r="O66" i="30"/>
  <c r="O65" i="30"/>
  <c r="O66" i="29"/>
  <c r="O65" i="29"/>
  <c r="N66" i="29"/>
  <c r="N65" i="29"/>
  <c r="N66" i="24"/>
  <c r="N65" i="24"/>
  <c r="N66" i="27"/>
  <c r="N65" i="27"/>
  <c r="N66" i="26"/>
  <c r="N65" i="26"/>
  <c r="N66" i="30"/>
  <c r="N65" i="30"/>
  <c r="N66" i="28"/>
  <c r="N65" i="28"/>
  <c r="G66" i="22"/>
  <c r="G65" i="22"/>
  <c r="G66" i="28"/>
  <c r="G65" i="28"/>
  <c r="G66" i="21"/>
  <c r="G65" i="21"/>
  <c r="G66" i="29"/>
  <c r="G65" i="29"/>
  <c r="G66" i="26"/>
  <c r="G65" i="26"/>
  <c r="G66" i="24"/>
  <c r="G65" i="24"/>
  <c r="G66" i="23"/>
  <c r="G65" i="23"/>
  <c r="G66" i="27"/>
  <c r="G65" i="27"/>
  <c r="F66" i="21"/>
  <c r="F65" i="21"/>
  <c r="F66" i="29"/>
  <c r="F65" i="29"/>
  <c r="F66" i="30"/>
  <c r="F65" i="30"/>
  <c r="F66" i="23"/>
  <c r="F65" i="23"/>
  <c r="F66" i="27"/>
  <c r="F65" i="27"/>
  <c r="F66" i="28"/>
  <c r="F65" i="28"/>
  <c r="F66" i="22"/>
  <c r="F65" i="22"/>
  <c r="F66" i="24"/>
  <c r="F65" i="24"/>
  <c r="E66" i="28"/>
  <c r="E65" i="28"/>
  <c r="E66" i="26"/>
  <c r="E65" i="26"/>
  <c r="E66" i="21"/>
  <c r="E65" i="21"/>
  <c r="E66" i="24"/>
  <c r="E65" i="24"/>
  <c r="E66" i="29"/>
  <c r="E65" i="29"/>
  <c r="D66" i="22"/>
  <c r="D66" i="23"/>
  <c r="D66" i="29"/>
  <c r="C66" i="28"/>
  <c r="C65" i="28"/>
  <c r="C66" i="24"/>
  <c r="C65" i="24"/>
  <c r="B66" i="21"/>
  <c r="B65" i="21"/>
  <c r="B66" i="26"/>
  <c r="B65" i="26"/>
  <c r="B66" i="27"/>
  <c r="B65" i="27"/>
  <c r="B66" i="29"/>
  <c r="B65" i="29"/>
  <c r="B66" i="28"/>
  <c r="B65" i="28"/>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<sst xmlns="http://schemas.openxmlformats.org/spreadsheetml/2006/main" count="2124" uniqueCount="171">
  <si>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</si>
  <si>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</si>
  <si>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</si>
  <si>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</si>
  <si>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</si>
  <si>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</si>
  <si>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</si>
  <si>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</si>
  <si>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</si>
  <si>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</si>
  <si>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</si>
  <si>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</si>
  <si>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</si>
  <si>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</si>
  <si>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</si>
  <si>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</si>
  <si>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</si>
  <si>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</si>
  <si>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</si>
  <si>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</si>
  <si>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</si>
  <si>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</si>
  <si>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</si>
  <si>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</si>
  <si>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</si>
  <si>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</si>
  <si>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</si>
  <si>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</si>
  <si>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</si>
  <si>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</si>
  <si>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</si>
  <si>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</si>
  <si>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</si>
  <si>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</si>
  <si>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</si>
  <si>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</si>
  <si>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</si>
  <si>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</si>
  <si>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</si>
  <si>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</si>
  <si>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</si>
  <si>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</si>
  <si>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</si>
  <si>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</si>
  <si>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</si>
  <si>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</si>
  <si>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</si>
  <si>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</si>
  <si>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</si>
  <si>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</si>
  <si>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</si>
  <si>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</si>
  <si>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</si>
  <si>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</si>
  <si>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</si>
  <si>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</si>
  <si>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</si>
  <si>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</si>
  <si>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</si>
  <si>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</si>
  <si>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</si>
  <si>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</si>
  <si>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</si>
  <si>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</si>
  <si>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</si>
  <si>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</si>
  <si>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</si>
  <si>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</si>
  <si>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</si>
  <si>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</si>
  <si>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</si>
  <si>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</si>
  <si>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</si>
  <si>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</si>
  <si>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</si>
  <si>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</si>
  <si>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</si>
  <si>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</si>
  <si>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</si>
  <si>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</si>
  <si>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</si>
  <si>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</si>
  <si>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</si>
  <si>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</si>
  <si>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</si>
  <si>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</si>
  <si>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</si>
  <si>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</si>
  <si>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</si>
  <si>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</si>
  <si>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</si>
  <si>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</si>
  <si>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</si>
  <si>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</si>
  <si>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</si>
  <si>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</si>
  <si>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</si>
  <si>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</si>
  <si>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</si>
  <si>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</si>
  <si>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</si>
  <si>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</si>
  <si>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</si>
  <si>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</si>
  <si>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</si>
  <si>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</si>
  <si>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</si>
  <si>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</si>
  <si>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</si>
  <si>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</si>
  <si>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</si>
  <si>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</si>
  <si>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</si>
  <si>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</si>
  <si>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</si>
  <si>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</si>
  <si>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</si>
  <si>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</si>
  <si>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</si>
  <si>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</si>
  <si>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</si>
  <si>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</si>
  <si>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</si>
  <si>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</si>
  <si>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</si>
  <si>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</si>
  <si>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</si>
  <si>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</si>
  <si>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</si>
  <si>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</si>
  <si>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</si>
  <si>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</si>
  <si>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</si>
  <si>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</si>
  <si>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</si>
  <si>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</si>
  <si>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</si>
  <si>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</si>
  <si>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</si>
  <si>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</si>
  <si>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</si>
  <si>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</si>
  <si>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</si>
  <si>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</si>
  <si>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</si>
  <si>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</si>
  <si>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</si>
  <si>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</si>
  <si>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</si>
  <si>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</si>
  <si>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</si>
  <si>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</si>
  <si>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</si>
  <si>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</si>
  <si>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</si>
  <si>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</si>
  <si>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</si>
  <si>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</si>
  <si>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</si>
  <si>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</si>
  <si>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PAN-020504</t>
  </si>
  <si>
    <t>JB3533RJ</t>
  </si>
  <si>
    <t>Simon Jones</t>
  </si>
  <si>
    <t>Land at Sarnfadog, Llanerchymedd, Angelsey LL71 8ER</t>
  </si>
  <si>
    <t>Bryan Burn</t>
  </si>
  <si>
    <t>02 05 01</t>
  </si>
  <si>
    <t>Daf Sludge</t>
  </si>
  <si>
    <t>med</t>
  </si>
  <si>
    <t>02 05 02</t>
  </si>
  <si>
    <t>Heavy Effluent</t>
  </si>
  <si>
    <t>Whey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</si>
</sst>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H11" sqref="H1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50</v>
      </c>
      <c r="G1" s="123" t="s">
        <v>43</v>
      </c>
      <c r="H1" s="124"/>
      <c r="I1" s="96">
        <v>6.09</v>
      </c>
      <c r="J1" s="127" t="s">
        <v>153</v>
      </c>
      <c r="K1" s="127"/>
      <c r="L1" s="96">
        <v>45</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168</v>
      </c>
      <c r="G2" s="125" t="s">
        <v>110</v>
      </c>
      <c r="H2" s="126"/>
      <c r="I2" s="96">
        <v>422</v>
      </c>
      <c r="J2" s="127" t="s">
        <v>158</v>
      </c>
      <c r="K2" s="127"/>
      <c r="L2" s="96">
        <v>0.06</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v>3200</v>
      </c>
      <c r="J3" s="123" t="s">
        <v>154</v>
      </c>
      <c r="K3" s="124"/>
      <c r="L3" s="96">
        <f>(L1/(L2*10000))*100</f>
        <v>7.5</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528</v>
      </c>
      <c r="D8" s="15">
        <v>2928</v>
      </c>
      <c r="E8" s="15">
        <v>2952</v>
      </c>
      <c r="F8" s="15">
        <v>3171</v>
      </c>
      <c r="G8" s="15">
        <v>2949</v>
      </c>
      <c r="H8" s="15"/>
      <c r="I8" s="15">
        <v>4726</v>
      </c>
      <c r="J8" s="15">
        <v>5111</v>
      </c>
      <c r="K8" s="15">
        <v>4300</v>
      </c>
      <c r="L8" s="15"/>
      <c r="M8" s="15"/>
      <c r="N8" s="15">
        <v>7291</v>
      </c>
      <c r="O8" s="15">
        <v>8570</v>
      </c>
      <c r="P8" s="15">
        <v>9685</v>
      </c>
      <c r="Q8" s="15">
        <v>909</v>
      </c>
      <c r="R8" s="15">
        <v>1794</v>
      </c>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167</v>
      </c>
      <c r="D9" s="15" t="s">
        <v>167</v>
      </c>
      <c r="E9" s="15" t="s">
        <v>167</v>
      </c>
      <c r="F9" s="15" t="s">
        <v>167</v>
      </c>
      <c r="G9" s="15" t="s">
        <v>167</v>
      </c>
      <c r="H9" s="15"/>
      <c r="I9" s="15">
        <v>1</v>
      </c>
      <c r="J9" s="15" t="s">
        <v>167</v>
      </c>
      <c r="K9" s="15" t="s">
        <v>167</v>
      </c>
      <c r="L9" s="15"/>
      <c r="M9" s="15"/>
      <c r="N9" s="15" t="s">
        <v>167</v>
      </c>
      <c r="O9" s="15" t="s">
        <v>167</v>
      </c>
      <c r="P9" s="15" t="s">
        <v>167</v>
      </c>
      <c r="Q9" s="15" t="s">
        <v>167</v>
      </c>
      <c r="R9" s="15" t="s">
        <v>167</v>
      </c>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6.1</v>
      </c>
      <c r="D10" s="15">
        <v>6.4</v>
      </c>
      <c r="E10" s="15">
        <v>6.1</v>
      </c>
      <c r="F10" s="15">
        <v>6.5</v>
      </c>
      <c r="G10" s="15">
        <v>6.5</v>
      </c>
      <c r="H10" s="15"/>
      <c r="I10" s="15">
        <v>7.1</v>
      </c>
      <c r="J10" s="15">
        <v>6.1</v>
      </c>
      <c r="K10" s="15">
        <v>5.9</v>
      </c>
      <c r="L10" s="15"/>
      <c r="M10" s="15"/>
      <c r="N10" s="15">
        <v>5.8</v>
      </c>
      <c r="O10" s="15">
        <v>6.2</v>
      </c>
      <c r="P10" s="15">
        <v>6.5</v>
      </c>
      <c r="Q10" s="15">
        <v>6.3</v>
      </c>
      <c r="R10" s="15">
        <v>6</v>
      </c>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3</v>
      </c>
      <c r="D11" s="15">
        <v>2</v>
      </c>
      <c r="E11" s="15">
        <v>3</v>
      </c>
      <c r="F11" s="15">
        <v>2</v>
      </c>
      <c r="G11" s="15">
        <v>2</v>
      </c>
      <c r="H11" s="15"/>
      <c r="I11" s="15">
        <v>2</v>
      </c>
      <c r="J11" s="15">
        <v>0</v>
      </c>
      <c r="K11" s="15">
        <v>2</v>
      </c>
      <c r="L11" s="15"/>
      <c r="M11" s="15"/>
      <c r="N11" s="15">
        <v>1</v>
      </c>
      <c r="O11" s="15">
        <v>3</v>
      </c>
      <c r="P11" s="15">
        <v>3</v>
      </c>
      <c r="Q11" s="15">
        <v>1</v>
      </c>
      <c r="R11" s="15">
        <v>1</v>
      </c>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2</v>
      </c>
      <c r="E12" s="15">
        <v>3</v>
      </c>
      <c r="F12" s="15">
        <v>1</v>
      </c>
      <c r="G12" s="15">
        <v>1</v>
      </c>
      <c r="H12" s="15"/>
      <c r="I12" s="15">
        <v>1</v>
      </c>
      <c r="J12" s="15">
        <v>2</v>
      </c>
      <c r="K12" s="15">
        <v>2</v>
      </c>
      <c r="L12" s="15"/>
      <c r="M12" s="15"/>
      <c r="N12" s="15">
        <v>2</v>
      </c>
      <c r="O12" s="15">
        <v>2</v>
      </c>
      <c r="P12" s="15">
        <v>3</v>
      </c>
      <c r="Q12" s="15">
        <v>3</v>
      </c>
      <c r="R12" s="15">
        <v>2</v>
      </c>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3</v>
      </c>
      <c r="E13" s="15">
        <v>3</v>
      </c>
      <c r="F13" s="15">
        <v>2</v>
      </c>
      <c r="G13" s="15">
        <v>2</v>
      </c>
      <c r="H13" s="15"/>
      <c r="I13" s="15">
        <v>2</v>
      </c>
      <c r="J13" s="15">
        <v>2</v>
      </c>
      <c r="K13" s="15">
        <v>3</v>
      </c>
      <c r="L13" s="15"/>
      <c r="M13" s="15"/>
      <c r="N13" s="15">
        <v>2</v>
      </c>
      <c r="O13" s="15">
        <v>2</v>
      </c>
      <c r="P13" s="15">
        <v>2</v>
      </c>
      <c r="Q13" s="15">
        <v>2</v>
      </c>
      <c r="R13" s="15">
        <v>2</v>
      </c>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114</v>
      </c>
      <c r="D14" s="100" t="s">
        <v>114</v>
      </c>
      <c r="E14" s="100" t="s">
        <v>114</v>
      </c>
      <c r="F14" s="100" t="s">
        <v>114</v>
      </c>
      <c r="G14" s="100" t="s">
        <v>114</v>
      </c>
      <c r="H14" s="100"/>
      <c r="I14" s="100" t="s">
        <v>114</v>
      </c>
      <c r="J14" s="100" t="s">
        <v>114</v>
      </c>
      <c r="K14" s="100" t="s">
        <v>114</v>
      </c>
      <c r="L14" s="100"/>
      <c r="M14" s="100"/>
      <c r="N14" s="100" t="s">
        <v>114</v>
      </c>
      <c r="O14" s="100" t="s">
        <v>114</v>
      </c>
      <c r="P14" s="100" t="s">
        <v>114</v>
      </c>
      <c r="Q14" s="100" t="s">
        <v>114</v>
      </c>
      <c r="R14" s="100" t="s">
        <v>114</v>
      </c>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47</v>
      </c>
      <c r="D15" s="15">
        <v>47</v>
      </c>
      <c r="E15" s="15">
        <v>47</v>
      </c>
      <c r="F15" s="15">
        <v>47</v>
      </c>
      <c r="G15" s="15">
        <v>47</v>
      </c>
      <c r="H15" s="15"/>
      <c r="I15" s="15">
        <v>47</v>
      </c>
      <c r="J15" s="15">
        <v>47</v>
      </c>
      <c r="K15" s="15">
        <v>47</v>
      </c>
      <c r="L15" s="15"/>
      <c r="M15" s="15"/>
      <c r="N15" s="15">
        <v>47</v>
      </c>
      <c r="O15" s="15">
        <v>47</v>
      </c>
      <c r="P15" s="15">
        <v>47</v>
      </c>
      <c r="Q15" s="15">
        <v>47</v>
      </c>
      <c r="R15" s="15">
        <v>47</v>
      </c>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c r="I16" s="101" t="s">
        <v>72</v>
      </c>
      <c r="J16" s="101" t="s">
        <v>72</v>
      </c>
      <c r="K16" s="101" t="s">
        <v>72</v>
      </c>
      <c r="L16" s="101"/>
      <c r="M16" s="101"/>
      <c r="N16" s="101" t="s">
        <v>72</v>
      </c>
      <c r="O16" s="101" t="s">
        <v>72</v>
      </c>
      <c r="P16" s="101" t="s">
        <v>72</v>
      </c>
      <c r="Q16" s="101" t="s">
        <v>72</v>
      </c>
      <c r="R16" s="101" t="s">
        <v>72</v>
      </c>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t="e">
        <f t="shared" si="0"/>
        <v>#N/A</v>
      </c>
      <c r="I17" s="28">
        <f t="shared" si="0"/>
        <v>98.7</v>
      </c>
      <c r="J17" s="28">
        <f t="shared" si="0"/>
        <v>98.7</v>
      </c>
      <c r="K17" s="28">
        <f t="shared" si="0"/>
        <v>98.7</v>
      </c>
      <c r="L17" s="28" t="e">
        <f t="shared" si="0"/>
        <v>#N/A</v>
      </c>
      <c r="M17" s="28" t="e">
        <f t="shared" si="0"/>
        <v>#N/A</v>
      </c>
      <c r="N17" s="28">
        <f t="shared" si="0"/>
        <v>98.7</v>
      </c>
      <c r="O17" s="28">
        <f t="shared" si="0"/>
        <v>98.7</v>
      </c>
      <c r="P17" s="28">
        <f t="shared" si="0"/>
        <v>98.7</v>
      </c>
      <c r="Q17" s="28">
        <f t="shared" si="0"/>
        <v>98.7</v>
      </c>
      <c r="R17" s="28">
        <f t="shared" si="0"/>
        <v>98.7</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84.766999999999996</v>
      </c>
      <c r="D18" s="16">
        <f>$D32</f>
        <v>84.766999999999996</v>
      </c>
      <c r="E18" s="16">
        <f>$D33</f>
        <v>84.766999999999996</v>
      </c>
      <c r="F18" s="16">
        <f>$D34</f>
        <v>84.766999999999996</v>
      </c>
      <c r="G18" s="16">
        <f>$D35</f>
        <v>84.766999999999996</v>
      </c>
      <c r="H18" s="16">
        <f>$D36</f>
        <v>0</v>
      </c>
      <c r="I18" s="16">
        <f>$D37</f>
        <v>84.766999999999996</v>
      </c>
      <c r="J18" s="16">
        <f>$D38</f>
        <v>84.766999999999996</v>
      </c>
      <c r="K18" s="16">
        <f>$D39</f>
        <v>84.766999999999996</v>
      </c>
      <c r="L18" s="16">
        <f>$D40</f>
        <v>0</v>
      </c>
      <c r="M18" s="16">
        <f>$D41</f>
        <v>0</v>
      </c>
      <c r="N18" s="16">
        <f>$D42</f>
        <v>84.766999999999996</v>
      </c>
      <c r="O18" s="16">
        <f>$D43</f>
        <v>84.766999999999996</v>
      </c>
      <c r="P18" s="16">
        <f>$D44</f>
        <v>84.766999999999996</v>
      </c>
      <c r="Q18" s="16">
        <f>$D45</f>
        <v>84.766999999999996</v>
      </c>
      <c r="R18" s="16">
        <f>$D46</f>
        <v>84.766999999999996</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-13.933000000000007</v>
      </c>
      <c r="D19" s="16">
        <f t="shared" ref="D19:V19" si="1">D18-D17</f>
        <v>-13.933000000000007</v>
      </c>
      <c r="E19" s="16">
        <f t="shared" si="1"/>
        <v>-13.933000000000007</v>
      </c>
      <c r="F19" s="16">
        <f t="shared" si="1"/>
        <v>-13.933000000000007</v>
      </c>
      <c r="G19" s="16">
        <f t="shared" si="1"/>
        <v>-13.933000000000007</v>
      </c>
      <c r="H19" s="16" t="e">
        <f t="shared" si="1"/>
        <v>#N/A</v>
      </c>
      <c r="I19" s="16">
        <f t="shared" si="1"/>
        <v>-13.933000000000007</v>
      </c>
      <c r="J19" s="16">
        <f t="shared" si="1"/>
        <v>-13.933000000000007</v>
      </c>
      <c r="K19" s="16">
        <f t="shared" si="1"/>
        <v>-13.933000000000007</v>
      </c>
      <c r="L19" s="16" t="e">
        <f t="shared" si="1"/>
        <v>#N/A</v>
      </c>
      <c r="M19" s="16" t="e">
        <f t="shared" si="1"/>
        <v>#N/A</v>
      </c>
      <c r="N19" s="16">
        <f t="shared" si="1"/>
        <v>-13.933000000000007</v>
      </c>
      <c r="O19" s="16">
        <f t="shared" si="1"/>
        <v>-13.933000000000007</v>
      </c>
      <c r="P19" s="16">
        <f t="shared" si="1"/>
        <v>-13.933000000000007</v>
      </c>
      <c r="Q19" s="16">
        <f t="shared" si="1"/>
        <v>-13.933000000000007</v>
      </c>
      <c r="R19" s="16">
        <f t="shared" si="1"/>
        <v>-13.933000000000007</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e">
        <f>IF($B36="","",IF(H$19&gt;=0,"INCREASE","DECREASE"))</f>
        <v>#N/A</v>
      </c>
      <c r="I20" s="26" t="str">
        <f>IF($B37="","",IF(I$19&gt;=0,"INCREASE","DECREASE"))</f>
        <v>DECREASE</v>
      </c>
      <c r="J20" s="26" t="str">
        <f>IF($B38="","",IF(J$19&gt;=0,"INCREASE","DECREASE"))</f>
        <v>DECREASE</v>
      </c>
      <c r="K20" s="26" t="str">
        <f>IF($B39="","",IF(K$19&gt;=0,"INCREASE","DECREASE"))</f>
        <v>DECREASE</v>
      </c>
      <c r="L20" s="26" t="e">
        <f>IF($B40="","",IF(L$19&gt;=0,"INCREASE","DECREASE"))</f>
        <v>#N/A</v>
      </c>
      <c r="M20" s="26" t="e">
        <f>IF($B41="","",IF(M$19&gt;=0,"INCREASE","DECREASE"))</f>
        <v>#N/A</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t="e">
        <f t="shared" si="2"/>
        <v>#N/A</v>
      </c>
      <c r="I21" s="28">
        <f t="shared" si="2"/>
        <v>338.40000000000003</v>
      </c>
      <c r="J21" s="28">
        <f t="shared" si="2"/>
        <v>338.40000000000003</v>
      </c>
      <c r="K21" s="28">
        <f t="shared" si="2"/>
        <v>338.40000000000003</v>
      </c>
      <c r="L21" s="28" t="e">
        <f t="shared" si="2"/>
        <v>#N/A</v>
      </c>
      <c r="M21" s="28" t="e">
        <f t="shared" si="2"/>
        <v>#N/A</v>
      </c>
      <c r="N21" s="28">
        <f t="shared" si="2"/>
        <v>338.40000000000003</v>
      </c>
      <c r="O21" s="28">
        <f t="shared" si="2"/>
        <v>338.40000000000003</v>
      </c>
      <c r="P21" s="28">
        <f t="shared" si="2"/>
        <v>338.40000000000003</v>
      </c>
      <c r="Q21" s="28">
        <f t="shared" si="2"/>
        <v>338.40000000000003</v>
      </c>
      <c r="R21" s="28">
        <f t="shared" si="2"/>
        <v>338.40000000000003</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15.96625</v>
      </c>
      <c r="D22" s="16">
        <f>$E32</f>
        <v>15.96625</v>
      </c>
      <c r="E22" s="16">
        <f>$E33</f>
        <v>15.96625</v>
      </c>
      <c r="F22" s="16">
        <f>$E34</f>
        <v>15.96625</v>
      </c>
      <c r="G22" s="16">
        <f>$E35</f>
        <v>15.96625</v>
      </c>
      <c r="H22" s="16">
        <f>$E36</f>
        <v>0</v>
      </c>
      <c r="I22" s="16">
        <f>$E37</f>
        <v>15.96625</v>
      </c>
      <c r="J22" s="16">
        <f>$E38</f>
        <v>15.96625</v>
      </c>
      <c r="K22" s="16">
        <f>$E39</f>
        <v>15.96625</v>
      </c>
      <c r="L22" s="16">
        <f>$E40</f>
        <v>0</v>
      </c>
      <c r="M22" s="16">
        <f>$E41</f>
        <v>0</v>
      </c>
      <c r="N22" s="16">
        <f>$E42</f>
        <v>15.96625</v>
      </c>
      <c r="O22" s="16">
        <f>$E43</f>
        <v>15.96625</v>
      </c>
      <c r="P22" s="16">
        <f>$E44</f>
        <v>15.96625</v>
      </c>
      <c r="Q22" s="16">
        <f>$E45</f>
        <v>15.96625</v>
      </c>
      <c r="R22" s="16">
        <f>$E46</f>
        <v>15.96625</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-322.43375000000003</v>
      </c>
      <c r="D23" s="16">
        <f t="shared" ref="D23:V23" si="3">D22-D21</f>
        <v>-322.43375000000003</v>
      </c>
      <c r="E23" s="16">
        <f t="shared" si="3"/>
        <v>-322.43375000000003</v>
      </c>
      <c r="F23" s="16">
        <f t="shared" si="3"/>
        <v>-322.43375000000003</v>
      </c>
      <c r="G23" s="16">
        <f t="shared" si="3"/>
        <v>-322.43375000000003</v>
      </c>
      <c r="H23" s="16" t="e">
        <f t="shared" si="3"/>
        <v>#N/A</v>
      </c>
      <c r="I23" s="16">
        <f t="shared" si="3"/>
        <v>-322.43375000000003</v>
      </c>
      <c r="J23" s="16">
        <f t="shared" si="3"/>
        <v>-322.43375000000003</v>
      </c>
      <c r="K23" s="16">
        <f t="shared" si="3"/>
        <v>-322.43375000000003</v>
      </c>
      <c r="L23" s="16" t="e">
        <f t="shared" si="3"/>
        <v>#N/A</v>
      </c>
      <c r="M23" s="16" t="e">
        <f t="shared" si="3"/>
        <v>#N/A</v>
      </c>
      <c r="N23" s="16">
        <f t="shared" si="3"/>
        <v>-322.43375000000003</v>
      </c>
      <c r="O23" s="16">
        <f t="shared" si="3"/>
        <v>-322.43375000000003</v>
      </c>
      <c r="P23" s="16">
        <f t="shared" si="3"/>
        <v>-322.43375000000003</v>
      </c>
      <c r="Q23" s="16">
        <f t="shared" si="3"/>
        <v>-322.43375000000003</v>
      </c>
      <c r="R23" s="16">
        <f t="shared" si="3"/>
        <v>-322.43375000000003</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str">
        <f t="shared" si="4"/>
        <v>DECREASE</v>
      </c>
      <c r="J24" s="26" t="str">
        <f t="shared" si="4"/>
        <v>DECREASE</v>
      </c>
      <c r="K24" s="26" t="str">
        <f t="shared" si="4"/>
        <v>DECREASE</v>
      </c>
      <c r="L24" s="26" t="e">
        <f t="shared" si="4"/>
        <v>#N/A</v>
      </c>
      <c r="M24" s="26" t="e">
        <f t="shared" si="4"/>
        <v>#N/A</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t="s">
        <v>54</v>
      </c>
      <c r="T27" s="107"/>
      <c r="U27" s="107"/>
    </row>
    <row r="28" spans="1:40" s="57" customFormat="1" x14ac:dyDescent="0.35">
      <c r="A28" s="108"/>
      <c r="B28" s="24">
        <v>1.29</v>
      </c>
      <c r="C28" s="15">
        <v>0.06</v>
      </c>
      <c r="D28" s="15">
        <v>296</v>
      </c>
      <c r="E28" s="15">
        <v>106</v>
      </c>
      <c r="F28" s="15">
        <v>19.5</v>
      </c>
      <c r="G28" s="15">
        <v>22.2</v>
      </c>
      <c r="H28" s="15">
        <v>4.29</v>
      </c>
      <c r="I28" s="15">
        <v>0.82</v>
      </c>
      <c r="J28" s="15">
        <v>0.01</v>
      </c>
      <c r="K28" s="23">
        <v>0.05</v>
      </c>
      <c r="L28" s="15">
        <v>0.2</v>
      </c>
      <c r="M28" s="15">
        <v>0.27</v>
      </c>
      <c r="N28" s="15"/>
      <c r="O28" s="15"/>
      <c r="P28" s="15">
        <v>381</v>
      </c>
      <c r="Q28" s="15">
        <v>44</v>
      </c>
      <c r="R28" s="15"/>
      <c r="S28" s="15">
        <v>0.5</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528</v>
      </c>
      <c r="B31" s="15">
        <v>125</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84.766999999999996</v>
      </c>
      <c r="E31" s="77">
        <f>(IF(E$27="%w/w SAR",((E$28*10)*$B31),IF(E$27="%w/w DM",(((E$28*10)*($B$28/100))*$B31),IF(E$27="kg/t SAR",(E$28*$B31),IF(E$27="kg/t DM",((E$28*($B$28/100))*$B31),IF(E$27="mg/kg SAR",((E$28*0.001)*$B31),IF(E$27="mg/kg DM",(((E$28*0.001)*($B$28/100))*$B31),"0")))))))*1.205</f>
        <v>15.96625</v>
      </c>
      <c r="F31" s="77">
        <f>(IF(F$27="%w/w SAR",((F$28*10)*$B31),IF(F$27="%w/w DM",(((F$28*10)*($B$28/100))*$B31),IF(F$27="kg/t SAR",(F$28*$B31),IF(F$27="kg/t DM",((F$28*($B$28/100))*$B31),IF(F$27="mg/kg SAR",((F$28*0.001)*$B31),IF(F$27="mg/kg DM",(((F$28*0.001)*($B$28/100))*$B31),"0")))))))*1.658</f>
        <v>4.0413749999999995</v>
      </c>
      <c r="G31" s="77">
        <f t="shared" ref="G31:P31" si="5">IF(G$27="%w/w SAR",((G$28*10)*$B31),IF(G$27="%w/w DM",(((G$28*10)*($B$28/100))*$B31),IF(G$27="kg/t SAR",(G$28*$B31),IF(G$27="kg/t DM",((G$28*($B$28/100))*$B31),IF(G$27="mg/kg SAR",((G$28*0.001)*$B31),IF(G$27="mg/kg DM",(((G$28*0.001)*($B$28/100))*$B31),0))))))</f>
        <v>2.7749999999999999</v>
      </c>
      <c r="H31" s="77">
        <f t="shared" si="5"/>
        <v>0.53625</v>
      </c>
      <c r="I31" s="77">
        <f t="shared" si="5"/>
        <v>0.10249999999999999</v>
      </c>
      <c r="J31" s="77">
        <f t="shared" si="5"/>
        <v>1.25E-3</v>
      </c>
      <c r="K31" s="77">
        <f t="shared" si="5"/>
        <v>6.2500000000000003E-3</v>
      </c>
      <c r="L31" s="77">
        <f t="shared" si="5"/>
        <v>2.5000000000000001E-2</v>
      </c>
      <c r="M31" s="77">
        <f t="shared" si="5"/>
        <v>3.3750000000000002E-2</v>
      </c>
      <c r="N31" s="77">
        <f t="shared" si="5"/>
        <v>0</v>
      </c>
      <c r="O31" s="77">
        <f t="shared" si="5"/>
        <v>0</v>
      </c>
      <c r="P31" s="77">
        <f t="shared" si="5"/>
        <v>47.625</v>
      </c>
      <c r="Q31" s="77">
        <f>(IF(Q$27="%w/w SAR",((Q$28*10)*$B31),IF(Q$27="%w/w DM",(((Q$28*10)*($B$28/100))*$B31),IF(Q$27="kg/t SAR",(Q$28*$B31),IF(Q$27="kg/t DM",((Q$28*($B$28/100))*$B31),IF(Q$27="mg/kg SAR",((Q$28*0.001)*$B31),IF(Q$27="mg/kg DM",(((Q$28*0.001)*($B$28/100))*$B31),0)))))))*2.5</f>
        <v>13.75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6.25E-2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2928</v>
      </c>
      <c r="B32" s="15">
        <v>125</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84.766999999999996</v>
      </c>
      <c r="E32" s="77">
        <f t="shared" ref="E32:E50" si="8">(IF(E$27="%w/w SAR",((E$28*10)*$B32),IF(E$27="%w/w DM",(((E$28*10)*($B$28/100))*$B32),IF(E$27="kg/t SAR",(E$28*$B32),IF(E$27="kg/t DM",((E$28*($B$28/100))*$B32),IF(E$27="mg/kg SAR",((E$28*0.001)*$B32),IF(E$27="mg/kg DM",(((E$28*0.001)*($B$28/100))*$B32),"0")))))))*1.205</f>
        <v>15.96625</v>
      </c>
      <c r="F32" s="77">
        <f t="shared" ref="F32:F50" si="9">(IF(F$27="%w/w SAR",((F$28*10)*$B32),IF(F$27="%w/w DM",(((F$28*10)*($B$28/100))*$B32),IF(F$27="kg/t SAR",(F$28*$B32),IF(F$27="kg/t DM",((F$28*($B$28/100))*$B32),IF(F$27="mg/kg SAR",((F$28*0.001)*$B32),IF(F$27="mg/kg DM",(((F$28*0.001)*($B$28/100))*$B32),"0")))))))*1.658</f>
        <v>4.0413749999999995</v>
      </c>
      <c r="G32" s="77">
        <f t="shared" ref="G32:P50" si="10">IF(G$27="%w/w SAR",((G$28*10)*$B32),IF(G$27="%w/w DM",(((G$28*10)*($B$28/100))*$B32),IF(G$27="kg/t SAR",(G$28*$B32),IF(G$27="kg/t DM",((G$28*($B$28/100))*$B32),IF(G$27="mg/kg SAR",((G$28*0.001)*$B32),IF(G$27="mg/kg DM",(((G$28*0.001)*($B$28/100))*$B32),0))))))</f>
        <v>2.7749999999999999</v>
      </c>
      <c r="H32" s="77">
        <f t="shared" si="10"/>
        <v>0.53625</v>
      </c>
      <c r="I32" s="77">
        <f t="shared" si="10"/>
        <v>0.10249999999999999</v>
      </c>
      <c r="J32" s="77">
        <f t="shared" si="10"/>
        <v>1.25E-3</v>
      </c>
      <c r="K32" s="77">
        <f t="shared" si="10"/>
        <v>6.2500000000000003E-3</v>
      </c>
      <c r="L32" s="77">
        <f t="shared" si="10"/>
        <v>2.5000000000000001E-2</v>
      </c>
      <c r="M32" s="77">
        <f t="shared" si="10"/>
        <v>3.3750000000000002E-2</v>
      </c>
      <c r="N32" s="77">
        <f t="shared" si="10"/>
        <v>0</v>
      </c>
      <c r="O32" s="77">
        <f t="shared" si="10"/>
        <v>0</v>
      </c>
      <c r="P32" s="77">
        <f t="shared" si="10"/>
        <v>47.625</v>
      </c>
      <c r="Q32" s="77">
        <f t="shared" ref="Q32:Q50" si="11">(IF(Q$27="%w/w SAR",((Q$28*10)*$B32),IF(Q$27="%w/w DM",(((Q$28*10)*($B$28/100))*$B32),IF(Q$27="kg/t SAR",(Q$28*$B32),IF(Q$27="kg/t DM",((Q$28*($B$28/100))*$B32),IF(Q$27="mg/kg SAR",((Q$28*0.001)*$B32),IF(Q$27="mg/kg DM",(((Q$28*0.001)*($B$28/100))*$B32),0)))))))*2.5</f>
        <v>13.75</v>
      </c>
      <c r="R32" s="77">
        <f t="shared" ref="R32:U50" si="12">IF(R$27="%w/w SAR",((R$28*10)*$B32),IF(R$27="%w/w DM",(((R$28*10)*($B$28/100))*$B32),IF(R$27="kg/t SAR",(R$28*$B32),IF(R$27="kg/t DM",((R$28*($B$28/100))*$B32),IF(R$27="mg/kg SAR",((R$28*0.001)*$B32),IF(R$27="mg/kg DM",(((R$28*0.001)*($B$28/100))*$B32),0))))))</f>
        <v>0</v>
      </c>
      <c r="S32" s="77">
        <f t="shared" si="12"/>
        <v>6.25E-2</v>
      </c>
      <c r="T32" s="77">
        <f t="shared" si="12"/>
        <v>0</v>
      </c>
      <c r="U32" s="77">
        <f t="shared" si="12"/>
        <v>0</v>
      </c>
      <c r="AB32" s="59"/>
      <c r="AC32" s="59"/>
      <c r="AD32" s="59"/>
      <c r="AE32" s="59"/>
      <c r="AF32" s="59"/>
      <c r="AG32" s="59"/>
      <c r="AH32" s="59"/>
      <c r="AI32" s="59"/>
    </row>
    <row r="33" spans="1:35" s="72" customFormat="1" ht="13" x14ac:dyDescent="0.35">
      <c r="A33" s="13">
        <f>E8</f>
        <v>2952</v>
      </c>
      <c r="B33" s="15">
        <v>125</v>
      </c>
      <c r="C33" s="77">
        <f t="shared" si="6"/>
        <v>75</v>
      </c>
      <c r="D33" s="77">
        <f t="shared" si="7"/>
        <v>84.766999999999996</v>
      </c>
      <c r="E33" s="77">
        <f t="shared" si="8"/>
        <v>15.96625</v>
      </c>
      <c r="F33" s="77">
        <f t="shared" si="9"/>
        <v>4.0413749999999995</v>
      </c>
      <c r="G33" s="77">
        <f t="shared" si="10"/>
        <v>2.7749999999999999</v>
      </c>
      <c r="H33" s="77">
        <f t="shared" si="10"/>
        <v>0.53625</v>
      </c>
      <c r="I33" s="77">
        <f t="shared" si="10"/>
        <v>0.10249999999999999</v>
      </c>
      <c r="J33" s="77">
        <f t="shared" si="10"/>
        <v>1.25E-3</v>
      </c>
      <c r="K33" s="77">
        <f t="shared" si="10"/>
        <v>6.2500000000000003E-3</v>
      </c>
      <c r="L33" s="77">
        <f t="shared" si="10"/>
        <v>2.5000000000000001E-2</v>
      </c>
      <c r="M33" s="77">
        <f t="shared" si="10"/>
        <v>3.3750000000000002E-2</v>
      </c>
      <c r="N33" s="77">
        <f t="shared" si="10"/>
        <v>0</v>
      </c>
      <c r="O33" s="77">
        <f t="shared" si="10"/>
        <v>0</v>
      </c>
      <c r="P33" s="77">
        <f t="shared" si="10"/>
        <v>47.625</v>
      </c>
      <c r="Q33" s="77">
        <f t="shared" si="11"/>
        <v>13.75</v>
      </c>
      <c r="R33" s="77">
        <f t="shared" si="12"/>
        <v>0</v>
      </c>
      <c r="S33" s="77">
        <f t="shared" si="12"/>
        <v>6.25E-2</v>
      </c>
      <c r="T33" s="77">
        <f t="shared" si="12"/>
        <v>0</v>
      </c>
      <c r="U33" s="77">
        <f t="shared" si="12"/>
        <v>0</v>
      </c>
      <c r="AB33" s="59"/>
      <c r="AC33" s="59"/>
      <c r="AD33" s="59"/>
      <c r="AE33" s="59"/>
      <c r="AF33" s="59"/>
      <c r="AG33" s="59"/>
      <c r="AH33" s="59"/>
      <c r="AI33" s="59"/>
    </row>
    <row r="34" spans="1:35" s="72" customFormat="1" ht="13" x14ac:dyDescent="0.35">
      <c r="A34" s="13">
        <f>F8</f>
        <v>3171</v>
      </c>
      <c r="B34" s="15">
        <v>125</v>
      </c>
      <c r="C34" s="77">
        <f t="shared" si="6"/>
        <v>75</v>
      </c>
      <c r="D34" s="77">
        <f t="shared" si="7"/>
        <v>84.766999999999996</v>
      </c>
      <c r="E34" s="77">
        <f t="shared" si="8"/>
        <v>15.96625</v>
      </c>
      <c r="F34" s="77">
        <f t="shared" si="9"/>
        <v>4.0413749999999995</v>
      </c>
      <c r="G34" s="77">
        <f t="shared" si="10"/>
        <v>2.7749999999999999</v>
      </c>
      <c r="H34" s="77">
        <f t="shared" si="10"/>
        <v>0.53625</v>
      </c>
      <c r="I34" s="77">
        <f t="shared" si="10"/>
        <v>0.10249999999999999</v>
      </c>
      <c r="J34" s="77">
        <f t="shared" si="10"/>
        <v>1.25E-3</v>
      </c>
      <c r="K34" s="77">
        <f t="shared" si="10"/>
        <v>6.2500000000000003E-3</v>
      </c>
      <c r="L34" s="77">
        <f t="shared" si="10"/>
        <v>2.5000000000000001E-2</v>
      </c>
      <c r="M34" s="77">
        <f t="shared" si="10"/>
        <v>3.3750000000000002E-2</v>
      </c>
      <c r="N34" s="77">
        <f t="shared" si="10"/>
        <v>0</v>
      </c>
      <c r="O34" s="77">
        <f t="shared" si="10"/>
        <v>0</v>
      </c>
      <c r="P34" s="77">
        <f t="shared" si="10"/>
        <v>47.625</v>
      </c>
      <c r="Q34" s="77">
        <f t="shared" si="11"/>
        <v>13.75</v>
      </c>
      <c r="R34" s="77">
        <f t="shared" si="12"/>
        <v>0</v>
      </c>
      <c r="S34" s="77">
        <f t="shared" si="12"/>
        <v>6.25E-2</v>
      </c>
      <c r="T34" s="77">
        <f t="shared" si="12"/>
        <v>0</v>
      </c>
      <c r="U34" s="77">
        <f t="shared" si="12"/>
        <v>0</v>
      </c>
      <c r="AB34" s="59"/>
      <c r="AC34" s="59"/>
      <c r="AD34" s="59"/>
      <c r="AE34" s="59"/>
      <c r="AF34" s="59"/>
      <c r="AG34" s="59"/>
      <c r="AH34" s="59"/>
      <c r="AI34" s="59"/>
    </row>
    <row r="35" spans="1:35" s="72" customFormat="1" ht="13" x14ac:dyDescent="0.35">
      <c r="A35" s="13">
        <f>G8</f>
        <v>2949</v>
      </c>
      <c r="B35" s="15">
        <v>125</v>
      </c>
      <c r="C35" s="77">
        <f t="shared" si="6"/>
        <v>75</v>
      </c>
      <c r="D35" s="77">
        <f t="shared" si="7"/>
        <v>84.766999999999996</v>
      </c>
      <c r="E35" s="77">
        <f t="shared" si="8"/>
        <v>15.96625</v>
      </c>
      <c r="F35" s="77">
        <f t="shared" si="9"/>
        <v>4.0413749999999995</v>
      </c>
      <c r="G35" s="77">
        <f t="shared" si="10"/>
        <v>2.7749999999999999</v>
      </c>
      <c r="H35" s="77">
        <f t="shared" si="10"/>
        <v>0.53625</v>
      </c>
      <c r="I35" s="77">
        <f t="shared" si="10"/>
        <v>0.10249999999999999</v>
      </c>
      <c r="J35" s="77">
        <f t="shared" si="10"/>
        <v>1.25E-3</v>
      </c>
      <c r="K35" s="77">
        <f t="shared" si="10"/>
        <v>6.2500000000000003E-3</v>
      </c>
      <c r="L35" s="77">
        <f t="shared" si="10"/>
        <v>2.5000000000000001E-2</v>
      </c>
      <c r="M35" s="77">
        <f t="shared" si="10"/>
        <v>3.3750000000000002E-2</v>
      </c>
      <c r="N35" s="77">
        <f t="shared" si="10"/>
        <v>0</v>
      </c>
      <c r="O35" s="77">
        <f t="shared" si="10"/>
        <v>0</v>
      </c>
      <c r="P35" s="77">
        <f t="shared" si="10"/>
        <v>47.625</v>
      </c>
      <c r="Q35" s="77">
        <f t="shared" si="11"/>
        <v>13.75</v>
      </c>
      <c r="R35" s="77">
        <f t="shared" si="12"/>
        <v>0</v>
      </c>
      <c r="S35" s="77">
        <f t="shared" si="12"/>
        <v>6.25E-2</v>
      </c>
      <c r="T35" s="77">
        <f t="shared" si="12"/>
        <v>0</v>
      </c>
      <c r="U35" s="77">
        <f t="shared" si="12"/>
        <v>0</v>
      </c>
      <c r="AB35" s="59"/>
      <c r="AC35" s="59"/>
      <c r="AD35" s="59"/>
      <c r="AE35" s="59"/>
      <c r="AF35" s="59"/>
      <c r="AG35" s="59"/>
      <c r="AH35" s="59"/>
      <c r="AI35" s="59"/>
    </row>
    <row r="36" spans="1:35" s="72" customFormat="1" ht="13" x14ac:dyDescent="0.35">
      <c r="A36" s="13">
        <f>H8</f>
        <v>0</v>
      </c>
      <c r="B36" s="15">
        <v>0</v>
      </c>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4726</v>
      </c>
      <c r="B37" s="15">
        <v>125</v>
      </c>
      <c r="C37" s="77">
        <f t="shared" si="6"/>
        <v>75</v>
      </c>
      <c r="D37" s="77">
        <f t="shared" si="7"/>
        <v>84.766999999999996</v>
      </c>
      <c r="E37" s="77">
        <f t="shared" si="8"/>
        <v>15.96625</v>
      </c>
      <c r="F37" s="77">
        <f t="shared" si="9"/>
        <v>4.0413749999999995</v>
      </c>
      <c r="G37" s="77">
        <f t="shared" si="10"/>
        <v>2.7749999999999999</v>
      </c>
      <c r="H37" s="77">
        <f t="shared" si="10"/>
        <v>0.53625</v>
      </c>
      <c r="I37" s="77">
        <f t="shared" si="10"/>
        <v>0.10249999999999999</v>
      </c>
      <c r="J37" s="77">
        <f t="shared" si="10"/>
        <v>1.25E-3</v>
      </c>
      <c r="K37" s="77">
        <f t="shared" si="10"/>
        <v>6.2500000000000003E-3</v>
      </c>
      <c r="L37" s="77">
        <f t="shared" si="10"/>
        <v>2.5000000000000001E-2</v>
      </c>
      <c r="M37" s="77">
        <f t="shared" si="10"/>
        <v>3.3750000000000002E-2</v>
      </c>
      <c r="N37" s="77">
        <f t="shared" si="10"/>
        <v>0</v>
      </c>
      <c r="O37" s="77">
        <f t="shared" si="10"/>
        <v>0</v>
      </c>
      <c r="P37" s="77">
        <f t="shared" si="10"/>
        <v>47.625</v>
      </c>
      <c r="Q37" s="77">
        <f t="shared" si="11"/>
        <v>13.75</v>
      </c>
      <c r="R37" s="77">
        <f t="shared" si="12"/>
        <v>0</v>
      </c>
      <c r="S37" s="77">
        <f t="shared" si="12"/>
        <v>6.25E-2</v>
      </c>
      <c r="T37" s="77">
        <f t="shared" si="12"/>
        <v>0</v>
      </c>
      <c r="U37" s="77">
        <f t="shared" si="12"/>
        <v>0</v>
      </c>
      <c r="AB37" s="59"/>
      <c r="AC37" s="59"/>
      <c r="AD37" s="59"/>
      <c r="AE37" s="59"/>
      <c r="AF37" s="59"/>
      <c r="AG37" s="59"/>
      <c r="AH37" s="59"/>
      <c r="AI37" s="59"/>
    </row>
    <row r="38" spans="1:35" s="72" customFormat="1" ht="13" x14ac:dyDescent="0.35">
      <c r="A38" s="13">
        <f>J8</f>
        <v>5111</v>
      </c>
      <c r="B38" s="15">
        <v>125</v>
      </c>
      <c r="C38" s="77">
        <f t="shared" si="6"/>
        <v>75</v>
      </c>
      <c r="D38" s="77">
        <f t="shared" si="7"/>
        <v>84.766999999999996</v>
      </c>
      <c r="E38" s="77">
        <f t="shared" si="8"/>
        <v>15.96625</v>
      </c>
      <c r="F38" s="77">
        <f t="shared" si="9"/>
        <v>4.0413749999999995</v>
      </c>
      <c r="G38" s="77">
        <f t="shared" si="10"/>
        <v>2.7749999999999999</v>
      </c>
      <c r="H38" s="77">
        <f t="shared" si="10"/>
        <v>0.53625</v>
      </c>
      <c r="I38" s="77">
        <f t="shared" si="10"/>
        <v>0.10249999999999999</v>
      </c>
      <c r="J38" s="77">
        <f t="shared" si="10"/>
        <v>1.25E-3</v>
      </c>
      <c r="K38" s="77">
        <f t="shared" si="10"/>
        <v>6.2500000000000003E-3</v>
      </c>
      <c r="L38" s="77">
        <f t="shared" si="10"/>
        <v>2.5000000000000001E-2</v>
      </c>
      <c r="M38" s="77">
        <f t="shared" si="10"/>
        <v>3.3750000000000002E-2</v>
      </c>
      <c r="N38" s="77">
        <f t="shared" si="10"/>
        <v>0</v>
      </c>
      <c r="O38" s="77">
        <f t="shared" si="10"/>
        <v>0</v>
      </c>
      <c r="P38" s="77">
        <f t="shared" si="10"/>
        <v>47.625</v>
      </c>
      <c r="Q38" s="77">
        <f t="shared" si="11"/>
        <v>13.75</v>
      </c>
      <c r="R38" s="77">
        <f t="shared" si="12"/>
        <v>0</v>
      </c>
      <c r="S38" s="77">
        <f t="shared" si="12"/>
        <v>6.25E-2</v>
      </c>
      <c r="T38" s="77">
        <f t="shared" si="12"/>
        <v>0</v>
      </c>
      <c r="U38" s="77">
        <f t="shared" si="12"/>
        <v>0</v>
      </c>
      <c r="AB38" s="59"/>
      <c r="AC38" s="59"/>
      <c r="AD38" s="59"/>
      <c r="AE38" s="59"/>
      <c r="AF38" s="59"/>
      <c r="AG38" s="59"/>
      <c r="AH38" s="59"/>
      <c r="AI38" s="59"/>
    </row>
    <row r="39" spans="1:35" s="72" customFormat="1" ht="13" x14ac:dyDescent="0.35">
      <c r="A39" s="13">
        <f>K8</f>
        <v>4300</v>
      </c>
      <c r="B39" s="15">
        <v>125</v>
      </c>
      <c r="C39" s="77">
        <f t="shared" si="6"/>
        <v>75</v>
      </c>
      <c r="D39" s="77">
        <f t="shared" si="7"/>
        <v>84.766999999999996</v>
      </c>
      <c r="E39" s="77">
        <f t="shared" si="8"/>
        <v>15.96625</v>
      </c>
      <c r="F39" s="77">
        <f t="shared" si="9"/>
        <v>4.0413749999999995</v>
      </c>
      <c r="G39" s="77">
        <f t="shared" si="10"/>
        <v>2.7749999999999999</v>
      </c>
      <c r="H39" s="77">
        <f t="shared" si="10"/>
        <v>0.53625</v>
      </c>
      <c r="I39" s="77">
        <f t="shared" si="10"/>
        <v>0.10249999999999999</v>
      </c>
      <c r="J39" s="77">
        <f t="shared" si="10"/>
        <v>1.25E-3</v>
      </c>
      <c r="K39" s="77">
        <f t="shared" si="10"/>
        <v>6.2500000000000003E-3</v>
      </c>
      <c r="L39" s="77">
        <f t="shared" si="10"/>
        <v>2.5000000000000001E-2</v>
      </c>
      <c r="M39" s="77">
        <f t="shared" si="10"/>
        <v>3.3750000000000002E-2</v>
      </c>
      <c r="N39" s="77">
        <f t="shared" si="10"/>
        <v>0</v>
      </c>
      <c r="O39" s="77">
        <f t="shared" si="10"/>
        <v>0</v>
      </c>
      <c r="P39" s="77">
        <f t="shared" si="10"/>
        <v>47.625</v>
      </c>
      <c r="Q39" s="77">
        <f t="shared" si="11"/>
        <v>13.75</v>
      </c>
      <c r="R39" s="77">
        <f t="shared" si="12"/>
        <v>0</v>
      </c>
      <c r="S39" s="77">
        <f t="shared" si="12"/>
        <v>6.25E-2</v>
      </c>
      <c r="T39" s="77">
        <f t="shared" si="12"/>
        <v>0</v>
      </c>
      <c r="U39" s="77">
        <f t="shared" si="12"/>
        <v>0</v>
      </c>
      <c r="AB39" s="59"/>
      <c r="AC39" s="59"/>
      <c r="AD39" s="59"/>
      <c r="AE39" s="59"/>
      <c r="AF39" s="59"/>
      <c r="AG39" s="59"/>
      <c r="AH39" s="59"/>
      <c r="AI39" s="59"/>
    </row>
    <row r="40" spans="1:35" s="72" customFormat="1" ht="13" x14ac:dyDescent="0.35">
      <c r="A40" s="13">
        <f>L8</f>
        <v>0</v>
      </c>
      <c r="B40" s="15">
        <v>0</v>
      </c>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v>0</v>
      </c>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7291</v>
      </c>
      <c r="B42" s="15">
        <v>125</v>
      </c>
      <c r="C42" s="77">
        <f t="shared" si="6"/>
        <v>75</v>
      </c>
      <c r="D42" s="77">
        <f t="shared" si="7"/>
        <v>84.766999999999996</v>
      </c>
      <c r="E42" s="77">
        <f t="shared" si="8"/>
        <v>15.96625</v>
      </c>
      <c r="F42" s="77">
        <f t="shared" si="9"/>
        <v>4.0413749999999995</v>
      </c>
      <c r="G42" s="77">
        <f t="shared" si="10"/>
        <v>2.7749999999999999</v>
      </c>
      <c r="H42" s="77">
        <f t="shared" si="10"/>
        <v>0.53625</v>
      </c>
      <c r="I42" s="77">
        <f t="shared" si="10"/>
        <v>0.10249999999999999</v>
      </c>
      <c r="J42" s="77">
        <f t="shared" si="10"/>
        <v>1.25E-3</v>
      </c>
      <c r="K42" s="77">
        <f t="shared" si="10"/>
        <v>6.2500000000000003E-3</v>
      </c>
      <c r="L42" s="77">
        <f t="shared" si="10"/>
        <v>2.5000000000000001E-2</v>
      </c>
      <c r="M42" s="77">
        <f t="shared" si="10"/>
        <v>3.3750000000000002E-2</v>
      </c>
      <c r="N42" s="77">
        <f t="shared" si="10"/>
        <v>0</v>
      </c>
      <c r="O42" s="77">
        <f t="shared" si="10"/>
        <v>0</v>
      </c>
      <c r="P42" s="77">
        <f t="shared" si="10"/>
        <v>47.625</v>
      </c>
      <c r="Q42" s="77">
        <f t="shared" si="11"/>
        <v>13.75</v>
      </c>
      <c r="R42" s="77">
        <f t="shared" si="12"/>
        <v>0</v>
      </c>
      <c r="S42" s="77">
        <f t="shared" si="12"/>
        <v>6.25E-2</v>
      </c>
      <c r="T42" s="77">
        <f t="shared" si="12"/>
        <v>0</v>
      </c>
      <c r="U42" s="77">
        <f t="shared" si="12"/>
        <v>0</v>
      </c>
      <c r="AB42" s="59"/>
      <c r="AC42" s="59"/>
      <c r="AD42" s="59"/>
      <c r="AE42" s="59"/>
      <c r="AF42" s="59"/>
      <c r="AG42" s="59"/>
      <c r="AH42" s="59"/>
      <c r="AI42" s="59"/>
    </row>
    <row r="43" spans="1:35" s="72" customFormat="1" ht="13" x14ac:dyDescent="0.35">
      <c r="A43" s="13">
        <f>O8</f>
        <v>8570</v>
      </c>
      <c r="B43" s="15">
        <v>125</v>
      </c>
      <c r="C43" s="77">
        <f t="shared" si="6"/>
        <v>75</v>
      </c>
      <c r="D43" s="77">
        <f t="shared" si="7"/>
        <v>84.766999999999996</v>
      </c>
      <c r="E43" s="77">
        <f t="shared" si="8"/>
        <v>15.96625</v>
      </c>
      <c r="F43" s="77">
        <f t="shared" si="9"/>
        <v>4.0413749999999995</v>
      </c>
      <c r="G43" s="77">
        <f t="shared" si="10"/>
        <v>2.7749999999999999</v>
      </c>
      <c r="H43" s="77">
        <f t="shared" si="10"/>
        <v>0.53625</v>
      </c>
      <c r="I43" s="77">
        <f t="shared" si="10"/>
        <v>0.10249999999999999</v>
      </c>
      <c r="J43" s="77">
        <f t="shared" si="10"/>
        <v>1.25E-3</v>
      </c>
      <c r="K43" s="77">
        <f t="shared" si="10"/>
        <v>6.2500000000000003E-3</v>
      </c>
      <c r="L43" s="77">
        <f t="shared" si="10"/>
        <v>2.5000000000000001E-2</v>
      </c>
      <c r="M43" s="77">
        <f t="shared" si="10"/>
        <v>3.3750000000000002E-2</v>
      </c>
      <c r="N43" s="77">
        <f t="shared" si="10"/>
        <v>0</v>
      </c>
      <c r="O43" s="77">
        <f t="shared" si="10"/>
        <v>0</v>
      </c>
      <c r="P43" s="77">
        <f t="shared" si="10"/>
        <v>47.625</v>
      </c>
      <c r="Q43" s="77">
        <f t="shared" si="11"/>
        <v>13.75</v>
      </c>
      <c r="R43" s="77">
        <f t="shared" si="12"/>
        <v>0</v>
      </c>
      <c r="S43" s="77">
        <f t="shared" si="12"/>
        <v>6.25E-2</v>
      </c>
      <c r="T43" s="77">
        <f t="shared" si="12"/>
        <v>0</v>
      </c>
      <c r="U43" s="77">
        <f t="shared" si="12"/>
        <v>0</v>
      </c>
      <c r="AB43" s="59"/>
      <c r="AC43" s="59"/>
      <c r="AD43" s="59"/>
      <c r="AE43" s="59"/>
      <c r="AF43" s="59"/>
      <c r="AG43" s="59"/>
      <c r="AH43" s="59"/>
      <c r="AI43" s="59"/>
    </row>
    <row r="44" spans="1:35" s="72" customFormat="1" ht="13" x14ac:dyDescent="0.35">
      <c r="A44" s="13">
        <f>P8</f>
        <v>9685</v>
      </c>
      <c r="B44" s="15">
        <v>125</v>
      </c>
      <c r="C44" s="77">
        <f t="shared" si="6"/>
        <v>75</v>
      </c>
      <c r="D44" s="77">
        <f t="shared" si="7"/>
        <v>84.766999999999996</v>
      </c>
      <c r="E44" s="77">
        <f t="shared" si="8"/>
        <v>15.96625</v>
      </c>
      <c r="F44" s="77">
        <f t="shared" si="9"/>
        <v>4.0413749999999995</v>
      </c>
      <c r="G44" s="77">
        <f t="shared" si="10"/>
        <v>2.7749999999999999</v>
      </c>
      <c r="H44" s="77">
        <f t="shared" si="10"/>
        <v>0.53625</v>
      </c>
      <c r="I44" s="77">
        <f t="shared" si="10"/>
        <v>0.10249999999999999</v>
      </c>
      <c r="J44" s="77">
        <f t="shared" si="10"/>
        <v>1.25E-3</v>
      </c>
      <c r="K44" s="77">
        <f t="shared" si="10"/>
        <v>6.2500000000000003E-3</v>
      </c>
      <c r="L44" s="77">
        <f t="shared" si="10"/>
        <v>2.5000000000000001E-2</v>
      </c>
      <c r="M44" s="77">
        <f t="shared" si="10"/>
        <v>3.3750000000000002E-2</v>
      </c>
      <c r="N44" s="77">
        <f t="shared" si="10"/>
        <v>0</v>
      </c>
      <c r="O44" s="77">
        <f t="shared" si="10"/>
        <v>0</v>
      </c>
      <c r="P44" s="77">
        <f t="shared" si="10"/>
        <v>47.625</v>
      </c>
      <c r="Q44" s="77">
        <f t="shared" si="11"/>
        <v>13.75</v>
      </c>
      <c r="R44" s="77">
        <f t="shared" si="12"/>
        <v>0</v>
      </c>
      <c r="S44" s="77">
        <f t="shared" si="12"/>
        <v>6.25E-2</v>
      </c>
      <c r="T44" s="77">
        <f t="shared" si="12"/>
        <v>0</v>
      </c>
      <c r="U44" s="77">
        <f t="shared" si="12"/>
        <v>0</v>
      </c>
      <c r="AB44" s="59"/>
      <c r="AC44" s="59"/>
      <c r="AD44" s="59"/>
      <c r="AE44" s="59"/>
      <c r="AF44" s="59"/>
      <c r="AG44" s="59"/>
      <c r="AH44" s="59"/>
      <c r="AI44" s="59"/>
    </row>
    <row r="45" spans="1:35" s="72" customFormat="1" ht="13" x14ac:dyDescent="0.35">
      <c r="A45" s="13">
        <f>Q8</f>
        <v>909</v>
      </c>
      <c r="B45" s="15">
        <v>125</v>
      </c>
      <c r="C45" s="77">
        <f t="shared" si="6"/>
        <v>75</v>
      </c>
      <c r="D45" s="77">
        <f t="shared" si="7"/>
        <v>84.766999999999996</v>
      </c>
      <c r="E45" s="77">
        <f t="shared" si="8"/>
        <v>15.96625</v>
      </c>
      <c r="F45" s="77">
        <f t="shared" si="9"/>
        <v>4.0413749999999995</v>
      </c>
      <c r="G45" s="77">
        <f t="shared" si="10"/>
        <v>2.7749999999999999</v>
      </c>
      <c r="H45" s="77">
        <f t="shared" si="10"/>
        <v>0.53625</v>
      </c>
      <c r="I45" s="77">
        <f t="shared" si="10"/>
        <v>0.10249999999999999</v>
      </c>
      <c r="J45" s="77">
        <f t="shared" si="10"/>
        <v>1.25E-3</v>
      </c>
      <c r="K45" s="77">
        <f t="shared" si="10"/>
        <v>6.2500000000000003E-3</v>
      </c>
      <c r="L45" s="77">
        <f t="shared" si="10"/>
        <v>2.5000000000000001E-2</v>
      </c>
      <c r="M45" s="77">
        <f t="shared" si="10"/>
        <v>3.3750000000000002E-2</v>
      </c>
      <c r="N45" s="77">
        <f t="shared" si="10"/>
        <v>0</v>
      </c>
      <c r="O45" s="77">
        <f t="shared" si="10"/>
        <v>0</v>
      </c>
      <c r="P45" s="77">
        <f t="shared" si="10"/>
        <v>47.625</v>
      </c>
      <c r="Q45" s="77">
        <f t="shared" si="11"/>
        <v>13.75</v>
      </c>
      <c r="R45" s="77">
        <f t="shared" si="12"/>
        <v>0</v>
      </c>
      <c r="S45" s="77">
        <f t="shared" si="12"/>
        <v>6.25E-2</v>
      </c>
      <c r="T45" s="77">
        <f t="shared" si="12"/>
        <v>0</v>
      </c>
      <c r="U45" s="77">
        <f t="shared" si="12"/>
        <v>0</v>
      </c>
      <c r="AB45" s="59"/>
      <c r="AC45" s="59"/>
      <c r="AD45" s="59"/>
      <c r="AE45" s="59"/>
      <c r="AF45" s="59"/>
      <c r="AG45" s="59"/>
      <c r="AH45" s="59"/>
      <c r="AI45" s="59"/>
    </row>
    <row r="46" spans="1:35" s="72" customFormat="1" ht="13" x14ac:dyDescent="0.35">
      <c r="A46" s="13">
        <f>R8</f>
        <v>1794</v>
      </c>
      <c r="B46" s="15">
        <v>125</v>
      </c>
      <c r="C46" s="77">
        <f t="shared" si="6"/>
        <v>75</v>
      </c>
      <c r="D46" s="77">
        <f t="shared" si="7"/>
        <v>84.766999999999996</v>
      </c>
      <c r="E46" s="77">
        <f t="shared" si="8"/>
        <v>15.96625</v>
      </c>
      <c r="F46" s="77">
        <f t="shared" si="9"/>
        <v>4.0413749999999995</v>
      </c>
      <c r="G46" s="77">
        <f t="shared" si="10"/>
        <v>2.7749999999999999</v>
      </c>
      <c r="H46" s="77">
        <f t="shared" si="10"/>
        <v>0.53625</v>
      </c>
      <c r="I46" s="77">
        <f t="shared" si="10"/>
        <v>0.10249999999999999</v>
      </c>
      <c r="J46" s="77">
        <f t="shared" si="10"/>
        <v>1.25E-3</v>
      </c>
      <c r="K46" s="77">
        <f t="shared" si="10"/>
        <v>6.2500000000000003E-3</v>
      </c>
      <c r="L46" s="77">
        <f t="shared" si="10"/>
        <v>2.5000000000000001E-2</v>
      </c>
      <c r="M46" s="77">
        <f t="shared" si="10"/>
        <v>3.3750000000000002E-2</v>
      </c>
      <c r="N46" s="77">
        <f t="shared" si="10"/>
        <v>0</v>
      </c>
      <c r="O46" s="77">
        <f t="shared" si="10"/>
        <v>0</v>
      </c>
      <c r="P46" s="77">
        <f t="shared" si="10"/>
        <v>47.625</v>
      </c>
      <c r="Q46" s="77">
        <f t="shared" si="11"/>
        <v>13.75</v>
      </c>
      <c r="R46" s="77">
        <f t="shared" si="12"/>
        <v>0</v>
      </c>
      <c r="S46" s="77">
        <f t="shared" si="12"/>
        <v>6.25E-2</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528</v>
      </c>
      <c r="C57" s="8">
        <f t="shared" ref="C57:U57" si="13">D8</f>
        <v>2928</v>
      </c>
      <c r="D57" s="8">
        <f t="shared" si="13"/>
        <v>2952</v>
      </c>
      <c r="E57" s="8">
        <f t="shared" si="13"/>
        <v>3171</v>
      </c>
      <c r="F57" s="8">
        <f t="shared" si="13"/>
        <v>2949</v>
      </c>
      <c r="G57" s="8">
        <f t="shared" si="13"/>
        <v>0</v>
      </c>
      <c r="H57" s="8">
        <f t="shared" si="13"/>
        <v>4726</v>
      </c>
      <c r="I57" s="8">
        <f t="shared" si="13"/>
        <v>5111</v>
      </c>
      <c r="J57" s="8">
        <f t="shared" si="13"/>
        <v>4300</v>
      </c>
      <c r="K57" s="8">
        <f t="shared" si="13"/>
        <v>0</v>
      </c>
      <c r="L57" s="8">
        <f t="shared" si="13"/>
        <v>0</v>
      </c>
      <c r="M57" s="8">
        <f t="shared" si="13"/>
        <v>7291</v>
      </c>
      <c r="N57" s="8">
        <f t="shared" si="13"/>
        <v>8570</v>
      </c>
      <c r="O57" s="8">
        <f t="shared" si="13"/>
        <v>9685</v>
      </c>
      <c r="P57" s="8">
        <f t="shared" si="13"/>
        <v>909</v>
      </c>
      <c r="Q57" s="8">
        <f t="shared" si="13"/>
        <v>1794</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e">
        <f>H16&amp;" I "&amp;(VLOOKUP(H14,Table24[],6,FALSE))</f>
        <v>#N/A</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t="e">
        <f>VLOOKUP(H$14,Table24[],5,FALSE)</f>
        <v>#N/A</v>
      </c>
      <c r="H59" s="76">
        <f>VLOOKUP(I$14,Table24[],5,FALSE)</f>
        <v>6.2</v>
      </c>
      <c r="I59" s="76">
        <f>VLOOKUP(J$14,Table24[],5,FALSE)</f>
        <v>6.2</v>
      </c>
      <c r="J59" s="76">
        <f>VLOOKUP(K$14,Table24[],5,FALSE)</f>
        <v>6.2</v>
      </c>
      <c r="K59" s="76" t="e">
        <f>VLOOKUP(L$14,Table24[],5,FALSE)</f>
        <v>#N/A</v>
      </c>
      <c r="L59" s="76" t="e">
        <f>VLOOKUP(M$14,Table24[],5,FALSE)</f>
        <v>#N/A</v>
      </c>
      <c r="M59" s="76">
        <f>VLOOKUP(N$14,Table24[],5,FALSE)</f>
        <v>6.2</v>
      </c>
      <c r="N59" s="76">
        <f>VLOOKUP(O$14,Table24[],5,FALSE)</f>
        <v>6.2</v>
      </c>
      <c r="O59" s="76">
        <f>VLOOKUP(P$14,Table24[],5,FALSE)</f>
        <v>6.2</v>
      </c>
      <c r="P59" s="76">
        <f>VLOOKUP(Q$14,Table24[],5,FALSE)</f>
        <v>6.2</v>
      </c>
      <c r="Q59" s="76">
        <f>VLOOKUP(R$14,Table24[],5,FALSE)</f>
        <v>6.2</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6.1</v>
      </c>
      <c r="C60" s="76">
        <f t="shared" ref="C60:U60" si="14">D10</f>
        <v>6.4</v>
      </c>
      <c r="D60" s="76">
        <f t="shared" si="14"/>
        <v>6.1</v>
      </c>
      <c r="E60" s="76">
        <f t="shared" si="14"/>
        <v>6.5</v>
      </c>
      <c r="F60" s="76">
        <f t="shared" si="14"/>
        <v>6.5</v>
      </c>
      <c r="G60" s="76">
        <f t="shared" si="14"/>
        <v>0</v>
      </c>
      <c r="H60" s="76">
        <f t="shared" si="14"/>
        <v>7.1</v>
      </c>
      <c r="I60" s="76">
        <f t="shared" si="14"/>
        <v>6.1</v>
      </c>
      <c r="J60" s="76">
        <f t="shared" si="14"/>
        <v>5.9</v>
      </c>
      <c r="K60" s="76">
        <f t="shared" si="14"/>
        <v>0</v>
      </c>
      <c r="L60" s="76">
        <f t="shared" si="14"/>
        <v>0</v>
      </c>
      <c r="M60" s="76">
        <f t="shared" si="14"/>
        <v>5.8</v>
      </c>
      <c r="N60" s="76">
        <f t="shared" si="14"/>
        <v>6.2</v>
      </c>
      <c r="O60" s="76">
        <f t="shared" si="14"/>
        <v>6.5</v>
      </c>
      <c r="P60" s="76">
        <f t="shared" si="14"/>
        <v>6.3</v>
      </c>
      <c r="Q60" s="76">
        <f t="shared" si="14"/>
        <v>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f t="shared" si="15"/>
        <v>6</v>
      </c>
      <c r="I61" s="76">
        <f t="shared" si="15"/>
        <v>6</v>
      </c>
      <c r="J61" s="76">
        <f t="shared" si="15"/>
        <v>6</v>
      </c>
      <c r="K61" s="76" t="e">
        <f t="shared" si="15"/>
        <v>#N/A</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125</v>
      </c>
      <c r="C62" s="77">
        <f>B32</f>
        <v>125</v>
      </c>
      <c r="D62" s="77">
        <f>B33</f>
        <v>125</v>
      </c>
      <c r="E62" s="77">
        <f>B34</f>
        <v>125</v>
      </c>
      <c r="F62" s="77">
        <f>B35</f>
        <v>125</v>
      </c>
      <c r="G62" s="77">
        <f>B36</f>
        <v>0</v>
      </c>
      <c r="H62" s="77">
        <f>B37</f>
        <v>125</v>
      </c>
      <c r="I62" s="77">
        <f>B38</f>
        <v>125</v>
      </c>
      <c r="J62" s="77">
        <f>B39</f>
        <v>125</v>
      </c>
      <c r="K62" s="77">
        <f>B40</f>
        <v>0</v>
      </c>
      <c r="L62" s="77">
        <f>B41</f>
        <v>0</v>
      </c>
      <c r="M62" s="77">
        <f>B42</f>
        <v>125</v>
      </c>
      <c r="N62" s="77">
        <f>B43</f>
        <v>125</v>
      </c>
      <c r="O62" s="77">
        <f>B44</f>
        <v>125</v>
      </c>
      <c r="P62" s="77">
        <f>B45</f>
        <v>125</v>
      </c>
      <c r="Q62" s="77">
        <f>B46</f>
        <v>125</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0.6000000000000032</v>
      </c>
      <c r="E64" s="77">
        <f t="shared" si="17"/>
        <v>-1.7999999999999989</v>
      </c>
      <c r="F64" s="77">
        <f t="shared" si="17"/>
        <v>-1.7999999999999989</v>
      </c>
      <c r="G64" s="77" t="e">
        <f t="shared" si="17"/>
        <v>#N/A</v>
      </c>
      <c r="H64" s="77">
        <f t="shared" si="17"/>
        <v>-5.3999999999999968</v>
      </c>
      <c r="I64" s="77">
        <f t="shared" si="17"/>
        <v>0.6000000000000032</v>
      </c>
      <c r="J64" s="77">
        <f t="shared" si="17"/>
        <v>1.7999999999999989</v>
      </c>
      <c r="K64" s="77" t="e">
        <f t="shared" si="17"/>
        <v>#N/A</v>
      </c>
      <c r="L64" s="77" t="e">
        <f t="shared" si="17"/>
        <v>#N/A</v>
      </c>
      <c r="M64" s="77">
        <f t="shared" si="17"/>
        <v>2.4000000000000021</v>
      </c>
      <c r="N64" s="77">
        <f t="shared" si="17"/>
        <v>0</v>
      </c>
      <c r="O64" s="77">
        <f t="shared" si="17"/>
        <v>-1.7999999999999989</v>
      </c>
      <c r="P64" s="77">
        <f t="shared" si="17"/>
        <v>-0.59999999999999787</v>
      </c>
      <c r="Q64" s="77">
        <f t="shared" si="17"/>
        <v>1.2000000000000011</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-0.6000000000000032</v>
      </c>
      <c r="E65" s="77">
        <f t="shared" si="18"/>
        <v>1.7999999999999989</v>
      </c>
      <c r="F65" s="77">
        <f t="shared" si="18"/>
        <v>1.7999999999999989</v>
      </c>
      <c r="G65" s="77" t="e">
        <f t="shared" si="18"/>
        <v>#N/A</v>
      </c>
      <c r="H65" s="77">
        <f t="shared" si="18"/>
        <v>5.3999999999999968</v>
      </c>
      <c r="I65" s="77">
        <f t="shared" si="18"/>
        <v>-0.6000000000000032</v>
      </c>
      <c r="J65" s="77">
        <f t="shared" si="18"/>
        <v>-1.7999999999999989</v>
      </c>
      <c r="K65" s="77" t="e">
        <f t="shared" si="18"/>
        <v>#N/A</v>
      </c>
      <c r="L65" s="77" t="e">
        <f t="shared" si="18"/>
        <v>#N/A</v>
      </c>
      <c r="M65" s="77">
        <f t="shared" si="18"/>
        <v>-2.4000000000000021</v>
      </c>
      <c r="N65" s="77">
        <f t="shared" si="18"/>
        <v>0</v>
      </c>
      <c r="O65" s="77">
        <f t="shared" si="18"/>
        <v>1.7999999999999989</v>
      </c>
      <c r="P65" s="77">
        <f t="shared" si="18"/>
        <v>0.59999999999999787</v>
      </c>
      <c r="Q65" s="77">
        <f t="shared" si="18"/>
        <v>-1.2000000000000011</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e">
        <f t="shared" si="19"/>
        <v>#N/A</v>
      </c>
      <c r="H66" s="78" t="str">
        <f t="shared" si="19"/>
        <v>OVER</v>
      </c>
      <c r="I66" s="78" t="str">
        <f t="shared" si="19"/>
        <v>UNDER</v>
      </c>
      <c r="J66" s="78" t="str">
        <f t="shared" si="19"/>
        <v>UNDER</v>
      </c>
      <c r="K66" s="78" t="e">
        <f t="shared" si="19"/>
        <v>#N/A</v>
      </c>
      <c r="L66" s="78" t="e">
        <f t="shared" si="19"/>
        <v>#N/A</v>
      </c>
      <c r="M66" s="78" t="str">
        <f t="shared" si="19"/>
        <v>UNDER</v>
      </c>
      <c r="N66" s="78" t="str">
        <f t="shared" si="19"/>
        <v>OVER</v>
      </c>
      <c r="O66" s="78" t="str">
        <f t="shared" si="19"/>
        <v>OVER</v>
      </c>
      <c r="P66" s="78" t="str">
        <f t="shared" si="19"/>
        <v>OVER</v>
      </c>
      <c r="Q66" s="78" t="str">
        <f t="shared" si="19"/>
        <v>UNDER</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8" sqref="E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DAF'!C1:D1</f>
        <v>PAN-020504</v>
      </c>
      <c r="D1" s="141"/>
      <c r="E1" s="93" t="s">
        <v>45</v>
      </c>
      <c r="F1" s="39">
        <f>'Field data and DAF'!F1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DAF'!C2:D2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DAF'!C3:D3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DAF'!C4:D4</f>
        <v>Land at Sarnfadog, Llanerchymedd, Angelsey LL71 8ER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DAF'!C5:D5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DAF'!C8</f>
        <v>528</v>
      </c>
      <c r="D8" s="60">
        <f>'Field data and DAF'!D8</f>
        <v>2928</v>
      </c>
      <c r="E8" s="60">
        <f>'Field data and DAF'!E8</f>
        <v>2952</v>
      </c>
      <c r="F8" s="60">
        <f>'Field data and DAF'!F8</f>
        <v>3171</v>
      </c>
      <c r="G8" s="60">
        <f>'Field data and DAF'!G8</f>
        <v>2949</v>
      </c>
      <c r="H8" s="60">
        <f>'Field data and DAF'!H8</f>
        <v>0</v>
      </c>
      <c r="I8" s="60">
        <f>'Field data and DAF'!I8</f>
        <v>4726</v>
      </c>
      <c r="J8" s="60">
        <f>'Field data and DAF'!J8</f>
        <v>5111</v>
      </c>
      <c r="K8" s="60">
        <f>'Field data and DAF'!K8</f>
        <v>4300</v>
      </c>
      <c r="L8" s="60">
        <f>'Field data and DAF'!L8</f>
        <v>0</v>
      </c>
      <c r="M8" s="60">
        <f>'Field data and DAF'!M8</f>
        <v>0</v>
      </c>
      <c r="N8" s="60">
        <f>'Field data and DAF'!N8</f>
        <v>7291</v>
      </c>
      <c r="O8" s="60">
        <f>'Field data and DAF'!O8</f>
        <v>8570</v>
      </c>
      <c r="P8" s="60">
        <f>'Field data and DAF'!P8</f>
        <v>9685</v>
      </c>
      <c r="Q8" s="60">
        <f>'Field data and DAF'!Q8</f>
        <v>909</v>
      </c>
      <c r="R8" s="60">
        <f>'Field data and DAF'!R8</f>
        <v>1794</v>
      </c>
      <c r="S8" s="60">
        <f>'Field data and DAF'!S8</f>
        <v>0</v>
      </c>
      <c r="T8" s="60">
        <f>'Field data and DAF'!T8</f>
        <v>0</v>
      </c>
      <c r="U8" s="60">
        <f>'Field data and DAF'!U8</f>
        <v>0</v>
      </c>
      <c r="V8" s="60">
        <f>'Field data and 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DAF'!C9</f>
        <v>med</v>
      </c>
      <c r="D9" s="60" t="str">
        <f>'Field data and DAF'!D9</f>
        <v>med</v>
      </c>
      <c r="E9" s="60" t="str">
        <f>'Field data and DAF'!E9</f>
        <v>med</v>
      </c>
      <c r="F9" s="60" t="str">
        <f>'Field data and DAF'!F9</f>
        <v>med</v>
      </c>
      <c r="G9" s="60" t="str">
        <f>'Field data and DAF'!G9</f>
        <v>med</v>
      </c>
      <c r="H9" s="60">
        <f>'Field data and DAF'!H9</f>
        <v>0</v>
      </c>
      <c r="I9" s="60">
        <f>'Field data and DAF'!I9</f>
        <v>1</v>
      </c>
      <c r="J9" s="60" t="str">
        <f>'Field data and DAF'!J9</f>
        <v>med</v>
      </c>
      <c r="K9" s="60" t="str">
        <f>'Field data and DAF'!K9</f>
        <v>med</v>
      </c>
      <c r="L9" s="60">
        <f>'Field data and DAF'!L9</f>
        <v>0</v>
      </c>
      <c r="M9" s="60">
        <f>'Field data and DAF'!M9</f>
        <v>0</v>
      </c>
      <c r="N9" s="60" t="str">
        <f>'Field data and DAF'!N9</f>
        <v>med</v>
      </c>
      <c r="O9" s="60" t="str">
        <f>'Field data and DAF'!O9</f>
        <v>med</v>
      </c>
      <c r="P9" s="60" t="str">
        <f>'Field data and DAF'!P9</f>
        <v>med</v>
      </c>
      <c r="Q9" s="60" t="str">
        <f>'Field data and DAF'!Q9</f>
        <v>med</v>
      </c>
      <c r="R9" s="60" t="str">
        <f>'Field data and DAF'!R9</f>
        <v>med</v>
      </c>
      <c r="S9" s="60">
        <f>'Field data and DAF'!S9</f>
        <v>0</v>
      </c>
      <c r="T9" s="60">
        <f>'Field data and DAF'!T9</f>
        <v>0</v>
      </c>
      <c r="U9" s="60">
        <f>'Field data and DAF'!U9</f>
        <v>0</v>
      </c>
      <c r="V9" s="60">
        <f>'Field data and 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DAF'!C10</f>
        <v>6.1</v>
      </c>
      <c r="D10" s="60">
        <f>'Field data and DAF'!D10</f>
        <v>6.4</v>
      </c>
      <c r="E10" s="60">
        <f>'Field data and DAF'!E10</f>
        <v>6.1</v>
      </c>
      <c r="F10" s="60">
        <f>'Field data and DAF'!F10</f>
        <v>6.5</v>
      </c>
      <c r="G10" s="60">
        <f>'Field data and DAF'!G10</f>
        <v>6.5</v>
      </c>
      <c r="H10" s="60">
        <f>'Field data and DAF'!H10</f>
        <v>0</v>
      </c>
      <c r="I10" s="60">
        <f>'Field data and DAF'!I10</f>
        <v>7.1</v>
      </c>
      <c r="J10" s="60">
        <f>'Field data and DAF'!J10</f>
        <v>6.1</v>
      </c>
      <c r="K10" s="60">
        <f>'Field data and DAF'!K10</f>
        <v>5.9</v>
      </c>
      <c r="L10" s="60">
        <f>'Field data and DAF'!L10</f>
        <v>0</v>
      </c>
      <c r="M10" s="60">
        <f>'Field data and DAF'!M10</f>
        <v>0</v>
      </c>
      <c r="N10" s="60">
        <f>'Field data and DAF'!N10</f>
        <v>5.8</v>
      </c>
      <c r="O10" s="60">
        <f>'Field data and DAF'!O10</f>
        <v>6.2</v>
      </c>
      <c r="P10" s="60">
        <f>'Field data and DAF'!P10</f>
        <v>6.5</v>
      </c>
      <c r="Q10" s="60">
        <f>'Field data and DAF'!Q10</f>
        <v>6.3</v>
      </c>
      <c r="R10" s="60">
        <f>'Field data and DAF'!R10</f>
        <v>6</v>
      </c>
      <c r="S10" s="60">
        <f>'Field data and DAF'!S10</f>
        <v>0</v>
      </c>
      <c r="T10" s="60">
        <f>'Field data and DAF'!T10</f>
        <v>0</v>
      </c>
      <c r="U10" s="60">
        <f>'Field data and DAF'!U10</f>
        <v>0</v>
      </c>
      <c r="V10" s="60">
        <f>'Field data and 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DAF'!C11</f>
        <v>3</v>
      </c>
      <c r="D11" s="60">
        <f>'Field data and DAF'!D11</f>
        <v>2</v>
      </c>
      <c r="E11" s="60">
        <f>'Field data and DAF'!E11</f>
        <v>3</v>
      </c>
      <c r="F11" s="60">
        <f>'Field data and DAF'!F11</f>
        <v>2</v>
      </c>
      <c r="G11" s="60">
        <f>'Field data and DAF'!G11</f>
        <v>2</v>
      </c>
      <c r="H11" s="60">
        <f>'Field data and DAF'!H11</f>
        <v>0</v>
      </c>
      <c r="I11" s="60">
        <f>'Field data and DAF'!I11</f>
        <v>2</v>
      </c>
      <c r="J11" s="60">
        <f>'Field data and DAF'!J11</f>
        <v>0</v>
      </c>
      <c r="K11" s="60">
        <f>'Field data and DAF'!K11</f>
        <v>2</v>
      </c>
      <c r="L11" s="60">
        <f>'Field data and DAF'!L11</f>
        <v>0</v>
      </c>
      <c r="M11" s="60">
        <f>'Field data and DAF'!M11</f>
        <v>0</v>
      </c>
      <c r="N11" s="60">
        <f>'Field data and DAF'!N11</f>
        <v>1</v>
      </c>
      <c r="O11" s="60">
        <f>'Field data and DAF'!O11</f>
        <v>3</v>
      </c>
      <c r="P11" s="60">
        <f>'Field data and DAF'!P11</f>
        <v>3</v>
      </c>
      <c r="Q11" s="60">
        <f>'Field data and DAF'!Q11</f>
        <v>1</v>
      </c>
      <c r="R11" s="60">
        <f>'Field data and DAF'!R11</f>
        <v>1</v>
      </c>
      <c r="S11" s="60">
        <f>'Field data and DAF'!S11</f>
        <v>0</v>
      </c>
      <c r="T11" s="60">
        <f>'Field data and DAF'!T11</f>
        <v>0</v>
      </c>
      <c r="U11" s="60">
        <f>'Field data and DAF'!U11</f>
        <v>0</v>
      </c>
      <c r="V11" s="60">
        <f>'Field data and 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DAF'!C12</f>
        <v>2</v>
      </c>
      <c r="D12" s="60">
        <f>'Field data and DAF'!D12</f>
        <v>2</v>
      </c>
      <c r="E12" s="60">
        <f>'Field data and DAF'!E12</f>
        <v>3</v>
      </c>
      <c r="F12" s="60">
        <f>'Field data and DAF'!F12</f>
        <v>1</v>
      </c>
      <c r="G12" s="60">
        <f>'Field data and DAF'!G12</f>
        <v>1</v>
      </c>
      <c r="H12" s="60">
        <f>'Field data and DAF'!H12</f>
        <v>0</v>
      </c>
      <c r="I12" s="60">
        <f>'Field data and DAF'!I12</f>
        <v>1</v>
      </c>
      <c r="J12" s="60">
        <f>'Field data and DAF'!J12</f>
        <v>2</v>
      </c>
      <c r="K12" s="60">
        <f>'Field data and DAF'!K12</f>
        <v>2</v>
      </c>
      <c r="L12" s="60">
        <f>'Field data and DAF'!L12</f>
        <v>0</v>
      </c>
      <c r="M12" s="60">
        <f>'Field data and DAF'!M12</f>
        <v>0</v>
      </c>
      <c r="N12" s="60">
        <f>'Field data and DAF'!N12</f>
        <v>2</v>
      </c>
      <c r="O12" s="60">
        <f>'Field data and DAF'!O12</f>
        <v>2</v>
      </c>
      <c r="P12" s="60">
        <f>'Field data and DAF'!P12</f>
        <v>3</v>
      </c>
      <c r="Q12" s="60">
        <f>'Field data and DAF'!Q12</f>
        <v>3</v>
      </c>
      <c r="R12" s="60">
        <f>'Field data and DAF'!R12</f>
        <v>2</v>
      </c>
      <c r="S12" s="60">
        <f>'Field data and DAF'!S12</f>
        <v>0</v>
      </c>
      <c r="T12" s="60">
        <f>'Field data and DAF'!T12</f>
        <v>0</v>
      </c>
      <c r="U12" s="60">
        <f>'Field data and DAF'!U12</f>
        <v>0</v>
      </c>
      <c r="V12" s="60">
        <f>'Field data and 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DAF'!C13</f>
        <v>3</v>
      </c>
      <c r="D13" s="60">
        <f>'Field data and DAF'!D13</f>
        <v>3</v>
      </c>
      <c r="E13" s="60">
        <f>'Field data and DAF'!E13</f>
        <v>3</v>
      </c>
      <c r="F13" s="60">
        <f>'Field data and DAF'!F13</f>
        <v>2</v>
      </c>
      <c r="G13" s="60">
        <f>'Field data and DAF'!G13</f>
        <v>2</v>
      </c>
      <c r="H13" s="60">
        <f>'Field data and DAF'!H13</f>
        <v>0</v>
      </c>
      <c r="I13" s="60">
        <f>'Field data and DAF'!I13</f>
        <v>2</v>
      </c>
      <c r="J13" s="60">
        <f>'Field data and DAF'!J13</f>
        <v>2</v>
      </c>
      <c r="K13" s="60">
        <f>'Field data and DAF'!K13</f>
        <v>3</v>
      </c>
      <c r="L13" s="60">
        <f>'Field data and DAF'!L13</f>
        <v>0</v>
      </c>
      <c r="M13" s="60">
        <f>'Field data and DAF'!M13</f>
        <v>0</v>
      </c>
      <c r="N13" s="60">
        <f>'Field data and DAF'!N13</f>
        <v>2</v>
      </c>
      <c r="O13" s="60">
        <f>'Field data and DAF'!O13</f>
        <v>2</v>
      </c>
      <c r="P13" s="60">
        <f>'Field data and DAF'!P13</f>
        <v>2</v>
      </c>
      <c r="Q13" s="60">
        <f>'Field data and DAF'!Q13</f>
        <v>2</v>
      </c>
      <c r="R13" s="60">
        <f>'Field data and DAF'!R13</f>
        <v>2</v>
      </c>
      <c r="S13" s="60">
        <f>'Field data and DAF'!S13</f>
        <v>0</v>
      </c>
      <c r="T13" s="60">
        <f>'Field data and DAF'!T13</f>
        <v>0</v>
      </c>
      <c r="U13" s="60">
        <f>'Field data and DAF'!U13</f>
        <v>0</v>
      </c>
      <c r="V13" s="60">
        <f>'Field data and 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DAF'!C14</f>
        <v xml:space="preserve">Grass Silage (30% DM) </v>
      </c>
      <c r="D14" s="102" t="str">
        <f>'Field data and DAF'!D14</f>
        <v xml:space="preserve">Grass Silage (30% DM) </v>
      </c>
      <c r="E14" s="102" t="str">
        <f>'Field data and DAF'!E14</f>
        <v xml:space="preserve">Grass Silage (30% DM) </v>
      </c>
      <c r="F14" s="102" t="str">
        <f>'Field data and DAF'!F14</f>
        <v xml:space="preserve">Grass Silage (30% DM) </v>
      </c>
      <c r="G14" s="102" t="str">
        <f>'Field data and DAF'!G14</f>
        <v xml:space="preserve">Grass Silage (30% DM) </v>
      </c>
      <c r="H14" s="102">
        <f>'Field data and DAF'!H14</f>
        <v>0</v>
      </c>
      <c r="I14" s="102" t="str">
        <f>'Field data and DAF'!I14</f>
        <v xml:space="preserve">Grass Silage (30% DM) </v>
      </c>
      <c r="J14" s="102" t="str">
        <f>'Field data and DAF'!J14</f>
        <v xml:space="preserve">Grass Silage (30% DM) </v>
      </c>
      <c r="K14" s="102" t="str">
        <f>'Field data and DAF'!K14</f>
        <v xml:space="preserve">Grass Silage (30% DM) </v>
      </c>
      <c r="L14" s="102">
        <f>'Field data and DAF'!L14</f>
        <v>0</v>
      </c>
      <c r="M14" s="102">
        <f>'Field data and DAF'!M14</f>
        <v>0</v>
      </c>
      <c r="N14" s="102" t="str">
        <f>'Field data and DAF'!N14</f>
        <v xml:space="preserve">Grass Silage (30% DM) </v>
      </c>
      <c r="O14" s="102" t="str">
        <f>'Field data and DAF'!O14</f>
        <v xml:space="preserve">Grass Silage (30% DM) </v>
      </c>
      <c r="P14" s="102" t="str">
        <f>'Field data and DAF'!P14</f>
        <v xml:space="preserve">Grass Silage (30% DM) </v>
      </c>
      <c r="Q14" s="102" t="str">
        <f>'Field data and DAF'!Q14</f>
        <v xml:space="preserve">Grass Silage (30% DM) </v>
      </c>
      <c r="R14" s="102" t="str">
        <f>'Field data and DAF'!R14</f>
        <v xml:space="preserve">Grass Silage (30% DM) </v>
      </c>
      <c r="S14" s="102">
        <f>'Field data and DAF'!S14</f>
        <v>0</v>
      </c>
      <c r="T14" s="102">
        <f>'Field data and DAF'!T14</f>
        <v>0</v>
      </c>
      <c r="U14" s="102">
        <f>'Field data and DAF'!U14</f>
        <v>0</v>
      </c>
      <c r="V14" s="102">
        <f>'Field data and DAF'!V14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DAF'!C15</f>
        <v>47</v>
      </c>
      <c r="D15" s="60">
        <f>'Field data and DAF'!D15</f>
        <v>47</v>
      </c>
      <c r="E15" s="60">
        <f>'Field data and DAF'!E15</f>
        <v>47</v>
      </c>
      <c r="F15" s="60">
        <f>'Field data and DAF'!F15</f>
        <v>47</v>
      </c>
      <c r="G15" s="60">
        <f>'Field data and DAF'!G15</f>
        <v>47</v>
      </c>
      <c r="H15" s="60">
        <f>'Field data and DAF'!H15</f>
        <v>0</v>
      </c>
      <c r="I15" s="60">
        <f>'Field data and DAF'!I15</f>
        <v>47</v>
      </c>
      <c r="J15" s="60">
        <f>'Field data and DAF'!J15</f>
        <v>47</v>
      </c>
      <c r="K15" s="60">
        <f>'Field data and DAF'!K15</f>
        <v>47</v>
      </c>
      <c r="L15" s="60">
        <f>'Field data and DAF'!L15</f>
        <v>0</v>
      </c>
      <c r="M15" s="60">
        <f>'Field data and DAF'!M15</f>
        <v>0</v>
      </c>
      <c r="N15" s="60">
        <f>'Field data and DAF'!N15</f>
        <v>47</v>
      </c>
      <c r="O15" s="60">
        <f>'Field data and DAF'!O15</f>
        <v>47</v>
      </c>
      <c r="P15" s="60">
        <f>'Field data and DAF'!P15</f>
        <v>47</v>
      </c>
      <c r="Q15" s="60">
        <f>'Field data and DAF'!Q15</f>
        <v>47</v>
      </c>
      <c r="R15" s="60">
        <f>'Field data and DAF'!R15</f>
        <v>47</v>
      </c>
      <c r="S15" s="60">
        <f>'Field data and DAF'!S15</f>
        <v>0</v>
      </c>
      <c r="T15" s="60">
        <f>'Field data and DAF'!T15</f>
        <v>0</v>
      </c>
      <c r="U15" s="60">
        <f>'Field data and DAF'!U15</f>
        <v>0</v>
      </c>
      <c r="V15" s="60">
        <f>'Field data and 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DAF'!C16</f>
        <v>Medium/Clay</v>
      </c>
      <c r="D16" s="103" t="str">
        <f>'Field data and DAF'!D16</f>
        <v>Medium/Clay</v>
      </c>
      <c r="E16" s="103" t="str">
        <f>'Field data and DAF'!E16</f>
        <v>Medium/Clay</v>
      </c>
      <c r="F16" s="103" t="str">
        <f>'Field data and DAF'!F16</f>
        <v>Medium/Clay</v>
      </c>
      <c r="G16" s="103" t="str">
        <f>'Field data and DAF'!G16</f>
        <v>Medium/Clay</v>
      </c>
      <c r="H16" s="103">
        <f>'Field data and DAF'!H16</f>
        <v>0</v>
      </c>
      <c r="I16" s="103" t="str">
        <f>'Field data and DAF'!I16</f>
        <v>Medium/Clay</v>
      </c>
      <c r="J16" s="103" t="str">
        <f>'Field data and DAF'!J16</f>
        <v>Medium/Clay</v>
      </c>
      <c r="K16" s="103" t="str">
        <f>'Field data and DAF'!K16</f>
        <v>Medium/Clay</v>
      </c>
      <c r="L16" s="103">
        <f>'Field data and DAF'!L16</f>
        <v>0</v>
      </c>
      <c r="M16" s="103">
        <f>'Field data and DAF'!M16</f>
        <v>0</v>
      </c>
      <c r="N16" s="103" t="str">
        <f>'Field data and DAF'!N16</f>
        <v>Medium/Clay</v>
      </c>
      <c r="O16" s="103" t="str">
        <f>'Field data and DAF'!O16</f>
        <v>Medium/Clay</v>
      </c>
      <c r="P16" s="103" t="str">
        <f>'Field data and DAF'!P16</f>
        <v>Medium/Clay</v>
      </c>
      <c r="Q16" s="103" t="str">
        <f>'Field data and DAF'!Q16</f>
        <v>Medium/Clay</v>
      </c>
      <c r="R16" s="103" t="str">
        <f>'Field data and DAF'!R16</f>
        <v>Medium/Clay</v>
      </c>
      <c r="S16" s="103">
        <f>'Field data and DAF'!S16</f>
        <v>0</v>
      </c>
      <c r="T16" s="103">
        <f>'Field data and DAF'!T16</f>
        <v>0</v>
      </c>
      <c r="U16" s="103">
        <f>'Field data and DAF'!U16</f>
        <v>0</v>
      </c>
      <c r="V16" s="103">
        <f>'Field data and 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t="e">
        <f t="shared" si="0"/>
        <v>#N/A</v>
      </c>
      <c r="I17" s="28">
        <f t="shared" si="0"/>
        <v>98.7</v>
      </c>
      <c r="J17" s="28">
        <f t="shared" si="0"/>
        <v>98.7</v>
      </c>
      <c r="K17" s="28">
        <f t="shared" si="0"/>
        <v>98.7</v>
      </c>
      <c r="L17" s="28" t="e">
        <f t="shared" si="0"/>
        <v>#N/A</v>
      </c>
      <c r="M17" s="28" t="e">
        <f t="shared" si="0"/>
        <v>#N/A</v>
      </c>
      <c r="N17" s="28">
        <f t="shared" si="0"/>
        <v>98.7</v>
      </c>
      <c r="O17" s="28">
        <f t="shared" si="0"/>
        <v>98.7</v>
      </c>
      <c r="P17" s="28">
        <f t="shared" si="0"/>
        <v>98.7</v>
      </c>
      <c r="Q17" s="28">
        <f t="shared" si="0"/>
        <v>98.7</v>
      </c>
      <c r="R17" s="28">
        <f t="shared" si="0"/>
        <v>98.7</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-98.7</v>
      </c>
      <c r="D19" s="16">
        <f t="shared" ref="D19:V19" si="1">D18-D17</f>
        <v>-98.7</v>
      </c>
      <c r="E19" s="16">
        <f t="shared" si="1"/>
        <v>-98.7</v>
      </c>
      <c r="F19" s="16">
        <f t="shared" si="1"/>
        <v>-98.7</v>
      </c>
      <c r="G19" s="16">
        <f t="shared" si="1"/>
        <v>-98.7</v>
      </c>
      <c r="H19" s="16" t="e">
        <f t="shared" si="1"/>
        <v>#N/A</v>
      </c>
      <c r="I19" s="16">
        <f t="shared" si="1"/>
        <v>-98.7</v>
      </c>
      <c r="J19" s="16">
        <f t="shared" si="1"/>
        <v>-98.7</v>
      </c>
      <c r="K19" s="16">
        <f t="shared" si="1"/>
        <v>-98.7</v>
      </c>
      <c r="L19" s="16" t="e">
        <f t="shared" si="1"/>
        <v>#N/A</v>
      </c>
      <c r="M19" s="16" t="e">
        <f t="shared" si="1"/>
        <v>#N/A</v>
      </c>
      <c r="N19" s="16">
        <f t="shared" si="1"/>
        <v>-98.7</v>
      </c>
      <c r="O19" s="16">
        <f t="shared" si="1"/>
        <v>-98.7</v>
      </c>
      <c r="P19" s="16">
        <f t="shared" si="1"/>
        <v>-98.7</v>
      </c>
      <c r="Q19" s="16">
        <f t="shared" si="1"/>
        <v>-98.7</v>
      </c>
      <c r="R19" s="16">
        <f t="shared" si="1"/>
        <v>-98.7</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t="e">
        <f t="shared" si="2"/>
        <v>#N/A</v>
      </c>
      <c r="I21" s="28">
        <f t="shared" si="2"/>
        <v>338.40000000000003</v>
      </c>
      <c r="J21" s="28">
        <f t="shared" si="2"/>
        <v>338.40000000000003</v>
      </c>
      <c r="K21" s="28">
        <f t="shared" si="2"/>
        <v>338.40000000000003</v>
      </c>
      <c r="L21" s="28" t="e">
        <f t="shared" si="2"/>
        <v>#N/A</v>
      </c>
      <c r="M21" s="28" t="e">
        <f t="shared" si="2"/>
        <v>#N/A</v>
      </c>
      <c r="N21" s="28">
        <f t="shared" si="2"/>
        <v>338.40000000000003</v>
      </c>
      <c r="O21" s="28">
        <f t="shared" si="2"/>
        <v>338.40000000000003</v>
      </c>
      <c r="P21" s="28">
        <f t="shared" si="2"/>
        <v>338.40000000000003</v>
      </c>
      <c r="Q21" s="28">
        <f t="shared" si="2"/>
        <v>338.40000000000003</v>
      </c>
      <c r="R21" s="28">
        <f t="shared" si="2"/>
        <v>338.40000000000003</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t="e">
        <f t="shared" si="3"/>
        <v>#N/A</v>
      </c>
      <c r="I23" s="16">
        <f t="shared" si="3"/>
        <v>-338.40000000000003</v>
      </c>
      <c r="J23" s="16">
        <f t="shared" si="3"/>
        <v>-338.40000000000003</v>
      </c>
      <c r="K23" s="16">
        <f t="shared" si="3"/>
        <v>-338.40000000000003</v>
      </c>
      <c r="L23" s="16" t="e">
        <f t="shared" si="3"/>
        <v>#N/A</v>
      </c>
      <c r="M23" s="16" t="e">
        <f t="shared" si="3"/>
        <v>#N/A</v>
      </c>
      <c r="N23" s="16">
        <f t="shared" si="3"/>
        <v>-338.40000000000003</v>
      </c>
      <c r="O23" s="16">
        <f t="shared" si="3"/>
        <v>-338.40000000000003</v>
      </c>
      <c r="P23" s="16">
        <f t="shared" si="3"/>
        <v>-338.40000000000003</v>
      </c>
      <c r="Q23" s="16">
        <f t="shared" si="3"/>
        <v>-338.40000000000003</v>
      </c>
      <c r="R23" s="16">
        <f t="shared" si="3"/>
        <v>-338.40000000000003</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528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2928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2952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3171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2949</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4726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5111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4300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7291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8570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9685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909</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1794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528</v>
      </c>
      <c r="C57" s="8">
        <f t="shared" ref="C57:U57" si="13">D8</f>
        <v>2928</v>
      </c>
      <c r="D57" s="8">
        <f t="shared" si="13"/>
        <v>2952</v>
      </c>
      <c r="E57" s="8">
        <f t="shared" si="13"/>
        <v>3171</v>
      </c>
      <c r="F57" s="8">
        <f t="shared" si="13"/>
        <v>2949</v>
      </c>
      <c r="G57" s="8">
        <f t="shared" si="13"/>
        <v>0</v>
      </c>
      <c r="H57" s="8">
        <f t="shared" si="13"/>
        <v>4726</v>
      </c>
      <c r="I57" s="8">
        <f t="shared" si="13"/>
        <v>5111</v>
      </c>
      <c r="J57" s="8">
        <f t="shared" si="13"/>
        <v>4300</v>
      </c>
      <c r="K57" s="8">
        <f t="shared" si="13"/>
        <v>0</v>
      </c>
      <c r="L57" s="8">
        <f t="shared" si="13"/>
        <v>0</v>
      </c>
      <c r="M57" s="8">
        <f t="shared" si="13"/>
        <v>7291</v>
      </c>
      <c r="N57" s="8">
        <f t="shared" si="13"/>
        <v>8570</v>
      </c>
      <c r="O57" s="8">
        <f t="shared" si="13"/>
        <v>9685</v>
      </c>
      <c r="P57" s="8">
        <f t="shared" si="13"/>
        <v>909</v>
      </c>
      <c r="Q57" s="8">
        <f t="shared" si="13"/>
        <v>1794</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e">
        <f>H16&amp;" I "&amp;(VLOOKUP(H14,Table245[],6,FALSE))</f>
        <v>#N/A</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t="e">
        <f>VLOOKUP(H$14,Table245[],5,FALSE)</f>
        <v>#N/A</v>
      </c>
      <c r="H59" s="76">
        <f>VLOOKUP(I$14,Table245[],5,FALSE)</f>
        <v>6.2</v>
      </c>
      <c r="I59" s="76">
        <f>VLOOKUP(J$14,Table245[],5,FALSE)</f>
        <v>6.2</v>
      </c>
      <c r="J59" s="76">
        <f>VLOOKUP(K$14,Table245[],5,FALSE)</f>
        <v>6.2</v>
      </c>
      <c r="K59" s="76" t="e">
        <f>VLOOKUP(L$14,Table245[],5,FALSE)</f>
        <v>#N/A</v>
      </c>
      <c r="L59" s="76" t="e">
        <f>VLOOKUP(M$14,Table245[],5,FALSE)</f>
        <v>#N/A</v>
      </c>
      <c r="M59" s="76">
        <f>VLOOKUP(N$14,Table245[],5,FALSE)</f>
        <v>6.2</v>
      </c>
      <c r="N59" s="76">
        <f>VLOOKUP(O$14,Table245[],5,FALSE)</f>
        <v>6.2</v>
      </c>
      <c r="O59" s="76">
        <f>VLOOKUP(P$14,Table245[],5,FALSE)</f>
        <v>6.2</v>
      </c>
      <c r="P59" s="76">
        <f>VLOOKUP(Q$14,Table245[],5,FALSE)</f>
        <v>6.2</v>
      </c>
      <c r="Q59" s="76">
        <f>VLOOKUP(R$14,Table245[],5,FALSE)</f>
        <v>6.2</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6.1</v>
      </c>
      <c r="C60" s="76">
        <f t="shared" ref="C60:U60" si="14">D10</f>
        <v>6.4</v>
      </c>
      <c r="D60" s="76">
        <f t="shared" si="14"/>
        <v>6.1</v>
      </c>
      <c r="E60" s="76">
        <f t="shared" si="14"/>
        <v>6.5</v>
      </c>
      <c r="F60" s="76">
        <f t="shared" si="14"/>
        <v>6.5</v>
      </c>
      <c r="G60" s="76">
        <f t="shared" si="14"/>
        <v>0</v>
      </c>
      <c r="H60" s="76">
        <f t="shared" si="14"/>
        <v>7.1</v>
      </c>
      <c r="I60" s="76">
        <f t="shared" si="14"/>
        <v>6.1</v>
      </c>
      <c r="J60" s="76">
        <f t="shared" si="14"/>
        <v>5.9</v>
      </c>
      <c r="K60" s="76">
        <f t="shared" si="14"/>
        <v>0</v>
      </c>
      <c r="L60" s="76">
        <f t="shared" si="14"/>
        <v>0</v>
      </c>
      <c r="M60" s="76">
        <f t="shared" si="14"/>
        <v>5.8</v>
      </c>
      <c r="N60" s="76">
        <f t="shared" si="14"/>
        <v>6.2</v>
      </c>
      <c r="O60" s="76">
        <f t="shared" si="14"/>
        <v>6.5</v>
      </c>
      <c r="P60" s="76">
        <f t="shared" si="14"/>
        <v>6.3</v>
      </c>
      <c r="Q60" s="76">
        <f t="shared" si="14"/>
        <v>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f t="shared" si="15"/>
        <v>6</v>
      </c>
      <c r="I61" s="76">
        <f t="shared" si="15"/>
        <v>6</v>
      </c>
      <c r="J61" s="76">
        <f t="shared" si="15"/>
        <v>6</v>
      </c>
      <c r="K61" s="76" t="e">
        <f t="shared" si="15"/>
        <v>#N/A</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0.6000000000000032</v>
      </c>
      <c r="E64" s="77">
        <f t="shared" si="17"/>
        <v>-1.7999999999999989</v>
      </c>
      <c r="F64" s="77">
        <f t="shared" si="17"/>
        <v>-1.7999999999999989</v>
      </c>
      <c r="G64" s="77" t="e">
        <f t="shared" si="17"/>
        <v>#N/A</v>
      </c>
      <c r="H64" s="77">
        <f t="shared" si="17"/>
        <v>-5.3999999999999968</v>
      </c>
      <c r="I64" s="77">
        <f t="shared" si="17"/>
        <v>0.6000000000000032</v>
      </c>
      <c r="J64" s="77">
        <f t="shared" si="17"/>
        <v>1.7999999999999989</v>
      </c>
      <c r="K64" s="77" t="e">
        <f t="shared" si="17"/>
        <v>#N/A</v>
      </c>
      <c r="L64" s="77" t="e">
        <f t="shared" si="17"/>
        <v>#N/A</v>
      </c>
      <c r="M64" s="77">
        <f t="shared" si="17"/>
        <v>2.4000000000000021</v>
      </c>
      <c r="N64" s="77">
        <f t="shared" si="17"/>
        <v>0</v>
      </c>
      <c r="O64" s="77">
        <f t="shared" si="17"/>
        <v>-1.7999999999999989</v>
      </c>
      <c r="P64" s="77">
        <f t="shared" si="17"/>
        <v>-0.59999999999999787</v>
      </c>
      <c r="Q64" s="77">
        <f t="shared" si="17"/>
        <v>1.2000000000000011</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-0.6000000000000032</v>
      </c>
      <c r="E65" s="77">
        <f t="shared" si="18"/>
        <v>1.7999999999999989</v>
      </c>
      <c r="F65" s="77">
        <f t="shared" si="18"/>
        <v>1.7999999999999989</v>
      </c>
      <c r="G65" s="77" t="e">
        <f t="shared" si="18"/>
        <v>#N/A</v>
      </c>
      <c r="H65" s="77">
        <f t="shared" si="18"/>
        <v>5.3999999999999968</v>
      </c>
      <c r="I65" s="77">
        <f t="shared" si="18"/>
        <v>-0.6000000000000032</v>
      </c>
      <c r="J65" s="77">
        <f t="shared" si="18"/>
        <v>-1.7999999999999989</v>
      </c>
      <c r="K65" s="77" t="e">
        <f t="shared" si="18"/>
        <v>#N/A</v>
      </c>
      <c r="L65" s="77" t="e">
        <f t="shared" si="18"/>
        <v>#N/A</v>
      </c>
      <c r="M65" s="77">
        <f t="shared" si="18"/>
        <v>-2.4000000000000021</v>
      </c>
      <c r="N65" s="77">
        <f t="shared" si="18"/>
        <v>0</v>
      </c>
      <c r="O65" s="77">
        <f t="shared" si="18"/>
        <v>1.7999999999999989</v>
      </c>
      <c r="P65" s="77">
        <f t="shared" si="18"/>
        <v>0.59999999999999787</v>
      </c>
      <c r="Q65" s="77">
        <f t="shared" si="18"/>
        <v>-1.2000000000000011</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e">
        <f t="shared" si="19"/>
        <v>#N/A</v>
      </c>
      <c r="H66" s="78" t="str">
        <f t="shared" si="19"/>
        <v>OVER</v>
      </c>
      <c r="I66" s="78" t="str">
        <f t="shared" si="19"/>
        <v>UNDER</v>
      </c>
      <c r="J66" s="78" t="str">
        <f t="shared" si="19"/>
        <v>UNDER</v>
      </c>
      <c r="K66" s="78" t="e">
        <f t="shared" si="19"/>
        <v>#N/A</v>
      </c>
      <c r="L66" s="78" t="e">
        <f t="shared" si="19"/>
        <v>#N/A</v>
      </c>
      <c r="M66" s="78" t="str">
        <f t="shared" si="19"/>
        <v>UNDER</v>
      </c>
      <c r="N66" s="78" t="str">
        <f t="shared" si="19"/>
        <v>OVER</v>
      </c>
      <c r="O66" s="78" t="str">
        <f t="shared" si="19"/>
        <v>OVER</v>
      </c>
      <c r="P66" s="78" t="str">
        <f t="shared" si="19"/>
        <v>OVER</v>
      </c>
      <c r="Q66" s="78" t="str">
        <f t="shared" si="19"/>
        <v>UNDER</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S27" sqref="S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DAF'!C1:D1</f>
        <v>PAN-020504</v>
      </c>
      <c r="D1" s="141"/>
      <c r="E1" s="93" t="s">
        <v>45</v>
      </c>
      <c r="F1" s="39">
        <f>'Field data and DAF'!F1</f>
        <v>50</v>
      </c>
      <c r="G1" s="123" t="s">
        <v>43</v>
      </c>
      <c r="H1" s="124"/>
      <c r="I1" s="118">
        <v>6.63</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DAF'!C2:D2</f>
        <v>JB3533RJ</v>
      </c>
      <c r="D2" s="143"/>
      <c r="E2" s="93" t="s">
        <v>109</v>
      </c>
      <c r="F2" s="96" t="s">
        <v>165</v>
      </c>
      <c r="G2" s="125" t="s">
        <v>110</v>
      </c>
      <c r="H2" s="126"/>
      <c r="I2" s="118">
        <v>239</v>
      </c>
      <c r="J2" s="127" t="s">
        <v>158</v>
      </c>
      <c r="K2" s="127"/>
      <c r="L2" s="97">
        <v>0.11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DAF'!C3:D3</f>
        <v>Simon Jones</v>
      </c>
      <c r="D3" s="143"/>
      <c r="E3" s="93" t="s">
        <v>108</v>
      </c>
      <c r="F3" s="31" t="s">
        <v>77</v>
      </c>
      <c r="G3" s="127" t="s">
        <v>159</v>
      </c>
      <c r="H3" s="127"/>
      <c r="I3" s="118">
        <v>620</v>
      </c>
      <c r="J3" s="123" t="s">
        <v>154</v>
      </c>
      <c r="K3" s="124"/>
      <c r="L3" s="97">
        <f>(L1/(L2*10000))*100</f>
        <v>2.2727272727272729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DAF'!C4:D4</f>
        <v>Land at Sarnfadog, Llanerchymedd, Angelsey LL71 8ER</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DAF'!C5:D5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DAF'!C8</f>
        <v>528</v>
      </c>
      <c r="D8" s="60">
        <f>'Field data and DAF'!D8</f>
        <v>2928</v>
      </c>
      <c r="E8" s="60">
        <f>'Field data and DAF'!E8</f>
        <v>2952</v>
      </c>
      <c r="F8" s="60">
        <f>'Field data and DAF'!F8</f>
        <v>3171</v>
      </c>
      <c r="G8" s="60">
        <f>'Field data and DAF'!G8</f>
        <v>2949</v>
      </c>
      <c r="H8" s="60">
        <f>'Field data and DAF'!H8</f>
        <v>0</v>
      </c>
      <c r="I8" s="60">
        <f>'Field data and DAF'!I8</f>
        <v>4726</v>
      </c>
      <c r="J8" s="60">
        <f>'Field data and DAF'!J8</f>
        <v>5111</v>
      </c>
      <c r="K8" s="60">
        <f>'Field data and DAF'!K8</f>
        <v>4300</v>
      </c>
      <c r="L8" s="60">
        <f>'Field data and DAF'!L8</f>
        <v>0</v>
      </c>
      <c r="M8" s="60">
        <f>'Field data and DAF'!M8</f>
        <v>0</v>
      </c>
      <c r="N8" s="60">
        <f>'Field data and DAF'!N8</f>
        <v>7291</v>
      </c>
      <c r="O8" s="60">
        <f>'Field data and DAF'!O8</f>
        <v>8570</v>
      </c>
      <c r="P8" s="60">
        <f>'Field data and DAF'!P8</f>
        <v>9685</v>
      </c>
      <c r="Q8" s="60">
        <f>'Field data and DAF'!Q8</f>
        <v>909</v>
      </c>
      <c r="R8" s="60">
        <f>'Field data and DAF'!R8</f>
        <v>1794</v>
      </c>
      <c r="S8" s="60">
        <f>'Field data and DAF'!S8</f>
        <v>0</v>
      </c>
      <c r="T8" s="60">
        <f>'Field data and DAF'!T8</f>
        <v>0</v>
      </c>
      <c r="U8" s="60">
        <f>'Field data and DAF'!U8</f>
        <v>0</v>
      </c>
      <c r="V8" s="60">
        <f>'Field data and 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DAF'!C9</f>
        <v>med</v>
      </c>
      <c r="D9" s="60" t="str">
        <f>'Field data and DAF'!D9</f>
        <v>med</v>
      </c>
      <c r="E9" s="60" t="str">
        <f>'Field data and DAF'!E9</f>
        <v>med</v>
      </c>
      <c r="F9" s="60" t="str">
        <f>'Field data and DAF'!F9</f>
        <v>med</v>
      </c>
      <c r="G9" s="60" t="str">
        <f>'Field data and DAF'!G9</f>
        <v>med</v>
      </c>
      <c r="H9" s="60">
        <f>'Field data and DAF'!H9</f>
        <v>0</v>
      </c>
      <c r="I9" s="60">
        <f>'Field data and DAF'!I9</f>
        <v>1</v>
      </c>
      <c r="J9" s="60" t="str">
        <f>'Field data and DAF'!J9</f>
        <v>med</v>
      </c>
      <c r="K9" s="60" t="str">
        <f>'Field data and DAF'!K9</f>
        <v>med</v>
      </c>
      <c r="L9" s="60">
        <f>'Field data and DAF'!L9</f>
        <v>0</v>
      </c>
      <c r="M9" s="60">
        <f>'Field data and DAF'!M9</f>
        <v>0</v>
      </c>
      <c r="N9" s="60" t="str">
        <f>'Field data and DAF'!N9</f>
        <v>med</v>
      </c>
      <c r="O9" s="60" t="str">
        <f>'Field data and DAF'!O9</f>
        <v>med</v>
      </c>
      <c r="P9" s="60" t="str">
        <f>'Field data and DAF'!P9</f>
        <v>med</v>
      </c>
      <c r="Q9" s="60" t="str">
        <f>'Field data and DAF'!Q9</f>
        <v>med</v>
      </c>
      <c r="R9" s="60" t="str">
        <f>'Field data and DAF'!R9</f>
        <v>med</v>
      </c>
      <c r="S9" s="60">
        <f>'Field data and DAF'!S9</f>
        <v>0</v>
      </c>
      <c r="T9" s="60">
        <f>'Field data and DAF'!T9</f>
        <v>0</v>
      </c>
      <c r="U9" s="60">
        <f>'Field data and DAF'!U9</f>
        <v>0</v>
      </c>
      <c r="V9" s="60">
        <f>'Field data and 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DAF'!C10</f>
        <v>6.1</v>
      </c>
      <c r="D10" s="60">
        <f>'Field data and DAF'!D10</f>
        <v>6.4</v>
      </c>
      <c r="E10" s="60">
        <f>'Field data and DAF'!E10</f>
        <v>6.1</v>
      </c>
      <c r="F10" s="60">
        <f>'Field data and DAF'!F10</f>
        <v>6.5</v>
      </c>
      <c r="G10" s="60">
        <f>'Field data and DAF'!G10</f>
        <v>6.5</v>
      </c>
      <c r="H10" s="60">
        <f>'Field data and DAF'!H10</f>
        <v>0</v>
      </c>
      <c r="I10" s="60">
        <f>'Field data and DAF'!I10</f>
        <v>7.1</v>
      </c>
      <c r="J10" s="60">
        <f>'Field data and DAF'!J10</f>
        <v>6.1</v>
      </c>
      <c r="K10" s="60">
        <f>'Field data and DAF'!K10</f>
        <v>5.9</v>
      </c>
      <c r="L10" s="60">
        <f>'Field data and DAF'!L10</f>
        <v>0</v>
      </c>
      <c r="M10" s="60">
        <f>'Field data and DAF'!M10</f>
        <v>0</v>
      </c>
      <c r="N10" s="60">
        <f>'Field data and DAF'!N10</f>
        <v>5.8</v>
      </c>
      <c r="O10" s="60">
        <f>'Field data and DAF'!O10</f>
        <v>6.2</v>
      </c>
      <c r="P10" s="60">
        <f>'Field data and DAF'!P10</f>
        <v>6.5</v>
      </c>
      <c r="Q10" s="60">
        <f>'Field data and DAF'!Q10</f>
        <v>6.3</v>
      </c>
      <c r="R10" s="60">
        <f>'Field data and DAF'!R10</f>
        <v>6</v>
      </c>
      <c r="S10" s="60">
        <f>'Field data and DAF'!S10</f>
        <v>0</v>
      </c>
      <c r="T10" s="60">
        <f>'Field data and DAF'!T10</f>
        <v>0</v>
      </c>
      <c r="U10" s="60">
        <f>'Field data and DAF'!U10</f>
        <v>0</v>
      </c>
      <c r="V10" s="60">
        <f>'Field data and 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DAF'!C11</f>
        <v>3</v>
      </c>
      <c r="D11" s="60">
        <f>'Field data and DAF'!D11</f>
        <v>2</v>
      </c>
      <c r="E11" s="60">
        <f>'Field data and DAF'!E11</f>
        <v>3</v>
      </c>
      <c r="F11" s="60">
        <f>'Field data and DAF'!F11</f>
        <v>2</v>
      </c>
      <c r="G11" s="60">
        <f>'Field data and DAF'!G11</f>
        <v>2</v>
      </c>
      <c r="H11" s="60">
        <f>'Field data and DAF'!H11</f>
        <v>0</v>
      </c>
      <c r="I11" s="60">
        <f>'Field data and DAF'!I11</f>
        <v>2</v>
      </c>
      <c r="J11" s="60">
        <f>'Field data and DAF'!J11</f>
        <v>0</v>
      </c>
      <c r="K11" s="60">
        <f>'Field data and DAF'!K11</f>
        <v>2</v>
      </c>
      <c r="L11" s="60">
        <f>'Field data and DAF'!L11</f>
        <v>0</v>
      </c>
      <c r="M11" s="60">
        <f>'Field data and DAF'!M11</f>
        <v>0</v>
      </c>
      <c r="N11" s="60">
        <f>'Field data and DAF'!N11</f>
        <v>1</v>
      </c>
      <c r="O11" s="60">
        <f>'Field data and DAF'!O11</f>
        <v>3</v>
      </c>
      <c r="P11" s="60">
        <f>'Field data and DAF'!P11</f>
        <v>3</v>
      </c>
      <c r="Q11" s="60">
        <f>'Field data and DAF'!Q11</f>
        <v>1</v>
      </c>
      <c r="R11" s="60">
        <f>'Field data and DAF'!R11</f>
        <v>1</v>
      </c>
      <c r="S11" s="60">
        <f>'Field data and DAF'!S11</f>
        <v>0</v>
      </c>
      <c r="T11" s="60">
        <f>'Field data and DAF'!T11</f>
        <v>0</v>
      </c>
      <c r="U11" s="60">
        <f>'Field data and DAF'!U11</f>
        <v>0</v>
      </c>
      <c r="V11" s="60">
        <f>'Field data and 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DAF'!C12</f>
        <v>2</v>
      </c>
      <c r="D12" s="60">
        <f>'Field data and DAF'!D12</f>
        <v>2</v>
      </c>
      <c r="E12" s="60">
        <f>'Field data and DAF'!E12</f>
        <v>3</v>
      </c>
      <c r="F12" s="60">
        <f>'Field data and DAF'!F12</f>
        <v>1</v>
      </c>
      <c r="G12" s="60">
        <f>'Field data and DAF'!G12</f>
        <v>1</v>
      </c>
      <c r="H12" s="60">
        <f>'Field data and DAF'!H12</f>
        <v>0</v>
      </c>
      <c r="I12" s="60">
        <f>'Field data and DAF'!I12</f>
        <v>1</v>
      </c>
      <c r="J12" s="60">
        <f>'Field data and DAF'!J12</f>
        <v>2</v>
      </c>
      <c r="K12" s="60">
        <f>'Field data and DAF'!K12</f>
        <v>2</v>
      </c>
      <c r="L12" s="60">
        <f>'Field data and DAF'!L12</f>
        <v>0</v>
      </c>
      <c r="M12" s="60">
        <f>'Field data and DAF'!M12</f>
        <v>0</v>
      </c>
      <c r="N12" s="60">
        <f>'Field data and DAF'!N12</f>
        <v>2</v>
      </c>
      <c r="O12" s="60">
        <f>'Field data and DAF'!O12</f>
        <v>2</v>
      </c>
      <c r="P12" s="60">
        <f>'Field data and DAF'!P12</f>
        <v>3</v>
      </c>
      <c r="Q12" s="60">
        <f>'Field data and DAF'!Q12</f>
        <v>3</v>
      </c>
      <c r="R12" s="60">
        <f>'Field data and DAF'!R12</f>
        <v>2</v>
      </c>
      <c r="S12" s="60">
        <f>'Field data and DAF'!S12</f>
        <v>0</v>
      </c>
      <c r="T12" s="60">
        <f>'Field data and DAF'!T12</f>
        <v>0</v>
      </c>
      <c r="U12" s="60">
        <f>'Field data and DAF'!U12</f>
        <v>0</v>
      </c>
      <c r="V12" s="60">
        <f>'Field data and 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DAF'!C13</f>
        <v>3</v>
      </c>
      <c r="D13" s="60">
        <f>'Field data and DAF'!D13</f>
        <v>3</v>
      </c>
      <c r="E13" s="60">
        <f>'Field data and DAF'!E13</f>
        <v>3</v>
      </c>
      <c r="F13" s="60">
        <f>'Field data and DAF'!F13</f>
        <v>2</v>
      </c>
      <c r="G13" s="60">
        <f>'Field data and DAF'!G13</f>
        <v>2</v>
      </c>
      <c r="H13" s="60">
        <f>'Field data and DAF'!H13</f>
        <v>0</v>
      </c>
      <c r="I13" s="60">
        <f>'Field data and DAF'!I13</f>
        <v>2</v>
      </c>
      <c r="J13" s="60">
        <f>'Field data and DAF'!J13</f>
        <v>2</v>
      </c>
      <c r="K13" s="60">
        <f>'Field data and DAF'!K13</f>
        <v>3</v>
      </c>
      <c r="L13" s="60">
        <f>'Field data and DAF'!L13</f>
        <v>0</v>
      </c>
      <c r="M13" s="60">
        <f>'Field data and DAF'!M13</f>
        <v>0</v>
      </c>
      <c r="N13" s="60">
        <f>'Field data and DAF'!N13</f>
        <v>2</v>
      </c>
      <c r="O13" s="60">
        <f>'Field data and DAF'!O13</f>
        <v>2</v>
      </c>
      <c r="P13" s="60">
        <f>'Field data and DAF'!P13</f>
        <v>2</v>
      </c>
      <c r="Q13" s="60">
        <f>'Field data and DAF'!Q13</f>
        <v>2</v>
      </c>
      <c r="R13" s="60">
        <f>'Field data and DAF'!R13</f>
        <v>2</v>
      </c>
      <c r="S13" s="60">
        <f>'Field data and DAF'!S13</f>
        <v>0</v>
      </c>
      <c r="T13" s="60">
        <f>'Field data and DAF'!T13</f>
        <v>0</v>
      </c>
      <c r="U13" s="60">
        <f>'Field data and DAF'!U13</f>
        <v>0</v>
      </c>
      <c r="V13" s="60">
        <f>'Field data and 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DAF'!C14</f>
        <v xml:space="preserve">Grass Silage (30% DM) </v>
      </c>
      <c r="D14" s="102" t="str">
        <f>'Field data and DAF'!D14</f>
        <v xml:space="preserve">Grass Silage (30% DM) </v>
      </c>
      <c r="E14" s="102" t="str">
        <f>'Field data and DAF'!E14</f>
        <v xml:space="preserve">Grass Silage (30% DM) </v>
      </c>
      <c r="F14" s="102" t="str">
        <f>'Field data and DAF'!F14</f>
        <v xml:space="preserve">Grass Silage (30% DM) </v>
      </c>
      <c r="G14" s="102" t="str">
        <f>'Field data and DAF'!G14</f>
        <v xml:space="preserve">Grass Silage (30% DM) </v>
      </c>
      <c r="H14" s="102">
        <f>'Field data and DAF'!H14</f>
        <v>0</v>
      </c>
      <c r="I14" s="102" t="str">
        <f>'Field data and DAF'!I14</f>
        <v xml:space="preserve">Grass Silage (30% DM) </v>
      </c>
      <c r="J14" s="102" t="str">
        <f>'Field data and DAF'!J14</f>
        <v xml:space="preserve">Grass Silage (30% DM) </v>
      </c>
      <c r="K14" s="102" t="str">
        <f>'Field data and DAF'!K14</f>
        <v xml:space="preserve">Grass Silage (30% DM) </v>
      </c>
      <c r="L14" s="102">
        <f>'Field data and DAF'!L14</f>
        <v>0</v>
      </c>
      <c r="M14" s="102">
        <f>'Field data and DAF'!M14</f>
        <v>0</v>
      </c>
      <c r="N14" s="102" t="str">
        <f>'Field data and DAF'!N14</f>
        <v xml:space="preserve">Grass Silage (30% DM) </v>
      </c>
      <c r="O14" s="102" t="str">
        <f>'Field data and DAF'!O14</f>
        <v xml:space="preserve">Grass Silage (30% DM) </v>
      </c>
      <c r="P14" s="102" t="str">
        <f>'Field data and DAF'!P14</f>
        <v xml:space="preserve">Grass Silage (30% DM) </v>
      </c>
      <c r="Q14" s="102" t="str">
        <f>'Field data and DAF'!Q14</f>
        <v xml:space="preserve">Grass Silage (30% DM) </v>
      </c>
      <c r="R14" s="102" t="str">
        <f>'Field data and DAF'!R14</f>
        <v xml:space="preserve">Grass Silage (30% DM) </v>
      </c>
      <c r="S14" s="102">
        <f>'Field data and DAF'!S14</f>
        <v>0</v>
      </c>
      <c r="T14" s="102">
        <f>'Field data and DAF'!T14</f>
        <v>0</v>
      </c>
      <c r="U14" s="102">
        <f>'Field data and DAF'!U14</f>
        <v>0</v>
      </c>
      <c r="V14" s="102">
        <f>'Field data and DAF'!V14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DAF'!C15</f>
        <v>47</v>
      </c>
      <c r="D15" s="60">
        <f>'Field data and DAF'!D15</f>
        <v>47</v>
      </c>
      <c r="E15" s="60">
        <f>'Field data and DAF'!E15</f>
        <v>47</v>
      </c>
      <c r="F15" s="60">
        <f>'Field data and DAF'!F15</f>
        <v>47</v>
      </c>
      <c r="G15" s="60">
        <f>'Field data and DAF'!G15</f>
        <v>47</v>
      </c>
      <c r="H15" s="60">
        <f>'Field data and DAF'!H15</f>
        <v>0</v>
      </c>
      <c r="I15" s="60">
        <f>'Field data and DAF'!I15</f>
        <v>47</v>
      </c>
      <c r="J15" s="60">
        <f>'Field data and DAF'!J15</f>
        <v>47</v>
      </c>
      <c r="K15" s="60">
        <f>'Field data and DAF'!K15</f>
        <v>47</v>
      </c>
      <c r="L15" s="60">
        <f>'Field data and DAF'!L15</f>
        <v>0</v>
      </c>
      <c r="M15" s="60">
        <f>'Field data and DAF'!M15</f>
        <v>0</v>
      </c>
      <c r="N15" s="60">
        <f>'Field data and DAF'!N15</f>
        <v>47</v>
      </c>
      <c r="O15" s="60">
        <f>'Field data and DAF'!O15</f>
        <v>47</v>
      </c>
      <c r="P15" s="60">
        <f>'Field data and DAF'!P15</f>
        <v>47</v>
      </c>
      <c r="Q15" s="60">
        <f>'Field data and DAF'!Q15</f>
        <v>47</v>
      </c>
      <c r="R15" s="60">
        <f>'Field data and DAF'!R15</f>
        <v>47</v>
      </c>
      <c r="S15" s="60">
        <f>'Field data and DAF'!S15</f>
        <v>0</v>
      </c>
      <c r="T15" s="60">
        <f>'Field data and DAF'!T15</f>
        <v>0</v>
      </c>
      <c r="U15" s="60">
        <f>'Field data and DAF'!U15</f>
        <v>0</v>
      </c>
      <c r="V15" s="60">
        <f>'Field data and 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DAF'!C16</f>
        <v>Medium/Clay</v>
      </c>
      <c r="D16" s="103" t="str">
        <f>'Field data and DAF'!D16</f>
        <v>Medium/Clay</v>
      </c>
      <c r="E16" s="103" t="str">
        <f>'Field data and DAF'!E16</f>
        <v>Medium/Clay</v>
      </c>
      <c r="F16" s="103" t="str">
        <f>'Field data and DAF'!F16</f>
        <v>Medium/Clay</v>
      </c>
      <c r="G16" s="103" t="str">
        <f>'Field data and DAF'!G16</f>
        <v>Medium/Clay</v>
      </c>
      <c r="H16" s="103">
        <f>'Field data and DAF'!H16</f>
        <v>0</v>
      </c>
      <c r="I16" s="103" t="str">
        <f>'Field data and DAF'!I16</f>
        <v>Medium/Clay</v>
      </c>
      <c r="J16" s="103" t="str">
        <f>'Field data and DAF'!J16</f>
        <v>Medium/Clay</v>
      </c>
      <c r="K16" s="103" t="str">
        <f>'Field data and DAF'!K16</f>
        <v>Medium/Clay</v>
      </c>
      <c r="L16" s="103">
        <f>'Field data and DAF'!L16</f>
        <v>0</v>
      </c>
      <c r="M16" s="103">
        <f>'Field data and DAF'!M16</f>
        <v>0</v>
      </c>
      <c r="N16" s="103" t="str">
        <f>'Field data and DAF'!N16</f>
        <v>Medium/Clay</v>
      </c>
      <c r="O16" s="103" t="str">
        <f>'Field data and DAF'!O16</f>
        <v>Medium/Clay</v>
      </c>
      <c r="P16" s="103" t="str">
        <f>'Field data and DAF'!P16</f>
        <v>Medium/Clay</v>
      </c>
      <c r="Q16" s="103" t="str">
        <f>'Field data and DAF'!Q16</f>
        <v>Medium/Clay</v>
      </c>
      <c r="R16" s="103" t="str">
        <f>'Field data and DAF'!R16</f>
        <v>Medium/Clay</v>
      </c>
      <c r="S16" s="103">
        <f>'Field data and DAF'!S16</f>
        <v>0</v>
      </c>
      <c r="T16" s="103">
        <f>'Field data and DAF'!T16</f>
        <v>0</v>
      </c>
      <c r="U16" s="103">
        <f>'Field data and DAF'!U16</f>
        <v>0</v>
      </c>
      <c r="V16" s="103">
        <f>'Field data and 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t="e">
        <f t="shared" si="0"/>
        <v>#N/A</v>
      </c>
      <c r="I17" s="28">
        <f t="shared" si="0"/>
        <v>98.7</v>
      </c>
      <c r="J17" s="28">
        <f t="shared" si="0"/>
        <v>98.7</v>
      </c>
      <c r="K17" s="28">
        <f t="shared" si="0"/>
        <v>98.7</v>
      </c>
      <c r="L17" s="28" t="e">
        <f t="shared" si="0"/>
        <v>#N/A</v>
      </c>
      <c r="M17" s="28" t="e">
        <f t="shared" si="0"/>
        <v>#N/A</v>
      </c>
      <c r="N17" s="28">
        <f t="shared" si="0"/>
        <v>98.7</v>
      </c>
      <c r="O17" s="28">
        <f t="shared" si="0"/>
        <v>98.7</v>
      </c>
      <c r="P17" s="28">
        <f t="shared" si="0"/>
        <v>98.7</v>
      </c>
      <c r="Q17" s="28">
        <f t="shared" si="0"/>
        <v>98.7</v>
      </c>
      <c r="R17" s="28">
        <f t="shared" si="0"/>
        <v>98.7</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92.556400000000011</v>
      </c>
      <c r="D18" s="16">
        <f>$D32</f>
        <v>92.556400000000011</v>
      </c>
      <c r="E18" s="16">
        <f>$D33</f>
        <v>92.556400000000011</v>
      </c>
      <c r="F18" s="16">
        <f>$D34</f>
        <v>92.556400000000011</v>
      </c>
      <c r="G18" s="16">
        <f>$D35</f>
        <v>92.556400000000011</v>
      </c>
      <c r="H18" s="16">
        <f>$D36</f>
        <v>0</v>
      </c>
      <c r="I18" s="16">
        <f>$D37</f>
        <v>92.556400000000011</v>
      </c>
      <c r="J18" s="16">
        <f>$D38</f>
        <v>92.556400000000011</v>
      </c>
      <c r="K18" s="16">
        <f>$D39</f>
        <v>92.556400000000011</v>
      </c>
      <c r="L18" s="16">
        <f>$D40</f>
        <v>0</v>
      </c>
      <c r="M18" s="16">
        <f>$D41</f>
        <v>0</v>
      </c>
      <c r="N18" s="16">
        <f>$D42</f>
        <v>92.556400000000011</v>
      </c>
      <c r="O18" s="16">
        <f>$D43</f>
        <v>92.556400000000011</v>
      </c>
      <c r="P18" s="16">
        <f>$D44</f>
        <v>92.556400000000011</v>
      </c>
      <c r="Q18" s="16">
        <f>$D45</f>
        <v>92.556400000000011</v>
      </c>
      <c r="R18" s="16">
        <f>$D46</f>
        <v>92.556400000000011</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-6.1435999999999922</v>
      </c>
      <c r="D19" s="16">
        <f t="shared" ref="D19:V19" si="1">D18-D17</f>
        <v>-6.1435999999999922</v>
      </c>
      <c r="E19" s="16">
        <f t="shared" si="1"/>
        <v>-6.1435999999999922</v>
      </c>
      <c r="F19" s="16">
        <f t="shared" si="1"/>
        <v>-6.1435999999999922</v>
      </c>
      <c r="G19" s="16">
        <f t="shared" si="1"/>
        <v>-6.1435999999999922</v>
      </c>
      <c r="H19" s="16" t="e">
        <f t="shared" si="1"/>
        <v>#N/A</v>
      </c>
      <c r="I19" s="16">
        <f t="shared" si="1"/>
        <v>-6.1435999999999922</v>
      </c>
      <c r="J19" s="16">
        <f t="shared" si="1"/>
        <v>-6.1435999999999922</v>
      </c>
      <c r="K19" s="16">
        <f t="shared" si="1"/>
        <v>-6.1435999999999922</v>
      </c>
      <c r="L19" s="16" t="e">
        <f t="shared" si="1"/>
        <v>#N/A</v>
      </c>
      <c r="M19" s="16" t="e">
        <f t="shared" si="1"/>
        <v>#N/A</v>
      </c>
      <c r="N19" s="16">
        <f t="shared" si="1"/>
        <v>-6.1435999999999922</v>
      </c>
      <c r="O19" s="16">
        <f t="shared" si="1"/>
        <v>-6.1435999999999922</v>
      </c>
      <c r="P19" s="16">
        <f t="shared" si="1"/>
        <v>-6.1435999999999922</v>
      </c>
      <c r="Q19" s="16">
        <f t="shared" si="1"/>
        <v>-6.1435999999999922</v>
      </c>
      <c r="R19" s="16">
        <f t="shared" si="1"/>
        <v>-6.1435999999999922</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e">
        <f>IF($B36="","",IF(H$19&gt;=0,"INCREASE","DECREASE"))</f>
        <v>#N/A</v>
      </c>
      <c r="I20" s="26" t="str">
        <f>IF($B37="","",IF(I$19&gt;=0,"INCREASE","DECREASE"))</f>
        <v>DECREASE</v>
      </c>
      <c r="J20" s="26" t="str">
        <f>IF($B38="","",IF(J$19&gt;=0,"INCREASE","DECREASE"))</f>
        <v>DECREASE</v>
      </c>
      <c r="K20" s="26" t="str">
        <f>IF($B39="","",IF(K$19&gt;=0,"INCREASE","DECREASE"))</f>
        <v>DECREASE</v>
      </c>
      <c r="L20" s="26" t="e">
        <f>IF($B40="","",IF(L$19&gt;=0,"INCREASE","DECREASE"))</f>
        <v>#N/A</v>
      </c>
      <c r="M20" s="26" t="e">
        <f>IF($B41="","",IF(M$19&gt;=0,"INCREASE","DECREASE"))</f>
        <v>#N/A</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(VLOOKUP(D$14,$AI2:$AK24,3,FALSE))*D$15</f>
        <v>338.40000000000003</v>
      </c>
      <c r="E21" s="28">
        <f t="shared" si="2"/>
        <v>338.40000000000003</v>
      </c>
      <c r="F21" s="28">
        <f t="shared" si="2"/>
        <v>338.40000000000003</v>
      </c>
      <c r="G21" s="28">
        <f t="shared" si="2"/>
        <v>338.40000000000003</v>
      </c>
      <c r="H21" s="28" t="e">
        <f t="shared" si="2"/>
        <v>#N/A</v>
      </c>
      <c r="I21" s="28">
        <f t="shared" si="2"/>
        <v>338.40000000000003</v>
      </c>
      <c r="J21" s="28">
        <f t="shared" si="2"/>
        <v>338.40000000000003</v>
      </c>
      <c r="K21" s="28">
        <f t="shared" si="2"/>
        <v>338.40000000000003</v>
      </c>
      <c r="L21" s="28" t="e">
        <f t="shared" si="2"/>
        <v>#N/A</v>
      </c>
      <c r="M21" s="28" t="e">
        <f t="shared" si="2"/>
        <v>#N/A</v>
      </c>
      <c r="N21" s="28">
        <f t="shared" si="2"/>
        <v>338.40000000000003</v>
      </c>
      <c r="O21" s="28">
        <f t="shared" si="2"/>
        <v>338.40000000000003</v>
      </c>
      <c r="P21" s="28">
        <f t="shared" si="2"/>
        <v>338.40000000000003</v>
      </c>
      <c r="Q21" s="28">
        <f t="shared" si="2"/>
        <v>338.40000000000003</v>
      </c>
      <c r="R21" s="28">
        <f t="shared" si="2"/>
        <v>338.40000000000003</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9.6882000000000019</v>
      </c>
      <c r="D22" s="16">
        <f>$E32</f>
        <v>9.6882000000000019</v>
      </c>
      <c r="E22" s="16">
        <f>$E33</f>
        <v>9.6882000000000019</v>
      </c>
      <c r="F22" s="16">
        <f>$E34</f>
        <v>9.6882000000000019</v>
      </c>
      <c r="G22" s="16">
        <f>$E35</f>
        <v>9.6882000000000019</v>
      </c>
      <c r="H22" s="16">
        <f>$E36</f>
        <v>0</v>
      </c>
      <c r="I22" s="16">
        <f>$E37</f>
        <v>9.6882000000000019</v>
      </c>
      <c r="J22" s="16">
        <f>$E38</f>
        <v>9.6882000000000019</v>
      </c>
      <c r="K22" s="16">
        <f>$E39</f>
        <v>9.6882000000000019</v>
      </c>
      <c r="L22" s="16">
        <f>$E40</f>
        <v>0</v>
      </c>
      <c r="M22" s="16">
        <f>$E41</f>
        <v>0</v>
      </c>
      <c r="N22" s="16">
        <f>$E42</f>
        <v>9.6882000000000019</v>
      </c>
      <c r="O22" s="16">
        <f>$E43</f>
        <v>9.6882000000000019</v>
      </c>
      <c r="P22" s="16">
        <f>$E44</f>
        <v>9.6882000000000019</v>
      </c>
      <c r="Q22" s="16">
        <f>$E45</f>
        <v>9.6882000000000019</v>
      </c>
      <c r="R22" s="16">
        <f>$E46</f>
        <v>9.6882000000000019</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-328.71180000000004</v>
      </c>
      <c r="D23" s="16">
        <f t="shared" ref="D23:V23" si="3">D22-D21</f>
        <v>-328.71180000000004</v>
      </c>
      <c r="E23" s="16">
        <f t="shared" si="3"/>
        <v>-328.71180000000004</v>
      </c>
      <c r="F23" s="16">
        <f t="shared" si="3"/>
        <v>-328.71180000000004</v>
      </c>
      <c r="G23" s="16">
        <f t="shared" si="3"/>
        <v>-328.71180000000004</v>
      </c>
      <c r="H23" s="16" t="e">
        <f t="shared" si="3"/>
        <v>#N/A</v>
      </c>
      <c r="I23" s="16">
        <f t="shared" si="3"/>
        <v>-328.71180000000004</v>
      </c>
      <c r="J23" s="16">
        <f t="shared" si="3"/>
        <v>-328.71180000000004</v>
      </c>
      <c r="K23" s="16">
        <f t="shared" si="3"/>
        <v>-328.71180000000004</v>
      </c>
      <c r="L23" s="16" t="e">
        <f t="shared" si="3"/>
        <v>#N/A</v>
      </c>
      <c r="M23" s="16" t="e">
        <f t="shared" si="3"/>
        <v>#N/A</v>
      </c>
      <c r="N23" s="16">
        <f t="shared" si="3"/>
        <v>-328.71180000000004</v>
      </c>
      <c r="O23" s="16">
        <f t="shared" si="3"/>
        <v>-328.71180000000004</v>
      </c>
      <c r="P23" s="16">
        <f t="shared" si="3"/>
        <v>-328.71180000000004</v>
      </c>
      <c r="Q23" s="16">
        <f t="shared" si="3"/>
        <v>-328.71180000000004</v>
      </c>
      <c r="R23" s="16">
        <f t="shared" si="3"/>
        <v>-328.71180000000004</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str">
        <f t="shared" si="4"/>
        <v>DECREASE</v>
      </c>
      <c r="J24" s="26" t="str">
        <f t="shared" si="4"/>
        <v>DECREASE</v>
      </c>
      <c r="K24" s="26" t="str">
        <f t="shared" si="4"/>
        <v>DECREASE</v>
      </c>
      <c r="L24" s="26" t="e">
        <f t="shared" si="4"/>
        <v>#N/A</v>
      </c>
      <c r="M24" s="26" t="e">
        <f t="shared" si="4"/>
        <v>#N/A</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t="s">
        <v>54</v>
      </c>
      <c r="T27" s="107"/>
      <c r="U27" s="107"/>
    </row>
    <row r="28" spans="1:40" s="57" customFormat="1" x14ac:dyDescent="0.35">
      <c r="A28" s="108"/>
      <c r="B28" s="24">
        <v>1.59</v>
      </c>
      <c r="C28" s="15">
        <v>0.11</v>
      </c>
      <c r="D28" s="15">
        <v>202</v>
      </c>
      <c r="E28" s="15">
        <v>40.200000000000003</v>
      </c>
      <c r="F28" s="15">
        <v>10</v>
      </c>
      <c r="G28" s="15">
        <v>0.2</v>
      </c>
      <c r="H28" s="15">
        <v>0.94</v>
      </c>
      <c r="I28" s="15">
        <v>0.5</v>
      </c>
      <c r="J28" s="15">
        <v>0.01</v>
      </c>
      <c r="K28" s="23">
        <v>0.05</v>
      </c>
      <c r="L28" s="15">
        <v>0.2</v>
      </c>
      <c r="M28" s="15">
        <v>0.27</v>
      </c>
      <c r="N28" s="15"/>
      <c r="O28" s="15"/>
      <c r="P28" s="15">
        <v>381</v>
      </c>
      <c r="Q28" s="15">
        <v>135</v>
      </c>
      <c r="R28" s="15"/>
      <c r="S28" s="15">
        <v>0.5</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528</v>
      </c>
      <c r="B31" s="15">
        <v>200</v>
      </c>
      <c r="C31" s="77">
        <f>IF(C$27="%w/w SAR",((C$28*10)*$B31),IF(C$27="%w/w DM",(((C$28*10)*($B$28/100))*$B31),IF(C$27="kg/t SAR",(C$28*$B31),IF(C$27="kg/t DM",((C$28*($B$28/100))*$B31),IF(C$27="mg/kg SAR",((C$28*0.001)*$B31),IF(C$27="mg/kg DM",(((C$28*0.001)*($B$28/100))*$B31),0))))))</f>
        <v>220.00000000000003</v>
      </c>
      <c r="D31" s="77">
        <f>(IF(D$27="%w/w SAR",((D$28*10)*$B31),IF(D$27="%w/w DM",(((D$28*10)*($B$28/100))*$B31),IF(D$27="kg/t SAR",(D$28*$B31),IF(D$27="kg/t DM",((D$28*($B$28/100))*$B31),IF(D$27="mg/kg SAR",((D$28*0.001)*$B31),IF(D$27="mg/kg DM",(((D$28*0.001)*($B$28/100))*$B31),"0")))))))*2.291</f>
        <v>92.556400000000011</v>
      </c>
      <c r="E31" s="77">
        <f>(IF(E$27="%w/w SAR",((E$28*10)*$B31),IF(E$27="%w/w DM",(((E$28*10)*($B$28/100))*$B31),IF(E$27="kg/t SAR",(E$28*$B31),IF(E$27="kg/t DM",((E$28*($B$28/100))*$B31),IF(E$27="mg/kg SAR",((E$28*0.001)*$B31),IF(E$27="mg/kg DM",(((E$28*0.001)*($B$28/100))*$B31),"0")))))))*1.205</f>
        <v>9.6882000000000019</v>
      </c>
      <c r="F31" s="77">
        <f>(IF(F$27="%w/w SAR",((F$28*10)*$B31),IF(F$27="%w/w DM",(((F$28*10)*($B$28/100))*$B31),IF(F$27="kg/t SAR",(F$28*$B31),IF(F$27="kg/t DM",((F$28*($B$28/100))*$B31),IF(F$27="mg/kg SAR",((F$28*0.001)*$B31),IF(F$27="mg/kg DM",(((F$28*0.001)*($B$28/100))*$B31),"0")))))))*1.658</f>
        <v>3.3159999999999998</v>
      </c>
      <c r="G31" s="77">
        <f t="shared" ref="G31:P46" si="5">IF(G$27="%w/w SAR",((G$28*10)*$B31),IF(G$27="%w/w DM",(((G$28*10)*($B$28/100))*$B31),IF(G$27="kg/t SAR",(G$28*$B31),IF(G$27="kg/t DM",((G$28*($B$28/100))*$B31),IF(G$27="mg/kg SAR",((G$28*0.001)*$B31),IF(G$27="mg/kg DM",(((G$28*0.001)*($B$28/100))*$B31),0))))))</f>
        <v>0.04</v>
      </c>
      <c r="H31" s="77">
        <f t="shared" si="5"/>
        <v>0.188</v>
      </c>
      <c r="I31" s="77">
        <f t="shared" si="5"/>
        <v>0.1</v>
      </c>
      <c r="J31" s="77">
        <f t="shared" si="5"/>
        <v>2E-3</v>
      </c>
      <c r="K31" s="77">
        <f t="shared" si="5"/>
        <v>0.01</v>
      </c>
      <c r="L31" s="77">
        <f t="shared" si="5"/>
        <v>0.04</v>
      </c>
      <c r="M31" s="77">
        <f t="shared" si="5"/>
        <v>5.3999999999999999E-2</v>
      </c>
      <c r="N31" s="77">
        <f t="shared" si="5"/>
        <v>0</v>
      </c>
      <c r="O31" s="77">
        <f t="shared" si="5"/>
        <v>0</v>
      </c>
      <c r="P31" s="77">
        <f t="shared" si="5"/>
        <v>76.2</v>
      </c>
      <c r="Q31" s="77">
        <f>(IF(Q$27="%w/w SAR",((Q$28*10)*$B31),IF(Q$27="%w/w DM",(((Q$28*10)*($B$28/100))*$B31),IF(Q$27="kg/t SAR",(Q$28*$B31),IF(Q$27="kg/t DM",((Q$28*($B$28/100))*$B31),IF(Q$27="mg/kg SAR",((Q$28*0.001)*$B31),IF(Q$27="mg/kg DM",(((Q$28*0.001)*($B$28/100))*$B31),0)))))))*2.5</f>
        <v>67.5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2928</v>
      </c>
      <c r="B32" s="15">
        <v>200</v>
      </c>
      <c r="C32" s="77">
        <f t="shared" ref="C32:C50" si="6">IF(C$27="%w/w SAR",((C$28*10)*$B32),IF(C$27="%w/w DM",(((C$28*10)*($B$28/100))*$B32),IF(C$27="kg/t SAR",(C$28*$B32),IF(C$27="kg/t DM",((C$28*($B$28/100))*$B32),IF(C$27="mg/kg SAR",((C$28*0.001)*$B32),IF(C$27="mg/kg DM",(((C$28*0.001)*($B$28/100))*$B32),0))))))</f>
        <v>220.00000000000003</v>
      </c>
      <c r="D32" s="77">
        <f t="shared" ref="D32:D50" si="7">(IF(D$27="%w/w SAR",((D$28*10)*$B32),IF(D$27="%w/w DM",(((D$28*10)*($B$28/100))*$B32),IF(D$27="kg/t SAR",(D$28*$B32),IF(D$27="kg/t DM",((D$28*($B$28/100))*$B32),IF(D$27="mg/kg SAR",((D$28*0.001)*$B32),IF(D$27="mg/kg DM",(((D$28*0.001)*($B$28/100))*$B32),"0")))))))*2.291</f>
        <v>92.556400000000011</v>
      </c>
      <c r="E32" s="77">
        <f t="shared" ref="E32:E50" si="8">(IF(E$27="%w/w SAR",((E$28*10)*$B32),IF(E$27="%w/w DM",(((E$28*10)*($B$28/100))*$B32),IF(E$27="kg/t SAR",(E$28*$B32),IF(E$27="kg/t DM",((E$28*($B$28/100))*$B32),IF(E$27="mg/kg SAR",((E$28*0.001)*$B32),IF(E$27="mg/kg DM",(((E$28*0.001)*($B$28/100))*$B32),"0")))))))*1.205</f>
        <v>9.6882000000000019</v>
      </c>
      <c r="F32" s="77">
        <f t="shared" ref="F32:F50" si="9">(IF(F$27="%w/w SAR",((F$28*10)*$B32),IF(F$27="%w/w DM",(((F$28*10)*($B$28/100))*$B32),IF(F$27="kg/t SAR",(F$28*$B32),IF(F$27="kg/t DM",((F$28*($B$28/100))*$B32),IF(F$27="mg/kg SAR",((F$28*0.001)*$B32),IF(F$27="mg/kg DM",(((F$28*0.001)*($B$28/100))*$B32),"0")))))))*1.658</f>
        <v>3.3159999999999998</v>
      </c>
      <c r="G32" s="77">
        <f t="shared" si="5"/>
        <v>0.04</v>
      </c>
      <c r="H32" s="77">
        <f t="shared" si="5"/>
        <v>0.188</v>
      </c>
      <c r="I32" s="77">
        <f t="shared" si="5"/>
        <v>0.1</v>
      </c>
      <c r="J32" s="77">
        <f t="shared" si="5"/>
        <v>2E-3</v>
      </c>
      <c r="K32" s="77">
        <f t="shared" si="5"/>
        <v>0.01</v>
      </c>
      <c r="L32" s="77">
        <f t="shared" si="5"/>
        <v>0.04</v>
      </c>
      <c r="M32" s="77">
        <f t="shared" si="5"/>
        <v>5.3999999999999999E-2</v>
      </c>
      <c r="N32" s="77">
        <f t="shared" si="5"/>
        <v>0</v>
      </c>
      <c r="O32" s="77">
        <f t="shared" si="5"/>
        <v>0</v>
      </c>
      <c r="P32" s="77">
        <f t="shared" si="5"/>
        <v>76.2</v>
      </c>
      <c r="Q32" s="77">
        <f t="shared" ref="Q32:Q50" si="10">(IF(Q$27="%w/w SAR",((Q$28*10)*$B32),IF(Q$27="%w/w DM",(((Q$28*10)*($B$28/100))*$B32),IF(Q$27="kg/t SAR",(Q$28*$B32),IF(Q$27="kg/t DM",((Q$28*($B$28/100))*$B32),IF(Q$27="mg/kg SAR",((Q$28*0.001)*$B32),IF(Q$27="mg/kg DM",(((Q$28*0.001)*($B$28/100))*$B32),0)))))))*2.5</f>
        <v>67.5</v>
      </c>
      <c r="R32" s="77">
        <f t="shared" ref="R32:U50" si="11">IF(R$27="%w/w SAR",((R$28*10)*$B32),IF(R$27="%w/w DM",(((R$28*10)*($B$28/100))*$B32),IF(R$27="kg/t SAR",(R$28*$B32),IF(R$27="kg/t DM",((R$28*($B$28/100))*$B32),IF(R$27="mg/kg SAR",((R$28*0.001)*$B32),IF(R$27="mg/kg DM",(((R$28*0.001)*($B$28/100))*$B32),0))))))</f>
        <v>0</v>
      </c>
      <c r="S32" s="77">
        <f t="shared" si="11"/>
        <v>0.1</v>
      </c>
      <c r="T32" s="77">
        <f t="shared" si="11"/>
        <v>0</v>
      </c>
      <c r="U32" s="77">
        <f t="shared" si="11"/>
        <v>0</v>
      </c>
      <c r="AB32" s="59"/>
      <c r="AC32" s="59"/>
      <c r="AD32" s="59"/>
      <c r="AE32" s="59"/>
      <c r="AF32" s="59"/>
      <c r="AG32" s="59"/>
      <c r="AH32" s="59"/>
      <c r="AI32" s="59"/>
    </row>
    <row r="33" spans="1:35" s="72" customFormat="1" ht="13" x14ac:dyDescent="0.35">
      <c r="A33" s="13">
        <f>E8</f>
        <v>2952</v>
      </c>
      <c r="B33" s="15">
        <v>200</v>
      </c>
      <c r="C33" s="77">
        <f t="shared" si="6"/>
        <v>220.00000000000003</v>
      </c>
      <c r="D33" s="77">
        <f t="shared" si="7"/>
        <v>92.556400000000011</v>
      </c>
      <c r="E33" s="77">
        <f t="shared" si="8"/>
        <v>9.6882000000000019</v>
      </c>
      <c r="F33" s="77">
        <f t="shared" si="9"/>
        <v>3.3159999999999998</v>
      </c>
      <c r="G33" s="77">
        <f t="shared" si="5"/>
        <v>0.04</v>
      </c>
      <c r="H33" s="77">
        <f t="shared" si="5"/>
        <v>0.188</v>
      </c>
      <c r="I33" s="77">
        <f t="shared" si="5"/>
        <v>0.1</v>
      </c>
      <c r="J33" s="77">
        <f t="shared" si="5"/>
        <v>2E-3</v>
      </c>
      <c r="K33" s="77">
        <f t="shared" si="5"/>
        <v>0.01</v>
      </c>
      <c r="L33" s="77">
        <f t="shared" si="5"/>
        <v>0.04</v>
      </c>
      <c r="M33" s="77">
        <f t="shared" si="5"/>
        <v>5.3999999999999999E-2</v>
      </c>
      <c r="N33" s="77">
        <f t="shared" si="5"/>
        <v>0</v>
      </c>
      <c r="O33" s="77">
        <f t="shared" si="5"/>
        <v>0</v>
      </c>
      <c r="P33" s="77">
        <f t="shared" si="5"/>
        <v>76.2</v>
      </c>
      <c r="Q33" s="77">
        <f t="shared" si="10"/>
        <v>67.5</v>
      </c>
      <c r="R33" s="77">
        <f t="shared" si="11"/>
        <v>0</v>
      </c>
      <c r="S33" s="77">
        <f t="shared" si="11"/>
        <v>0.1</v>
      </c>
      <c r="T33" s="77">
        <f t="shared" si="11"/>
        <v>0</v>
      </c>
      <c r="U33" s="77">
        <f t="shared" si="11"/>
        <v>0</v>
      </c>
      <c r="AB33" s="59"/>
      <c r="AC33" s="59"/>
      <c r="AD33" s="59"/>
      <c r="AE33" s="59"/>
      <c r="AF33" s="59"/>
      <c r="AG33" s="59"/>
      <c r="AH33" s="59"/>
      <c r="AI33" s="59"/>
    </row>
    <row r="34" spans="1:35" s="72" customFormat="1" ht="13" x14ac:dyDescent="0.35">
      <c r="A34" s="13">
        <f>F8</f>
        <v>3171</v>
      </c>
      <c r="B34" s="15">
        <v>200</v>
      </c>
      <c r="C34" s="77">
        <f t="shared" si="6"/>
        <v>220.00000000000003</v>
      </c>
      <c r="D34" s="77">
        <f t="shared" si="7"/>
        <v>92.556400000000011</v>
      </c>
      <c r="E34" s="77">
        <f t="shared" si="8"/>
        <v>9.6882000000000019</v>
      </c>
      <c r="F34" s="77">
        <f t="shared" si="9"/>
        <v>3.3159999999999998</v>
      </c>
      <c r="G34" s="77">
        <f t="shared" si="5"/>
        <v>0.04</v>
      </c>
      <c r="H34" s="77">
        <f t="shared" si="5"/>
        <v>0.188</v>
      </c>
      <c r="I34" s="77">
        <f t="shared" si="5"/>
        <v>0.1</v>
      </c>
      <c r="J34" s="77">
        <f t="shared" si="5"/>
        <v>2E-3</v>
      </c>
      <c r="K34" s="77">
        <f t="shared" si="5"/>
        <v>0.01</v>
      </c>
      <c r="L34" s="77">
        <f t="shared" si="5"/>
        <v>0.04</v>
      </c>
      <c r="M34" s="77">
        <f t="shared" si="5"/>
        <v>5.3999999999999999E-2</v>
      </c>
      <c r="N34" s="77">
        <f t="shared" si="5"/>
        <v>0</v>
      </c>
      <c r="O34" s="77">
        <f t="shared" si="5"/>
        <v>0</v>
      </c>
      <c r="P34" s="77">
        <f t="shared" si="5"/>
        <v>76.2</v>
      </c>
      <c r="Q34" s="77">
        <f t="shared" si="10"/>
        <v>67.5</v>
      </c>
      <c r="R34" s="77">
        <f t="shared" si="11"/>
        <v>0</v>
      </c>
      <c r="S34" s="77">
        <f t="shared" si="11"/>
        <v>0.1</v>
      </c>
      <c r="T34" s="77">
        <f t="shared" si="11"/>
        <v>0</v>
      </c>
      <c r="U34" s="77">
        <f t="shared" si="11"/>
        <v>0</v>
      </c>
      <c r="AB34" s="59"/>
      <c r="AC34" s="59"/>
      <c r="AD34" s="59"/>
      <c r="AE34" s="59"/>
      <c r="AF34" s="59"/>
      <c r="AG34" s="59"/>
      <c r="AH34" s="59"/>
      <c r="AI34" s="59"/>
    </row>
    <row r="35" spans="1:35" s="72" customFormat="1" ht="13" x14ac:dyDescent="0.35">
      <c r="A35" s="13">
        <f>G8</f>
        <v>2949</v>
      </c>
      <c r="B35" s="15">
        <v>200</v>
      </c>
      <c r="C35" s="77">
        <f t="shared" si="6"/>
        <v>220.00000000000003</v>
      </c>
      <c r="D35" s="77">
        <f t="shared" si="7"/>
        <v>92.556400000000011</v>
      </c>
      <c r="E35" s="77">
        <f t="shared" si="8"/>
        <v>9.6882000000000019</v>
      </c>
      <c r="F35" s="77">
        <f t="shared" si="9"/>
        <v>3.3159999999999998</v>
      </c>
      <c r="G35" s="77">
        <f t="shared" si="5"/>
        <v>0.04</v>
      </c>
      <c r="H35" s="77">
        <f t="shared" si="5"/>
        <v>0.188</v>
      </c>
      <c r="I35" s="77">
        <f t="shared" si="5"/>
        <v>0.1</v>
      </c>
      <c r="J35" s="77">
        <f t="shared" si="5"/>
        <v>2E-3</v>
      </c>
      <c r="K35" s="77">
        <f t="shared" si="5"/>
        <v>0.01</v>
      </c>
      <c r="L35" s="77">
        <f t="shared" si="5"/>
        <v>0.04</v>
      </c>
      <c r="M35" s="77">
        <f t="shared" si="5"/>
        <v>5.3999999999999999E-2</v>
      </c>
      <c r="N35" s="77">
        <f t="shared" si="5"/>
        <v>0</v>
      </c>
      <c r="O35" s="77">
        <f t="shared" si="5"/>
        <v>0</v>
      </c>
      <c r="P35" s="77">
        <f t="shared" si="5"/>
        <v>76.2</v>
      </c>
      <c r="Q35" s="77">
        <f t="shared" si="10"/>
        <v>67.5</v>
      </c>
      <c r="R35" s="77">
        <f t="shared" si="11"/>
        <v>0</v>
      </c>
      <c r="S35" s="77">
        <f t="shared" si="11"/>
        <v>0.1</v>
      </c>
      <c r="T35" s="77">
        <f t="shared" si="11"/>
        <v>0</v>
      </c>
      <c r="U35" s="77">
        <f t="shared" si="11"/>
        <v>0</v>
      </c>
      <c r="AB35" s="59"/>
      <c r="AC35" s="59"/>
      <c r="AD35" s="59"/>
      <c r="AE35" s="59"/>
      <c r="AF35" s="59"/>
      <c r="AG35" s="59"/>
      <c r="AH35" s="59"/>
      <c r="AI35" s="59"/>
    </row>
    <row r="36" spans="1:35" s="72" customFormat="1" ht="13" x14ac:dyDescent="0.35">
      <c r="A36" s="13">
        <f>H8</f>
        <v>0</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4726</v>
      </c>
      <c r="B37" s="15">
        <v>200</v>
      </c>
      <c r="C37" s="77">
        <f t="shared" si="6"/>
        <v>220.00000000000003</v>
      </c>
      <c r="D37" s="77">
        <f t="shared" si="7"/>
        <v>92.556400000000011</v>
      </c>
      <c r="E37" s="77">
        <f t="shared" si="8"/>
        <v>9.6882000000000019</v>
      </c>
      <c r="F37" s="77">
        <f t="shared" si="9"/>
        <v>3.3159999999999998</v>
      </c>
      <c r="G37" s="77">
        <f t="shared" si="5"/>
        <v>0.04</v>
      </c>
      <c r="H37" s="77">
        <f t="shared" si="5"/>
        <v>0.188</v>
      </c>
      <c r="I37" s="77">
        <f t="shared" si="5"/>
        <v>0.1</v>
      </c>
      <c r="J37" s="77">
        <f t="shared" si="5"/>
        <v>2E-3</v>
      </c>
      <c r="K37" s="77">
        <f t="shared" si="5"/>
        <v>0.01</v>
      </c>
      <c r="L37" s="77">
        <f t="shared" si="5"/>
        <v>0.04</v>
      </c>
      <c r="M37" s="77">
        <f t="shared" si="5"/>
        <v>5.3999999999999999E-2</v>
      </c>
      <c r="N37" s="77">
        <f t="shared" si="5"/>
        <v>0</v>
      </c>
      <c r="O37" s="77">
        <f t="shared" si="5"/>
        <v>0</v>
      </c>
      <c r="P37" s="77">
        <f t="shared" si="5"/>
        <v>76.2</v>
      </c>
      <c r="Q37" s="77">
        <f t="shared" si="10"/>
        <v>67.5</v>
      </c>
      <c r="R37" s="77">
        <f t="shared" si="11"/>
        <v>0</v>
      </c>
      <c r="S37" s="77">
        <f t="shared" si="11"/>
        <v>0.1</v>
      </c>
      <c r="T37" s="77">
        <f t="shared" si="11"/>
        <v>0</v>
      </c>
      <c r="U37" s="77">
        <f t="shared" si="11"/>
        <v>0</v>
      </c>
      <c r="AB37" s="59"/>
      <c r="AC37" s="59"/>
      <c r="AD37" s="59"/>
      <c r="AE37" s="59"/>
      <c r="AF37" s="59"/>
      <c r="AG37" s="59"/>
      <c r="AH37" s="59"/>
      <c r="AI37" s="59"/>
    </row>
    <row r="38" spans="1:35" s="72" customFormat="1" ht="13" x14ac:dyDescent="0.35">
      <c r="A38" s="13">
        <f>J8</f>
        <v>5111</v>
      </c>
      <c r="B38" s="15">
        <v>200</v>
      </c>
      <c r="C38" s="77">
        <f t="shared" si="6"/>
        <v>220.00000000000003</v>
      </c>
      <c r="D38" s="77">
        <f t="shared" si="7"/>
        <v>92.556400000000011</v>
      </c>
      <c r="E38" s="77">
        <f t="shared" si="8"/>
        <v>9.6882000000000019</v>
      </c>
      <c r="F38" s="77">
        <f t="shared" si="9"/>
        <v>3.3159999999999998</v>
      </c>
      <c r="G38" s="77">
        <f t="shared" si="5"/>
        <v>0.04</v>
      </c>
      <c r="H38" s="77">
        <f t="shared" si="5"/>
        <v>0.188</v>
      </c>
      <c r="I38" s="77">
        <f t="shared" si="5"/>
        <v>0.1</v>
      </c>
      <c r="J38" s="77">
        <f t="shared" si="5"/>
        <v>2E-3</v>
      </c>
      <c r="K38" s="77">
        <f t="shared" si="5"/>
        <v>0.01</v>
      </c>
      <c r="L38" s="77">
        <f t="shared" si="5"/>
        <v>0.04</v>
      </c>
      <c r="M38" s="77">
        <f t="shared" si="5"/>
        <v>5.3999999999999999E-2</v>
      </c>
      <c r="N38" s="77">
        <f t="shared" si="5"/>
        <v>0</v>
      </c>
      <c r="O38" s="77">
        <f t="shared" si="5"/>
        <v>0</v>
      </c>
      <c r="P38" s="77">
        <f t="shared" si="5"/>
        <v>76.2</v>
      </c>
      <c r="Q38" s="77">
        <f t="shared" si="10"/>
        <v>67.5</v>
      </c>
      <c r="R38" s="77">
        <f t="shared" si="11"/>
        <v>0</v>
      </c>
      <c r="S38" s="77">
        <f t="shared" si="11"/>
        <v>0.1</v>
      </c>
      <c r="T38" s="77">
        <f t="shared" si="11"/>
        <v>0</v>
      </c>
      <c r="U38" s="77">
        <f t="shared" si="11"/>
        <v>0</v>
      </c>
      <c r="AB38" s="59"/>
      <c r="AC38" s="59"/>
      <c r="AD38" s="59"/>
      <c r="AE38" s="59"/>
      <c r="AF38" s="59"/>
      <c r="AG38" s="59"/>
      <c r="AH38" s="59"/>
      <c r="AI38" s="59"/>
    </row>
    <row r="39" spans="1:35" s="72" customFormat="1" ht="13" x14ac:dyDescent="0.35">
      <c r="A39" s="13">
        <f>K8</f>
        <v>4300</v>
      </c>
      <c r="B39" s="15">
        <v>200</v>
      </c>
      <c r="C39" s="77">
        <f t="shared" si="6"/>
        <v>220.00000000000003</v>
      </c>
      <c r="D39" s="77">
        <f t="shared" si="7"/>
        <v>92.556400000000011</v>
      </c>
      <c r="E39" s="77">
        <f t="shared" si="8"/>
        <v>9.6882000000000019</v>
      </c>
      <c r="F39" s="77">
        <f t="shared" si="9"/>
        <v>3.3159999999999998</v>
      </c>
      <c r="G39" s="77">
        <f t="shared" si="5"/>
        <v>0.04</v>
      </c>
      <c r="H39" s="77">
        <f t="shared" si="5"/>
        <v>0.188</v>
      </c>
      <c r="I39" s="77">
        <f t="shared" si="5"/>
        <v>0.1</v>
      </c>
      <c r="J39" s="77">
        <f t="shared" si="5"/>
        <v>2E-3</v>
      </c>
      <c r="K39" s="77">
        <f t="shared" si="5"/>
        <v>0.01</v>
      </c>
      <c r="L39" s="77">
        <f t="shared" si="5"/>
        <v>0.04</v>
      </c>
      <c r="M39" s="77">
        <f t="shared" si="5"/>
        <v>5.3999999999999999E-2</v>
      </c>
      <c r="N39" s="77">
        <f t="shared" si="5"/>
        <v>0</v>
      </c>
      <c r="O39" s="77">
        <f t="shared" si="5"/>
        <v>0</v>
      </c>
      <c r="P39" s="77">
        <f t="shared" si="5"/>
        <v>76.2</v>
      </c>
      <c r="Q39" s="77">
        <f t="shared" si="10"/>
        <v>67.5</v>
      </c>
      <c r="R39" s="77">
        <f t="shared" si="11"/>
        <v>0</v>
      </c>
      <c r="S39" s="77">
        <f t="shared" si="11"/>
        <v>0.1</v>
      </c>
      <c r="T39" s="77">
        <f t="shared" si="11"/>
        <v>0</v>
      </c>
      <c r="U39" s="77">
        <f t="shared" si="11"/>
        <v>0</v>
      </c>
      <c r="AB39" s="59"/>
      <c r="AC39" s="59"/>
      <c r="AD39" s="59"/>
      <c r="AE39" s="59"/>
      <c r="AF39" s="59"/>
      <c r="AG39" s="59"/>
      <c r="AH39" s="59"/>
      <c r="AI39" s="59"/>
    </row>
    <row r="40" spans="1:35" s="72" customFormat="1" ht="13" x14ac:dyDescent="0.35">
      <c r="A40" s="13">
        <f>L8</f>
        <v>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v>0</v>
      </c>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7291</v>
      </c>
      <c r="B42" s="15">
        <v>200</v>
      </c>
      <c r="C42" s="77">
        <f t="shared" si="6"/>
        <v>220.00000000000003</v>
      </c>
      <c r="D42" s="77">
        <f t="shared" si="7"/>
        <v>92.556400000000011</v>
      </c>
      <c r="E42" s="77">
        <f t="shared" si="8"/>
        <v>9.6882000000000019</v>
      </c>
      <c r="F42" s="77">
        <f t="shared" si="9"/>
        <v>3.3159999999999998</v>
      </c>
      <c r="G42" s="77">
        <f t="shared" si="5"/>
        <v>0.04</v>
      </c>
      <c r="H42" s="77">
        <f t="shared" si="5"/>
        <v>0.188</v>
      </c>
      <c r="I42" s="77">
        <f t="shared" si="5"/>
        <v>0.1</v>
      </c>
      <c r="J42" s="77">
        <f t="shared" si="5"/>
        <v>2E-3</v>
      </c>
      <c r="K42" s="77">
        <f t="shared" si="5"/>
        <v>0.01</v>
      </c>
      <c r="L42" s="77">
        <f t="shared" si="5"/>
        <v>0.04</v>
      </c>
      <c r="M42" s="77">
        <f t="shared" si="5"/>
        <v>5.3999999999999999E-2</v>
      </c>
      <c r="N42" s="77">
        <f t="shared" si="5"/>
        <v>0</v>
      </c>
      <c r="O42" s="77">
        <f t="shared" si="5"/>
        <v>0</v>
      </c>
      <c r="P42" s="77">
        <f t="shared" si="5"/>
        <v>76.2</v>
      </c>
      <c r="Q42" s="77">
        <f t="shared" si="10"/>
        <v>67.5</v>
      </c>
      <c r="R42" s="77">
        <f t="shared" si="11"/>
        <v>0</v>
      </c>
      <c r="S42" s="77">
        <f t="shared" si="11"/>
        <v>0.1</v>
      </c>
      <c r="T42" s="77">
        <f t="shared" si="11"/>
        <v>0</v>
      </c>
      <c r="U42" s="77">
        <f t="shared" si="11"/>
        <v>0</v>
      </c>
      <c r="AB42" s="59"/>
      <c r="AC42" s="59"/>
      <c r="AD42" s="59"/>
      <c r="AE42" s="59"/>
      <c r="AF42" s="59"/>
      <c r="AG42" s="59"/>
      <c r="AH42" s="59"/>
      <c r="AI42" s="59"/>
    </row>
    <row r="43" spans="1:35" s="72" customFormat="1" ht="13" x14ac:dyDescent="0.35">
      <c r="A43" s="13">
        <f>O8</f>
        <v>8570</v>
      </c>
      <c r="B43" s="15">
        <v>200</v>
      </c>
      <c r="C43" s="77">
        <f t="shared" si="6"/>
        <v>220.00000000000003</v>
      </c>
      <c r="D43" s="77">
        <f t="shared" si="7"/>
        <v>92.556400000000011</v>
      </c>
      <c r="E43" s="77">
        <f t="shared" si="8"/>
        <v>9.6882000000000019</v>
      </c>
      <c r="F43" s="77">
        <f t="shared" si="9"/>
        <v>3.3159999999999998</v>
      </c>
      <c r="G43" s="77">
        <f t="shared" si="5"/>
        <v>0.04</v>
      </c>
      <c r="H43" s="77">
        <f t="shared" si="5"/>
        <v>0.188</v>
      </c>
      <c r="I43" s="77">
        <f t="shared" si="5"/>
        <v>0.1</v>
      </c>
      <c r="J43" s="77">
        <f t="shared" si="5"/>
        <v>2E-3</v>
      </c>
      <c r="K43" s="77">
        <f t="shared" si="5"/>
        <v>0.01</v>
      </c>
      <c r="L43" s="77">
        <f t="shared" si="5"/>
        <v>0.04</v>
      </c>
      <c r="M43" s="77">
        <f t="shared" si="5"/>
        <v>5.3999999999999999E-2</v>
      </c>
      <c r="N43" s="77">
        <f t="shared" si="5"/>
        <v>0</v>
      </c>
      <c r="O43" s="77">
        <f t="shared" si="5"/>
        <v>0</v>
      </c>
      <c r="P43" s="77">
        <f t="shared" si="5"/>
        <v>76.2</v>
      </c>
      <c r="Q43" s="77">
        <f t="shared" si="10"/>
        <v>67.5</v>
      </c>
      <c r="R43" s="77">
        <f t="shared" si="11"/>
        <v>0</v>
      </c>
      <c r="S43" s="77">
        <f t="shared" si="11"/>
        <v>0.1</v>
      </c>
      <c r="T43" s="77">
        <f t="shared" si="11"/>
        <v>0</v>
      </c>
      <c r="U43" s="77">
        <f t="shared" si="11"/>
        <v>0</v>
      </c>
      <c r="AB43" s="59"/>
      <c r="AC43" s="59"/>
      <c r="AD43" s="59"/>
      <c r="AE43" s="59"/>
      <c r="AF43" s="59"/>
      <c r="AG43" s="59"/>
      <c r="AH43" s="59"/>
      <c r="AI43" s="59"/>
    </row>
    <row r="44" spans="1:35" s="72" customFormat="1" ht="13" x14ac:dyDescent="0.35">
      <c r="A44" s="13">
        <f>P8</f>
        <v>9685</v>
      </c>
      <c r="B44" s="15">
        <v>200</v>
      </c>
      <c r="C44" s="77">
        <f t="shared" si="6"/>
        <v>220.00000000000003</v>
      </c>
      <c r="D44" s="77">
        <f t="shared" si="7"/>
        <v>92.556400000000011</v>
      </c>
      <c r="E44" s="77">
        <f t="shared" si="8"/>
        <v>9.6882000000000019</v>
      </c>
      <c r="F44" s="77">
        <f t="shared" si="9"/>
        <v>3.3159999999999998</v>
      </c>
      <c r="G44" s="77">
        <f t="shared" si="5"/>
        <v>0.04</v>
      </c>
      <c r="H44" s="77">
        <f t="shared" si="5"/>
        <v>0.188</v>
      </c>
      <c r="I44" s="77">
        <f t="shared" si="5"/>
        <v>0.1</v>
      </c>
      <c r="J44" s="77">
        <f t="shared" si="5"/>
        <v>2E-3</v>
      </c>
      <c r="K44" s="77">
        <f t="shared" si="5"/>
        <v>0.01</v>
      </c>
      <c r="L44" s="77">
        <f t="shared" si="5"/>
        <v>0.04</v>
      </c>
      <c r="M44" s="77">
        <f t="shared" si="5"/>
        <v>5.3999999999999999E-2</v>
      </c>
      <c r="N44" s="77">
        <f t="shared" si="5"/>
        <v>0</v>
      </c>
      <c r="O44" s="77">
        <f t="shared" si="5"/>
        <v>0</v>
      </c>
      <c r="P44" s="77">
        <f t="shared" si="5"/>
        <v>76.2</v>
      </c>
      <c r="Q44" s="77">
        <f t="shared" si="10"/>
        <v>67.5</v>
      </c>
      <c r="R44" s="77">
        <f t="shared" si="11"/>
        <v>0</v>
      </c>
      <c r="S44" s="77">
        <f t="shared" si="11"/>
        <v>0.1</v>
      </c>
      <c r="T44" s="77">
        <f t="shared" si="11"/>
        <v>0</v>
      </c>
      <c r="U44" s="77">
        <f t="shared" si="11"/>
        <v>0</v>
      </c>
      <c r="AB44" s="59"/>
      <c r="AC44" s="59"/>
      <c r="AD44" s="59"/>
      <c r="AE44" s="59"/>
      <c r="AF44" s="59"/>
      <c r="AG44" s="59"/>
      <c r="AH44" s="59"/>
      <c r="AI44" s="59"/>
    </row>
    <row r="45" spans="1:35" s="72" customFormat="1" ht="13" x14ac:dyDescent="0.35">
      <c r="A45" s="13">
        <f>Q8</f>
        <v>909</v>
      </c>
      <c r="B45" s="15">
        <v>200</v>
      </c>
      <c r="C45" s="77">
        <f t="shared" si="6"/>
        <v>220.00000000000003</v>
      </c>
      <c r="D45" s="77">
        <f t="shared" si="7"/>
        <v>92.556400000000011</v>
      </c>
      <c r="E45" s="77">
        <f t="shared" si="8"/>
        <v>9.6882000000000019</v>
      </c>
      <c r="F45" s="77">
        <f t="shared" si="9"/>
        <v>3.3159999999999998</v>
      </c>
      <c r="G45" s="77">
        <f t="shared" si="5"/>
        <v>0.04</v>
      </c>
      <c r="H45" s="77">
        <f t="shared" si="5"/>
        <v>0.188</v>
      </c>
      <c r="I45" s="77">
        <f t="shared" si="5"/>
        <v>0.1</v>
      </c>
      <c r="J45" s="77">
        <f t="shared" si="5"/>
        <v>2E-3</v>
      </c>
      <c r="K45" s="77">
        <f t="shared" si="5"/>
        <v>0.01</v>
      </c>
      <c r="L45" s="77">
        <f t="shared" si="5"/>
        <v>0.04</v>
      </c>
      <c r="M45" s="77">
        <f t="shared" si="5"/>
        <v>5.3999999999999999E-2</v>
      </c>
      <c r="N45" s="77">
        <f t="shared" si="5"/>
        <v>0</v>
      </c>
      <c r="O45" s="77">
        <f t="shared" si="5"/>
        <v>0</v>
      </c>
      <c r="P45" s="77">
        <f t="shared" si="5"/>
        <v>76.2</v>
      </c>
      <c r="Q45" s="77">
        <f t="shared" si="10"/>
        <v>67.5</v>
      </c>
      <c r="R45" s="77">
        <f t="shared" si="11"/>
        <v>0</v>
      </c>
      <c r="S45" s="77">
        <f t="shared" si="11"/>
        <v>0.1</v>
      </c>
      <c r="T45" s="77">
        <f t="shared" si="11"/>
        <v>0</v>
      </c>
      <c r="U45" s="77">
        <f t="shared" si="11"/>
        <v>0</v>
      </c>
      <c r="AB45" s="59"/>
      <c r="AC45" s="59"/>
      <c r="AD45" s="59"/>
      <c r="AE45" s="59"/>
      <c r="AF45" s="59"/>
      <c r="AG45" s="59"/>
      <c r="AH45" s="59"/>
      <c r="AI45" s="59"/>
    </row>
    <row r="46" spans="1:35" s="72" customFormat="1" ht="13" x14ac:dyDescent="0.35">
      <c r="A46" s="13">
        <f>R8</f>
        <v>1794</v>
      </c>
      <c r="B46" s="15">
        <v>200</v>
      </c>
      <c r="C46" s="77">
        <f t="shared" si="6"/>
        <v>220.00000000000003</v>
      </c>
      <c r="D46" s="77">
        <f t="shared" si="7"/>
        <v>92.556400000000011</v>
      </c>
      <c r="E46" s="77">
        <f t="shared" si="8"/>
        <v>9.6882000000000019</v>
      </c>
      <c r="F46" s="77">
        <f t="shared" si="9"/>
        <v>3.3159999999999998</v>
      </c>
      <c r="G46" s="77">
        <f t="shared" si="5"/>
        <v>0.04</v>
      </c>
      <c r="H46" s="77">
        <f t="shared" si="5"/>
        <v>0.188</v>
      </c>
      <c r="I46" s="77">
        <f t="shared" si="5"/>
        <v>0.1</v>
      </c>
      <c r="J46" s="77">
        <f t="shared" si="5"/>
        <v>2E-3</v>
      </c>
      <c r="K46" s="77">
        <f t="shared" si="5"/>
        <v>0.01</v>
      </c>
      <c r="L46" s="77">
        <f t="shared" si="5"/>
        <v>0.04</v>
      </c>
      <c r="M46" s="77">
        <f t="shared" si="5"/>
        <v>5.3999999999999999E-2</v>
      </c>
      <c r="N46" s="77">
        <f t="shared" si="5"/>
        <v>0</v>
      </c>
      <c r="O46" s="77">
        <f t="shared" si="5"/>
        <v>0</v>
      </c>
      <c r="P46" s="77">
        <f t="shared" si="5"/>
        <v>76.2</v>
      </c>
      <c r="Q46" s="77">
        <f t="shared" si="10"/>
        <v>67.5</v>
      </c>
      <c r="R46" s="77">
        <f t="shared" si="11"/>
        <v>0</v>
      </c>
      <c r="S46" s="77">
        <f t="shared" si="11"/>
        <v>0.1</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528</v>
      </c>
      <c r="C57" s="8">
        <f t="shared" ref="C57:U57" si="13">D8</f>
        <v>2928</v>
      </c>
      <c r="D57" s="8">
        <f t="shared" si="13"/>
        <v>2952</v>
      </c>
      <c r="E57" s="8">
        <f t="shared" si="13"/>
        <v>3171</v>
      </c>
      <c r="F57" s="8">
        <f t="shared" si="13"/>
        <v>2949</v>
      </c>
      <c r="G57" s="8">
        <f t="shared" si="13"/>
        <v>0</v>
      </c>
      <c r="H57" s="8">
        <f t="shared" si="13"/>
        <v>4726</v>
      </c>
      <c r="I57" s="8">
        <f t="shared" si="13"/>
        <v>5111</v>
      </c>
      <c r="J57" s="8">
        <f t="shared" si="13"/>
        <v>4300</v>
      </c>
      <c r="K57" s="8">
        <f t="shared" si="13"/>
        <v>0</v>
      </c>
      <c r="L57" s="8">
        <f t="shared" si="13"/>
        <v>0</v>
      </c>
      <c r="M57" s="8">
        <f t="shared" si="13"/>
        <v>7291</v>
      </c>
      <c r="N57" s="8">
        <f t="shared" si="13"/>
        <v>8570</v>
      </c>
      <c r="O57" s="8">
        <f t="shared" si="13"/>
        <v>9685</v>
      </c>
      <c r="P57" s="8">
        <f t="shared" si="13"/>
        <v>909</v>
      </c>
      <c r="Q57" s="8">
        <f t="shared" si="13"/>
        <v>1794</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e">
        <f>H16&amp;" I "&amp;(VLOOKUP(H14,Table245811[],6,FALSE))</f>
        <v>#N/A</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t="e">
        <f>VLOOKUP(H$14,Table245811[],5,FALSE)</f>
        <v>#N/A</v>
      </c>
      <c r="H59" s="76">
        <f>VLOOKUP(I$14,Table245811[],5,FALSE)</f>
        <v>6.2</v>
      </c>
      <c r="I59" s="76">
        <f>VLOOKUP(J$14,Table245811[],5,FALSE)</f>
        <v>6.2</v>
      </c>
      <c r="J59" s="76">
        <f>VLOOKUP(K$14,Table245811[],5,FALSE)</f>
        <v>6.2</v>
      </c>
      <c r="K59" s="76" t="e">
        <f>VLOOKUP(L$14,Table245811[],5,FALSE)</f>
        <v>#N/A</v>
      </c>
      <c r="L59" s="76" t="e">
        <f>VLOOKUP(M$14,Table245811[],5,FALSE)</f>
        <v>#N/A</v>
      </c>
      <c r="M59" s="76">
        <f>VLOOKUP(N$14,Table245811[],5,FALSE)</f>
        <v>6.2</v>
      </c>
      <c r="N59" s="76">
        <f>VLOOKUP(O$14,Table245811[],5,FALSE)</f>
        <v>6.2</v>
      </c>
      <c r="O59" s="76">
        <f>VLOOKUP(P$14,Table245811[],5,FALSE)</f>
        <v>6.2</v>
      </c>
      <c r="P59" s="76">
        <f>VLOOKUP(Q$14,Table245811[],5,FALSE)</f>
        <v>6.2</v>
      </c>
      <c r="Q59" s="76">
        <f>VLOOKUP(R$14,Table245811[],5,FALSE)</f>
        <v>6.2</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6.1</v>
      </c>
      <c r="C60" s="76">
        <f t="shared" ref="C60:U60" si="14">D10</f>
        <v>6.4</v>
      </c>
      <c r="D60" s="76">
        <f t="shared" si="14"/>
        <v>6.1</v>
      </c>
      <c r="E60" s="76">
        <f t="shared" si="14"/>
        <v>6.5</v>
      </c>
      <c r="F60" s="76">
        <f t="shared" si="14"/>
        <v>6.5</v>
      </c>
      <c r="G60" s="76">
        <f t="shared" si="14"/>
        <v>0</v>
      </c>
      <c r="H60" s="76">
        <f t="shared" si="14"/>
        <v>7.1</v>
      </c>
      <c r="I60" s="76">
        <f t="shared" si="14"/>
        <v>6.1</v>
      </c>
      <c r="J60" s="76">
        <f t="shared" si="14"/>
        <v>5.9</v>
      </c>
      <c r="K60" s="76">
        <f t="shared" si="14"/>
        <v>0</v>
      </c>
      <c r="L60" s="76">
        <f t="shared" si="14"/>
        <v>0</v>
      </c>
      <c r="M60" s="76">
        <f t="shared" si="14"/>
        <v>5.8</v>
      </c>
      <c r="N60" s="76">
        <f t="shared" si="14"/>
        <v>6.2</v>
      </c>
      <c r="O60" s="76">
        <f t="shared" si="14"/>
        <v>6.5</v>
      </c>
      <c r="P60" s="76">
        <f t="shared" si="14"/>
        <v>6.3</v>
      </c>
      <c r="Q60" s="76">
        <f t="shared" si="14"/>
        <v>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f t="shared" si="15"/>
        <v>6</v>
      </c>
      <c r="I61" s="76">
        <f t="shared" si="15"/>
        <v>6</v>
      </c>
      <c r="J61" s="76">
        <f t="shared" si="15"/>
        <v>6</v>
      </c>
      <c r="K61" s="76" t="e">
        <f t="shared" si="15"/>
        <v>#N/A</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200</v>
      </c>
      <c r="C62" s="77">
        <f>B32</f>
        <v>200</v>
      </c>
      <c r="D62" s="77">
        <f>B33</f>
        <v>200</v>
      </c>
      <c r="E62" s="77">
        <f>B34</f>
        <v>200</v>
      </c>
      <c r="F62" s="77">
        <f>B35</f>
        <v>200</v>
      </c>
      <c r="G62" s="77">
        <f>B36</f>
        <v>0</v>
      </c>
      <c r="H62" s="77">
        <f>B37</f>
        <v>200</v>
      </c>
      <c r="I62" s="77">
        <f>B38</f>
        <v>200</v>
      </c>
      <c r="J62" s="77">
        <f>B39</f>
        <v>200</v>
      </c>
      <c r="K62" s="77">
        <f>B40</f>
        <v>0</v>
      </c>
      <c r="L62" s="77">
        <f>B41</f>
        <v>0</v>
      </c>
      <c r="M62" s="77">
        <f>B42</f>
        <v>200</v>
      </c>
      <c r="N62" s="77">
        <f>B43</f>
        <v>200</v>
      </c>
      <c r="O62" s="77">
        <f>B44</f>
        <v>200</v>
      </c>
      <c r="P62" s="77">
        <f>B45</f>
        <v>200</v>
      </c>
      <c r="Q62" s="77">
        <f>B46</f>
        <v>200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0.6000000000000032</v>
      </c>
      <c r="E64" s="77">
        <f t="shared" si="17"/>
        <v>-1.7999999999999989</v>
      </c>
      <c r="F64" s="77">
        <f t="shared" si="17"/>
        <v>-1.7999999999999989</v>
      </c>
      <c r="G64" s="77" t="e">
        <f t="shared" si="17"/>
        <v>#N/A</v>
      </c>
      <c r="H64" s="77">
        <f t="shared" si="17"/>
        <v>-5.3999999999999968</v>
      </c>
      <c r="I64" s="77">
        <f t="shared" si="17"/>
        <v>0.6000000000000032</v>
      </c>
      <c r="J64" s="77">
        <f t="shared" si="17"/>
        <v>1.7999999999999989</v>
      </c>
      <c r="K64" s="77" t="e">
        <f t="shared" si="17"/>
        <v>#N/A</v>
      </c>
      <c r="L64" s="77" t="e">
        <f t="shared" si="17"/>
        <v>#N/A</v>
      </c>
      <c r="M64" s="77">
        <f t="shared" si="17"/>
        <v>2.4000000000000021</v>
      </c>
      <c r="N64" s="77">
        <f t="shared" si="17"/>
        <v>0</v>
      </c>
      <c r="O64" s="77">
        <f t="shared" si="17"/>
        <v>-1.7999999999999989</v>
      </c>
      <c r="P64" s="77">
        <f t="shared" si="17"/>
        <v>-0.59999999999999787</v>
      </c>
      <c r="Q64" s="77">
        <f t="shared" si="17"/>
        <v>1.2000000000000011</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-0.6000000000000032</v>
      </c>
      <c r="E65" s="77">
        <f t="shared" si="18"/>
        <v>1.7999999999999989</v>
      </c>
      <c r="F65" s="77">
        <f t="shared" si="18"/>
        <v>1.7999999999999989</v>
      </c>
      <c r="G65" s="77" t="e">
        <f t="shared" si="18"/>
        <v>#N/A</v>
      </c>
      <c r="H65" s="77">
        <f t="shared" si="18"/>
        <v>5.3999999999999968</v>
      </c>
      <c r="I65" s="77">
        <f t="shared" si="18"/>
        <v>-0.6000000000000032</v>
      </c>
      <c r="J65" s="77">
        <f t="shared" si="18"/>
        <v>-1.7999999999999989</v>
      </c>
      <c r="K65" s="77" t="e">
        <f t="shared" si="18"/>
        <v>#N/A</v>
      </c>
      <c r="L65" s="77" t="e">
        <f t="shared" si="18"/>
        <v>#N/A</v>
      </c>
      <c r="M65" s="77">
        <f t="shared" si="18"/>
        <v>-2.4000000000000021</v>
      </c>
      <c r="N65" s="77">
        <f t="shared" si="18"/>
        <v>0</v>
      </c>
      <c r="O65" s="77">
        <f t="shared" si="18"/>
        <v>1.7999999999999989</v>
      </c>
      <c r="P65" s="77">
        <f t="shared" si="18"/>
        <v>0.59999999999999787</v>
      </c>
      <c r="Q65" s="77">
        <f t="shared" si="18"/>
        <v>-1.2000000000000011</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e">
        <f t="shared" si="19"/>
        <v>#N/A</v>
      </c>
      <c r="H66" s="78" t="str">
        <f t="shared" si="19"/>
        <v>OVER</v>
      </c>
      <c r="I66" s="78" t="str">
        <f t="shared" si="19"/>
        <v>UNDER</v>
      </c>
      <c r="J66" s="78" t="str">
        <f t="shared" si="19"/>
        <v>UNDER</v>
      </c>
      <c r="K66" s="78" t="e">
        <f t="shared" si="19"/>
        <v>#N/A</v>
      </c>
      <c r="L66" s="78" t="e">
        <f t="shared" si="19"/>
        <v>#N/A</v>
      </c>
      <c r="M66" s="78" t="str">
        <f t="shared" si="19"/>
        <v>UNDER</v>
      </c>
      <c r="N66" s="78" t="str">
        <f t="shared" si="19"/>
        <v>OVER</v>
      </c>
      <c r="O66" s="78" t="str">
        <f t="shared" si="19"/>
        <v>OVER</v>
      </c>
      <c r="P66" s="78" t="str">
        <f t="shared" si="19"/>
        <v>OVER</v>
      </c>
      <c r="Q66" s="78" t="str">
        <f t="shared" si="19"/>
        <v>UNDER</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B1" zoomScale="90" zoomScaleNormal="90" workbookViewId="0">
      <selection activeCell="I53" sqref="I5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DAF'!C1:D1</f>
        <v>PAN-020504</v>
      </c>
      <c r="D1" s="141"/>
      <c r="E1" s="93" t="s">
        <v>45</v>
      </c>
      <c r="F1" s="39">
        <f>'Field data and DAF'!F1</f>
        <v>50</v>
      </c>
      <c r="G1" s="123" t="s">
        <v>43</v>
      </c>
      <c r="H1" s="124"/>
      <c r="I1" s="118">
        <v>5.16</v>
      </c>
      <c r="J1" s="127" t="s">
        <v>153</v>
      </c>
      <c r="K1" s="127"/>
      <c r="L1" s="97">
        <v>27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DAF'!C2:D2</f>
        <v>JB3533RJ</v>
      </c>
      <c r="D2" s="143"/>
      <c r="E2" s="93" t="s">
        <v>109</v>
      </c>
      <c r="F2" s="96" t="s">
        <v>165</v>
      </c>
      <c r="G2" s="125" t="s">
        <v>110</v>
      </c>
      <c r="H2" s="126"/>
      <c r="I2" s="118">
        <v>713</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DAF'!C3:D3</f>
        <v>Simon Jones</v>
      </c>
      <c r="D3" s="143"/>
      <c r="E3" s="93" t="s">
        <v>108</v>
      </c>
      <c r="F3" s="31" t="s">
        <v>77</v>
      </c>
      <c r="G3" s="127" t="s">
        <v>159</v>
      </c>
      <c r="H3" s="127"/>
      <c r="I3" s="118">
        <v>320</v>
      </c>
      <c r="J3" s="123" t="s">
        <v>154</v>
      </c>
      <c r="K3" s="124"/>
      <c r="L3" s="97">
        <f>(L1/(L2*10000))*100</f>
        <v>3.8571428571428563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DAF'!C4:D4</f>
        <v>Land at Sarnfadog, Llanerchymedd, Angelsey LL71 8ER</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DAF'!C5:D5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DAF'!C8</f>
        <v>528</v>
      </c>
      <c r="D8" s="60">
        <f>'Field data and DAF'!D8</f>
        <v>2928</v>
      </c>
      <c r="E8" s="60">
        <f>'Field data and DAF'!E8</f>
        <v>2952</v>
      </c>
      <c r="F8" s="60">
        <f>'Field data and DAF'!F8</f>
        <v>3171</v>
      </c>
      <c r="G8" s="60">
        <f>'Field data and DAF'!G8</f>
        <v>2949</v>
      </c>
      <c r="H8" s="60">
        <f>'Field data and DAF'!H8</f>
        <v>0</v>
      </c>
      <c r="I8" s="60">
        <f>'Field data and DAF'!I8</f>
        <v>4726</v>
      </c>
      <c r="J8" s="60">
        <f>'Field data and DAF'!J8</f>
        <v>5111</v>
      </c>
      <c r="K8" s="60">
        <f>'Field data and DAF'!K8</f>
        <v>4300</v>
      </c>
      <c r="L8" s="60">
        <f>'Field data and DAF'!L8</f>
        <v>0</v>
      </c>
      <c r="M8" s="60">
        <f>'Field data and DAF'!M8</f>
        <v>0</v>
      </c>
      <c r="N8" s="60">
        <f>'Field data and DAF'!N8</f>
        <v>7291</v>
      </c>
      <c r="O8" s="60">
        <f>'Field data and DAF'!O8</f>
        <v>8570</v>
      </c>
      <c r="P8" s="60">
        <f>'Field data and DAF'!P8</f>
        <v>9685</v>
      </c>
      <c r="Q8" s="60">
        <f>'Field data and DAF'!Q8</f>
        <v>909</v>
      </c>
      <c r="R8" s="60">
        <f>'Field data and DAF'!R8</f>
        <v>1794</v>
      </c>
      <c r="S8" s="60">
        <f>'Field data and DAF'!S8</f>
        <v>0</v>
      </c>
      <c r="T8" s="60">
        <f>'Field data and DAF'!T8</f>
        <v>0</v>
      </c>
      <c r="U8" s="60">
        <f>'Field data and DAF'!U8</f>
        <v>0</v>
      </c>
      <c r="V8" s="60">
        <f>'Field data and 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DAF'!C9</f>
        <v>med</v>
      </c>
      <c r="D9" s="60" t="str">
        <f>'Field data and DAF'!D9</f>
        <v>med</v>
      </c>
      <c r="E9" s="60" t="str">
        <f>'Field data and DAF'!E9</f>
        <v>med</v>
      </c>
      <c r="F9" s="60" t="str">
        <f>'Field data and DAF'!F9</f>
        <v>med</v>
      </c>
      <c r="G9" s="60" t="str">
        <f>'Field data and DAF'!G9</f>
        <v>med</v>
      </c>
      <c r="H9" s="60">
        <f>'Field data and DAF'!H9</f>
        <v>0</v>
      </c>
      <c r="I9" s="60">
        <f>'Field data and DAF'!I9</f>
        <v>1</v>
      </c>
      <c r="J9" s="60" t="str">
        <f>'Field data and DAF'!J9</f>
        <v>med</v>
      </c>
      <c r="K9" s="60" t="str">
        <f>'Field data and DAF'!K9</f>
        <v>med</v>
      </c>
      <c r="L9" s="60">
        <f>'Field data and DAF'!L9</f>
        <v>0</v>
      </c>
      <c r="M9" s="60">
        <f>'Field data and DAF'!M9</f>
        <v>0</v>
      </c>
      <c r="N9" s="60" t="str">
        <f>'Field data and DAF'!N9</f>
        <v>med</v>
      </c>
      <c r="O9" s="60" t="str">
        <f>'Field data and DAF'!O9</f>
        <v>med</v>
      </c>
      <c r="P9" s="60" t="str">
        <f>'Field data and DAF'!P9</f>
        <v>med</v>
      </c>
      <c r="Q9" s="60" t="str">
        <f>'Field data and DAF'!Q9</f>
        <v>med</v>
      </c>
      <c r="R9" s="60" t="str">
        <f>'Field data and DAF'!R9</f>
        <v>med</v>
      </c>
      <c r="S9" s="60">
        <f>'Field data and DAF'!S9</f>
        <v>0</v>
      </c>
      <c r="T9" s="60">
        <f>'Field data and DAF'!T9</f>
        <v>0</v>
      </c>
      <c r="U9" s="60">
        <f>'Field data and DAF'!U9</f>
        <v>0</v>
      </c>
      <c r="V9" s="60">
        <f>'Field data and 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DAF'!C10</f>
        <v>6.1</v>
      </c>
      <c r="D10" s="60">
        <f>'Field data and DAF'!D10</f>
        <v>6.4</v>
      </c>
      <c r="E10" s="60">
        <f>'Field data and DAF'!E10</f>
        <v>6.1</v>
      </c>
      <c r="F10" s="60">
        <f>'Field data and DAF'!F10</f>
        <v>6.5</v>
      </c>
      <c r="G10" s="60">
        <f>'Field data and DAF'!G10</f>
        <v>6.5</v>
      </c>
      <c r="H10" s="60">
        <f>'Field data and DAF'!H10</f>
        <v>0</v>
      </c>
      <c r="I10" s="60">
        <f>'Field data and DAF'!I10</f>
        <v>7.1</v>
      </c>
      <c r="J10" s="60">
        <f>'Field data and DAF'!J10</f>
        <v>6.1</v>
      </c>
      <c r="K10" s="60">
        <f>'Field data and DAF'!K10</f>
        <v>5.9</v>
      </c>
      <c r="L10" s="60">
        <f>'Field data and DAF'!L10</f>
        <v>0</v>
      </c>
      <c r="M10" s="60">
        <f>'Field data and DAF'!M10</f>
        <v>0</v>
      </c>
      <c r="N10" s="60">
        <f>'Field data and DAF'!N10</f>
        <v>5.8</v>
      </c>
      <c r="O10" s="60">
        <f>'Field data and DAF'!O10</f>
        <v>6.2</v>
      </c>
      <c r="P10" s="60">
        <f>'Field data and DAF'!P10</f>
        <v>6.5</v>
      </c>
      <c r="Q10" s="60">
        <f>'Field data and DAF'!Q10</f>
        <v>6.3</v>
      </c>
      <c r="R10" s="60">
        <f>'Field data and DAF'!R10</f>
        <v>6</v>
      </c>
      <c r="S10" s="60">
        <f>'Field data and DAF'!S10</f>
        <v>0</v>
      </c>
      <c r="T10" s="60">
        <f>'Field data and DAF'!T10</f>
        <v>0</v>
      </c>
      <c r="U10" s="60">
        <f>'Field data and DAF'!U10</f>
        <v>0</v>
      </c>
      <c r="V10" s="60">
        <f>'Field data and 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DAF'!C11</f>
        <v>3</v>
      </c>
      <c r="D11" s="60">
        <f>'Field data and DAF'!D11</f>
        <v>2</v>
      </c>
      <c r="E11" s="60">
        <f>'Field data and DAF'!E11</f>
        <v>3</v>
      </c>
      <c r="F11" s="60">
        <f>'Field data and DAF'!F11</f>
        <v>2</v>
      </c>
      <c r="G11" s="60">
        <f>'Field data and DAF'!G11</f>
        <v>2</v>
      </c>
      <c r="H11" s="60">
        <f>'Field data and DAF'!H11</f>
        <v>0</v>
      </c>
      <c r="I11" s="60">
        <f>'Field data and DAF'!I11</f>
        <v>2</v>
      </c>
      <c r="J11" s="60">
        <f>'Field data and DAF'!J11</f>
        <v>0</v>
      </c>
      <c r="K11" s="60">
        <f>'Field data and DAF'!K11</f>
        <v>2</v>
      </c>
      <c r="L11" s="60">
        <f>'Field data and DAF'!L11</f>
        <v>0</v>
      </c>
      <c r="M11" s="60">
        <f>'Field data and DAF'!M11</f>
        <v>0</v>
      </c>
      <c r="N11" s="60">
        <f>'Field data and DAF'!N11</f>
        <v>1</v>
      </c>
      <c r="O11" s="60">
        <f>'Field data and DAF'!O11</f>
        <v>3</v>
      </c>
      <c r="P11" s="60">
        <f>'Field data and DAF'!P11</f>
        <v>3</v>
      </c>
      <c r="Q11" s="60">
        <f>'Field data and DAF'!Q11</f>
        <v>1</v>
      </c>
      <c r="R11" s="60">
        <f>'Field data and DAF'!R11</f>
        <v>1</v>
      </c>
      <c r="S11" s="60">
        <f>'Field data and DAF'!S11</f>
        <v>0</v>
      </c>
      <c r="T11" s="60">
        <f>'Field data and DAF'!T11</f>
        <v>0</v>
      </c>
      <c r="U11" s="60">
        <f>'Field data and DAF'!U11</f>
        <v>0</v>
      </c>
      <c r="V11" s="60">
        <f>'Field data and 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DAF'!C12</f>
        <v>2</v>
      </c>
      <c r="D12" s="60">
        <f>'Field data and DAF'!D12</f>
        <v>2</v>
      </c>
      <c r="E12" s="60">
        <f>'Field data and DAF'!E12</f>
        <v>3</v>
      </c>
      <c r="F12" s="60">
        <f>'Field data and DAF'!F12</f>
        <v>1</v>
      </c>
      <c r="G12" s="60">
        <f>'Field data and DAF'!G12</f>
        <v>1</v>
      </c>
      <c r="H12" s="60">
        <f>'Field data and DAF'!H12</f>
        <v>0</v>
      </c>
      <c r="I12" s="60">
        <f>'Field data and DAF'!I12</f>
        <v>1</v>
      </c>
      <c r="J12" s="60">
        <f>'Field data and DAF'!J12</f>
        <v>2</v>
      </c>
      <c r="K12" s="60">
        <f>'Field data and DAF'!K12</f>
        <v>2</v>
      </c>
      <c r="L12" s="60">
        <f>'Field data and DAF'!L12</f>
        <v>0</v>
      </c>
      <c r="M12" s="60">
        <f>'Field data and DAF'!M12</f>
        <v>0</v>
      </c>
      <c r="N12" s="60">
        <f>'Field data and DAF'!N12</f>
        <v>2</v>
      </c>
      <c r="O12" s="60">
        <f>'Field data and DAF'!O12</f>
        <v>2</v>
      </c>
      <c r="P12" s="60">
        <f>'Field data and DAF'!P12</f>
        <v>3</v>
      </c>
      <c r="Q12" s="60">
        <f>'Field data and DAF'!Q12</f>
        <v>3</v>
      </c>
      <c r="R12" s="60">
        <f>'Field data and DAF'!R12</f>
        <v>2</v>
      </c>
      <c r="S12" s="60">
        <f>'Field data and DAF'!S12</f>
        <v>0</v>
      </c>
      <c r="T12" s="60">
        <f>'Field data and DAF'!T12</f>
        <v>0</v>
      </c>
      <c r="U12" s="60">
        <f>'Field data and DAF'!U12</f>
        <v>0</v>
      </c>
      <c r="V12" s="60">
        <f>'Field data and 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DAF'!C13</f>
        <v>3</v>
      </c>
      <c r="D13" s="60">
        <f>'Field data and DAF'!D13</f>
        <v>3</v>
      </c>
      <c r="E13" s="60">
        <f>'Field data and DAF'!E13</f>
        <v>3</v>
      </c>
      <c r="F13" s="60">
        <f>'Field data and DAF'!F13</f>
        <v>2</v>
      </c>
      <c r="G13" s="60">
        <f>'Field data and DAF'!G13</f>
        <v>2</v>
      </c>
      <c r="H13" s="60">
        <f>'Field data and DAF'!H13</f>
        <v>0</v>
      </c>
      <c r="I13" s="60">
        <f>'Field data and DAF'!I13</f>
        <v>2</v>
      </c>
      <c r="J13" s="60">
        <f>'Field data and DAF'!J13</f>
        <v>2</v>
      </c>
      <c r="K13" s="60">
        <f>'Field data and DAF'!K13</f>
        <v>3</v>
      </c>
      <c r="L13" s="60">
        <f>'Field data and DAF'!L13</f>
        <v>0</v>
      </c>
      <c r="M13" s="60">
        <f>'Field data and DAF'!M13</f>
        <v>0</v>
      </c>
      <c r="N13" s="60">
        <f>'Field data and DAF'!N13</f>
        <v>2</v>
      </c>
      <c r="O13" s="60">
        <f>'Field data and DAF'!O13</f>
        <v>2</v>
      </c>
      <c r="P13" s="60">
        <f>'Field data and DAF'!P13</f>
        <v>2</v>
      </c>
      <c r="Q13" s="60">
        <f>'Field data and DAF'!Q13</f>
        <v>2</v>
      </c>
      <c r="R13" s="60">
        <f>'Field data and DAF'!R13</f>
        <v>2</v>
      </c>
      <c r="S13" s="60">
        <f>'Field data and DAF'!S13</f>
        <v>0</v>
      </c>
      <c r="T13" s="60">
        <f>'Field data and DAF'!T13</f>
        <v>0</v>
      </c>
      <c r="U13" s="60">
        <f>'Field data and DAF'!U13</f>
        <v>0</v>
      </c>
      <c r="V13" s="60">
        <f>'Field data and 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DAF'!C14</f>
        <v xml:space="preserve">Grass Silage (30% DM) </v>
      </c>
      <c r="D14" s="102" t="str">
        <f>'Field data and DAF'!D14</f>
        <v xml:space="preserve">Grass Silage (30% DM) </v>
      </c>
      <c r="E14" s="102" t="str">
        <f>'Field data and DAF'!E14</f>
        <v xml:space="preserve">Grass Silage (30% DM) </v>
      </c>
      <c r="F14" s="102" t="str">
        <f>'Field data and DAF'!F14</f>
        <v xml:space="preserve">Grass Silage (30% DM) </v>
      </c>
      <c r="G14" s="102" t="str">
        <f>'Field data and DAF'!G14</f>
        <v xml:space="preserve">Grass Silage (30% DM) </v>
      </c>
      <c r="H14" s="102">
        <f>'Field data and DAF'!H14</f>
        <v>0</v>
      </c>
      <c r="I14" s="102" t="str">
        <f>'Field data and DAF'!I14</f>
        <v xml:space="preserve">Grass Silage (30% DM) </v>
      </c>
      <c r="J14" s="102" t="str">
        <f>'Field data and DAF'!J14</f>
        <v xml:space="preserve">Grass Silage (30% DM) </v>
      </c>
      <c r="K14" s="102" t="str">
        <f>'Field data and DAF'!K14</f>
        <v xml:space="preserve">Grass Silage (30% DM) </v>
      </c>
      <c r="L14" s="102">
        <f>'Field data and DAF'!L14</f>
        <v>0</v>
      </c>
      <c r="M14" s="102">
        <f>'Field data and DAF'!M14</f>
        <v>0</v>
      </c>
      <c r="N14" s="102" t="str">
        <f>'Field data and DAF'!N14</f>
        <v xml:space="preserve">Grass Silage (30% DM) </v>
      </c>
      <c r="O14" s="102" t="str">
        <f>'Field data and DAF'!O14</f>
        <v xml:space="preserve">Grass Silage (30% DM) </v>
      </c>
      <c r="P14" s="102" t="str">
        <f>'Field data and DAF'!P14</f>
        <v xml:space="preserve">Grass Silage (30% DM) </v>
      </c>
      <c r="Q14" s="102" t="str">
        <f>'Field data and DAF'!Q14</f>
        <v xml:space="preserve">Grass Silage (30% DM) </v>
      </c>
      <c r="R14" s="102" t="str">
        <f>'Field data and DAF'!R14</f>
        <v xml:space="preserve">Grass Silage (30% DM) </v>
      </c>
      <c r="S14" s="102">
        <f>'Field data and DAF'!S14</f>
        <v>0</v>
      </c>
      <c r="T14" s="102">
        <f>'Field data and DAF'!T14</f>
        <v>0</v>
      </c>
      <c r="U14" s="102">
        <f>'Field data and DAF'!U14</f>
        <v>0</v>
      </c>
      <c r="V14" s="102">
        <f>'Field data and DAF'!V14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DAF'!C15</f>
        <v>47</v>
      </c>
      <c r="D15" s="60">
        <f>'Field data and DAF'!D15</f>
        <v>47</v>
      </c>
      <c r="E15" s="60">
        <f>'Field data and DAF'!E15</f>
        <v>47</v>
      </c>
      <c r="F15" s="60">
        <f>'Field data and DAF'!F15</f>
        <v>47</v>
      </c>
      <c r="G15" s="60">
        <f>'Field data and DAF'!G15</f>
        <v>47</v>
      </c>
      <c r="H15" s="60">
        <f>'Field data and DAF'!H15</f>
        <v>0</v>
      </c>
      <c r="I15" s="60">
        <f>'Field data and DAF'!I15</f>
        <v>47</v>
      </c>
      <c r="J15" s="60">
        <f>'Field data and DAF'!J15</f>
        <v>47</v>
      </c>
      <c r="K15" s="60">
        <f>'Field data and DAF'!K15</f>
        <v>47</v>
      </c>
      <c r="L15" s="60">
        <f>'Field data and DAF'!L15</f>
        <v>0</v>
      </c>
      <c r="M15" s="60">
        <f>'Field data and DAF'!M15</f>
        <v>0</v>
      </c>
      <c r="N15" s="60">
        <f>'Field data and DAF'!N15</f>
        <v>47</v>
      </c>
      <c r="O15" s="60">
        <f>'Field data and DAF'!O15</f>
        <v>47</v>
      </c>
      <c r="P15" s="60">
        <f>'Field data and DAF'!P15</f>
        <v>47</v>
      </c>
      <c r="Q15" s="60">
        <f>'Field data and DAF'!Q15</f>
        <v>47</v>
      </c>
      <c r="R15" s="60">
        <f>'Field data and DAF'!R15</f>
        <v>47</v>
      </c>
      <c r="S15" s="60">
        <f>'Field data and DAF'!S15</f>
        <v>0</v>
      </c>
      <c r="T15" s="60">
        <f>'Field data and DAF'!T15</f>
        <v>0</v>
      </c>
      <c r="U15" s="60">
        <f>'Field data and DAF'!U15</f>
        <v>0</v>
      </c>
      <c r="V15" s="60">
        <f>'Field data and 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DAF'!C16</f>
        <v>Medium/Clay</v>
      </c>
      <c r="D16" s="103" t="str">
        <f>'Field data and DAF'!D16</f>
        <v>Medium/Clay</v>
      </c>
      <c r="E16" s="103" t="str">
        <f>'Field data and DAF'!E16</f>
        <v>Medium/Clay</v>
      </c>
      <c r="F16" s="103" t="str">
        <f>'Field data and DAF'!F16</f>
        <v>Medium/Clay</v>
      </c>
      <c r="G16" s="103" t="str">
        <f>'Field data and DAF'!G16</f>
        <v>Medium/Clay</v>
      </c>
      <c r="H16" s="103">
        <f>'Field data and DAF'!H16</f>
        <v>0</v>
      </c>
      <c r="I16" s="103" t="str">
        <f>'Field data and DAF'!I16</f>
        <v>Medium/Clay</v>
      </c>
      <c r="J16" s="103" t="str">
        <f>'Field data and DAF'!J16</f>
        <v>Medium/Clay</v>
      </c>
      <c r="K16" s="103" t="str">
        <f>'Field data and DAF'!K16</f>
        <v>Medium/Clay</v>
      </c>
      <c r="L16" s="103">
        <f>'Field data and DAF'!L16</f>
        <v>0</v>
      </c>
      <c r="M16" s="103">
        <f>'Field data and DAF'!M16</f>
        <v>0</v>
      </c>
      <c r="N16" s="103" t="str">
        <f>'Field data and DAF'!N16</f>
        <v>Medium/Clay</v>
      </c>
      <c r="O16" s="103" t="str">
        <f>'Field data and DAF'!O16</f>
        <v>Medium/Clay</v>
      </c>
      <c r="P16" s="103" t="str">
        <f>'Field data and DAF'!P16</f>
        <v>Medium/Clay</v>
      </c>
      <c r="Q16" s="103" t="str">
        <f>'Field data and DAF'!Q16</f>
        <v>Medium/Clay</v>
      </c>
      <c r="R16" s="103" t="str">
        <f>'Field data and DAF'!R16</f>
        <v>Medium/Clay</v>
      </c>
      <c r="S16" s="103">
        <f>'Field data and DAF'!S16</f>
        <v>0</v>
      </c>
      <c r="T16" s="103">
        <f>'Field data and DAF'!T16</f>
        <v>0</v>
      </c>
      <c r="U16" s="103">
        <f>'Field data and DAF'!U16</f>
        <v>0</v>
      </c>
      <c r="V16" s="103">
        <f>'Field data and 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t="e">
        <f t="shared" si="0"/>
        <v>#N/A</v>
      </c>
      <c r="I17" s="28">
        <f t="shared" si="0"/>
        <v>98.7</v>
      </c>
      <c r="J17" s="28">
        <f t="shared" si="0"/>
        <v>98.7</v>
      </c>
      <c r="K17" s="28">
        <f t="shared" si="0"/>
        <v>98.7</v>
      </c>
      <c r="L17" s="28" t="e">
        <f t="shared" si="0"/>
        <v>#N/A</v>
      </c>
      <c r="M17" s="28" t="e">
        <f t="shared" si="0"/>
        <v>#N/A</v>
      </c>
      <c r="N17" s="28">
        <f t="shared" si="0"/>
        <v>98.7</v>
      </c>
      <c r="O17" s="28">
        <f t="shared" si="0"/>
        <v>98.7</v>
      </c>
      <c r="P17" s="28">
        <f t="shared" si="0"/>
        <v>98.7</v>
      </c>
      <c r="Q17" s="28">
        <f t="shared" si="0"/>
        <v>98.7</v>
      </c>
      <c r="R17" s="28">
        <f t="shared" si="0"/>
        <v>98.7</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94.939039999999991</v>
      </c>
      <c r="D18" s="16">
        <f>$D32</f>
        <v>94.939039999999991</v>
      </c>
      <c r="E18" s="16">
        <f>$D33</f>
        <v>94.939039999999991</v>
      </c>
      <c r="F18" s="16">
        <f>$D34</f>
        <v>94.939039999999991</v>
      </c>
      <c r="G18" s="16">
        <f>$D35</f>
        <v>94.939039999999991</v>
      </c>
      <c r="H18" s="16">
        <f>$D36</f>
        <v>0</v>
      </c>
      <c r="I18" s="16">
        <f>$D37</f>
        <v>94.939039999999991</v>
      </c>
      <c r="J18" s="16">
        <f>$D38</f>
        <v>94.939039999999991</v>
      </c>
      <c r="K18" s="16">
        <f>$D39</f>
        <v>94.939039999999991</v>
      </c>
      <c r="L18" s="16">
        <f>$D40</f>
        <v>0</v>
      </c>
      <c r="M18" s="16">
        <f>$D41</f>
        <v>0</v>
      </c>
      <c r="N18" s="16">
        <f>$D42</f>
        <v>94.939039999999991</v>
      </c>
      <c r="O18" s="16">
        <f>$D43</f>
        <v>94.939039999999991</v>
      </c>
      <c r="P18" s="16">
        <f>$D44</f>
        <v>94.939039999999991</v>
      </c>
      <c r="Q18" s="16">
        <f>$D45</f>
        <v>94.939039999999991</v>
      </c>
      <c r="R18" s="16">
        <f>$D46</f>
        <v>94.939039999999991</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-3.7609600000000114</v>
      </c>
      <c r="D19" s="16">
        <f t="shared" ref="D19:V19" si="1">D18-D17</f>
        <v>-3.7609600000000114</v>
      </c>
      <c r="E19" s="16">
        <f t="shared" si="1"/>
        <v>-3.7609600000000114</v>
      </c>
      <c r="F19" s="16">
        <f t="shared" si="1"/>
        <v>-3.7609600000000114</v>
      </c>
      <c r="G19" s="16">
        <f t="shared" si="1"/>
        <v>-3.7609600000000114</v>
      </c>
      <c r="H19" s="16" t="e">
        <f t="shared" si="1"/>
        <v>#N/A</v>
      </c>
      <c r="I19" s="16">
        <f t="shared" si="1"/>
        <v>-3.7609600000000114</v>
      </c>
      <c r="J19" s="16">
        <f t="shared" si="1"/>
        <v>-3.7609600000000114</v>
      </c>
      <c r="K19" s="16">
        <f t="shared" si="1"/>
        <v>-3.7609600000000114</v>
      </c>
      <c r="L19" s="16" t="e">
        <f t="shared" si="1"/>
        <v>#N/A</v>
      </c>
      <c r="M19" s="16" t="e">
        <f t="shared" si="1"/>
        <v>#N/A</v>
      </c>
      <c r="N19" s="16">
        <f t="shared" si="1"/>
        <v>-3.7609600000000114</v>
      </c>
      <c r="O19" s="16">
        <f t="shared" si="1"/>
        <v>-3.7609600000000114</v>
      </c>
      <c r="P19" s="16">
        <f t="shared" si="1"/>
        <v>-3.7609600000000114</v>
      </c>
      <c r="Q19" s="16">
        <f t="shared" si="1"/>
        <v>-3.7609600000000114</v>
      </c>
      <c r="R19" s="16">
        <f t="shared" si="1"/>
        <v>-3.7609600000000114</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e">
        <f>IF($B36="","",IF(H$19&gt;=0,"INCREASE","DECREASE"))</f>
        <v>#N/A</v>
      </c>
      <c r="I20" s="26" t="str">
        <f>IF($B37="","",IF(I$19&gt;=0,"INCREASE","DECREASE"))</f>
        <v>DECREASE</v>
      </c>
      <c r="J20" s="26" t="str">
        <f>IF($B38="","",IF(J$19&gt;=0,"INCREASE","DECREASE"))</f>
        <v>DECREASE</v>
      </c>
      <c r="K20" s="26" t="str">
        <f>IF($B39="","",IF(K$19&gt;=0,"INCREASE","DECREASE"))</f>
        <v>DECREASE</v>
      </c>
      <c r="L20" s="26" t="e">
        <f>IF($B40="","",IF(L$19&gt;=0,"INCREASE","DECREASE"))</f>
        <v>#N/A</v>
      </c>
      <c r="M20" s="26" t="e">
        <f>IF($B41="","",IF(M$19&gt;=0,"INCREASE","DECREASE"))</f>
        <v>#N/A</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t="e">
        <f t="shared" si="2"/>
        <v>#N/A</v>
      </c>
      <c r="I21" s="28">
        <f t="shared" si="2"/>
        <v>338.40000000000003</v>
      </c>
      <c r="J21" s="28">
        <f t="shared" si="2"/>
        <v>338.40000000000003</v>
      </c>
      <c r="K21" s="28">
        <f t="shared" si="2"/>
        <v>338.40000000000003</v>
      </c>
      <c r="L21" s="28" t="e">
        <f t="shared" si="2"/>
        <v>#N/A</v>
      </c>
      <c r="M21" s="28" t="e">
        <f t="shared" si="2"/>
        <v>#N/A</v>
      </c>
      <c r="N21" s="28">
        <f t="shared" si="2"/>
        <v>338.40000000000003</v>
      </c>
      <c r="O21" s="28">
        <f t="shared" si="2"/>
        <v>338.40000000000003</v>
      </c>
      <c r="P21" s="28">
        <f t="shared" si="2"/>
        <v>338.40000000000003</v>
      </c>
      <c r="Q21" s="28">
        <f t="shared" si="2"/>
        <v>338.40000000000003</v>
      </c>
      <c r="R21" s="28">
        <f t="shared" si="2"/>
        <v>338.40000000000003</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150.31170000000003</v>
      </c>
      <c r="D22" s="16">
        <f>$E32</f>
        <v>150.31170000000003</v>
      </c>
      <c r="E22" s="16">
        <f>$E33</f>
        <v>150.31170000000003</v>
      </c>
      <c r="F22" s="16">
        <f>$E34</f>
        <v>150.31170000000003</v>
      </c>
      <c r="G22" s="16">
        <f>$E35</f>
        <v>150.31170000000003</v>
      </c>
      <c r="H22" s="16">
        <f>$E36</f>
        <v>0</v>
      </c>
      <c r="I22" s="16">
        <f>$E37</f>
        <v>150.31170000000003</v>
      </c>
      <c r="J22" s="16">
        <f>$E38</f>
        <v>150.31170000000003</v>
      </c>
      <c r="K22" s="16">
        <f>$E39</f>
        <v>150.31170000000003</v>
      </c>
      <c r="L22" s="16">
        <f>$E40</f>
        <v>0</v>
      </c>
      <c r="M22" s="16">
        <f>$E41</f>
        <v>0</v>
      </c>
      <c r="N22" s="16">
        <f>$E42</f>
        <v>150.31170000000003</v>
      </c>
      <c r="O22" s="16">
        <f>$E43</f>
        <v>150.31170000000003</v>
      </c>
      <c r="P22" s="16">
        <f>$E44</f>
        <v>150.31170000000003</v>
      </c>
      <c r="Q22" s="16">
        <f>$E45</f>
        <v>150.31170000000003</v>
      </c>
      <c r="R22" s="16">
        <f>$E46</f>
        <v>150.31170000000003</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-188.0883</v>
      </c>
      <c r="D23" s="16">
        <f t="shared" ref="D23:V23" si="3">D22-D21</f>
        <v>-188.0883</v>
      </c>
      <c r="E23" s="16">
        <f t="shared" si="3"/>
        <v>-188.0883</v>
      </c>
      <c r="F23" s="16">
        <f t="shared" si="3"/>
        <v>-188.0883</v>
      </c>
      <c r="G23" s="16">
        <f t="shared" si="3"/>
        <v>-188.0883</v>
      </c>
      <c r="H23" s="16" t="e">
        <f t="shared" si="3"/>
        <v>#N/A</v>
      </c>
      <c r="I23" s="16">
        <f t="shared" si="3"/>
        <v>-188.0883</v>
      </c>
      <c r="J23" s="16">
        <f t="shared" si="3"/>
        <v>-188.0883</v>
      </c>
      <c r="K23" s="16">
        <f t="shared" si="3"/>
        <v>-188.0883</v>
      </c>
      <c r="L23" s="16" t="e">
        <f t="shared" si="3"/>
        <v>#N/A</v>
      </c>
      <c r="M23" s="16" t="e">
        <f t="shared" si="3"/>
        <v>#N/A</v>
      </c>
      <c r="N23" s="16">
        <f t="shared" si="3"/>
        <v>-188.0883</v>
      </c>
      <c r="O23" s="16">
        <f t="shared" si="3"/>
        <v>-188.0883</v>
      </c>
      <c r="P23" s="16">
        <f t="shared" si="3"/>
        <v>-188.0883</v>
      </c>
      <c r="Q23" s="16">
        <f t="shared" si="3"/>
        <v>-188.0883</v>
      </c>
      <c r="R23" s="16">
        <f t="shared" si="3"/>
        <v>-188.0883</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str">
        <f t="shared" si="4"/>
        <v>DECREASE</v>
      </c>
      <c r="J24" s="26" t="str">
        <f t="shared" si="4"/>
        <v>DECREASE</v>
      </c>
      <c r="K24" s="26" t="str">
        <f t="shared" si="4"/>
        <v>DECREASE</v>
      </c>
      <c r="L24" s="26" t="e">
        <f t="shared" si="4"/>
        <v>#N/A</v>
      </c>
      <c r="M24" s="26" t="e">
        <f t="shared" si="4"/>
        <v>#N/A</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t="s">
        <v>54</v>
      </c>
      <c r="T27" s="107"/>
      <c r="U27" s="107"/>
    </row>
    <row r="28" spans="1:40" s="57" customFormat="1" x14ac:dyDescent="0.35">
      <c r="A28" s="108"/>
      <c r="B28" s="24">
        <v>3.37</v>
      </c>
      <c r="C28" s="15">
        <v>7.0000000000000007E-2</v>
      </c>
      <c r="D28" s="15">
        <v>296</v>
      </c>
      <c r="E28" s="15">
        <v>891</v>
      </c>
      <c r="F28" s="15">
        <v>50.2</v>
      </c>
      <c r="G28" s="15">
        <v>0.2</v>
      </c>
      <c r="H28" s="15">
        <v>0.5</v>
      </c>
      <c r="I28" s="15">
        <v>0.5</v>
      </c>
      <c r="J28" s="15">
        <v>0.01</v>
      </c>
      <c r="K28" s="23">
        <v>0.05</v>
      </c>
      <c r="L28" s="15">
        <v>0.2</v>
      </c>
      <c r="M28" s="15">
        <v>0.2</v>
      </c>
      <c r="N28" s="15"/>
      <c r="O28" s="15"/>
      <c r="P28" s="15">
        <v>218</v>
      </c>
      <c r="Q28" s="15">
        <v>80.2</v>
      </c>
      <c r="R28" s="15"/>
      <c r="S28" s="15">
        <v>0.5</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528</v>
      </c>
      <c r="B31" s="15">
        <v>140</v>
      </c>
      <c r="C31" s="77">
        <f>IF(C$27="%w/w SAR",((C$28*10)*$B31),IF(C$27="%w/w DM",(((C$28*10)*($B$28/100))*$B31),IF(C$27="kg/t SAR",(C$28*$B31),IF(C$27="kg/t DM",((C$28*($B$28/100))*$B31),IF(C$27="mg/kg SAR",((C$28*0.001)*$B31),IF(C$27="mg/kg DM",(((C$28*0.001)*($B$28/100))*$B31),0))))))</f>
        <v>98.000000000000014</v>
      </c>
      <c r="D31" s="77">
        <f>(IF(D$27="%w/w SAR",((D$28*10)*$B31),IF(D$27="%w/w DM",(((D$28*10)*($B$28/100))*$B31),IF(D$27="kg/t SAR",(D$28*$B31),IF(D$27="kg/t DM",((D$28*($B$28/100))*$B31),IF(D$27="mg/kg SAR",((D$28*0.001)*$B31),IF(D$27="mg/kg DM",(((D$28*0.001)*($B$28/100))*$B31),"0")))))))*2.291</f>
        <v>94.939039999999991</v>
      </c>
      <c r="E31" s="77">
        <f>(IF(E$27="%w/w SAR",((E$28*10)*$B31),IF(E$27="%w/w DM",(((E$28*10)*($B$28/100))*$B31),IF(E$27="kg/t SAR",(E$28*$B31),IF(E$27="kg/t DM",((E$28*($B$28/100))*$B31),IF(E$27="mg/kg SAR",((E$28*0.001)*$B31),IF(E$27="mg/kg DM",(((E$28*0.001)*($B$28/100))*$B31),"0")))))))*1.205</f>
        <v>150.31170000000003</v>
      </c>
      <c r="F31" s="77">
        <f>(IF(F$27="%w/w SAR",((F$28*10)*$B31),IF(F$27="%w/w DM",(((F$28*10)*($B$28/100))*$B31),IF(F$27="kg/t SAR",(F$28*$B31),IF(F$27="kg/t DM",((F$28*($B$28/100))*$B31),IF(F$27="mg/kg SAR",((F$28*0.001)*$B31),IF(F$27="mg/kg DM",(((F$28*0.001)*($B$28/100))*$B31),"0")))))))*1.658</f>
        <v>11.652424</v>
      </c>
      <c r="G31" s="77">
        <f t="shared" ref="G31:P46" si="5">IF(G$27="%w/w SAR",((G$28*10)*$B31),IF(G$27="%w/w DM",(((G$28*10)*($B$28/100))*$B31),IF(G$27="kg/t SAR",(G$28*$B31),IF(G$27="kg/t DM",((G$28*($B$28/100))*$B31),IF(G$27="mg/kg SAR",((G$28*0.001)*$B31),IF(G$27="mg/kg DM",(((G$28*0.001)*($B$28/100))*$B31),0))))))</f>
        <v>2.8000000000000001E-2</v>
      </c>
      <c r="H31" s="77">
        <f t="shared" si="5"/>
        <v>7.0000000000000007E-2</v>
      </c>
      <c r="I31" s="77">
        <f t="shared" si="5"/>
        <v>7.0000000000000007E-2</v>
      </c>
      <c r="J31" s="77">
        <f t="shared" si="5"/>
        <v>1.4000000000000002E-3</v>
      </c>
      <c r="K31" s="77">
        <f t="shared" si="5"/>
        <v>7.0000000000000001E-3</v>
      </c>
      <c r="L31" s="77">
        <f t="shared" si="5"/>
        <v>2.8000000000000001E-2</v>
      </c>
      <c r="M31" s="77">
        <f t="shared" si="5"/>
        <v>2.8000000000000001E-2</v>
      </c>
      <c r="N31" s="77">
        <f t="shared" si="5"/>
        <v>0</v>
      </c>
      <c r="O31" s="77">
        <f t="shared" si="5"/>
        <v>0</v>
      </c>
      <c r="P31" s="77">
        <f t="shared" si="5"/>
        <v>30.52</v>
      </c>
      <c r="Q31" s="77">
        <f>(IF(Q$27="%w/w SAR",((Q$28*10)*$B31),IF(Q$27="%w/w DM",(((Q$28*10)*($B$28/100))*$B31),IF(Q$27="kg/t SAR",(Q$28*$B31),IF(Q$27="kg/t DM",((Q$28*($B$28/100))*$B31),IF(Q$27="mg/kg SAR",((Q$28*0.001)*$B31),IF(Q$27="mg/kg DM",(((Q$28*0.001)*($B$28/100))*$B31),0)))))))*2.5</f>
        <v>28.070000000000004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7.0000000000000007E-2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2928</v>
      </c>
      <c r="B32" s="15">
        <v>140</v>
      </c>
      <c r="C32" s="77">
        <f t="shared" ref="C32:C50" si="6">IF(C$27="%w/w SAR",((C$28*10)*$B32),IF(C$27="%w/w DM",(((C$28*10)*($B$28/100))*$B32),IF(C$27="kg/t SAR",(C$28*$B32),IF(C$27="kg/t DM",((C$28*($B$28/100))*$B32),IF(C$27="mg/kg SAR",((C$28*0.001)*$B32),IF(C$27="mg/kg DM",(((C$28*0.001)*($B$28/100))*$B32),0))))))</f>
        <v>98.000000000000014</v>
      </c>
      <c r="D32" s="77">
        <f t="shared" ref="D32:D50" si="7">(IF(D$27="%w/w SAR",((D$28*10)*$B32),IF(D$27="%w/w DM",(((D$28*10)*($B$28/100))*$B32),IF(D$27="kg/t SAR",(D$28*$B32),IF(D$27="kg/t DM",((D$28*($B$28/100))*$B32),IF(D$27="mg/kg SAR",((D$28*0.001)*$B32),IF(D$27="mg/kg DM",(((D$28*0.001)*($B$28/100))*$B32),"0")))))))*2.291</f>
        <v>94.939039999999991</v>
      </c>
      <c r="E32" s="77">
        <f t="shared" ref="E32:E50" si="8">(IF(E$27="%w/w SAR",((E$28*10)*$B32),IF(E$27="%w/w DM",(((E$28*10)*($B$28/100))*$B32),IF(E$27="kg/t SAR",(E$28*$B32),IF(E$27="kg/t DM",((E$28*($B$28/100))*$B32),IF(E$27="mg/kg SAR",((E$28*0.001)*$B32),IF(E$27="mg/kg DM",(((E$28*0.001)*($B$28/100))*$B32),"0")))))))*1.205</f>
        <v>150.31170000000003</v>
      </c>
      <c r="F32" s="77">
        <f t="shared" ref="F32:F50" si="9">(IF(F$27="%w/w SAR",((F$28*10)*$B32),IF(F$27="%w/w DM",(((F$28*10)*($B$28/100))*$B32),IF(F$27="kg/t SAR",(F$28*$B32),IF(F$27="kg/t DM",((F$28*($B$28/100))*$B32),IF(F$27="mg/kg SAR",((F$28*0.001)*$B32),IF(F$27="mg/kg DM",(((F$28*0.001)*($B$28/100))*$B32),"0")))))))*1.658</f>
        <v>11.652424</v>
      </c>
      <c r="G32" s="77">
        <f t="shared" si="5"/>
        <v>2.8000000000000001E-2</v>
      </c>
      <c r="H32" s="77">
        <f t="shared" si="5"/>
        <v>7.0000000000000007E-2</v>
      </c>
      <c r="I32" s="77">
        <f t="shared" si="5"/>
        <v>7.0000000000000007E-2</v>
      </c>
      <c r="J32" s="77">
        <f t="shared" si="5"/>
        <v>1.4000000000000002E-3</v>
      </c>
      <c r="K32" s="77">
        <f t="shared" si="5"/>
        <v>7.0000000000000001E-3</v>
      </c>
      <c r="L32" s="77">
        <f t="shared" si="5"/>
        <v>2.8000000000000001E-2</v>
      </c>
      <c r="M32" s="77">
        <f t="shared" si="5"/>
        <v>2.8000000000000001E-2</v>
      </c>
      <c r="N32" s="77">
        <f t="shared" si="5"/>
        <v>0</v>
      </c>
      <c r="O32" s="77">
        <f t="shared" si="5"/>
        <v>0</v>
      </c>
      <c r="P32" s="77">
        <f t="shared" si="5"/>
        <v>30.52</v>
      </c>
      <c r="Q32" s="77">
        <f t="shared" ref="Q32:Q50" si="10">(IF(Q$27="%w/w SAR",((Q$28*10)*$B32),IF(Q$27="%w/w DM",(((Q$28*10)*($B$28/100))*$B32),IF(Q$27="kg/t SAR",(Q$28*$B32),IF(Q$27="kg/t DM",((Q$28*($B$28/100))*$B32),IF(Q$27="mg/kg SAR",((Q$28*0.001)*$B32),IF(Q$27="mg/kg DM",(((Q$28*0.001)*($B$28/100))*$B32),0)))))))*2.5</f>
        <v>28.070000000000004</v>
      </c>
      <c r="R32" s="77">
        <f t="shared" ref="R32:U50" si="11">IF(R$27="%w/w SAR",((R$28*10)*$B32),IF(R$27="%w/w DM",(((R$28*10)*($B$28/100))*$B32),IF(R$27="kg/t SAR",(R$28*$B32),IF(R$27="kg/t DM",((R$28*($B$28/100))*$B32),IF(R$27="mg/kg SAR",((R$28*0.001)*$B32),IF(R$27="mg/kg DM",(((R$28*0.001)*($B$28/100))*$B32),0))))))</f>
        <v>0</v>
      </c>
      <c r="S32" s="77">
        <f t="shared" si="11"/>
        <v>7.0000000000000007E-2</v>
      </c>
      <c r="T32" s="77">
        <f t="shared" si="11"/>
        <v>0</v>
      </c>
      <c r="U32" s="77">
        <f t="shared" si="11"/>
        <v>0</v>
      </c>
      <c r="AB32" s="59"/>
      <c r="AC32" s="59"/>
      <c r="AD32" s="59"/>
      <c r="AE32" s="59"/>
      <c r="AF32" s="59"/>
      <c r="AG32" s="59"/>
      <c r="AH32" s="59"/>
      <c r="AI32" s="59"/>
    </row>
    <row r="33" spans="1:35" s="72" customFormat="1" ht="13" x14ac:dyDescent="0.35">
      <c r="A33" s="13">
        <f>E8</f>
        <v>2952</v>
      </c>
      <c r="B33" s="15">
        <v>140</v>
      </c>
      <c r="C33" s="77">
        <f t="shared" si="6"/>
        <v>98.000000000000014</v>
      </c>
      <c r="D33" s="77">
        <f t="shared" si="7"/>
        <v>94.939039999999991</v>
      </c>
      <c r="E33" s="77">
        <f t="shared" si="8"/>
        <v>150.31170000000003</v>
      </c>
      <c r="F33" s="77">
        <f t="shared" si="9"/>
        <v>11.652424</v>
      </c>
      <c r="G33" s="77">
        <f t="shared" si="5"/>
        <v>2.8000000000000001E-2</v>
      </c>
      <c r="H33" s="77">
        <f t="shared" si="5"/>
        <v>7.0000000000000007E-2</v>
      </c>
      <c r="I33" s="77">
        <f t="shared" si="5"/>
        <v>7.0000000000000007E-2</v>
      </c>
      <c r="J33" s="77">
        <f t="shared" si="5"/>
        <v>1.4000000000000002E-3</v>
      </c>
      <c r="K33" s="77">
        <f t="shared" si="5"/>
        <v>7.0000000000000001E-3</v>
      </c>
      <c r="L33" s="77">
        <f t="shared" si="5"/>
        <v>2.8000000000000001E-2</v>
      </c>
      <c r="M33" s="77">
        <f t="shared" si="5"/>
        <v>2.8000000000000001E-2</v>
      </c>
      <c r="N33" s="77">
        <f t="shared" si="5"/>
        <v>0</v>
      </c>
      <c r="O33" s="77">
        <f t="shared" si="5"/>
        <v>0</v>
      </c>
      <c r="P33" s="77">
        <f t="shared" si="5"/>
        <v>30.52</v>
      </c>
      <c r="Q33" s="77">
        <f t="shared" si="10"/>
        <v>28.070000000000004</v>
      </c>
      <c r="R33" s="77">
        <f t="shared" si="11"/>
        <v>0</v>
      </c>
      <c r="S33" s="77">
        <f t="shared" si="11"/>
        <v>7.0000000000000007E-2</v>
      </c>
      <c r="T33" s="77">
        <f t="shared" si="11"/>
        <v>0</v>
      </c>
      <c r="U33" s="77">
        <f t="shared" si="11"/>
        <v>0</v>
      </c>
      <c r="AB33" s="59"/>
      <c r="AC33" s="59"/>
      <c r="AD33" s="59"/>
      <c r="AE33" s="59"/>
      <c r="AF33" s="59"/>
      <c r="AG33" s="59"/>
      <c r="AH33" s="59"/>
      <c r="AI33" s="59"/>
    </row>
    <row r="34" spans="1:35" s="72" customFormat="1" ht="13" x14ac:dyDescent="0.35">
      <c r="A34" s="13">
        <f>F8</f>
        <v>3171</v>
      </c>
      <c r="B34" s="15">
        <v>140</v>
      </c>
      <c r="C34" s="77">
        <f t="shared" si="6"/>
        <v>98.000000000000014</v>
      </c>
      <c r="D34" s="77">
        <f t="shared" si="7"/>
        <v>94.939039999999991</v>
      </c>
      <c r="E34" s="77">
        <f t="shared" si="8"/>
        <v>150.31170000000003</v>
      </c>
      <c r="F34" s="77">
        <f t="shared" si="9"/>
        <v>11.652424</v>
      </c>
      <c r="G34" s="77">
        <f t="shared" si="5"/>
        <v>2.8000000000000001E-2</v>
      </c>
      <c r="H34" s="77">
        <f t="shared" si="5"/>
        <v>7.0000000000000007E-2</v>
      </c>
      <c r="I34" s="77">
        <f t="shared" si="5"/>
        <v>7.0000000000000007E-2</v>
      </c>
      <c r="J34" s="77">
        <f t="shared" si="5"/>
        <v>1.4000000000000002E-3</v>
      </c>
      <c r="K34" s="77">
        <f t="shared" si="5"/>
        <v>7.0000000000000001E-3</v>
      </c>
      <c r="L34" s="77">
        <f t="shared" si="5"/>
        <v>2.8000000000000001E-2</v>
      </c>
      <c r="M34" s="77">
        <f t="shared" si="5"/>
        <v>2.8000000000000001E-2</v>
      </c>
      <c r="N34" s="77">
        <f t="shared" si="5"/>
        <v>0</v>
      </c>
      <c r="O34" s="77">
        <f t="shared" si="5"/>
        <v>0</v>
      </c>
      <c r="P34" s="77">
        <f t="shared" si="5"/>
        <v>30.52</v>
      </c>
      <c r="Q34" s="77">
        <f t="shared" si="10"/>
        <v>28.070000000000004</v>
      </c>
      <c r="R34" s="77">
        <f t="shared" si="11"/>
        <v>0</v>
      </c>
      <c r="S34" s="77">
        <f t="shared" si="11"/>
        <v>7.0000000000000007E-2</v>
      </c>
      <c r="T34" s="77">
        <f t="shared" si="11"/>
        <v>0</v>
      </c>
      <c r="U34" s="77">
        <f t="shared" si="11"/>
        <v>0</v>
      </c>
      <c r="AB34" s="59"/>
      <c r="AC34" s="59"/>
      <c r="AD34" s="59"/>
      <c r="AE34" s="59"/>
      <c r="AF34" s="59"/>
      <c r="AG34" s="59"/>
      <c r="AH34" s="59"/>
      <c r="AI34" s="59"/>
    </row>
    <row r="35" spans="1:35" s="72" customFormat="1" ht="13" x14ac:dyDescent="0.35">
      <c r="A35" s="13">
        <f>G8</f>
        <v>2949</v>
      </c>
      <c r="B35" s="15">
        <v>140</v>
      </c>
      <c r="C35" s="77">
        <f t="shared" si="6"/>
        <v>98.000000000000014</v>
      </c>
      <c r="D35" s="77">
        <f t="shared" si="7"/>
        <v>94.939039999999991</v>
      </c>
      <c r="E35" s="77">
        <f t="shared" si="8"/>
        <v>150.31170000000003</v>
      </c>
      <c r="F35" s="77">
        <f t="shared" si="9"/>
        <v>11.652424</v>
      </c>
      <c r="G35" s="77">
        <f t="shared" si="5"/>
        <v>2.8000000000000001E-2</v>
      </c>
      <c r="H35" s="77">
        <f t="shared" si="5"/>
        <v>7.0000000000000007E-2</v>
      </c>
      <c r="I35" s="77">
        <f t="shared" si="5"/>
        <v>7.0000000000000007E-2</v>
      </c>
      <c r="J35" s="77">
        <f t="shared" si="5"/>
        <v>1.4000000000000002E-3</v>
      </c>
      <c r="K35" s="77">
        <f t="shared" si="5"/>
        <v>7.0000000000000001E-3</v>
      </c>
      <c r="L35" s="77">
        <f t="shared" si="5"/>
        <v>2.8000000000000001E-2</v>
      </c>
      <c r="M35" s="77">
        <f t="shared" si="5"/>
        <v>2.8000000000000001E-2</v>
      </c>
      <c r="N35" s="77">
        <f t="shared" si="5"/>
        <v>0</v>
      </c>
      <c r="O35" s="77">
        <f t="shared" si="5"/>
        <v>0</v>
      </c>
      <c r="P35" s="77">
        <f t="shared" si="5"/>
        <v>30.52</v>
      </c>
      <c r="Q35" s="77">
        <f t="shared" si="10"/>
        <v>28.070000000000004</v>
      </c>
      <c r="R35" s="77">
        <f t="shared" si="11"/>
        <v>0</v>
      </c>
      <c r="S35" s="77">
        <f t="shared" si="11"/>
        <v>7.0000000000000007E-2</v>
      </c>
      <c r="T35" s="77">
        <f t="shared" si="11"/>
        <v>0</v>
      </c>
      <c r="U35" s="77">
        <f t="shared" si="11"/>
        <v>0</v>
      </c>
      <c r="AB35" s="59"/>
      <c r="AC35" s="59"/>
      <c r="AD35" s="59"/>
      <c r="AE35" s="59"/>
      <c r="AF35" s="59"/>
      <c r="AG35" s="59"/>
      <c r="AH35" s="59"/>
      <c r="AI35" s="59"/>
    </row>
    <row r="36" spans="1:35" s="72" customFormat="1" ht="13" x14ac:dyDescent="0.35">
      <c r="A36" s="13">
        <f>H8</f>
        <v>0</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4726</v>
      </c>
      <c r="B37" s="15">
        <v>140</v>
      </c>
      <c r="C37" s="77">
        <f t="shared" si="6"/>
        <v>98.000000000000014</v>
      </c>
      <c r="D37" s="77">
        <f t="shared" si="7"/>
        <v>94.939039999999991</v>
      </c>
      <c r="E37" s="77">
        <f t="shared" si="8"/>
        <v>150.31170000000003</v>
      </c>
      <c r="F37" s="77">
        <f t="shared" si="9"/>
        <v>11.652424</v>
      </c>
      <c r="G37" s="77">
        <f t="shared" si="5"/>
        <v>2.8000000000000001E-2</v>
      </c>
      <c r="H37" s="77">
        <f t="shared" si="5"/>
        <v>7.0000000000000007E-2</v>
      </c>
      <c r="I37" s="77">
        <f t="shared" si="5"/>
        <v>7.0000000000000007E-2</v>
      </c>
      <c r="J37" s="77">
        <f t="shared" si="5"/>
        <v>1.4000000000000002E-3</v>
      </c>
      <c r="K37" s="77">
        <f t="shared" si="5"/>
        <v>7.0000000000000001E-3</v>
      </c>
      <c r="L37" s="77">
        <f t="shared" si="5"/>
        <v>2.8000000000000001E-2</v>
      </c>
      <c r="M37" s="77">
        <f t="shared" si="5"/>
        <v>2.8000000000000001E-2</v>
      </c>
      <c r="N37" s="77">
        <f t="shared" si="5"/>
        <v>0</v>
      </c>
      <c r="O37" s="77">
        <f t="shared" si="5"/>
        <v>0</v>
      </c>
      <c r="P37" s="77">
        <f t="shared" si="5"/>
        <v>30.52</v>
      </c>
      <c r="Q37" s="77">
        <f t="shared" si="10"/>
        <v>28.070000000000004</v>
      </c>
      <c r="R37" s="77">
        <f t="shared" si="11"/>
        <v>0</v>
      </c>
      <c r="S37" s="77">
        <f t="shared" si="11"/>
        <v>7.0000000000000007E-2</v>
      </c>
      <c r="T37" s="77">
        <f t="shared" si="11"/>
        <v>0</v>
      </c>
      <c r="U37" s="77">
        <f t="shared" si="11"/>
        <v>0</v>
      </c>
      <c r="AB37" s="59"/>
      <c r="AC37" s="59"/>
      <c r="AD37" s="59"/>
      <c r="AE37" s="59"/>
      <c r="AF37" s="59"/>
      <c r="AG37" s="59"/>
      <c r="AH37" s="59"/>
      <c r="AI37" s="59"/>
    </row>
    <row r="38" spans="1:35" s="72" customFormat="1" ht="13" x14ac:dyDescent="0.35">
      <c r="A38" s="13">
        <f>J8</f>
        <v>5111</v>
      </c>
      <c r="B38" s="15">
        <v>140</v>
      </c>
      <c r="C38" s="77">
        <f t="shared" si="6"/>
        <v>98.000000000000014</v>
      </c>
      <c r="D38" s="77">
        <f t="shared" si="7"/>
        <v>94.939039999999991</v>
      </c>
      <c r="E38" s="77">
        <f t="shared" si="8"/>
        <v>150.31170000000003</v>
      </c>
      <c r="F38" s="77">
        <f t="shared" si="9"/>
        <v>11.652424</v>
      </c>
      <c r="G38" s="77">
        <f t="shared" si="5"/>
        <v>2.8000000000000001E-2</v>
      </c>
      <c r="H38" s="77">
        <f t="shared" si="5"/>
        <v>7.0000000000000007E-2</v>
      </c>
      <c r="I38" s="77">
        <f t="shared" si="5"/>
        <v>7.0000000000000007E-2</v>
      </c>
      <c r="J38" s="77">
        <f t="shared" si="5"/>
        <v>1.4000000000000002E-3</v>
      </c>
      <c r="K38" s="77">
        <f t="shared" si="5"/>
        <v>7.0000000000000001E-3</v>
      </c>
      <c r="L38" s="77">
        <f t="shared" si="5"/>
        <v>2.8000000000000001E-2</v>
      </c>
      <c r="M38" s="77">
        <f t="shared" si="5"/>
        <v>2.8000000000000001E-2</v>
      </c>
      <c r="N38" s="77">
        <f t="shared" si="5"/>
        <v>0</v>
      </c>
      <c r="O38" s="77">
        <f t="shared" si="5"/>
        <v>0</v>
      </c>
      <c r="P38" s="77">
        <f t="shared" si="5"/>
        <v>30.52</v>
      </c>
      <c r="Q38" s="77">
        <f t="shared" si="10"/>
        <v>28.070000000000004</v>
      </c>
      <c r="R38" s="77">
        <f t="shared" si="11"/>
        <v>0</v>
      </c>
      <c r="S38" s="77">
        <f t="shared" si="11"/>
        <v>7.0000000000000007E-2</v>
      </c>
      <c r="T38" s="77">
        <f t="shared" si="11"/>
        <v>0</v>
      </c>
      <c r="U38" s="77">
        <f t="shared" si="11"/>
        <v>0</v>
      </c>
      <c r="AB38" s="59"/>
      <c r="AC38" s="59"/>
      <c r="AD38" s="59"/>
      <c r="AE38" s="59"/>
      <c r="AF38" s="59"/>
      <c r="AG38" s="59"/>
      <c r="AH38" s="59"/>
      <c r="AI38" s="59"/>
    </row>
    <row r="39" spans="1:35" s="72" customFormat="1" ht="13" x14ac:dyDescent="0.35">
      <c r="A39" s="13">
        <f>K8</f>
        <v>4300</v>
      </c>
      <c r="B39" s="15">
        <v>140</v>
      </c>
      <c r="C39" s="77">
        <f t="shared" si="6"/>
        <v>98.000000000000014</v>
      </c>
      <c r="D39" s="77">
        <f t="shared" si="7"/>
        <v>94.939039999999991</v>
      </c>
      <c r="E39" s="77">
        <f t="shared" si="8"/>
        <v>150.31170000000003</v>
      </c>
      <c r="F39" s="77">
        <f t="shared" si="9"/>
        <v>11.652424</v>
      </c>
      <c r="G39" s="77">
        <f t="shared" si="5"/>
        <v>2.8000000000000001E-2</v>
      </c>
      <c r="H39" s="77">
        <f t="shared" si="5"/>
        <v>7.0000000000000007E-2</v>
      </c>
      <c r="I39" s="77">
        <f t="shared" si="5"/>
        <v>7.0000000000000007E-2</v>
      </c>
      <c r="J39" s="77">
        <f t="shared" si="5"/>
        <v>1.4000000000000002E-3</v>
      </c>
      <c r="K39" s="77">
        <f t="shared" si="5"/>
        <v>7.0000000000000001E-3</v>
      </c>
      <c r="L39" s="77">
        <f t="shared" si="5"/>
        <v>2.8000000000000001E-2</v>
      </c>
      <c r="M39" s="77">
        <f t="shared" si="5"/>
        <v>2.8000000000000001E-2</v>
      </c>
      <c r="N39" s="77">
        <f t="shared" si="5"/>
        <v>0</v>
      </c>
      <c r="O39" s="77">
        <f t="shared" si="5"/>
        <v>0</v>
      </c>
      <c r="P39" s="77">
        <f t="shared" si="5"/>
        <v>30.52</v>
      </c>
      <c r="Q39" s="77">
        <f t="shared" si="10"/>
        <v>28.070000000000004</v>
      </c>
      <c r="R39" s="77">
        <f t="shared" si="11"/>
        <v>0</v>
      </c>
      <c r="S39" s="77">
        <f t="shared" si="11"/>
        <v>7.0000000000000007E-2</v>
      </c>
      <c r="T39" s="77">
        <f t="shared" si="11"/>
        <v>0</v>
      </c>
      <c r="U39" s="77">
        <f t="shared" si="11"/>
        <v>0</v>
      </c>
      <c r="AB39" s="59"/>
      <c r="AC39" s="59"/>
      <c r="AD39" s="59"/>
      <c r="AE39" s="59"/>
      <c r="AF39" s="59"/>
      <c r="AG39" s="59"/>
      <c r="AH39" s="59"/>
      <c r="AI39" s="59"/>
    </row>
    <row r="40" spans="1:35" s="72" customFormat="1" ht="13" x14ac:dyDescent="0.35">
      <c r="A40" s="13">
        <f>L8</f>
        <v>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v>0</v>
      </c>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7291</v>
      </c>
      <c r="B42" s="15">
        <v>140</v>
      </c>
      <c r="C42" s="77">
        <f t="shared" si="6"/>
        <v>98.000000000000014</v>
      </c>
      <c r="D42" s="77">
        <f t="shared" si="7"/>
        <v>94.939039999999991</v>
      </c>
      <c r="E42" s="77">
        <f t="shared" si="8"/>
        <v>150.31170000000003</v>
      </c>
      <c r="F42" s="77">
        <f t="shared" si="9"/>
        <v>11.652424</v>
      </c>
      <c r="G42" s="77">
        <f t="shared" si="5"/>
        <v>2.8000000000000001E-2</v>
      </c>
      <c r="H42" s="77">
        <f t="shared" si="5"/>
        <v>7.0000000000000007E-2</v>
      </c>
      <c r="I42" s="77">
        <f t="shared" si="5"/>
        <v>7.0000000000000007E-2</v>
      </c>
      <c r="J42" s="77">
        <f t="shared" si="5"/>
        <v>1.4000000000000002E-3</v>
      </c>
      <c r="K42" s="77">
        <f t="shared" si="5"/>
        <v>7.0000000000000001E-3</v>
      </c>
      <c r="L42" s="77">
        <f t="shared" si="5"/>
        <v>2.8000000000000001E-2</v>
      </c>
      <c r="M42" s="77">
        <f t="shared" si="5"/>
        <v>2.8000000000000001E-2</v>
      </c>
      <c r="N42" s="77">
        <f t="shared" si="5"/>
        <v>0</v>
      </c>
      <c r="O42" s="77">
        <f t="shared" si="5"/>
        <v>0</v>
      </c>
      <c r="P42" s="77">
        <f t="shared" si="5"/>
        <v>30.52</v>
      </c>
      <c r="Q42" s="77">
        <f t="shared" si="10"/>
        <v>28.070000000000004</v>
      </c>
      <c r="R42" s="77">
        <f t="shared" si="11"/>
        <v>0</v>
      </c>
      <c r="S42" s="77">
        <f t="shared" si="11"/>
        <v>7.0000000000000007E-2</v>
      </c>
      <c r="T42" s="77">
        <f t="shared" si="11"/>
        <v>0</v>
      </c>
      <c r="U42" s="77">
        <f t="shared" si="11"/>
        <v>0</v>
      </c>
      <c r="AB42" s="59"/>
      <c r="AC42" s="59"/>
      <c r="AD42" s="59"/>
      <c r="AE42" s="59"/>
      <c r="AF42" s="59"/>
      <c r="AG42" s="59"/>
      <c r="AH42" s="59"/>
      <c r="AI42" s="59"/>
    </row>
    <row r="43" spans="1:35" s="72" customFormat="1" ht="13" x14ac:dyDescent="0.35">
      <c r="A43" s="13">
        <f>O8</f>
        <v>8570</v>
      </c>
      <c r="B43" s="15">
        <v>140</v>
      </c>
      <c r="C43" s="77">
        <f t="shared" si="6"/>
        <v>98.000000000000014</v>
      </c>
      <c r="D43" s="77">
        <f t="shared" si="7"/>
        <v>94.939039999999991</v>
      </c>
      <c r="E43" s="77">
        <f t="shared" si="8"/>
        <v>150.31170000000003</v>
      </c>
      <c r="F43" s="77">
        <f t="shared" si="9"/>
        <v>11.652424</v>
      </c>
      <c r="G43" s="77">
        <f t="shared" si="5"/>
        <v>2.8000000000000001E-2</v>
      </c>
      <c r="H43" s="77">
        <f t="shared" si="5"/>
        <v>7.0000000000000007E-2</v>
      </c>
      <c r="I43" s="77">
        <f t="shared" si="5"/>
        <v>7.0000000000000007E-2</v>
      </c>
      <c r="J43" s="77">
        <f t="shared" si="5"/>
        <v>1.4000000000000002E-3</v>
      </c>
      <c r="K43" s="77">
        <f t="shared" si="5"/>
        <v>7.0000000000000001E-3</v>
      </c>
      <c r="L43" s="77">
        <f t="shared" si="5"/>
        <v>2.8000000000000001E-2</v>
      </c>
      <c r="M43" s="77">
        <f t="shared" si="5"/>
        <v>2.8000000000000001E-2</v>
      </c>
      <c r="N43" s="77">
        <f t="shared" si="5"/>
        <v>0</v>
      </c>
      <c r="O43" s="77">
        <f t="shared" si="5"/>
        <v>0</v>
      </c>
      <c r="P43" s="77">
        <f t="shared" si="5"/>
        <v>30.52</v>
      </c>
      <c r="Q43" s="77">
        <f t="shared" si="10"/>
        <v>28.070000000000004</v>
      </c>
      <c r="R43" s="77">
        <f t="shared" si="11"/>
        <v>0</v>
      </c>
      <c r="S43" s="77">
        <f t="shared" si="11"/>
        <v>7.0000000000000007E-2</v>
      </c>
      <c r="T43" s="77">
        <f t="shared" si="11"/>
        <v>0</v>
      </c>
      <c r="U43" s="77">
        <f t="shared" si="11"/>
        <v>0</v>
      </c>
      <c r="AB43" s="59"/>
      <c r="AC43" s="59"/>
      <c r="AD43" s="59"/>
      <c r="AE43" s="59"/>
      <c r="AF43" s="59"/>
      <c r="AG43" s="59"/>
      <c r="AH43" s="59"/>
      <c r="AI43" s="59"/>
    </row>
    <row r="44" spans="1:35" s="72" customFormat="1" ht="13" x14ac:dyDescent="0.35">
      <c r="A44" s="13">
        <f>P8</f>
        <v>9685</v>
      </c>
      <c r="B44" s="15">
        <v>140</v>
      </c>
      <c r="C44" s="77">
        <f t="shared" si="6"/>
        <v>98.000000000000014</v>
      </c>
      <c r="D44" s="77">
        <f t="shared" si="7"/>
        <v>94.939039999999991</v>
      </c>
      <c r="E44" s="77">
        <f t="shared" si="8"/>
        <v>150.31170000000003</v>
      </c>
      <c r="F44" s="77">
        <f t="shared" si="9"/>
        <v>11.652424</v>
      </c>
      <c r="G44" s="77">
        <f t="shared" si="5"/>
        <v>2.8000000000000001E-2</v>
      </c>
      <c r="H44" s="77">
        <f t="shared" si="5"/>
        <v>7.0000000000000007E-2</v>
      </c>
      <c r="I44" s="77">
        <f t="shared" si="5"/>
        <v>7.0000000000000007E-2</v>
      </c>
      <c r="J44" s="77">
        <f t="shared" si="5"/>
        <v>1.4000000000000002E-3</v>
      </c>
      <c r="K44" s="77">
        <f t="shared" si="5"/>
        <v>7.0000000000000001E-3</v>
      </c>
      <c r="L44" s="77">
        <f t="shared" si="5"/>
        <v>2.8000000000000001E-2</v>
      </c>
      <c r="M44" s="77">
        <f t="shared" si="5"/>
        <v>2.8000000000000001E-2</v>
      </c>
      <c r="N44" s="77">
        <f t="shared" si="5"/>
        <v>0</v>
      </c>
      <c r="O44" s="77">
        <f t="shared" si="5"/>
        <v>0</v>
      </c>
      <c r="P44" s="77">
        <f t="shared" si="5"/>
        <v>30.52</v>
      </c>
      <c r="Q44" s="77">
        <f t="shared" si="10"/>
        <v>28.070000000000004</v>
      </c>
      <c r="R44" s="77">
        <f t="shared" si="11"/>
        <v>0</v>
      </c>
      <c r="S44" s="77">
        <f t="shared" si="11"/>
        <v>7.0000000000000007E-2</v>
      </c>
      <c r="T44" s="77">
        <f t="shared" si="11"/>
        <v>0</v>
      </c>
      <c r="U44" s="77">
        <f t="shared" si="11"/>
        <v>0</v>
      </c>
      <c r="AB44" s="59"/>
      <c r="AC44" s="59"/>
      <c r="AD44" s="59"/>
      <c r="AE44" s="59"/>
      <c r="AF44" s="59"/>
      <c r="AG44" s="59"/>
      <c r="AH44" s="59"/>
      <c r="AI44" s="59"/>
    </row>
    <row r="45" spans="1:35" s="72" customFormat="1" ht="13" x14ac:dyDescent="0.35">
      <c r="A45" s="13">
        <f>Q8</f>
        <v>909</v>
      </c>
      <c r="B45" s="15">
        <v>140</v>
      </c>
      <c r="C45" s="77">
        <f t="shared" si="6"/>
        <v>98.000000000000014</v>
      </c>
      <c r="D45" s="77">
        <f t="shared" si="7"/>
        <v>94.939039999999991</v>
      </c>
      <c r="E45" s="77">
        <f t="shared" si="8"/>
        <v>150.31170000000003</v>
      </c>
      <c r="F45" s="77">
        <f t="shared" si="9"/>
        <v>11.652424</v>
      </c>
      <c r="G45" s="77">
        <f t="shared" si="5"/>
        <v>2.8000000000000001E-2</v>
      </c>
      <c r="H45" s="77">
        <f t="shared" si="5"/>
        <v>7.0000000000000007E-2</v>
      </c>
      <c r="I45" s="77">
        <f t="shared" si="5"/>
        <v>7.0000000000000007E-2</v>
      </c>
      <c r="J45" s="77">
        <f t="shared" si="5"/>
        <v>1.4000000000000002E-3</v>
      </c>
      <c r="K45" s="77">
        <f t="shared" si="5"/>
        <v>7.0000000000000001E-3</v>
      </c>
      <c r="L45" s="77">
        <f t="shared" si="5"/>
        <v>2.8000000000000001E-2</v>
      </c>
      <c r="M45" s="77">
        <f t="shared" si="5"/>
        <v>2.8000000000000001E-2</v>
      </c>
      <c r="N45" s="77">
        <f t="shared" si="5"/>
        <v>0</v>
      </c>
      <c r="O45" s="77">
        <f t="shared" si="5"/>
        <v>0</v>
      </c>
      <c r="P45" s="77">
        <f t="shared" si="5"/>
        <v>30.52</v>
      </c>
      <c r="Q45" s="77">
        <f t="shared" si="10"/>
        <v>28.070000000000004</v>
      </c>
      <c r="R45" s="77">
        <f t="shared" si="11"/>
        <v>0</v>
      </c>
      <c r="S45" s="77">
        <f t="shared" si="11"/>
        <v>7.0000000000000007E-2</v>
      </c>
      <c r="T45" s="77">
        <f t="shared" si="11"/>
        <v>0</v>
      </c>
      <c r="U45" s="77">
        <f t="shared" si="11"/>
        <v>0</v>
      </c>
      <c r="AB45" s="59"/>
      <c r="AC45" s="59"/>
      <c r="AD45" s="59"/>
      <c r="AE45" s="59"/>
      <c r="AF45" s="59"/>
      <c r="AG45" s="59"/>
      <c r="AH45" s="59"/>
      <c r="AI45" s="59"/>
    </row>
    <row r="46" spans="1:35" s="72" customFormat="1" ht="13" x14ac:dyDescent="0.35">
      <c r="A46" s="13">
        <f>R8</f>
        <v>1794</v>
      </c>
      <c r="B46" s="15">
        <v>140</v>
      </c>
      <c r="C46" s="77">
        <f t="shared" si="6"/>
        <v>98.000000000000014</v>
      </c>
      <c r="D46" s="77">
        <f t="shared" si="7"/>
        <v>94.939039999999991</v>
      </c>
      <c r="E46" s="77">
        <f t="shared" si="8"/>
        <v>150.31170000000003</v>
      </c>
      <c r="F46" s="77">
        <f t="shared" si="9"/>
        <v>11.652424</v>
      </c>
      <c r="G46" s="77">
        <f t="shared" si="5"/>
        <v>2.8000000000000001E-2</v>
      </c>
      <c r="H46" s="77">
        <f t="shared" si="5"/>
        <v>7.0000000000000007E-2</v>
      </c>
      <c r="I46" s="77">
        <f t="shared" si="5"/>
        <v>7.0000000000000007E-2</v>
      </c>
      <c r="J46" s="77">
        <f t="shared" si="5"/>
        <v>1.4000000000000002E-3</v>
      </c>
      <c r="K46" s="77">
        <f t="shared" si="5"/>
        <v>7.0000000000000001E-3</v>
      </c>
      <c r="L46" s="77">
        <f t="shared" si="5"/>
        <v>2.8000000000000001E-2</v>
      </c>
      <c r="M46" s="77">
        <f t="shared" si="5"/>
        <v>2.8000000000000001E-2</v>
      </c>
      <c r="N46" s="77">
        <f t="shared" si="5"/>
        <v>0</v>
      </c>
      <c r="O46" s="77">
        <f t="shared" si="5"/>
        <v>0</v>
      </c>
      <c r="P46" s="77">
        <f t="shared" si="5"/>
        <v>30.52</v>
      </c>
      <c r="Q46" s="77">
        <f t="shared" si="10"/>
        <v>28.070000000000004</v>
      </c>
      <c r="R46" s="77">
        <f t="shared" si="11"/>
        <v>0</v>
      </c>
      <c r="S46" s="77">
        <f t="shared" si="11"/>
        <v>7.0000000000000007E-2</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528</v>
      </c>
      <c r="C57" s="8">
        <f t="shared" ref="C57:U57" si="13">D8</f>
        <v>2928</v>
      </c>
      <c r="D57" s="8">
        <f t="shared" si="13"/>
        <v>2952</v>
      </c>
      <c r="E57" s="8">
        <f t="shared" si="13"/>
        <v>3171</v>
      </c>
      <c r="F57" s="8">
        <f t="shared" si="13"/>
        <v>2949</v>
      </c>
      <c r="G57" s="8">
        <f t="shared" si="13"/>
        <v>0</v>
      </c>
      <c r="H57" s="8">
        <f t="shared" si="13"/>
        <v>4726</v>
      </c>
      <c r="I57" s="8">
        <f t="shared" si="13"/>
        <v>5111</v>
      </c>
      <c r="J57" s="8">
        <f t="shared" si="13"/>
        <v>4300</v>
      </c>
      <c r="K57" s="8">
        <f t="shared" si="13"/>
        <v>0</v>
      </c>
      <c r="L57" s="8">
        <f t="shared" si="13"/>
        <v>0</v>
      </c>
      <c r="M57" s="8">
        <f t="shared" si="13"/>
        <v>7291</v>
      </c>
      <c r="N57" s="8">
        <f t="shared" si="13"/>
        <v>8570</v>
      </c>
      <c r="O57" s="8">
        <f t="shared" si="13"/>
        <v>9685</v>
      </c>
      <c r="P57" s="8">
        <f t="shared" si="13"/>
        <v>909</v>
      </c>
      <c r="Q57" s="8">
        <f t="shared" si="13"/>
        <v>1794</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e">
        <f>H16&amp;" I "&amp;(VLOOKUP(H14,Table24581112[],6,FALSE))</f>
        <v>#N/A</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t="e">
        <f>VLOOKUP(H$14,Table24581112[],5,FALSE)</f>
        <v>#N/A</v>
      </c>
      <c r="H59" s="76">
        <f>VLOOKUP(I$14,Table24581112[],5,FALSE)</f>
        <v>6.2</v>
      </c>
      <c r="I59" s="76">
        <f>VLOOKUP(J$14,Table24581112[],5,FALSE)</f>
        <v>6.2</v>
      </c>
      <c r="J59" s="76">
        <f>VLOOKUP(K$14,Table24581112[],5,FALSE)</f>
        <v>6.2</v>
      </c>
      <c r="K59" s="76" t="e">
        <f>VLOOKUP(L$14,Table24581112[],5,FALSE)</f>
        <v>#N/A</v>
      </c>
      <c r="L59" s="76" t="e">
        <f>VLOOKUP(M$14,Table24581112[],5,FALSE)</f>
        <v>#N/A</v>
      </c>
      <c r="M59" s="76">
        <f>VLOOKUP(N$14,Table24581112[],5,FALSE)</f>
        <v>6.2</v>
      </c>
      <c r="N59" s="76">
        <f>VLOOKUP(O$14,Table24581112[],5,FALSE)</f>
        <v>6.2</v>
      </c>
      <c r="O59" s="76">
        <f>VLOOKUP(P$14,Table24581112[],5,FALSE)</f>
        <v>6.2</v>
      </c>
      <c r="P59" s="76">
        <f>VLOOKUP(Q$14,Table24581112[],5,FALSE)</f>
        <v>6.2</v>
      </c>
      <c r="Q59" s="76">
        <f>VLOOKUP(R$14,Table24581112[],5,FALSE)</f>
        <v>6.2</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6.1</v>
      </c>
      <c r="C60" s="76">
        <f t="shared" ref="C60:U60" si="14">D10</f>
        <v>6.4</v>
      </c>
      <c r="D60" s="76">
        <f t="shared" si="14"/>
        <v>6.1</v>
      </c>
      <c r="E60" s="76">
        <f t="shared" si="14"/>
        <v>6.5</v>
      </c>
      <c r="F60" s="76">
        <f t="shared" si="14"/>
        <v>6.5</v>
      </c>
      <c r="G60" s="76">
        <f t="shared" si="14"/>
        <v>0</v>
      </c>
      <c r="H60" s="76">
        <f t="shared" si="14"/>
        <v>7.1</v>
      </c>
      <c r="I60" s="76">
        <f t="shared" si="14"/>
        <v>6.1</v>
      </c>
      <c r="J60" s="76">
        <f t="shared" si="14"/>
        <v>5.9</v>
      </c>
      <c r="K60" s="76">
        <f t="shared" si="14"/>
        <v>0</v>
      </c>
      <c r="L60" s="76">
        <f t="shared" si="14"/>
        <v>0</v>
      </c>
      <c r="M60" s="76">
        <f t="shared" si="14"/>
        <v>5.8</v>
      </c>
      <c r="N60" s="76">
        <f t="shared" si="14"/>
        <v>6.2</v>
      </c>
      <c r="O60" s="76">
        <f t="shared" si="14"/>
        <v>6.5</v>
      </c>
      <c r="P60" s="76">
        <f t="shared" si="14"/>
        <v>6.3</v>
      </c>
      <c r="Q60" s="76">
        <f t="shared" si="14"/>
        <v>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f t="shared" si="15"/>
        <v>6</v>
      </c>
      <c r="I61" s="76">
        <f t="shared" si="15"/>
        <v>6</v>
      </c>
      <c r="J61" s="76">
        <f t="shared" si="15"/>
        <v>6</v>
      </c>
      <c r="K61" s="76" t="e">
        <f t="shared" si="15"/>
        <v>#N/A</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140</v>
      </c>
      <c r="C62" s="77">
        <f>B32</f>
        <v>140</v>
      </c>
      <c r="D62" s="77">
        <f>B33</f>
        <v>140</v>
      </c>
      <c r="E62" s="77">
        <f>B34</f>
        <v>140</v>
      </c>
      <c r="F62" s="77">
        <f>B35</f>
        <v>140</v>
      </c>
      <c r="G62" s="77">
        <f>B36</f>
        <v>0</v>
      </c>
      <c r="H62" s="77">
        <f>B37</f>
        <v>140</v>
      </c>
      <c r="I62" s="77">
        <f>B38</f>
        <v>140</v>
      </c>
      <c r="J62" s="77">
        <f>B39</f>
        <v>140</v>
      </c>
      <c r="K62" s="77">
        <f>B40</f>
        <v>0</v>
      </c>
      <c r="L62" s="77">
        <f>B41</f>
        <v>0</v>
      </c>
      <c r="M62" s="77">
        <f>B42</f>
        <v>140</v>
      </c>
      <c r="N62" s="77">
        <f>B43</f>
        <v>140</v>
      </c>
      <c r="O62" s="77">
        <f>B44</f>
        <v>140</v>
      </c>
      <c r="P62" s="77">
        <f>B45</f>
        <v>140</v>
      </c>
      <c r="Q62" s="77">
        <f>B46</f>
        <v>140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0.6000000000000032</v>
      </c>
      <c r="E64" s="77">
        <f t="shared" si="17"/>
        <v>-1.7999999999999989</v>
      </c>
      <c r="F64" s="77">
        <f t="shared" si="17"/>
        <v>-1.7999999999999989</v>
      </c>
      <c r="G64" s="77" t="e">
        <f t="shared" si="17"/>
        <v>#N/A</v>
      </c>
      <c r="H64" s="77">
        <f t="shared" si="17"/>
        <v>-5.3999999999999968</v>
      </c>
      <c r="I64" s="77">
        <f t="shared" si="17"/>
        <v>0.6000000000000032</v>
      </c>
      <c r="J64" s="77">
        <f t="shared" si="17"/>
        <v>1.7999999999999989</v>
      </c>
      <c r="K64" s="77" t="e">
        <f t="shared" si="17"/>
        <v>#N/A</v>
      </c>
      <c r="L64" s="77" t="e">
        <f t="shared" si="17"/>
        <v>#N/A</v>
      </c>
      <c r="M64" s="77">
        <f t="shared" si="17"/>
        <v>2.4000000000000021</v>
      </c>
      <c r="N64" s="77">
        <f t="shared" si="17"/>
        <v>0</v>
      </c>
      <c r="O64" s="77">
        <f t="shared" si="17"/>
        <v>-1.7999999999999989</v>
      </c>
      <c r="P64" s="77">
        <f t="shared" si="17"/>
        <v>-0.59999999999999787</v>
      </c>
      <c r="Q64" s="77">
        <f t="shared" si="17"/>
        <v>1.2000000000000011</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-0.6000000000000032</v>
      </c>
      <c r="E65" s="77">
        <f t="shared" si="18"/>
        <v>1.7999999999999989</v>
      </c>
      <c r="F65" s="77">
        <f t="shared" si="18"/>
        <v>1.7999999999999989</v>
      </c>
      <c r="G65" s="77" t="e">
        <f t="shared" si="18"/>
        <v>#N/A</v>
      </c>
      <c r="H65" s="77">
        <f t="shared" si="18"/>
        <v>5.3999999999999968</v>
      </c>
      <c r="I65" s="77">
        <f t="shared" si="18"/>
        <v>-0.6000000000000032</v>
      </c>
      <c r="J65" s="77">
        <f t="shared" si="18"/>
        <v>-1.7999999999999989</v>
      </c>
      <c r="K65" s="77" t="e">
        <f t="shared" si="18"/>
        <v>#N/A</v>
      </c>
      <c r="L65" s="77" t="e">
        <f t="shared" si="18"/>
        <v>#N/A</v>
      </c>
      <c r="M65" s="77">
        <f t="shared" si="18"/>
        <v>-2.4000000000000021</v>
      </c>
      <c r="N65" s="77">
        <f t="shared" si="18"/>
        <v>0</v>
      </c>
      <c r="O65" s="77">
        <f t="shared" si="18"/>
        <v>1.7999999999999989</v>
      </c>
      <c r="P65" s="77">
        <f t="shared" si="18"/>
        <v>0.59999999999999787</v>
      </c>
      <c r="Q65" s="77">
        <f t="shared" si="18"/>
        <v>-1.2000000000000011</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e">
        <f t="shared" si="19"/>
        <v>#N/A</v>
      </c>
      <c r="H66" s="78" t="str">
        <f t="shared" si="19"/>
        <v>OVER</v>
      </c>
      <c r="I66" s="78" t="str">
        <f t="shared" si="19"/>
        <v>UNDER</v>
      </c>
      <c r="J66" s="78" t="str">
        <f t="shared" si="19"/>
        <v>UNDER</v>
      </c>
      <c r="K66" s="78" t="e">
        <f t="shared" si="19"/>
        <v>#N/A</v>
      </c>
      <c r="L66" s="78" t="e">
        <f t="shared" si="19"/>
        <v>#N/A</v>
      </c>
      <c r="M66" s="78" t="str">
        <f t="shared" si="19"/>
        <v>UNDER</v>
      </c>
      <c r="N66" s="78" t="str">
        <f t="shared" si="19"/>
        <v>OVER</v>
      </c>
      <c r="O66" s="78" t="str">
        <f t="shared" si="19"/>
        <v>OVER</v>
      </c>
      <c r="P66" s="78" t="str">
        <f t="shared" si="19"/>
        <v>OVER</v>
      </c>
      <c r="Q66" s="78" t="str">
        <f t="shared" si="19"/>
        <v>UNDER</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DAF'!C1:D1</f>
        <v>PAN-020504</v>
      </c>
      <c r="D1" s="141"/>
      <c r="E1" s="93" t="s">
        <v>45</v>
      </c>
      <c r="F1" s="39">
        <f>'Field data and DAF'!F1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DAF'!C2:D2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DAF'!C3:D3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DAF'!C4:D4</f>
        <v>Land at Sarnfadog, Llanerchymedd, Angelsey LL71 8ER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DAF'!C5:D5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DAF'!C8</f>
        <v>528</v>
      </c>
      <c r="D8" s="60">
        <f>'Field data and DAF'!D8</f>
        <v>2928</v>
      </c>
      <c r="E8" s="60">
        <f>'Field data and DAF'!E8</f>
        <v>2952</v>
      </c>
      <c r="F8" s="60">
        <f>'Field data and DAF'!F8</f>
        <v>3171</v>
      </c>
      <c r="G8" s="60">
        <f>'Field data and DAF'!G8</f>
        <v>2949</v>
      </c>
      <c r="H8" s="60">
        <f>'Field data and DAF'!H8</f>
        <v>0</v>
      </c>
      <c r="I8" s="60">
        <f>'Field data and DAF'!I8</f>
        <v>4726</v>
      </c>
      <c r="J8" s="60">
        <f>'Field data and DAF'!J8</f>
        <v>5111</v>
      </c>
      <c r="K8" s="60">
        <f>'Field data and DAF'!K8</f>
        <v>4300</v>
      </c>
      <c r="L8" s="60">
        <f>'Field data and DAF'!L8</f>
        <v>0</v>
      </c>
      <c r="M8" s="60">
        <f>'Field data and DAF'!M8</f>
        <v>0</v>
      </c>
      <c r="N8" s="60">
        <f>'Field data and DAF'!N8</f>
        <v>7291</v>
      </c>
      <c r="O8" s="60">
        <f>'Field data and DAF'!O8</f>
        <v>8570</v>
      </c>
      <c r="P8" s="60">
        <f>'Field data and DAF'!P8</f>
        <v>9685</v>
      </c>
      <c r="Q8" s="60">
        <f>'Field data and DAF'!Q8</f>
        <v>909</v>
      </c>
      <c r="R8" s="60">
        <f>'Field data and DAF'!R8</f>
        <v>1794</v>
      </c>
      <c r="S8" s="60">
        <f>'Field data and DAF'!S8</f>
        <v>0</v>
      </c>
      <c r="T8" s="60">
        <f>'Field data and DAF'!T8</f>
        <v>0</v>
      </c>
      <c r="U8" s="60">
        <f>'Field data and DAF'!U8</f>
        <v>0</v>
      </c>
      <c r="V8" s="60">
        <f>'Field data and 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DAF'!C9</f>
        <v>med</v>
      </c>
      <c r="D9" s="60" t="str">
        <f>'Field data and DAF'!D9</f>
        <v>med</v>
      </c>
      <c r="E9" s="60" t="str">
        <f>'Field data and DAF'!E9</f>
        <v>med</v>
      </c>
      <c r="F9" s="60" t="str">
        <f>'Field data and DAF'!F9</f>
        <v>med</v>
      </c>
      <c r="G9" s="60" t="str">
        <f>'Field data and DAF'!G9</f>
        <v>med</v>
      </c>
      <c r="H9" s="60">
        <f>'Field data and DAF'!H9</f>
        <v>0</v>
      </c>
      <c r="I9" s="60">
        <f>'Field data and DAF'!I9</f>
        <v>1</v>
      </c>
      <c r="J9" s="60" t="str">
        <f>'Field data and DAF'!J9</f>
        <v>med</v>
      </c>
      <c r="K9" s="60" t="str">
        <f>'Field data and DAF'!K9</f>
        <v>med</v>
      </c>
      <c r="L9" s="60">
        <f>'Field data and DAF'!L9</f>
        <v>0</v>
      </c>
      <c r="M9" s="60">
        <f>'Field data and DAF'!M9</f>
        <v>0</v>
      </c>
      <c r="N9" s="60" t="str">
        <f>'Field data and DAF'!N9</f>
        <v>med</v>
      </c>
      <c r="O9" s="60" t="str">
        <f>'Field data and DAF'!O9</f>
        <v>med</v>
      </c>
      <c r="P9" s="60" t="str">
        <f>'Field data and DAF'!P9</f>
        <v>med</v>
      </c>
      <c r="Q9" s="60" t="str">
        <f>'Field data and DAF'!Q9</f>
        <v>med</v>
      </c>
      <c r="R9" s="60" t="str">
        <f>'Field data and DAF'!R9</f>
        <v>med</v>
      </c>
      <c r="S9" s="60">
        <f>'Field data and DAF'!S9</f>
        <v>0</v>
      </c>
      <c r="T9" s="60">
        <f>'Field data and DAF'!T9</f>
        <v>0</v>
      </c>
      <c r="U9" s="60">
        <f>'Field data and DAF'!U9</f>
        <v>0</v>
      </c>
      <c r="V9" s="60">
        <f>'Field data and 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DAF'!C10</f>
        <v>6.1</v>
      </c>
      <c r="D10" s="60">
        <f>'Field data and DAF'!D10</f>
        <v>6.4</v>
      </c>
      <c r="E10" s="60">
        <f>'Field data and DAF'!E10</f>
        <v>6.1</v>
      </c>
      <c r="F10" s="60">
        <f>'Field data and DAF'!F10</f>
        <v>6.5</v>
      </c>
      <c r="G10" s="60">
        <f>'Field data and DAF'!G10</f>
        <v>6.5</v>
      </c>
      <c r="H10" s="60">
        <f>'Field data and DAF'!H10</f>
        <v>0</v>
      </c>
      <c r="I10" s="60">
        <f>'Field data and DAF'!I10</f>
        <v>7.1</v>
      </c>
      <c r="J10" s="60">
        <f>'Field data and DAF'!J10</f>
        <v>6.1</v>
      </c>
      <c r="K10" s="60">
        <f>'Field data and DAF'!K10</f>
        <v>5.9</v>
      </c>
      <c r="L10" s="60">
        <f>'Field data and DAF'!L10</f>
        <v>0</v>
      </c>
      <c r="M10" s="60">
        <f>'Field data and DAF'!M10</f>
        <v>0</v>
      </c>
      <c r="N10" s="60">
        <f>'Field data and DAF'!N10</f>
        <v>5.8</v>
      </c>
      <c r="O10" s="60">
        <f>'Field data and DAF'!O10</f>
        <v>6.2</v>
      </c>
      <c r="P10" s="60">
        <f>'Field data and DAF'!P10</f>
        <v>6.5</v>
      </c>
      <c r="Q10" s="60">
        <f>'Field data and DAF'!Q10</f>
        <v>6.3</v>
      </c>
      <c r="R10" s="60">
        <f>'Field data and DAF'!R10</f>
        <v>6</v>
      </c>
      <c r="S10" s="60">
        <f>'Field data and DAF'!S10</f>
        <v>0</v>
      </c>
      <c r="T10" s="60">
        <f>'Field data and DAF'!T10</f>
        <v>0</v>
      </c>
      <c r="U10" s="60">
        <f>'Field data and DAF'!U10</f>
        <v>0</v>
      </c>
      <c r="V10" s="60">
        <f>'Field data and 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DAF'!C11</f>
        <v>3</v>
      </c>
      <c r="D11" s="60">
        <f>'Field data and DAF'!D11</f>
        <v>2</v>
      </c>
      <c r="E11" s="60">
        <f>'Field data and DAF'!E11</f>
        <v>3</v>
      </c>
      <c r="F11" s="60">
        <f>'Field data and DAF'!F11</f>
        <v>2</v>
      </c>
      <c r="G11" s="60">
        <f>'Field data and DAF'!G11</f>
        <v>2</v>
      </c>
      <c r="H11" s="60">
        <f>'Field data and DAF'!H11</f>
        <v>0</v>
      </c>
      <c r="I11" s="60">
        <f>'Field data and DAF'!I11</f>
        <v>2</v>
      </c>
      <c r="J11" s="60">
        <f>'Field data and DAF'!J11</f>
        <v>0</v>
      </c>
      <c r="K11" s="60">
        <f>'Field data and DAF'!K11</f>
        <v>2</v>
      </c>
      <c r="L11" s="60">
        <f>'Field data and DAF'!L11</f>
        <v>0</v>
      </c>
      <c r="M11" s="60">
        <f>'Field data and DAF'!M11</f>
        <v>0</v>
      </c>
      <c r="N11" s="60">
        <f>'Field data and DAF'!N11</f>
        <v>1</v>
      </c>
      <c r="O11" s="60">
        <f>'Field data and DAF'!O11</f>
        <v>3</v>
      </c>
      <c r="P11" s="60">
        <f>'Field data and DAF'!P11</f>
        <v>3</v>
      </c>
      <c r="Q11" s="60">
        <f>'Field data and DAF'!Q11</f>
        <v>1</v>
      </c>
      <c r="R11" s="60">
        <f>'Field data and DAF'!R11</f>
        <v>1</v>
      </c>
      <c r="S11" s="60">
        <f>'Field data and DAF'!S11</f>
        <v>0</v>
      </c>
      <c r="T11" s="60">
        <f>'Field data and DAF'!T11</f>
        <v>0</v>
      </c>
      <c r="U11" s="60">
        <f>'Field data and DAF'!U11</f>
        <v>0</v>
      </c>
      <c r="V11" s="60">
        <f>'Field data and 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DAF'!C12</f>
        <v>2</v>
      </c>
      <c r="D12" s="60">
        <f>'Field data and DAF'!D12</f>
        <v>2</v>
      </c>
      <c r="E12" s="60">
        <f>'Field data and DAF'!E12</f>
        <v>3</v>
      </c>
      <c r="F12" s="60">
        <f>'Field data and DAF'!F12</f>
        <v>1</v>
      </c>
      <c r="G12" s="60">
        <f>'Field data and DAF'!G12</f>
        <v>1</v>
      </c>
      <c r="H12" s="60">
        <f>'Field data and DAF'!H12</f>
        <v>0</v>
      </c>
      <c r="I12" s="60">
        <f>'Field data and DAF'!I12</f>
        <v>1</v>
      </c>
      <c r="J12" s="60">
        <f>'Field data and DAF'!J12</f>
        <v>2</v>
      </c>
      <c r="K12" s="60">
        <f>'Field data and DAF'!K12</f>
        <v>2</v>
      </c>
      <c r="L12" s="60">
        <f>'Field data and DAF'!L12</f>
        <v>0</v>
      </c>
      <c r="M12" s="60">
        <f>'Field data and DAF'!M12</f>
        <v>0</v>
      </c>
      <c r="N12" s="60">
        <f>'Field data and DAF'!N12</f>
        <v>2</v>
      </c>
      <c r="O12" s="60">
        <f>'Field data and DAF'!O12</f>
        <v>2</v>
      </c>
      <c r="P12" s="60">
        <f>'Field data and DAF'!P12</f>
        <v>3</v>
      </c>
      <c r="Q12" s="60">
        <f>'Field data and DAF'!Q12</f>
        <v>3</v>
      </c>
      <c r="R12" s="60">
        <f>'Field data and DAF'!R12</f>
        <v>2</v>
      </c>
      <c r="S12" s="60">
        <f>'Field data and DAF'!S12</f>
        <v>0</v>
      </c>
      <c r="T12" s="60">
        <f>'Field data and DAF'!T12</f>
        <v>0</v>
      </c>
      <c r="U12" s="60">
        <f>'Field data and DAF'!U12</f>
        <v>0</v>
      </c>
      <c r="V12" s="60">
        <f>'Field data and 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DAF'!C13</f>
        <v>3</v>
      </c>
      <c r="D13" s="60">
        <f>'Field data and DAF'!D13</f>
        <v>3</v>
      </c>
      <c r="E13" s="60">
        <f>'Field data and DAF'!E13</f>
        <v>3</v>
      </c>
      <c r="F13" s="60">
        <f>'Field data and DAF'!F13</f>
        <v>2</v>
      </c>
      <c r="G13" s="60">
        <f>'Field data and DAF'!G13</f>
        <v>2</v>
      </c>
      <c r="H13" s="60">
        <f>'Field data and DAF'!H13</f>
        <v>0</v>
      </c>
      <c r="I13" s="60">
        <f>'Field data and DAF'!I13</f>
        <v>2</v>
      </c>
      <c r="J13" s="60">
        <f>'Field data and DAF'!J13</f>
        <v>2</v>
      </c>
      <c r="K13" s="60">
        <f>'Field data and DAF'!K13</f>
        <v>3</v>
      </c>
      <c r="L13" s="60">
        <f>'Field data and DAF'!L13</f>
        <v>0</v>
      </c>
      <c r="M13" s="60">
        <f>'Field data and DAF'!M13</f>
        <v>0</v>
      </c>
      <c r="N13" s="60">
        <f>'Field data and DAF'!N13</f>
        <v>2</v>
      </c>
      <c r="O13" s="60">
        <f>'Field data and DAF'!O13</f>
        <v>2</v>
      </c>
      <c r="P13" s="60">
        <f>'Field data and DAF'!P13</f>
        <v>2</v>
      </c>
      <c r="Q13" s="60">
        <f>'Field data and DAF'!Q13</f>
        <v>2</v>
      </c>
      <c r="R13" s="60">
        <f>'Field data and DAF'!R13</f>
        <v>2</v>
      </c>
      <c r="S13" s="60">
        <f>'Field data and DAF'!S13</f>
        <v>0</v>
      </c>
      <c r="T13" s="60">
        <f>'Field data and DAF'!T13</f>
        <v>0</v>
      </c>
      <c r="U13" s="60">
        <f>'Field data and DAF'!U13</f>
        <v>0</v>
      </c>
      <c r="V13" s="60">
        <f>'Field data and 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DAF'!C14</f>
        <v xml:space="preserve">Grass Silage (30% DM) </v>
      </c>
      <c r="D14" s="102" t="str">
        <f>'Field data and DAF'!D14</f>
        <v xml:space="preserve">Grass Silage (30% DM) </v>
      </c>
      <c r="E14" s="102" t="str">
        <f>'Field data and DAF'!E14</f>
        <v xml:space="preserve">Grass Silage (30% DM) </v>
      </c>
      <c r="F14" s="102" t="str">
        <f>'Field data and DAF'!F14</f>
        <v xml:space="preserve">Grass Silage (30% DM) </v>
      </c>
      <c r="G14" s="102" t="str">
        <f>'Field data and DAF'!G14</f>
        <v xml:space="preserve">Grass Silage (30% DM) </v>
      </c>
      <c r="H14" s="102">
        <f>'Field data and DAF'!H14</f>
        <v>0</v>
      </c>
      <c r="I14" s="102" t="str">
        <f>'Field data and DAF'!I14</f>
        <v xml:space="preserve">Grass Silage (30% DM) </v>
      </c>
      <c r="J14" s="102" t="str">
        <f>'Field data and DAF'!J14</f>
        <v xml:space="preserve">Grass Silage (30% DM) </v>
      </c>
      <c r="K14" s="102" t="str">
        <f>'Field data and DAF'!K14</f>
        <v xml:space="preserve">Grass Silage (30% DM) </v>
      </c>
      <c r="L14" s="102">
        <f>'Field data and DAF'!L14</f>
        <v>0</v>
      </c>
      <c r="M14" s="102">
        <f>'Field data and DAF'!M14</f>
        <v>0</v>
      </c>
      <c r="N14" s="102" t="str">
        <f>'Field data and DAF'!N14</f>
        <v xml:space="preserve">Grass Silage (30% DM) </v>
      </c>
      <c r="O14" s="102" t="str">
        <f>'Field data and DAF'!O14</f>
        <v xml:space="preserve">Grass Silage (30% DM) </v>
      </c>
      <c r="P14" s="102" t="str">
        <f>'Field data and DAF'!P14</f>
        <v xml:space="preserve">Grass Silage (30% DM) </v>
      </c>
      <c r="Q14" s="102" t="str">
        <f>'Field data and DAF'!Q14</f>
        <v xml:space="preserve">Grass Silage (30% DM) </v>
      </c>
      <c r="R14" s="102" t="str">
        <f>'Field data and DAF'!R14</f>
        <v xml:space="preserve">Grass Silage (30% DM) </v>
      </c>
      <c r="S14" s="102">
        <f>'Field data and DAF'!S14</f>
        <v>0</v>
      </c>
      <c r="T14" s="102">
        <f>'Field data and DAF'!T14</f>
        <v>0</v>
      </c>
      <c r="U14" s="102">
        <f>'Field data and DAF'!U14</f>
        <v>0</v>
      </c>
      <c r="V14" s="102">
        <f>'Field data and DAF'!V14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DAF'!C15</f>
        <v>47</v>
      </c>
      <c r="D15" s="60">
        <f>'Field data and DAF'!D15</f>
        <v>47</v>
      </c>
      <c r="E15" s="60">
        <f>'Field data and DAF'!E15</f>
        <v>47</v>
      </c>
      <c r="F15" s="60">
        <f>'Field data and DAF'!F15</f>
        <v>47</v>
      </c>
      <c r="G15" s="60">
        <f>'Field data and DAF'!G15</f>
        <v>47</v>
      </c>
      <c r="H15" s="60">
        <f>'Field data and DAF'!H15</f>
        <v>0</v>
      </c>
      <c r="I15" s="60">
        <f>'Field data and DAF'!I15</f>
        <v>47</v>
      </c>
      <c r="J15" s="60">
        <f>'Field data and DAF'!J15</f>
        <v>47</v>
      </c>
      <c r="K15" s="60">
        <f>'Field data and DAF'!K15</f>
        <v>47</v>
      </c>
      <c r="L15" s="60">
        <f>'Field data and DAF'!L15</f>
        <v>0</v>
      </c>
      <c r="M15" s="60">
        <f>'Field data and DAF'!M15</f>
        <v>0</v>
      </c>
      <c r="N15" s="60">
        <f>'Field data and DAF'!N15</f>
        <v>47</v>
      </c>
      <c r="O15" s="60">
        <f>'Field data and DAF'!O15</f>
        <v>47</v>
      </c>
      <c r="P15" s="60">
        <f>'Field data and DAF'!P15</f>
        <v>47</v>
      </c>
      <c r="Q15" s="60">
        <f>'Field data and DAF'!Q15</f>
        <v>47</v>
      </c>
      <c r="R15" s="60">
        <f>'Field data and DAF'!R15</f>
        <v>47</v>
      </c>
      <c r="S15" s="60">
        <f>'Field data and DAF'!S15</f>
        <v>0</v>
      </c>
      <c r="T15" s="60">
        <f>'Field data and DAF'!T15</f>
        <v>0</v>
      </c>
      <c r="U15" s="60">
        <f>'Field data and DAF'!U15</f>
        <v>0</v>
      </c>
      <c r="V15" s="60">
        <f>'Field data and 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DAF'!C16</f>
        <v>Medium/Clay</v>
      </c>
      <c r="D16" s="103" t="str">
        <f>'Field data and DAF'!D16</f>
        <v>Medium/Clay</v>
      </c>
      <c r="E16" s="103" t="str">
        <f>'Field data and DAF'!E16</f>
        <v>Medium/Clay</v>
      </c>
      <c r="F16" s="103" t="str">
        <f>'Field data and DAF'!F16</f>
        <v>Medium/Clay</v>
      </c>
      <c r="G16" s="103" t="str">
        <f>'Field data and DAF'!G16</f>
        <v>Medium/Clay</v>
      </c>
      <c r="H16" s="103">
        <f>'Field data and DAF'!H16</f>
        <v>0</v>
      </c>
      <c r="I16" s="103" t="str">
        <f>'Field data and DAF'!I16</f>
        <v>Medium/Clay</v>
      </c>
      <c r="J16" s="103" t="str">
        <f>'Field data and DAF'!J16</f>
        <v>Medium/Clay</v>
      </c>
      <c r="K16" s="103" t="str">
        <f>'Field data and DAF'!K16</f>
        <v>Medium/Clay</v>
      </c>
      <c r="L16" s="103">
        <f>'Field data and DAF'!L16</f>
        <v>0</v>
      </c>
      <c r="M16" s="103">
        <f>'Field data and DAF'!M16</f>
        <v>0</v>
      </c>
      <c r="N16" s="103" t="str">
        <f>'Field data and DAF'!N16</f>
        <v>Medium/Clay</v>
      </c>
      <c r="O16" s="103" t="str">
        <f>'Field data and DAF'!O16</f>
        <v>Medium/Clay</v>
      </c>
      <c r="P16" s="103" t="str">
        <f>'Field data and DAF'!P16</f>
        <v>Medium/Clay</v>
      </c>
      <c r="Q16" s="103" t="str">
        <f>'Field data and DAF'!Q16</f>
        <v>Medium/Clay</v>
      </c>
      <c r="R16" s="103" t="str">
        <f>'Field data and DAF'!R16</f>
        <v>Medium/Clay</v>
      </c>
      <c r="S16" s="103">
        <f>'Field data and DAF'!S16</f>
        <v>0</v>
      </c>
      <c r="T16" s="103">
        <f>'Field data and DAF'!T16</f>
        <v>0</v>
      </c>
      <c r="U16" s="103">
        <f>'Field data and DAF'!U16</f>
        <v>0</v>
      </c>
      <c r="V16" s="103">
        <f>'Field data and 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t="e">
        <f t="shared" si="0"/>
        <v>#N/A</v>
      </c>
      <c r="I17" s="28">
        <f t="shared" si="0"/>
        <v>98.7</v>
      </c>
      <c r="J17" s="28">
        <f t="shared" si="0"/>
        <v>98.7</v>
      </c>
      <c r="K17" s="28">
        <f t="shared" si="0"/>
        <v>98.7</v>
      </c>
      <c r="L17" s="28" t="e">
        <f t="shared" si="0"/>
        <v>#N/A</v>
      </c>
      <c r="M17" s="28" t="e">
        <f t="shared" si="0"/>
        <v>#N/A</v>
      </c>
      <c r="N17" s="28">
        <f t="shared" si="0"/>
        <v>98.7</v>
      </c>
      <c r="O17" s="28">
        <f t="shared" si="0"/>
        <v>98.7</v>
      </c>
      <c r="P17" s="28">
        <f t="shared" si="0"/>
        <v>98.7</v>
      </c>
      <c r="Q17" s="28">
        <f t="shared" si="0"/>
        <v>98.7</v>
      </c>
      <c r="R17" s="28">
        <f t="shared" si="0"/>
        <v>98.7</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-98.7</v>
      </c>
      <c r="D19" s="16">
        <f t="shared" ref="D19:V19" si="1">D18-D17</f>
        <v>-98.7</v>
      </c>
      <c r="E19" s="16">
        <f t="shared" si="1"/>
        <v>-98.7</v>
      </c>
      <c r="F19" s="16">
        <f t="shared" si="1"/>
        <v>-98.7</v>
      </c>
      <c r="G19" s="16">
        <f t="shared" si="1"/>
        <v>-98.7</v>
      </c>
      <c r="H19" s="16" t="e">
        <f t="shared" si="1"/>
        <v>#N/A</v>
      </c>
      <c r="I19" s="16">
        <f t="shared" si="1"/>
        <v>-98.7</v>
      </c>
      <c r="J19" s="16">
        <f t="shared" si="1"/>
        <v>-98.7</v>
      </c>
      <c r="K19" s="16">
        <f t="shared" si="1"/>
        <v>-98.7</v>
      </c>
      <c r="L19" s="16" t="e">
        <f t="shared" si="1"/>
        <v>#N/A</v>
      </c>
      <c r="M19" s="16" t="e">
        <f t="shared" si="1"/>
        <v>#N/A</v>
      </c>
      <c r="N19" s="16">
        <f t="shared" si="1"/>
        <v>-98.7</v>
      </c>
      <c r="O19" s="16">
        <f t="shared" si="1"/>
        <v>-98.7</v>
      </c>
      <c r="P19" s="16">
        <f t="shared" si="1"/>
        <v>-98.7</v>
      </c>
      <c r="Q19" s="16">
        <f t="shared" si="1"/>
        <v>-98.7</v>
      </c>
      <c r="R19" s="16">
        <f t="shared" si="1"/>
        <v>-98.7</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t="e">
        <f t="shared" si="2"/>
        <v>#N/A</v>
      </c>
      <c r="I21" s="28">
        <f t="shared" si="2"/>
        <v>338.40000000000003</v>
      </c>
      <c r="J21" s="28">
        <f t="shared" si="2"/>
        <v>338.40000000000003</v>
      </c>
      <c r="K21" s="28">
        <f t="shared" si="2"/>
        <v>338.40000000000003</v>
      </c>
      <c r="L21" s="28" t="e">
        <f t="shared" si="2"/>
        <v>#N/A</v>
      </c>
      <c r="M21" s="28" t="e">
        <f t="shared" si="2"/>
        <v>#N/A</v>
      </c>
      <c r="N21" s="28">
        <f t="shared" si="2"/>
        <v>338.40000000000003</v>
      </c>
      <c r="O21" s="28">
        <f t="shared" si="2"/>
        <v>338.40000000000003</v>
      </c>
      <c r="P21" s="28">
        <f t="shared" si="2"/>
        <v>338.40000000000003</v>
      </c>
      <c r="Q21" s="28">
        <f t="shared" si="2"/>
        <v>338.40000000000003</v>
      </c>
      <c r="R21" s="28">
        <f t="shared" si="2"/>
        <v>338.40000000000003</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t="e">
        <f t="shared" si="3"/>
        <v>#N/A</v>
      </c>
      <c r="I23" s="16">
        <f t="shared" si="3"/>
        <v>-338.40000000000003</v>
      </c>
      <c r="J23" s="16">
        <f t="shared" si="3"/>
        <v>-338.40000000000003</v>
      </c>
      <c r="K23" s="16">
        <f t="shared" si="3"/>
        <v>-338.40000000000003</v>
      </c>
      <c r="L23" s="16" t="e">
        <f t="shared" si="3"/>
        <v>#N/A</v>
      </c>
      <c r="M23" s="16" t="e">
        <f t="shared" si="3"/>
        <v>#N/A</v>
      </c>
      <c r="N23" s="16">
        <f t="shared" si="3"/>
        <v>-338.40000000000003</v>
      </c>
      <c r="O23" s="16">
        <f t="shared" si="3"/>
        <v>-338.40000000000003</v>
      </c>
      <c r="P23" s="16">
        <f t="shared" si="3"/>
        <v>-338.40000000000003</v>
      </c>
      <c r="Q23" s="16">
        <f t="shared" si="3"/>
        <v>-338.40000000000003</v>
      </c>
      <c r="R23" s="16">
        <f t="shared" si="3"/>
        <v>-338.40000000000003</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528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2928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2952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3171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2949</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4726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5111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4300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7291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8570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9685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909</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1794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528</v>
      </c>
      <c r="C57" s="8">
        <f t="shared" ref="C57:U57" si="13">D8</f>
        <v>2928</v>
      </c>
      <c r="D57" s="8">
        <f t="shared" si="13"/>
        <v>2952</v>
      </c>
      <c r="E57" s="8">
        <f t="shared" si="13"/>
        <v>3171</v>
      </c>
      <c r="F57" s="8">
        <f t="shared" si="13"/>
        <v>2949</v>
      </c>
      <c r="G57" s="8">
        <f t="shared" si="13"/>
        <v>0</v>
      </c>
      <c r="H57" s="8">
        <f t="shared" si="13"/>
        <v>4726</v>
      </c>
      <c r="I57" s="8">
        <f t="shared" si="13"/>
        <v>5111</v>
      </c>
      <c r="J57" s="8">
        <f t="shared" si="13"/>
        <v>4300</v>
      </c>
      <c r="K57" s="8">
        <f t="shared" si="13"/>
        <v>0</v>
      </c>
      <c r="L57" s="8">
        <f t="shared" si="13"/>
        <v>0</v>
      </c>
      <c r="M57" s="8">
        <f t="shared" si="13"/>
        <v>7291</v>
      </c>
      <c r="N57" s="8">
        <f t="shared" si="13"/>
        <v>8570</v>
      </c>
      <c r="O57" s="8">
        <f t="shared" si="13"/>
        <v>9685</v>
      </c>
      <c r="P57" s="8">
        <f t="shared" si="13"/>
        <v>909</v>
      </c>
      <c r="Q57" s="8">
        <f t="shared" si="13"/>
        <v>1794</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e">
        <f>H16&amp;" I "&amp;(VLOOKUP(H14,Table24581114[],6,FALSE))</f>
        <v>#N/A</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t="e">
        <f>VLOOKUP(H$14,Table24581114[],5,FALSE)</f>
        <v>#N/A</v>
      </c>
      <c r="H59" s="76">
        <f>VLOOKUP(I$14,Table24581114[],5,FALSE)</f>
        <v>6.2</v>
      </c>
      <c r="I59" s="76">
        <f>VLOOKUP(J$14,Table24581114[],5,FALSE)</f>
        <v>6.2</v>
      </c>
      <c r="J59" s="76">
        <f>VLOOKUP(K$14,Table24581114[],5,FALSE)</f>
        <v>6.2</v>
      </c>
      <c r="K59" s="76" t="e">
        <f>VLOOKUP(L$14,Table24581114[],5,FALSE)</f>
        <v>#N/A</v>
      </c>
      <c r="L59" s="76" t="e">
        <f>VLOOKUP(M$14,Table24581114[],5,FALSE)</f>
        <v>#N/A</v>
      </c>
      <c r="M59" s="76">
        <f>VLOOKUP(N$14,Table24581114[],5,FALSE)</f>
        <v>6.2</v>
      </c>
      <c r="N59" s="76">
        <f>VLOOKUP(O$14,Table24581114[],5,FALSE)</f>
        <v>6.2</v>
      </c>
      <c r="O59" s="76">
        <f>VLOOKUP(P$14,Table24581114[],5,FALSE)</f>
        <v>6.2</v>
      </c>
      <c r="P59" s="76">
        <f>VLOOKUP(Q$14,Table24581114[],5,FALSE)</f>
        <v>6.2</v>
      </c>
      <c r="Q59" s="76">
        <f>VLOOKUP(R$14,Table24581114[],5,FALSE)</f>
        <v>6.2</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6.1</v>
      </c>
      <c r="C60" s="76">
        <f t="shared" ref="C60:U60" si="14">D10</f>
        <v>6.4</v>
      </c>
      <c r="D60" s="76">
        <f t="shared" si="14"/>
        <v>6.1</v>
      </c>
      <c r="E60" s="76">
        <f t="shared" si="14"/>
        <v>6.5</v>
      </c>
      <c r="F60" s="76">
        <f t="shared" si="14"/>
        <v>6.5</v>
      </c>
      <c r="G60" s="76">
        <f t="shared" si="14"/>
        <v>0</v>
      </c>
      <c r="H60" s="76">
        <f t="shared" si="14"/>
        <v>7.1</v>
      </c>
      <c r="I60" s="76">
        <f t="shared" si="14"/>
        <v>6.1</v>
      </c>
      <c r="J60" s="76">
        <f t="shared" si="14"/>
        <v>5.9</v>
      </c>
      <c r="K60" s="76">
        <f t="shared" si="14"/>
        <v>0</v>
      </c>
      <c r="L60" s="76">
        <f t="shared" si="14"/>
        <v>0</v>
      </c>
      <c r="M60" s="76">
        <f t="shared" si="14"/>
        <v>5.8</v>
      </c>
      <c r="N60" s="76">
        <f t="shared" si="14"/>
        <v>6.2</v>
      </c>
      <c r="O60" s="76">
        <f t="shared" si="14"/>
        <v>6.5</v>
      </c>
      <c r="P60" s="76">
        <f t="shared" si="14"/>
        <v>6.3</v>
      </c>
      <c r="Q60" s="76">
        <f t="shared" si="14"/>
        <v>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f t="shared" si="15"/>
        <v>6</v>
      </c>
      <c r="I61" s="76">
        <f t="shared" si="15"/>
        <v>6</v>
      </c>
      <c r="J61" s="76">
        <f t="shared" si="15"/>
        <v>6</v>
      </c>
      <c r="K61" s="76" t="e">
        <f t="shared" si="15"/>
        <v>#N/A</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0.6000000000000032</v>
      </c>
      <c r="E64" s="77">
        <f t="shared" si="17"/>
        <v>-1.7999999999999989</v>
      </c>
      <c r="F64" s="77">
        <f t="shared" si="17"/>
        <v>-1.7999999999999989</v>
      </c>
      <c r="G64" s="77" t="e">
        <f t="shared" si="17"/>
        <v>#N/A</v>
      </c>
      <c r="H64" s="77">
        <f t="shared" si="17"/>
        <v>-5.3999999999999968</v>
      </c>
      <c r="I64" s="77">
        <f t="shared" si="17"/>
        <v>0.6000000000000032</v>
      </c>
      <c r="J64" s="77">
        <f t="shared" si="17"/>
        <v>1.7999999999999989</v>
      </c>
      <c r="K64" s="77" t="e">
        <f t="shared" si="17"/>
        <v>#N/A</v>
      </c>
      <c r="L64" s="77" t="e">
        <f t="shared" si="17"/>
        <v>#N/A</v>
      </c>
      <c r="M64" s="77">
        <f t="shared" si="17"/>
        <v>2.4000000000000021</v>
      </c>
      <c r="N64" s="77">
        <f t="shared" si="17"/>
        <v>0</v>
      </c>
      <c r="O64" s="77">
        <f t="shared" si="17"/>
        <v>-1.7999999999999989</v>
      </c>
      <c r="P64" s="77">
        <f t="shared" si="17"/>
        <v>-0.59999999999999787</v>
      </c>
      <c r="Q64" s="77">
        <f t="shared" si="17"/>
        <v>1.2000000000000011</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-0.6000000000000032</v>
      </c>
      <c r="E65" s="77">
        <f t="shared" si="18"/>
        <v>1.7999999999999989</v>
      </c>
      <c r="F65" s="77">
        <f t="shared" si="18"/>
        <v>1.7999999999999989</v>
      </c>
      <c r="G65" s="77" t="e">
        <f t="shared" si="18"/>
        <v>#N/A</v>
      </c>
      <c r="H65" s="77">
        <f t="shared" si="18"/>
        <v>5.3999999999999968</v>
      </c>
      <c r="I65" s="77">
        <f t="shared" si="18"/>
        <v>-0.6000000000000032</v>
      </c>
      <c r="J65" s="77">
        <f t="shared" si="18"/>
        <v>-1.7999999999999989</v>
      </c>
      <c r="K65" s="77" t="e">
        <f t="shared" si="18"/>
        <v>#N/A</v>
      </c>
      <c r="L65" s="77" t="e">
        <f t="shared" si="18"/>
        <v>#N/A</v>
      </c>
      <c r="M65" s="77">
        <f t="shared" si="18"/>
        <v>-2.4000000000000021</v>
      </c>
      <c r="N65" s="77">
        <f t="shared" si="18"/>
        <v>0</v>
      </c>
      <c r="O65" s="77">
        <f t="shared" si="18"/>
        <v>1.7999999999999989</v>
      </c>
      <c r="P65" s="77">
        <f t="shared" si="18"/>
        <v>0.59999999999999787</v>
      </c>
      <c r="Q65" s="77">
        <f t="shared" si="18"/>
        <v>-1.2000000000000011</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e">
        <f t="shared" si="19"/>
        <v>#N/A</v>
      </c>
      <c r="H66" s="78" t="str">
        <f t="shared" si="19"/>
        <v>OVER</v>
      </c>
      <c r="I66" s="78" t="str">
        <f t="shared" si="19"/>
        <v>UNDER</v>
      </c>
      <c r="J66" s="78" t="str">
        <f t="shared" si="19"/>
        <v>UNDER</v>
      </c>
      <c r="K66" s="78" t="e">
        <f t="shared" si="19"/>
        <v>#N/A</v>
      </c>
      <c r="L66" s="78" t="e">
        <f t="shared" si="19"/>
        <v>#N/A</v>
      </c>
      <c r="M66" s="78" t="str">
        <f t="shared" si="19"/>
        <v>UNDER</v>
      </c>
      <c r="N66" s="78" t="str">
        <f t="shared" si="19"/>
        <v>OVER</v>
      </c>
      <c r="O66" s="78" t="str">
        <f t="shared" si="19"/>
        <v>OVER</v>
      </c>
      <c r="P66" s="78" t="str">
        <f t="shared" si="19"/>
        <v>OVER</v>
      </c>
      <c r="Q66" s="78" t="str">
        <f t="shared" si="19"/>
        <v>UNDER</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DAF'!C1:D1</f>
        <v>PAN-020504</v>
      </c>
      <c r="D1" s="141"/>
      <c r="E1" s="93" t="s">
        <v>45</v>
      </c>
      <c r="F1" s="39">
        <f>'Field data and DAF'!F1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DAF'!C2:D2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DAF'!C3:D3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DAF'!C4:D4</f>
        <v>Land at Sarnfadog, Llanerchymedd, Angelsey LL71 8ER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DAF'!C5:D5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DAF'!C8</f>
        <v>528</v>
      </c>
      <c r="D8" s="60">
        <f>'Field data and DAF'!D8</f>
        <v>2928</v>
      </c>
      <c r="E8" s="60">
        <f>'Field data and DAF'!E8</f>
        <v>2952</v>
      </c>
      <c r="F8" s="60">
        <f>'Field data and DAF'!F8</f>
        <v>3171</v>
      </c>
      <c r="G8" s="60">
        <f>'Field data and DAF'!G8</f>
        <v>2949</v>
      </c>
      <c r="H8" s="60">
        <f>'Field data and DAF'!H8</f>
        <v>0</v>
      </c>
      <c r="I8" s="60">
        <f>'Field data and DAF'!I8</f>
        <v>4726</v>
      </c>
      <c r="J8" s="60">
        <f>'Field data and DAF'!J8</f>
        <v>5111</v>
      </c>
      <c r="K8" s="60">
        <f>'Field data and DAF'!K8</f>
        <v>4300</v>
      </c>
      <c r="L8" s="60">
        <f>'Field data and DAF'!L8</f>
        <v>0</v>
      </c>
      <c r="M8" s="60">
        <f>'Field data and DAF'!M8</f>
        <v>0</v>
      </c>
      <c r="N8" s="60">
        <f>'Field data and DAF'!N8</f>
        <v>7291</v>
      </c>
      <c r="O8" s="60">
        <f>'Field data and DAF'!O8</f>
        <v>8570</v>
      </c>
      <c r="P8" s="60">
        <f>'Field data and DAF'!P8</f>
        <v>9685</v>
      </c>
      <c r="Q8" s="60">
        <f>'Field data and DAF'!Q8</f>
        <v>909</v>
      </c>
      <c r="R8" s="60">
        <f>'Field data and DAF'!R8</f>
        <v>1794</v>
      </c>
      <c r="S8" s="60">
        <f>'Field data and DAF'!S8</f>
        <v>0</v>
      </c>
      <c r="T8" s="60">
        <f>'Field data and DAF'!T8</f>
        <v>0</v>
      </c>
      <c r="U8" s="60">
        <f>'Field data and DAF'!U8</f>
        <v>0</v>
      </c>
      <c r="V8" s="60">
        <f>'Field data and 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DAF'!C9</f>
        <v>med</v>
      </c>
      <c r="D9" s="60" t="str">
        <f>'Field data and DAF'!D9</f>
        <v>med</v>
      </c>
      <c r="E9" s="60" t="str">
        <f>'Field data and DAF'!E9</f>
        <v>med</v>
      </c>
      <c r="F9" s="60" t="str">
        <f>'Field data and DAF'!F9</f>
        <v>med</v>
      </c>
      <c r="G9" s="60" t="str">
        <f>'Field data and DAF'!G9</f>
        <v>med</v>
      </c>
      <c r="H9" s="60">
        <f>'Field data and DAF'!H9</f>
        <v>0</v>
      </c>
      <c r="I9" s="60">
        <f>'Field data and DAF'!I9</f>
        <v>1</v>
      </c>
      <c r="J9" s="60" t="str">
        <f>'Field data and DAF'!J9</f>
        <v>med</v>
      </c>
      <c r="K9" s="60" t="str">
        <f>'Field data and DAF'!K9</f>
        <v>med</v>
      </c>
      <c r="L9" s="60">
        <f>'Field data and DAF'!L9</f>
        <v>0</v>
      </c>
      <c r="M9" s="60">
        <f>'Field data and DAF'!M9</f>
        <v>0</v>
      </c>
      <c r="N9" s="60" t="str">
        <f>'Field data and DAF'!N9</f>
        <v>med</v>
      </c>
      <c r="O9" s="60" t="str">
        <f>'Field data and DAF'!O9</f>
        <v>med</v>
      </c>
      <c r="P9" s="60" t="str">
        <f>'Field data and DAF'!P9</f>
        <v>med</v>
      </c>
      <c r="Q9" s="60" t="str">
        <f>'Field data and DAF'!Q9</f>
        <v>med</v>
      </c>
      <c r="R9" s="60" t="str">
        <f>'Field data and DAF'!R9</f>
        <v>med</v>
      </c>
      <c r="S9" s="60">
        <f>'Field data and DAF'!S9</f>
        <v>0</v>
      </c>
      <c r="T9" s="60">
        <f>'Field data and DAF'!T9</f>
        <v>0</v>
      </c>
      <c r="U9" s="60">
        <f>'Field data and DAF'!U9</f>
        <v>0</v>
      </c>
      <c r="V9" s="60">
        <f>'Field data and 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DAF'!C10</f>
        <v>6.1</v>
      </c>
      <c r="D10" s="60">
        <f>'Field data and DAF'!D10</f>
        <v>6.4</v>
      </c>
      <c r="E10" s="60">
        <f>'Field data and DAF'!E10</f>
        <v>6.1</v>
      </c>
      <c r="F10" s="60">
        <f>'Field data and DAF'!F10</f>
        <v>6.5</v>
      </c>
      <c r="G10" s="60">
        <f>'Field data and DAF'!G10</f>
        <v>6.5</v>
      </c>
      <c r="H10" s="60">
        <f>'Field data and DAF'!H10</f>
        <v>0</v>
      </c>
      <c r="I10" s="60">
        <f>'Field data and DAF'!I10</f>
        <v>7.1</v>
      </c>
      <c r="J10" s="60">
        <f>'Field data and DAF'!J10</f>
        <v>6.1</v>
      </c>
      <c r="K10" s="60">
        <f>'Field data and DAF'!K10</f>
        <v>5.9</v>
      </c>
      <c r="L10" s="60">
        <f>'Field data and DAF'!L10</f>
        <v>0</v>
      </c>
      <c r="M10" s="60">
        <f>'Field data and DAF'!M10</f>
        <v>0</v>
      </c>
      <c r="N10" s="60">
        <f>'Field data and DAF'!N10</f>
        <v>5.8</v>
      </c>
      <c r="O10" s="60">
        <f>'Field data and DAF'!O10</f>
        <v>6.2</v>
      </c>
      <c r="P10" s="60">
        <f>'Field data and DAF'!P10</f>
        <v>6.5</v>
      </c>
      <c r="Q10" s="60">
        <f>'Field data and DAF'!Q10</f>
        <v>6.3</v>
      </c>
      <c r="R10" s="60">
        <f>'Field data and DAF'!R10</f>
        <v>6</v>
      </c>
      <c r="S10" s="60">
        <f>'Field data and DAF'!S10</f>
        <v>0</v>
      </c>
      <c r="T10" s="60">
        <f>'Field data and DAF'!T10</f>
        <v>0</v>
      </c>
      <c r="U10" s="60">
        <f>'Field data and DAF'!U10</f>
        <v>0</v>
      </c>
      <c r="V10" s="60">
        <f>'Field data and 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DAF'!C11</f>
        <v>3</v>
      </c>
      <c r="D11" s="60">
        <f>'Field data and DAF'!D11</f>
        <v>2</v>
      </c>
      <c r="E11" s="60">
        <f>'Field data and DAF'!E11</f>
        <v>3</v>
      </c>
      <c r="F11" s="60">
        <f>'Field data and DAF'!F11</f>
        <v>2</v>
      </c>
      <c r="G11" s="60">
        <f>'Field data and DAF'!G11</f>
        <v>2</v>
      </c>
      <c r="H11" s="60">
        <f>'Field data and DAF'!H11</f>
        <v>0</v>
      </c>
      <c r="I11" s="60">
        <f>'Field data and DAF'!I11</f>
        <v>2</v>
      </c>
      <c r="J11" s="60">
        <f>'Field data and DAF'!J11</f>
        <v>0</v>
      </c>
      <c r="K11" s="60">
        <f>'Field data and DAF'!K11</f>
        <v>2</v>
      </c>
      <c r="L11" s="60">
        <f>'Field data and DAF'!L11</f>
        <v>0</v>
      </c>
      <c r="M11" s="60">
        <f>'Field data and DAF'!M11</f>
        <v>0</v>
      </c>
      <c r="N11" s="60">
        <f>'Field data and DAF'!N11</f>
        <v>1</v>
      </c>
      <c r="O11" s="60">
        <f>'Field data and DAF'!O11</f>
        <v>3</v>
      </c>
      <c r="P11" s="60">
        <f>'Field data and DAF'!P11</f>
        <v>3</v>
      </c>
      <c r="Q11" s="60">
        <f>'Field data and DAF'!Q11</f>
        <v>1</v>
      </c>
      <c r="R11" s="60">
        <f>'Field data and DAF'!R11</f>
        <v>1</v>
      </c>
      <c r="S11" s="60">
        <f>'Field data and DAF'!S11</f>
        <v>0</v>
      </c>
      <c r="T11" s="60">
        <f>'Field data and DAF'!T11</f>
        <v>0</v>
      </c>
      <c r="U11" s="60">
        <f>'Field data and DAF'!U11</f>
        <v>0</v>
      </c>
      <c r="V11" s="60">
        <f>'Field data and 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DAF'!C12</f>
        <v>2</v>
      </c>
      <c r="D12" s="60">
        <f>'Field data and DAF'!D12</f>
        <v>2</v>
      </c>
      <c r="E12" s="60">
        <f>'Field data and DAF'!E12</f>
        <v>3</v>
      </c>
      <c r="F12" s="60">
        <f>'Field data and DAF'!F12</f>
        <v>1</v>
      </c>
      <c r="G12" s="60">
        <f>'Field data and DAF'!G12</f>
        <v>1</v>
      </c>
      <c r="H12" s="60">
        <f>'Field data and DAF'!H12</f>
        <v>0</v>
      </c>
      <c r="I12" s="60">
        <f>'Field data and DAF'!I12</f>
        <v>1</v>
      </c>
      <c r="J12" s="60">
        <f>'Field data and DAF'!J12</f>
        <v>2</v>
      </c>
      <c r="K12" s="60">
        <f>'Field data and DAF'!K12</f>
        <v>2</v>
      </c>
      <c r="L12" s="60">
        <f>'Field data and DAF'!L12</f>
        <v>0</v>
      </c>
      <c r="M12" s="60">
        <f>'Field data and DAF'!M12</f>
        <v>0</v>
      </c>
      <c r="N12" s="60">
        <f>'Field data and DAF'!N12</f>
        <v>2</v>
      </c>
      <c r="O12" s="60">
        <f>'Field data and DAF'!O12</f>
        <v>2</v>
      </c>
      <c r="P12" s="60">
        <f>'Field data and DAF'!P12</f>
        <v>3</v>
      </c>
      <c r="Q12" s="60">
        <f>'Field data and DAF'!Q12</f>
        <v>3</v>
      </c>
      <c r="R12" s="60">
        <f>'Field data and DAF'!R12</f>
        <v>2</v>
      </c>
      <c r="S12" s="60">
        <f>'Field data and DAF'!S12</f>
        <v>0</v>
      </c>
      <c r="T12" s="60">
        <f>'Field data and DAF'!T12</f>
        <v>0</v>
      </c>
      <c r="U12" s="60">
        <f>'Field data and DAF'!U12</f>
        <v>0</v>
      </c>
      <c r="V12" s="60">
        <f>'Field data and 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DAF'!C13</f>
        <v>3</v>
      </c>
      <c r="D13" s="60">
        <f>'Field data and DAF'!D13</f>
        <v>3</v>
      </c>
      <c r="E13" s="60">
        <f>'Field data and DAF'!E13</f>
        <v>3</v>
      </c>
      <c r="F13" s="60">
        <f>'Field data and DAF'!F13</f>
        <v>2</v>
      </c>
      <c r="G13" s="60">
        <f>'Field data and DAF'!G13</f>
        <v>2</v>
      </c>
      <c r="H13" s="60">
        <f>'Field data and DAF'!H13</f>
        <v>0</v>
      </c>
      <c r="I13" s="60">
        <f>'Field data and DAF'!I13</f>
        <v>2</v>
      </c>
      <c r="J13" s="60">
        <f>'Field data and DAF'!J13</f>
        <v>2</v>
      </c>
      <c r="K13" s="60">
        <f>'Field data and DAF'!K13</f>
        <v>3</v>
      </c>
      <c r="L13" s="60">
        <f>'Field data and DAF'!L13</f>
        <v>0</v>
      </c>
      <c r="M13" s="60">
        <f>'Field data and DAF'!M13</f>
        <v>0</v>
      </c>
      <c r="N13" s="60">
        <f>'Field data and DAF'!N13</f>
        <v>2</v>
      </c>
      <c r="O13" s="60">
        <f>'Field data and DAF'!O13</f>
        <v>2</v>
      </c>
      <c r="P13" s="60">
        <f>'Field data and DAF'!P13</f>
        <v>2</v>
      </c>
      <c r="Q13" s="60">
        <f>'Field data and DAF'!Q13</f>
        <v>2</v>
      </c>
      <c r="R13" s="60">
        <f>'Field data and DAF'!R13</f>
        <v>2</v>
      </c>
      <c r="S13" s="60">
        <f>'Field data and DAF'!S13</f>
        <v>0</v>
      </c>
      <c r="T13" s="60">
        <f>'Field data and DAF'!T13</f>
        <v>0</v>
      </c>
      <c r="U13" s="60">
        <f>'Field data and DAF'!U13</f>
        <v>0</v>
      </c>
      <c r="V13" s="60">
        <f>'Field data and 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DAF'!C14</f>
        <v xml:space="preserve">Grass Silage (30% DM) </v>
      </c>
      <c r="D14" s="102" t="str">
        <f>'Field data and DAF'!D14</f>
        <v xml:space="preserve">Grass Silage (30% DM) </v>
      </c>
      <c r="E14" s="102" t="str">
        <f>'Field data and DAF'!E14</f>
        <v xml:space="preserve">Grass Silage (30% DM) </v>
      </c>
      <c r="F14" s="102" t="str">
        <f>'Field data and DAF'!F14</f>
        <v xml:space="preserve">Grass Silage (30% DM) </v>
      </c>
      <c r="G14" s="102" t="str">
        <f>'Field data and DAF'!G14</f>
        <v xml:space="preserve">Grass Silage (30% DM) </v>
      </c>
      <c r="H14" s="102">
        <f>'Field data and DAF'!H14</f>
        <v>0</v>
      </c>
      <c r="I14" s="102" t="str">
        <f>'Field data and DAF'!I14</f>
        <v xml:space="preserve">Grass Silage (30% DM) </v>
      </c>
      <c r="J14" s="102" t="str">
        <f>'Field data and DAF'!J14</f>
        <v xml:space="preserve">Grass Silage (30% DM) </v>
      </c>
      <c r="K14" s="102" t="str">
        <f>'Field data and DAF'!K14</f>
        <v xml:space="preserve">Grass Silage (30% DM) </v>
      </c>
      <c r="L14" s="102">
        <f>'Field data and DAF'!L14</f>
        <v>0</v>
      </c>
      <c r="M14" s="102">
        <f>'Field data and DAF'!M14</f>
        <v>0</v>
      </c>
      <c r="N14" s="102" t="str">
        <f>'Field data and DAF'!N14</f>
        <v xml:space="preserve">Grass Silage (30% DM) </v>
      </c>
      <c r="O14" s="102" t="str">
        <f>'Field data and DAF'!O14</f>
        <v xml:space="preserve">Grass Silage (30% DM) </v>
      </c>
      <c r="P14" s="102" t="str">
        <f>'Field data and DAF'!P14</f>
        <v xml:space="preserve">Grass Silage (30% DM) </v>
      </c>
      <c r="Q14" s="102" t="str">
        <f>'Field data and DAF'!Q14</f>
        <v xml:space="preserve">Grass Silage (30% DM) </v>
      </c>
      <c r="R14" s="102" t="str">
        <f>'Field data and DAF'!R14</f>
        <v xml:space="preserve">Grass Silage (30% DM) </v>
      </c>
      <c r="S14" s="102">
        <f>'Field data and DAF'!S14</f>
        <v>0</v>
      </c>
      <c r="T14" s="102">
        <f>'Field data and DAF'!T14</f>
        <v>0</v>
      </c>
      <c r="U14" s="102">
        <f>'Field data and DAF'!U14</f>
        <v>0</v>
      </c>
      <c r="V14" s="102">
        <f>'Field data and DAF'!V14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DAF'!C15</f>
        <v>47</v>
      </c>
      <c r="D15" s="60">
        <f>'Field data and DAF'!D15</f>
        <v>47</v>
      </c>
      <c r="E15" s="60">
        <f>'Field data and DAF'!E15</f>
        <v>47</v>
      </c>
      <c r="F15" s="60">
        <f>'Field data and DAF'!F15</f>
        <v>47</v>
      </c>
      <c r="G15" s="60">
        <f>'Field data and DAF'!G15</f>
        <v>47</v>
      </c>
      <c r="H15" s="60">
        <f>'Field data and DAF'!H15</f>
        <v>0</v>
      </c>
      <c r="I15" s="60">
        <f>'Field data and DAF'!I15</f>
        <v>47</v>
      </c>
      <c r="J15" s="60">
        <f>'Field data and DAF'!J15</f>
        <v>47</v>
      </c>
      <c r="K15" s="60">
        <f>'Field data and DAF'!K15</f>
        <v>47</v>
      </c>
      <c r="L15" s="60">
        <f>'Field data and DAF'!L15</f>
        <v>0</v>
      </c>
      <c r="M15" s="60">
        <f>'Field data and DAF'!M15</f>
        <v>0</v>
      </c>
      <c r="N15" s="60">
        <f>'Field data and DAF'!N15</f>
        <v>47</v>
      </c>
      <c r="O15" s="60">
        <f>'Field data and DAF'!O15</f>
        <v>47</v>
      </c>
      <c r="P15" s="60">
        <f>'Field data and DAF'!P15</f>
        <v>47</v>
      </c>
      <c r="Q15" s="60">
        <f>'Field data and DAF'!Q15</f>
        <v>47</v>
      </c>
      <c r="R15" s="60">
        <f>'Field data and DAF'!R15</f>
        <v>47</v>
      </c>
      <c r="S15" s="60">
        <f>'Field data and DAF'!S15</f>
        <v>0</v>
      </c>
      <c r="T15" s="60">
        <f>'Field data and DAF'!T15</f>
        <v>0</v>
      </c>
      <c r="U15" s="60">
        <f>'Field data and DAF'!U15</f>
        <v>0</v>
      </c>
      <c r="V15" s="60">
        <f>'Field data and 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DAF'!C16</f>
        <v>Medium/Clay</v>
      </c>
      <c r="D16" s="103" t="str">
        <f>'Field data and DAF'!D16</f>
        <v>Medium/Clay</v>
      </c>
      <c r="E16" s="103" t="str">
        <f>'Field data and DAF'!E16</f>
        <v>Medium/Clay</v>
      </c>
      <c r="F16" s="103" t="str">
        <f>'Field data and DAF'!F16</f>
        <v>Medium/Clay</v>
      </c>
      <c r="G16" s="103" t="str">
        <f>'Field data and DAF'!G16</f>
        <v>Medium/Clay</v>
      </c>
      <c r="H16" s="103">
        <f>'Field data and DAF'!H16</f>
        <v>0</v>
      </c>
      <c r="I16" s="103" t="str">
        <f>'Field data and DAF'!I16</f>
        <v>Medium/Clay</v>
      </c>
      <c r="J16" s="103" t="str">
        <f>'Field data and DAF'!J16</f>
        <v>Medium/Clay</v>
      </c>
      <c r="K16" s="103" t="str">
        <f>'Field data and DAF'!K16</f>
        <v>Medium/Clay</v>
      </c>
      <c r="L16" s="103">
        <f>'Field data and DAF'!L16</f>
        <v>0</v>
      </c>
      <c r="M16" s="103">
        <f>'Field data and DAF'!M16</f>
        <v>0</v>
      </c>
      <c r="N16" s="103" t="str">
        <f>'Field data and DAF'!N16</f>
        <v>Medium/Clay</v>
      </c>
      <c r="O16" s="103" t="str">
        <f>'Field data and DAF'!O16</f>
        <v>Medium/Clay</v>
      </c>
      <c r="P16" s="103" t="str">
        <f>'Field data and DAF'!P16</f>
        <v>Medium/Clay</v>
      </c>
      <c r="Q16" s="103" t="str">
        <f>'Field data and DAF'!Q16</f>
        <v>Medium/Clay</v>
      </c>
      <c r="R16" s="103" t="str">
        <f>'Field data and DAF'!R16</f>
        <v>Medium/Clay</v>
      </c>
      <c r="S16" s="103">
        <f>'Field data and DAF'!S16</f>
        <v>0</v>
      </c>
      <c r="T16" s="103">
        <f>'Field data and DAF'!T16</f>
        <v>0</v>
      </c>
      <c r="U16" s="103">
        <f>'Field data and DAF'!U16</f>
        <v>0</v>
      </c>
      <c r="V16" s="103">
        <f>'Field data and 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t="e">
        <f t="shared" si="0"/>
        <v>#N/A</v>
      </c>
      <c r="I17" s="28">
        <f t="shared" si="0"/>
        <v>98.7</v>
      </c>
      <c r="J17" s="28">
        <f t="shared" si="0"/>
        <v>98.7</v>
      </c>
      <c r="K17" s="28">
        <f t="shared" si="0"/>
        <v>98.7</v>
      </c>
      <c r="L17" s="28" t="e">
        <f t="shared" si="0"/>
        <v>#N/A</v>
      </c>
      <c r="M17" s="28" t="e">
        <f t="shared" si="0"/>
        <v>#N/A</v>
      </c>
      <c r="N17" s="28">
        <f t="shared" si="0"/>
        <v>98.7</v>
      </c>
      <c r="O17" s="28">
        <f t="shared" si="0"/>
        <v>98.7</v>
      </c>
      <c r="P17" s="28">
        <f t="shared" si="0"/>
        <v>98.7</v>
      </c>
      <c r="Q17" s="28">
        <f t="shared" si="0"/>
        <v>98.7</v>
      </c>
      <c r="R17" s="28">
        <f t="shared" si="0"/>
        <v>98.7</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-98.7</v>
      </c>
      <c r="D19" s="16">
        <f t="shared" ref="D19:V19" si="1">D18-D17</f>
        <v>-98.7</v>
      </c>
      <c r="E19" s="16">
        <f t="shared" si="1"/>
        <v>-98.7</v>
      </c>
      <c r="F19" s="16">
        <f t="shared" si="1"/>
        <v>-98.7</v>
      </c>
      <c r="G19" s="16">
        <f t="shared" si="1"/>
        <v>-98.7</v>
      </c>
      <c r="H19" s="16" t="e">
        <f t="shared" si="1"/>
        <v>#N/A</v>
      </c>
      <c r="I19" s="16">
        <f t="shared" si="1"/>
        <v>-98.7</v>
      </c>
      <c r="J19" s="16">
        <f t="shared" si="1"/>
        <v>-98.7</v>
      </c>
      <c r="K19" s="16">
        <f t="shared" si="1"/>
        <v>-98.7</v>
      </c>
      <c r="L19" s="16" t="e">
        <f t="shared" si="1"/>
        <v>#N/A</v>
      </c>
      <c r="M19" s="16" t="e">
        <f t="shared" si="1"/>
        <v>#N/A</v>
      </c>
      <c r="N19" s="16">
        <f t="shared" si="1"/>
        <v>-98.7</v>
      </c>
      <c r="O19" s="16">
        <f t="shared" si="1"/>
        <v>-98.7</v>
      </c>
      <c r="P19" s="16">
        <f t="shared" si="1"/>
        <v>-98.7</v>
      </c>
      <c r="Q19" s="16">
        <f t="shared" si="1"/>
        <v>-98.7</v>
      </c>
      <c r="R19" s="16">
        <f t="shared" si="1"/>
        <v>-98.7</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t="e">
        <f t="shared" si="2"/>
        <v>#N/A</v>
      </c>
      <c r="I21" s="28">
        <f t="shared" si="2"/>
        <v>338.40000000000003</v>
      </c>
      <c r="J21" s="28">
        <f t="shared" si="2"/>
        <v>338.40000000000003</v>
      </c>
      <c r="K21" s="28">
        <f t="shared" si="2"/>
        <v>338.40000000000003</v>
      </c>
      <c r="L21" s="28" t="e">
        <f t="shared" si="2"/>
        <v>#N/A</v>
      </c>
      <c r="M21" s="28" t="e">
        <f t="shared" si="2"/>
        <v>#N/A</v>
      </c>
      <c r="N21" s="28">
        <f t="shared" si="2"/>
        <v>338.40000000000003</v>
      </c>
      <c r="O21" s="28">
        <f t="shared" si="2"/>
        <v>338.40000000000003</v>
      </c>
      <c r="P21" s="28">
        <f t="shared" si="2"/>
        <v>338.40000000000003</v>
      </c>
      <c r="Q21" s="28">
        <f t="shared" si="2"/>
        <v>338.40000000000003</v>
      </c>
      <c r="R21" s="28">
        <f t="shared" si="2"/>
        <v>338.40000000000003</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t="e">
        <f t="shared" si="3"/>
        <v>#N/A</v>
      </c>
      <c r="I23" s="16">
        <f t="shared" si="3"/>
        <v>-338.40000000000003</v>
      </c>
      <c r="J23" s="16">
        <f t="shared" si="3"/>
        <v>-338.40000000000003</v>
      </c>
      <c r="K23" s="16">
        <f t="shared" si="3"/>
        <v>-338.40000000000003</v>
      </c>
      <c r="L23" s="16" t="e">
        <f t="shared" si="3"/>
        <v>#N/A</v>
      </c>
      <c r="M23" s="16" t="e">
        <f t="shared" si="3"/>
        <v>#N/A</v>
      </c>
      <c r="N23" s="16">
        <f t="shared" si="3"/>
        <v>-338.40000000000003</v>
      </c>
      <c r="O23" s="16">
        <f t="shared" si="3"/>
        <v>-338.40000000000003</v>
      </c>
      <c r="P23" s="16">
        <f t="shared" si="3"/>
        <v>-338.40000000000003</v>
      </c>
      <c r="Q23" s="16">
        <f t="shared" si="3"/>
        <v>-338.40000000000003</v>
      </c>
      <c r="R23" s="16">
        <f t="shared" si="3"/>
        <v>-338.40000000000003</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528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2928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2952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3171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2949</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4726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5111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4300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7291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8570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9685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909</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1794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528</v>
      </c>
      <c r="C57" s="8">
        <f t="shared" ref="C57:U57" si="13">D8</f>
        <v>2928</v>
      </c>
      <c r="D57" s="8">
        <f t="shared" si="13"/>
        <v>2952</v>
      </c>
      <c r="E57" s="8">
        <f t="shared" si="13"/>
        <v>3171</v>
      </c>
      <c r="F57" s="8">
        <f t="shared" si="13"/>
        <v>2949</v>
      </c>
      <c r="G57" s="8">
        <f t="shared" si="13"/>
        <v>0</v>
      </c>
      <c r="H57" s="8">
        <f t="shared" si="13"/>
        <v>4726</v>
      </c>
      <c r="I57" s="8">
        <f t="shared" si="13"/>
        <v>5111</v>
      </c>
      <c r="J57" s="8">
        <f t="shared" si="13"/>
        <v>4300</v>
      </c>
      <c r="K57" s="8">
        <f t="shared" si="13"/>
        <v>0</v>
      </c>
      <c r="L57" s="8">
        <f t="shared" si="13"/>
        <v>0</v>
      </c>
      <c r="M57" s="8">
        <f t="shared" si="13"/>
        <v>7291</v>
      </c>
      <c r="N57" s="8">
        <f t="shared" si="13"/>
        <v>8570</v>
      </c>
      <c r="O57" s="8">
        <f t="shared" si="13"/>
        <v>9685</v>
      </c>
      <c r="P57" s="8">
        <f t="shared" si="13"/>
        <v>909</v>
      </c>
      <c r="Q57" s="8">
        <f t="shared" si="13"/>
        <v>1794</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e">
        <f>H16&amp;" I "&amp;(VLOOKUP(H14,Table245810[],6,FALSE))</f>
        <v>#N/A</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t="e">
        <f>VLOOKUP(H$14,Table245810[],5,FALSE)</f>
        <v>#N/A</v>
      </c>
      <c r="H59" s="76">
        <f>VLOOKUP(I$14,Table245810[],5,FALSE)</f>
        <v>6.2</v>
      </c>
      <c r="I59" s="76">
        <f>VLOOKUP(J$14,Table245810[],5,FALSE)</f>
        <v>6.2</v>
      </c>
      <c r="J59" s="76">
        <f>VLOOKUP(K$14,Table245810[],5,FALSE)</f>
        <v>6.2</v>
      </c>
      <c r="K59" s="76" t="e">
        <f>VLOOKUP(L$14,Table245810[],5,FALSE)</f>
        <v>#N/A</v>
      </c>
      <c r="L59" s="76" t="e">
        <f>VLOOKUP(M$14,Table245810[],5,FALSE)</f>
        <v>#N/A</v>
      </c>
      <c r="M59" s="76">
        <f>VLOOKUP(N$14,Table245810[],5,FALSE)</f>
        <v>6.2</v>
      </c>
      <c r="N59" s="76">
        <f>VLOOKUP(O$14,Table245810[],5,FALSE)</f>
        <v>6.2</v>
      </c>
      <c r="O59" s="76">
        <f>VLOOKUP(P$14,Table245810[],5,FALSE)</f>
        <v>6.2</v>
      </c>
      <c r="P59" s="76">
        <f>VLOOKUP(Q$14,Table245810[],5,FALSE)</f>
        <v>6.2</v>
      </c>
      <c r="Q59" s="76">
        <f>VLOOKUP(R$14,Table245810[],5,FALSE)</f>
        <v>6.2</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6.1</v>
      </c>
      <c r="C60" s="76">
        <f t="shared" ref="C60:U60" si="14">D10</f>
        <v>6.4</v>
      </c>
      <c r="D60" s="76">
        <f t="shared" si="14"/>
        <v>6.1</v>
      </c>
      <c r="E60" s="76">
        <f t="shared" si="14"/>
        <v>6.5</v>
      </c>
      <c r="F60" s="76">
        <f t="shared" si="14"/>
        <v>6.5</v>
      </c>
      <c r="G60" s="76">
        <f t="shared" si="14"/>
        <v>0</v>
      </c>
      <c r="H60" s="76">
        <f t="shared" si="14"/>
        <v>7.1</v>
      </c>
      <c r="I60" s="76">
        <f t="shared" si="14"/>
        <v>6.1</v>
      </c>
      <c r="J60" s="76">
        <f t="shared" si="14"/>
        <v>5.9</v>
      </c>
      <c r="K60" s="76">
        <f t="shared" si="14"/>
        <v>0</v>
      </c>
      <c r="L60" s="76">
        <f t="shared" si="14"/>
        <v>0</v>
      </c>
      <c r="M60" s="76">
        <f t="shared" si="14"/>
        <v>5.8</v>
      </c>
      <c r="N60" s="76">
        <f t="shared" si="14"/>
        <v>6.2</v>
      </c>
      <c r="O60" s="76">
        <f t="shared" si="14"/>
        <v>6.5</v>
      </c>
      <c r="P60" s="76">
        <f t="shared" si="14"/>
        <v>6.3</v>
      </c>
      <c r="Q60" s="76">
        <f t="shared" si="14"/>
        <v>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f t="shared" si="15"/>
        <v>6</v>
      </c>
      <c r="I61" s="76">
        <f t="shared" si="15"/>
        <v>6</v>
      </c>
      <c r="J61" s="76">
        <f t="shared" si="15"/>
        <v>6</v>
      </c>
      <c r="K61" s="76" t="e">
        <f t="shared" si="15"/>
        <v>#N/A</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0.6000000000000032</v>
      </c>
      <c r="E64" s="77">
        <f t="shared" si="17"/>
        <v>-1.7999999999999989</v>
      </c>
      <c r="F64" s="77">
        <f t="shared" si="17"/>
        <v>-1.7999999999999989</v>
      </c>
      <c r="G64" s="77" t="e">
        <f t="shared" si="17"/>
        <v>#N/A</v>
      </c>
      <c r="H64" s="77">
        <f t="shared" si="17"/>
        <v>-5.3999999999999968</v>
      </c>
      <c r="I64" s="77">
        <f t="shared" si="17"/>
        <v>0.6000000000000032</v>
      </c>
      <c r="J64" s="77">
        <f t="shared" si="17"/>
        <v>1.7999999999999989</v>
      </c>
      <c r="K64" s="77" t="e">
        <f t="shared" si="17"/>
        <v>#N/A</v>
      </c>
      <c r="L64" s="77" t="e">
        <f t="shared" si="17"/>
        <v>#N/A</v>
      </c>
      <c r="M64" s="77">
        <f t="shared" si="17"/>
        <v>2.4000000000000021</v>
      </c>
      <c r="N64" s="77">
        <f t="shared" si="17"/>
        <v>0</v>
      </c>
      <c r="O64" s="77">
        <f t="shared" si="17"/>
        <v>-1.7999999999999989</v>
      </c>
      <c r="P64" s="77">
        <f t="shared" si="17"/>
        <v>-0.59999999999999787</v>
      </c>
      <c r="Q64" s="77">
        <f t="shared" si="17"/>
        <v>1.2000000000000011</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-0.6000000000000032</v>
      </c>
      <c r="E65" s="77">
        <f t="shared" si="18"/>
        <v>1.7999999999999989</v>
      </c>
      <c r="F65" s="77">
        <f t="shared" si="18"/>
        <v>1.7999999999999989</v>
      </c>
      <c r="G65" s="77" t="e">
        <f t="shared" si="18"/>
        <v>#N/A</v>
      </c>
      <c r="H65" s="77">
        <f t="shared" si="18"/>
        <v>5.3999999999999968</v>
      </c>
      <c r="I65" s="77">
        <f t="shared" si="18"/>
        <v>-0.6000000000000032</v>
      </c>
      <c r="J65" s="77">
        <f t="shared" si="18"/>
        <v>-1.7999999999999989</v>
      </c>
      <c r="K65" s="77" t="e">
        <f t="shared" si="18"/>
        <v>#N/A</v>
      </c>
      <c r="L65" s="77" t="e">
        <f t="shared" si="18"/>
        <v>#N/A</v>
      </c>
      <c r="M65" s="77">
        <f t="shared" si="18"/>
        <v>-2.4000000000000021</v>
      </c>
      <c r="N65" s="77">
        <f t="shared" si="18"/>
        <v>0</v>
      </c>
      <c r="O65" s="77">
        <f t="shared" si="18"/>
        <v>1.7999999999999989</v>
      </c>
      <c r="P65" s="77">
        <f t="shared" si="18"/>
        <v>0.59999999999999787</v>
      </c>
      <c r="Q65" s="77">
        <f t="shared" si="18"/>
        <v>-1.2000000000000011</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e">
        <f t="shared" si="19"/>
        <v>#N/A</v>
      </c>
      <c r="H66" s="78" t="str">
        <f t="shared" si="19"/>
        <v>OVER</v>
      </c>
      <c r="I66" s="78" t="str">
        <f t="shared" si="19"/>
        <v>UNDER</v>
      </c>
      <c r="J66" s="78" t="str">
        <f t="shared" si="19"/>
        <v>UNDER</v>
      </c>
      <c r="K66" s="78" t="e">
        <f t="shared" si="19"/>
        <v>#N/A</v>
      </c>
      <c r="L66" s="78" t="e">
        <f t="shared" si="19"/>
        <v>#N/A</v>
      </c>
      <c r="M66" s="78" t="str">
        <f t="shared" si="19"/>
        <v>UNDER</v>
      </c>
      <c r="N66" s="78" t="str">
        <f t="shared" si="19"/>
        <v>OVER</v>
      </c>
      <c r="O66" s="78" t="str">
        <f t="shared" si="19"/>
        <v>OVER</v>
      </c>
      <c r="P66" s="78" t="str">
        <f t="shared" si="19"/>
        <v>OVER</v>
      </c>
      <c r="Q66" s="78" t="str">
        <f t="shared" si="19"/>
        <v>UNDER</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DAF'!C1:D1</f>
        <v>PAN-020504</v>
      </c>
      <c r="D1" s="141"/>
      <c r="E1" s="93" t="s">
        <v>45</v>
      </c>
      <c r="F1" s="39">
        <f>'Field data and DAF'!F1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DAF'!C2:D2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DAF'!C3:D3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DAF'!C4:D4</f>
        <v>Land at Sarnfadog, Llanerchymedd, Angelsey LL71 8ER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DAF'!C5:D5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DAF'!C8</f>
        <v>528</v>
      </c>
      <c r="D8" s="60">
        <f>'Field data and DAF'!D8</f>
        <v>2928</v>
      </c>
      <c r="E8" s="60">
        <f>'Field data and DAF'!E8</f>
        <v>2952</v>
      </c>
      <c r="F8" s="60">
        <f>'Field data and DAF'!F8</f>
        <v>3171</v>
      </c>
      <c r="G8" s="60">
        <f>'Field data and DAF'!G8</f>
        <v>2949</v>
      </c>
      <c r="H8" s="60">
        <f>'Field data and DAF'!H8</f>
        <v>0</v>
      </c>
      <c r="I8" s="60">
        <f>'Field data and DAF'!I8</f>
        <v>4726</v>
      </c>
      <c r="J8" s="60">
        <f>'Field data and DAF'!J8</f>
        <v>5111</v>
      </c>
      <c r="K8" s="60">
        <f>'Field data and DAF'!K8</f>
        <v>4300</v>
      </c>
      <c r="L8" s="60">
        <f>'Field data and DAF'!L8</f>
        <v>0</v>
      </c>
      <c r="M8" s="60">
        <f>'Field data and DAF'!M8</f>
        <v>0</v>
      </c>
      <c r="N8" s="60">
        <f>'Field data and DAF'!N8</f>
        <v>7291</v>
      </c>
      <c r="O8" s="60">
        <f>'Field data and DAF'!O8</f>
        <v>8570</v>
      </c>
      <c r="P8" s="60">
        <f>'Field data and DAF'!P8</f>
        <v>9685</v>
      </c>
      <c r="Q8" s="60">
        <f>'Field data and DAF'!Q8</f>
        <v>909</v>
      </c>
      <c r="R8" s="60">
        <f>'Field data and DAF'!R8</f>
        <v>1794</v>
      </c>
      <c r="S8" s="60">
        <f>'Field data and DAF'!S8</f>
        <v>0</v>
      </c>
      <c r="T8" s="60">
        <f>'Field data and DAF'!T8</f>
        <v>0</v>
      </c>
      <c r="U8" s="60">
        <f>'Field data and DAF'!U8</f>
        <v>0</v>
      </c>
      <c r="V8" s="60">
        <f>'Field data and 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DAF'!C9</f>
        <v>med</v>
      </c>
      <c r="D9" s="60" t="str">
        <f>'Field data and DAF'!D9</f>
        <v>med</v>
      </c>
      <c r="E9" s="60" t="str">
        <f>'Field data and DAF'!E9</f>
        <v>med</v>
      </c>
      <c r="F9" s="60" t="str">
        <f>'Field data and DAF'!F9</f>
        <v>med</v>
      </c>
      <c r="G9" s="60" t="str">
        <f>'Field data and DAF'!G9</f>
        <v>med</v>
      </c>
      <c r="H9" s="60">
        <f>'Field data and DAF'!H9</f>
        <v>0</v>
      </c>
      <c r="I9" s="60">
        <f>'Field data and DAF'!I9</f>
        <v>1</v>
      </c>
      <c r="J9" s="60" t="str">
        <f>'Field data and DAF'!J9</f>
        <v>med</v>
      </c>
      <c r="K9" s="60" t="str">
        <f>'Field data and DAF'!K9</f>
        <v>med</v>
      </c>
      <c r="L9" s="60">
        <f>'Field data and DAF'!L9</f>
        <v>0</v>
      </c>
      <c r="M9" s="60">
        <f>'Field data and DAF'!M9</f>
        <v>0</v>
      </c>
      <c r="N9" s="60" t="str">
        <f>'Field data and DAF'!N9</f>
        <v>med</v>
      </c>
      <c r="O9" s="60" t="str">
        <f>'Field data and DAF'!O9</f>
        <v>med</v>
      </c>
      <c r="P9" s="60" t="str">
        <f>'Field data and DAF'!P9</f>
        <v>med</v>
      </c>
      <c r="Q9" s="60" t="str">
        <f>'Field data and DAF'!Q9</f>
        <v>med</v>
      </c>
      <c r="R9" s="60" t="str">
        <f>'Field data and DAF'!R9</f>
        <v>med</v>
      </c>
      <c r="S9" s="60">
        <f>'Field data and DAF'!S9</f>
        <v>0</v>
      </c>
      <c r="T9" s="60">
        <f>'Field data and DAF'!T9</f>
        <v>0</v>
      </c>
      <c r="U9" s="60">
        <f>'Field data and DAF'!U9</f>
        <v>0</v>
      </c>
      <c r="V9" s="60">
        <f>'Field data and 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DAF'!C10</f>
        <v>6.1</v>
      </c>
      <c r="D10" s="60">
        <f>'Field data and DAF'!D10</f>
        <v>6.4</v>
      </c>
      <c r="E10" s="60">
        <f>'Field data and DAF'!E10</f>
        <v>6.1</v>
      </c>
      <c r="F10" s="60">
        <f>'Field data and DAF'!F10</f>
        <v>6.5</v>
      </c>
      <c r="G10" s="60">
        <f>'Field data and DAF'!G10</f>
        <v>6.5</v>
      </c>
      <c r="H10" s="60">
        <f>'Field data and DAF'!H10</f>
        <v>0</v>
      </c>
      <c r="I10" s="60">
        <f>'Field data and DAF'!I10</f>
        <v>7.1</v>
      </c>
      <c r="J10" s="60">
        <f>'Field data and DAF'!J10</f>
        <v>6.1</v>
      </c>
      <c r="K10" s="60">
        <f>'Field data and DAF'!K10</f>
        <v>5.9</v>
      </c>
      <c r="L10" s="60">
        <f>'Field data and DAF'!L10</f>
        <v>0</v>
      </c>
      <c r="M10" s="60">
        <f>'Field data and DAF'!M10</f>
        <v>0</v>
      </c>
      <c r="N10" s="60">
        <f>'Field data and DAF'!N10</f>
        <v>5.8</v>
      </c>
      <c r="O10" s="60">
        <f>'Field data and DAF'!O10</f>
        <v>6.2</v>
      </c>
      <c r="P10" s="60">
        <f>'Field data and DAF'!P10</f>
        <v>6.5</v>
      </c>
      <c r="Q10" s="60">
        <f>'Field data and DAF'!Q10</f>
        <v>6.3</v>
      </c>
      <c r="R10" s="60">
        <f>'Field data and DAF'!R10</f>
        <v>6</v>
      </c>
      <c r="S10" s="60">
        <f>'Field data and DAF'!S10</f>
        <v>0</v>
      </c>
      <c r="T10" s="60">
        <f>'Field data and DAF'!T10</f>
        <v>0</v>
      </c>
      <c r="U10" s="60">
        <f>'Field data and DAF'!U10</f>
        <v>0</v>
      </c>
      <c r="V10" s="60">
        <f>'Field data and 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DAF'!C11</f>
        <v>3</v>
      </c>
      <c r="D11" s="60">
        <f>'Field data and DAF'!D11</f>
        <v>2</v>
      </c>
      <c r="E11" s="60">
        <f>'Field data and DAF'!E11</f>
        <v>3</v>
      </c>
      <c r="F11" s="60">
        <f>'Field data and DAF'!F11</f>
        <v>2</v>
      </c>
      <c r="G11" s="60">
        <f>'Field data and DAF'!G11</f>
        <v>2</v>
      </c>
      <c r="H11" s="60">
        <f>'Field data and DAF'!H11</f>
        <v>0</v>
      </c>
      <c r="I11" s="60">
        <f>'Field data and DAF'!I11</f>
        <v>2</v>
      </c>
      <c r="J11" s="60">
        <f>'Field data and DAF'!J11</f>
        <v>0</v>
      </c>
      <c r="K11" s="60">
        <f>'Field data and DAF'!K11</f>
        <v>2</v>
      </c>
      <c r="L11" s="60">
        <f>'Field data and DAF'!L11</f>
        <v>0</v>
      </c>
      <c r="M11" s="60">
        <f>'Field data and DAF'!M11</f>
        <v>0</v>
      </c>
      <c r="N11" s="60">
        <f>'Field data and DAF'!N11</f>
        <v>1</v>
      </c>
      <c r="O11" s="60">
        <f>'Field data and DAF'!O11</f>
        <v>3</v>
      </c>
      <c r="P11" s="60">
        <f>'Field data and DAF'!P11</f>
        <v>3</v>
      </c>
      <c r="Q11" s="60">
        <f>'Field data and DAF'!Q11</f>
        <v>1</v>
      </c>
      <c r="R11" s="60">
        <f>'Field data and DAF'!R11</f>
        <v>1</v>
      </c>
      <c r="S11" s="60">
        <f>'Field data and DAF'!S11</f>
        <v>0</v>
      </c>
      <c r="T11" s="60">
        <f>'Field data and DAF'!T11</f>
        <v>0</v>
      </c>
      <c r="U11" s="60">
        <f>'Field data and DAF'!U11</f>
        <v>0</v>
      </c>
      <c r="V11" s="60">
        <f>'Field data and 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DAF'!C12</f>
        <v>2</v>
      </c>
      <c r="D12" s="60">
        <f>'Field data and DAF'!D12</f>
        <v>2</v>
      </c>
      <c r="E12" s="60">
        <f>'Field data and DAF'!E12</f>
        <v>3</v>
      </c>
      <c r="F12" s="60">
        <f>'Field data and DAF'!F12</f>
        <v>1</v>
      </c>
      <c r="G12" s="60">
        <f>'Field data and DAF'!G12</f>
        <v>1</v>
      </c>
      <c r="H12" s="60">
        <f>'Field data and DAF'!H12</f>
        <v>0</v>
      </c>
      <c r="I12" s="60">
        <f>'Field data and DAF'!I12</f>
        <v>1</v>
      </c>
      <c r="J12" s="60">
        <f>'Field data and DAF'!J12</f>
        <v>2</v>
      </c>
      <c r="K12" s="60">
        <f>'Field data and DAF'!K12</f>
        <v>2</v>
      </c>
      <c r="L12" s="60">
        <f>'Field data and DAF'!L12</f>
        <v>0</v>
      </c>
      <c r="M12" s="60">
        <f>'Field data and DAF'!M12</f>
        <v>0</v>
      </c>
      <c r="N12" s="60">
        <f>'Field data and DAF'!N12</f>
        <v>2</v>
      </c>
      <c r="O12" s="60">
        <f>'Field data and DAF'!O12</f>
        <v>2</v>
      </c>
      <c r="P12" s="60">
        <f>'Field data and DAF'!P12</f>
        <v>3</v>
      </c>
      <c r="Q12" s="60">
        <f>'Field data and DAF'!Q12</f>
        <v>3</v>
      </c>
      <c r="R12" s="60">
        <f>'Field data and DAF'!R12</f>
        <v>2</v>
      </c>
      <c r="S12" s="60">
        <f>'Field data and DAF'!S12</f>
        <v>0</v>
      </c>
      <c r="T12" s="60">
        <f>'Field data and DAF'!T12</f>
        <v>0</v>
      </c>
      <c r="U12" s="60">
        <f>'Field data and DAF'!U12</f>
        <v>0</v>
      </c>
      <c r="V12" s="60">
        <f>'Field data and 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DAF'!C13</f>
        <v>3</v>
      </c>
      <c r="D13" s="60">
        <f>'Field data and DAF'!D13</f>
        <v>3</v>
      </c>
      <c r="E13" s="60">
        <f>'Field data and DAF'!E13</f>
        <v>3</v>
      </c>
      <c r="F13" s="60">
        <f>'Field data and DAF'!F13</f>
        <v>2</v>
      </c>
      <c r="G13" s="60">
        <f>'Field data and DAF'!G13</f>
        <v>2</v>
      </c>
      <c r="H13" s="60">
        <f>'Field data and DAF'!H13</f>
        <v>0</v>
      </c>
      <c r="I13" s="60">
        <f>'Field data and DAF'!I13</f>
        <v>2</v>
      </c>
      <c r="J13" s="60">
        <f>'Field data and DAF'!J13</f>
        <v>2</v>
      </c>
      <c r="K13" s="60">
        <f>'Field data and DAF'!K13</f>
        <v>3</v>
      </c>
      <c r="L13" s="60">
        <f>'Field data and DAF'!L13</f>
        <v>0</v>
      </c>
      <c r="M13" s="60">
        <f>'Field data and DAF'!M13</f>
        <v>0</v>
      </c>
      <c r="N13" s="60">
        <f>'Field data and DAF'!N13</f>
        <v>2</v>
      </c>
      <c r="O13" s="60">
        <f>'Field data and DAF'!O13</f>
        <v>2</v>
      </c>
      <c r="P13" s="60">
        <f>'Field data and DAF'!P13</f>
        <v>2</v>
      </c>
      <c r="Q13" s="60">
        <f>'Field data and DAF'!Q13</f>
        <v>2</v>
      </c>
      <c r="R13" s="60">
        <f>'Field data and DAF'!R13</f>
        <v>2</v>
      </c>
      <c r="S13" s="60">
        <f>'Field data and DAF'!S13</f>
        <v>0</v>
      </c>
      <c r="T13" s="60">
        <f>'Field data and DAF'!T13</f>
        <v>0</v>
      </c>
      <c r="U13" s="60">
        <f>'Field data and DAF'!U13</f>
        <v>0</v>
      </c>
      <c r="V13" s="60">
        <f>'Field data and 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DAF'!C14</f>
        <v xml:space="preserve">Grass Silage (30% DM) </v>
      </c>
      <c r="D14" s="102" t="str">
        <f>'Field data and DAF'!D14</f>
        <v xml:space="preserve">Grass Silage (30% DM) </v>
      </c>
      <c r="E14" s="102" t="str">
        <f>'Field data and DAF'!E14</f>
        <v xml:space="preserve">Grass Silage (30% DM) </v>
      </c>
      <c r="F14" s="102" t="str">
        <f>'Field data and DAF'!F14</f>
        <v xml:space="preserve">Grass Silage (30% DM) </v>
      </c>
      <c r="G14" s="102" t="str">
        <f>'Field data and DAF'!G14</f>
        <v xml:space="preserve">Grass Silage (30% DM) </v>
      </c>
      <c r="H14" s="102">
        <f>'Field data and DAF'!H14</f>
        <v>0</v>
      </c>
      <c r="I14" s="102" t="str">
        <f>'Field data and DAF'!I14</f>
        <v xml:space="preserve">Grass Silage (30% DM) </v>
      </c>
      <c r="J14" s="102" t="str">
        <f>'Field data and DAF'!J14</f>
        <v xml:space="preserve">Grass Silage (30% DM) </v>
      </c>
      <c r="K14" s="102" t="str">
        <f>'Field data and DAF'!K14</f>
        <v xml:space="preserve">Grass Silage (30% DM) </v>
      </c>
      <c r="L14" s="102">
        <f>'Field data and DAF'!L14</f>
        <v>0</v>
      </c>
      <c r="M14" s="102">
        <f>'Field data and DAF'!M14</f>
        <v>0</v>
      </c>
      <c r="N14" s="102" t="str">
        <f>'Field data and DAF'!N14</f>
        <v xml:space="preserve">Grass Silage (30% DM) </v>
      </c>
      <c r="O14" s="102" t="str">
        <f>'Field data and DAF'!O14</f>
        <v xml:space="preserve">Grass Silage (30% DM) </v>
      </c>
      <c r="P14" s="102" t="str">
        <f>'Field data and DAF'!P14</f>
        <v xml:space="preserve">Grass Silage (30% DM) </v>
      </c>
      <c r="Q14" s="102" t="str">
        <f>'Field data and DAF'!Q14</f>
        <v xml:space="preserve">Grass Silage (30% DM) </v>
      </c>
      <c r="R14" s="102" t="str">
        <f>'Field data and DAF'!R14</f>
        <v xml:space="preserve">Grass Silage (30% DM) </v>
      </c>
      <c r="S14" s="102">
        <f>'Field data and DAF'!S14</f>
        <v>0</v>
      </c>
      <c r="T14" s="102">
        <f>'Field data and DAF'!T14</f>
        <v>0</v>
      </c>
      <c r="U14" s="102">
        <f>'Field data and DAF'!U14</f>
        <v>0</v>
      </c>
      <c r="V14" s="102">
        <f>'Field data and DAF'!V14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DAF'!C15</f>
        <v>47</v>
      </c>
      <c r="D15" s="60">
        <f>'Field data and DAF'!D15</f>
        <v>47</v>
      </c>
      <c r="E15" s="60">
        <f>'Field data and DAF'!E15</f>
        <v>47</v>
      </c>
      <c r="F15" s="60">
        <f>'Field data and DAF'!F15</f>
        <v>47</v>
      </c>
      <c r="G15" s="60">
        <f>'Field data and DAF'!G15</f>
        <v>47</v>
      </c>
      <c r="H15" s="60">
        <f>'Field data and DAF'!H15</f>
        <v>0</v>
      </c>
      <c r="I15" s="60">
        <f>'Field data and DAF'!I15</f>
        <v>47</v>
      </c>
      <c r="J15" s="60">
        <f>'Field data and DAF'!J15</f>
        <v>47</v>
      </c>
      <c r="K15" s="60">
        <f>'Field data and DAF'!K15</f>
        <v>47</v>
      </c>
      <c r="L15" s="60">
        <f>'Field data and DAF'!L15</f>
        <v>0</v>
      </c>
      <c r="M15" s="60">
        <f>'Field data and DAF'!M15</f>
        <v>0</v>
      </c>
      <c r="N15" s="60">
        <f>'Field data and DAF'!N15</f>
        <v>47</v>
      </c>
      <c r="O15" s="60">
        <f>'Field data and DAF'!O15</f>
        <v>47</v>
      </c>
      <c r="P15" s="60">
        <f>'Field data and DAF'!P15</f>
        <v>47</v>
      </c>
      <c r="Q15" s="60">
        <f>'Field data and DAF'!Q15</f>
        <v>47</v>
      </c>
      <c r="R15" s="60">
        <f>'Field data and DAF'!R15</f>
        <v>47</v>
      </c>
      <c r="S15" s="60">
        <f>'Field data and DAF'!S15</f>
        <v>0</v>
      </c>
      <c r="T15" s="60">
        <f>'Field data and DAF'!T15</f>
        <v>0</v>
      </c>
      <c r="U15" s="60">
        <f>'Field data and DAF'!U15</f>
        <v>0</v>
      </c>
      <c r="V15" s="60">
        <f>'Field data and 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DAF'!C16</f>
        <v>Medium/Clay</v>
      </c>
      <c r="D16" s="103" t="str">
        <f>'Field data and DAF'!D16</f>
        <v>Medium/Clay</v>
      </c>
      <c r="E16" s="103" t="str">
        <f>'Field data and DAF'!E16</f>
        <v>Medium/Clay</v>
      </c>
      <c r="F16" s="103" t="str">
        <f>'Field data and DAF'!F16</f>
        <v>Medium/Clay</v>
      </c>
      <c r="G16" s="103" t="str">
        <f>'Field data and DAF'!G16</f>
        <v>Medium/Clay</v>
      </c>
      <c r="H16" s="103">
        <f>'Field data and DAF'!H16</f>
        <v>0</v>
      </c>
      <c r="I16" s="103" t="str">
        <f>'Field data and DAF'!I16</f>
        <v>Medium/Clay</v>
      </c>
      <c r="J16" s="103" t="str">
        <f>'Field data and DAF'!J16</f>
        <v>Medium/Clay</v>
      </c>
      <c r="K16" s="103" t="str">
        <f>'Field data and DAF'!K16</f>
        <v>Medium/Clay</v>
      </c>
      <c r="L16" s="103">
        <f>'Field data and DAF'!L16</f>
        <v>0</v>
      </c>
      <c r="M16" s="103">
        <f>'Field data and DAF'!M16</f>
        <v>0</v>
      </c>
      <c r="N16" s="103" t="str">
        <f>'Field data and DAF'!N16</f>
        <v>Medium/Clay</v>
      </c>
      <c r="O16" s="103" t="str">
        <f>'Field data and DAF'!O16</f>
        <v>Medium/Clay</v>
      </c>
      <c r="P16" s="103" t="str">
        <f>'Field data and DAF'!P16</f>
        <v>Medium/Clay</v>
      </c>
      <c r="Q16" s="103" t="str">
        <f>'Field data and DAF'!Q16</f>
        <v>Medium/Clay</v>
      </c>
      <c r="R16" s="103" t="str">
        <f>'Field data and DAF'!R16</f>
        <v>Medium/Clay</v>
      </c>
      <c r="S16" s="103">
        <f>'Field data and DAF'!S16</f>
        <v>0</v>
      </c>
      <c r="T16" s="103">
        <f>'Field data and DAF'!T16</f>
        <v>0</v>
      </c>
      <c r="U16" s="103">
        <f>'Field data and DAF'!U16</f>
        <v>0</v>
      </c>
      <c r="V16" s="103">
        <f>'Field data and 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t="e">
        <f t="shared" si="0"/>
        <v>#N/A</v>
      </c>
      <c r="I17" s="28">
        <f t="shared" si="0"/>
        <v>98.7</v>
      </c>
      <c r="J17" s="28">
        <f t="shared" si="0"/>
        <v>98.7</v>
      </c>
      <c r="K17" s="28">
        <f t="shared" si="0"/>
        <v>98.7</v>
      </c>
      <c r="L17" s="28" t="e">
        <f t="shared" si="0"/>
        <v>#N/A</v>
      </c>
      <c r="M17" s="28" t="e">
        <f t="shared" si="0"/>
        <v>#N/A</v>
      </c>
      <c r="N17" s="28">
        <f t="shared" si="0"/>
        <v>98.7</v>
      </c>
      <c r="O17" s="28">
        <f t="shared" si="0"/>
        <v>98.7</v>
      </c>
      <c r="P17" s="28">
        <f t="shared" si="0"/>
        <v>98.7</v>
      </c>
      <c r="Q17" s="28">
        <f t="shared" si="0"/>
        <v>98.7</v>
      </c>
      <c r="R17" s="28">
        <f t="shared" si="0"/>
        <v>98.7</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-98.7</v>
      </c>
      <c r="D19" s="16">
        <f t="shared" ref="D19:V19" si="1">D18-D17</f>
        <v>-98.7</v>
      </c>
      <c r="E19" s="16">
        <f t="shared" si="1"/>
        <v>-98.7</v>
      </c>
      <c r="F19" s="16">
        <f t="shared" si="1"/>
        <v>-98.7</v>
      </c>
      <c r="G19" s="16">
        <f t="shared" si="1"/>
        <v>-98.7</v>
      </c>
      <c r="H19" s="16" t="e">
        <f t="shared" si="1"/>
        <v>#N/A</v>
      </c>
      <c r="I19" s="16">
        <f t="shared" si="1"/>
        <v>-98.7</v>
      </c>
      <c r="J19" s="16">
        <f t="shared" si="1"/>
        <v>-98.7</v>
      </c>
      <c r="K19" s="16">
        <f t="shared" si="1"/>
        <v>-98.7</v>
      </c>
      <c r="L19" s="16" t="e">
        <f t="shared" si="1"/>
        <v>#N/A</v>
      </c>
      <c r="M19" s="16" t="e">
        <f t="shared" si="1"/>
        <v>#N/A</v>
      </c>
      <c r="N19" s="16">
        <f t="shared" si="1"/>
        <v>-98.7</v>
      </c>
      <c r="O19" s="16">
        <f t="shared" si="1"/>
        <v>-98.7</v>
      </c>
      <c r="P19" s="16">
        <f t="shared" si="1"/>
        <v>-98.7</v>
      </c>
      <c r="Q19" s="16">
        <f t="shared" si="1"/>
        <v>-98.7</v>
      </c>
      <c r="R19" s="16">
        <f t="shared" si="1"/>
        <v>-98.7</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t="e">
        <f t="shared" si="2"/>
        <v>#N/A</v>
      </c>
      <c r="I21" s="28">
        <f t="shared" si="2"/>
        <v>338.40000000000003</v>
      </c>
      <c r="J21" s="28">
        <f t="shared" si="2"/>
        <v>338.40000000000003</v>
      </c>
      <c r="K21" s="28">
        <f t="shared" si="2"/>
        <v>338.40000000000003</v>
      </c>
      <c r="L21" s="28" t="e">
        <f t="shared" si="2"/>
        <v>#N/A</v>
      </c>
      <c r="M21" s="28" t="e">
        <f t="shared" si="2"/>
        <v>#N/A</v>
      </c>
      <c r="N21" s="28">
        <f t="shared" si="2"/>
        <v>338.40000000000003</v>
      </c>
      <c r="O21" s="28">
        <f t="shared" si="2"/>
        <v>338.40000000000003</v>
      </c>
      <c r="P21" s="28">
        <f t="shared" si="2"/>
        <v>338.40000000000003</v>
      </c>
      <c r="Q21" s="28">
        <f t="shared" si="2"/>
        <v>338.40000000000003</v>
      </c>
      <c r="R21" s="28">
        <f t="shared" si="2"/>
        <v>338.40000000000003</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t="e">
        <f t="shared" si="3"/>
        <v>#N/A</v>
      </c>
      <c r="I23" s="16">
        <f t="shared" si="3"/>
        <v>-338.40000000000003</v>
      </c>
      <c r="J23" s="16">
        <f t="shared" si="3"/>
        <v>-338.40000000000003</v>
      </c>
      <c r="K23" s="16">
        <f t="shared" si="3"/>
        <v>-338.40000000000003</v>
      </c>
      <c r="L23" s="16" t="e">
        <f t="shared" si="3"/>
        <v>#N/A</v>
      </c>
      <c r="M23" s="16" t="e">
        <f t="shared" si="3"/>
        <v>#N/A</v>
      </c>
      <c r="N23" s="16">
        <f t="shared" si="3"/>
        <v>-338.40000000000003</v>
      </c>
      <c r="O23" s="16">
        <f t="shared" si="3"/>
        <v>-338.40000000000003</v>
      </c>
      <c r="P23" s="16">
        <f t="shared" si="3"/>
        <v>-338.40000000000003</v>
      </c>
      <c r="Q23" s="16">
        <f t="shared" si="3"/>
        <v>-338.40000000000003</v>
      </c>
      <c r="R23" s="16">
        <f t="shared" si="3"/>
        <v>-338.40000000000003</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528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2928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2952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3171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2949</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4726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5111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4300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7291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8570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9685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909</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1794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528</v>
      </c>
      <c r="C57" s="8">
        <f t="shared" ref="C57:U57" si="13">D8</f>
        <v>2928</v>
      </c>
      <c r="D57" s="8">
        <f t="shared" si="13"/>
        <v>2952</v>
      </c>
      <c r="E57" s="8">
        <f t="shared" si="13"/>
        <v>3171</v>
      </c>
      <c r="F57" s="8">
        <f t="shared" si="13"/>
        <v>2949</v>
      </c>
      <c r="G57" s="8">
        <f t="shared" si="13"/>
        <v>0</v>
      </c>
      <c r="H57" s="8">
        <f t="shared" si="13"/>
        <v>4726</v>
      </c>
      <c r="I57" s="8">
        <f t="shared" si="13"/>
        <v>5111</v>
      </c>
      <c r="J57" s="8">
        <f t="shared" si="13"/>
        <v>4300</v>
      </c>
      <c r="K57" s="8">
        <f t="shared" si="13"/>
        <v>0</v>
      </c>
      <c r="L57" s="8">
        <f t="shared" si="13"/>
        <v>0</v>
      </c>
      <c r="M57" s="8">
        <f t="shared" si="13"/>
        <v>7291</v>
      </c>
      <c r="N57" s="8">
        <f t="shared" si="13"/>
        <v>8570</v>
      </c>
      <c r="O57" s="8">
        <f t="shared" si="13"/>
        <v>9685</v>
      </c>
      <c r="P57" s="8">
        <f t="shared" si="13"/>
        <v>909</v>
      </c>
      <c r="Q57" s="8">
        <f t="shared" si="13"/>
        <v>1794</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e">
        <f>H16&amp;" I "&amp;(VLOOKUP(H14,Table2458[],6,FALSE))</f>
        <v>#N/A</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t="e">
        <f>VLOOKUP(H$14,Table2458[],5,FALSE)</f>
        <v>#N/A</v>
      </c>
      <c r="H59" s="76">
        <f>VLOOKUP(I$14,Table2458[],5,FALSE)</f>
        <v>6.2</v>
      </c>
      <c r="I59" s="76">
        <f>VLOOKUP(J$14,Table2458[],5,FALSE)</f>
        <v>6.2</v>
      </c>
      <c r="J59" s="76">
        <f>VLOOKUP(K$14,Table2458[],5,FALSE)</f>
        <v>6.2</v>
      </c>
      <c r="K59" s="76" t="e">
        <f>VLOOKUP(L$14,Table2458[],5,FALSE)</f>
        <v>#N/A</v>
      </c>
      <c r="L59" s="76" t="e">
        <f>VLOOKUP(M$14,Table2458[],5,FALSE)</f>
        <v>#N/A</v>
      </c>
      <c r="M59" s="76">
        <f>VLOOKUP(N$14,Table2458[],5,FALSE)</f>
        <v>6.2</v>
      </c>
      <c r="N59" s="76">
        <f>VLOOKUP(O$14,Table2458[],5,FALSE)</f>
        <v>6.2</v>
      </c>
      <c r="O59" s="76">
        <f>VLOOKUP(P$14,Table2458[],5,FALSE)</f>
        <v>6.2</v>
      </c>
      <c r="P59" s="76">
        <f>VLOOKUP(Q$14,Table2458[],5,FALSE)</f>
        <v>6.2</v>
      </c>
      <c r="Q59" s="76">
        <f>VLOOKUP(R$14,Table2458[],5,FALSE)</f>
        <v>6.2</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6.1</v>
      </c>
      <c r="C60" s="76">
        <f t="shared" ref="C60:U60" si="14">D10</f>
        <v>6.4</v>
      </c>
      <c r="D60" s="76">
        <f t="shared" si="14"/>
        <v>6.1</v>
      </c>
      <c r="E60" s="76">
        <f t="shared" si="14"/>
        <v>6.5</v>
      </c>
      <c r="F60" s="76">
        <f t="shared" si="14"/>
        <v>6.5</v>
      </c>
      <c r="G60" s="76">
        <f t="shared" si="14"/>
        <v>0</v>
      </c>
      <c r="H60" s="76">
        <f t="shared" si="14"/>
        <v>7.1</v>
      </c>
      <c r="I60" s="76">
        <f t="shared" si="14"/>
        <v>6.1</v>
      </c>
      <c r="J60" s="76">
        <f t="shared" si="14"/>
        <v>5.9</v>
      </c>
      <c r="K60" s="76">
        <f t="shared" si="14"/>
        <v>0</v>
      </c>
      <c r="L60" s="76">
        <f t="shared" si="14"/>
        <v>0</v>
      </c>
      <c r="M60" s="76">
        <f t="shared" si="14"/>
        <v>5.8</v>
      </c>
      <c r="N60" s="76">
        <f t="shared" si="14"/>
        <v>6.2</v>
      </c>
      <c r="O60" s="76">
        <f t="shared" si="14"/>
        <v>6.5</v>
      </c>
      <c r="P60" s="76">
        <f t="shared" si="14"/>
        <v>6.3</v>
      </c>
      <c r="Q60" s="76">
        <f t="shared" si="14"/>
        <v>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f t="shared" si="15"/>
        <v>6</v>
      </c>
      <c r="I61" s="76">
        <f t="shared" si="15"/>
        <v>6</v>
      </c>
      <c r="J61" s="76">
        <f t="shared" si="15"/>
        <v>6</v>
      </c>
      <c r="K61" s="76" t="e">
        <f t="shared" si="15"/>
        <v>#N/A</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0.6000000000000032</v>
      </c>
      <c r="E64" s="77">
        <f t="shared" si="17"/>
        <v>-1.7999999999999989</v>
      </c>
      <c r="F64" s="77">
        <f t="shared" si="17"/>
        <v>-1.7999999999999989</v>
      </c>
      <c r="G64" s="77" t="e">
        <f t="shared" si="17"/>
        <v>#N/A</v>
      </c>
      <c r="H64" s="77">
        <f t="shared" si="17"/>
        <v>-5.3999999999999968</v>
      </c>
      <c r="I64" s="77">
        <f t="shared" si="17"/>
        <v>0.6000000000000032</v>
      </c>
      <c r="J64" s="77">
        <f t="shared" si="17"/>
        <v>1.7999999999999989</v>
      </c>
      <c r="K64" s="77" t="e">
        <f t="shared" si="17"/>
        <v>#N/A</v>
      </c>
      <c r="L64" s="77" t="e">
        <f t="shared" si="17"/>
        <v>#N/A</v>
      </c>
      <c r="M64" s="77">
        <f t="shared" si="17"/>
        <v>2.4000000000000021</v>
      </c>
      <c r="N64" s="77">
        <f t="shared" si="17"/>
        <v>0</v>
      </c>
      <c r="O64" s="77">
        <f t="shared" si="17"/>
        <v>-1.7999999999999989</v>
      </c>
      <c r="P64" s="77">
        <f t="shared" si="17"/>
        <v>-0.59999999999999787</v>
      </c>
      <c r="Q64" s="77">
        <f t="shared" si="17"/>
        <v>1.2000000000000011</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-0.6000000000000032</v>
      </c>
      <c r="E65" s="77">
        <f t="shared" si="18"/>
        <v>1.7999999999999989</v>
      </c>
      <c r="F65" s="77">
        <f t="shared" si="18"/>
        <v>1.7999999999999989</v>
      </c>
      <c r="G65" s="77" t="e">
        <f t="shared" si="18"/>
        <v>#N/A</v>
      </c>
      <c r="H65" s="77">
        <f t="shared" si="18"/>
        <v>5.3999999999999968</v>
      </c>
      <c r="I65" s="77">
        <f t="shared" si="18"/>
        <v>-0.6000000000000032</v>
      </c>
      <c r="J65" s="77">
        <f t="shared" si="18"/>
        <v>-1.7999999999999989</v>
      </c>
      <c r="K65" s="77" t="e">
        <f t="shared" si="18"/>
        <v>#N/A</v>
      </c>
      <c r="L65" s="77" t="e">
        <f t="shared" si="18"/>
        <v>#N/A</v>
      </c>
      <c r="M65" s="77">
        <f t="shared" si="18"/>
        <v>-2.4000000000000021</v>
      </c>
      <c r="N65" s="77">
        <f t="shared" si="18"/>
        <v>0</v>
      </c>
      <c r="O65" s="77">
        <f t="shared" si="18"/>
        <v>1.7999999999999989</v>
      </c>
      <c r="P65" s="77">
        <f t="shared" si="18"/>
        <v>0.59999999999999787</v>
      </c>
      <c r="Q65" s="77">
        <f t="shared" si="18"/>
        <v>-1.2000000000000011</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e">
        <f t="shared" si="19"/>
        <v>#N/A</v>
      </c>
      <c r="H66" s="78" t="str">
        <f t="shared" si="19"/>
        <v>OVER</v>
      </c>
      <c r="I66" s="78" t="str">
        <f t="shared" si="19"/>
        <v>UNDER</v>
      </c>
      <c r="J66" s="78" t="str">
        <f t="shared" si="19"/>
        <v>UNDER</v>
      </c>
      <c r="K66" s="78" t="e">
        <f t="shared" si="19"/>
        <v>#N/A</v>
      </c>
      <c r="L66" s="78" t="e">
        <f t="shared" si="19"/>
        <v>#N/A</v>
      </c>
      <c r="M66" s="78" t="str">
        <f t="shared" si="19"/>
        <v>UNDER</v>
      </c>
      <c r="N66" s="78" t="str">
        <f t="shared" si="19"/>
        <v>OVER</v>
      </c>
      <c r="O66" s="78" t="str">
        <f t="shared" si="19"/>
        <v>OVER</v>
      </c>
      <c r="P66" s="78" t="str">
        <f t="shared" si="19"/>
        <v>OVER</v>
      </c>
      <c r="Q66" s="78" t="str">
        <f t="shared" si="19"/>
        <v>UNDER</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DAF'!C1:D1</f>
        <v>PAN-020504</v>
      </c>
      <c r="D1" s="141"/>
      <c r="E1" s="93" t="s">
        <v>45</v>
      </c>
      <c r="F1" s="39">
        <f>'Field data and DAF'!F1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DAF'!C2:D2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DAF'!C3:D3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DAF'!C4:D4</f>
        <v>Land at Sarnfadog, Llanerchymedd, Angelsey LL71 8ER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DAF'!C5:D5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DAF'!C8</f>
        <v>528</v>
      </c>
      <c r="D8" s="60">
        <f>'Field data and DAF'!D8</f>
        <v>2928</v>
      </c>
      <c r="E8" s="60">
        <f>'Field data and DAF'!E8</f>
        <v>2952</v>
      </c>
      <c r="F8" s="60">
        <f>'Field data and DAF'!F8</f>
        <v>3171</v>
      </c>
      <c r="G8" s="60">
        <f>'Field data and DAF'!G8</f>
        <v>2949</v>
      </c>
      <c r="H8" s="60">
        <f>'Field data and DAF'!H8</f>
        <v>0</v>
      </c>
      <c r="I8" s="60">
        <f>'Field data and DAF'!I8</f>
        <v>4726</v>
      </c>
      <c r="J8" s="60">
        <f>'Field data and DAF'!J8</f>
        <v>5111</v>
      </c>
      <c r="K8" s="60">
        <f>'Field data and DAF'!K8</f>
        <v>4300</v>
      </c>
      <c r="L8" s="60">
        <f>'Field data and DAF'!L8</f>
        <v>0</v>
      </c>
      <c r="M8" s="60">
        <f>'Field data and DAF'!M8</f>
        <v>0</v>
      </c>
      <c r="N8" s="60">
        <f>'Field data and DAF'!N8</f>
        <v>7291</v>
      </c>
      <c r="O8" s="60">
        <f>'Field data and DAF'!O8</f>
        <v>8570</v>
      </c>
      <c r="P8" s="60">
        <f>'Field data and DAF'!P8</f>
        <v>9685</v>
      </c>
      <c r="Q8" s="60">
        <f>'Field data and DAF'!Q8</f>
        <v>909</v>
      </c>
      <c r="R8" s="60">
        <f>'Field data and DAF'!R8</f>
        <v>1794</v>
      </c>
      <c r="S8" s="60">
        <f>'Field data and DAF'!S8</f>
        <v>0</v>
      </c>
      <c r="T8" s="60">
        <f>'Field data and DAF'!T8</f>
        <v>0</v>
      </c>
      <c r="U8" s="60">
        <f>'Field data and DAF'!U8</f>
        <v>0</v>
      </c>
      <c r="V8" s="60">
        <f>'Field data and 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DAF'!C9</f>
        <v>med</v>
      </c>
      <c r="D9" s="60" t="str">
        <f>'Field data and DAF'!D9</f>
        <v>med</v>
      </c>
      <c r="E9" s="60" t="str">
        <f>'Field data and DAF'!E9</f>
        <v>med</v>
      </c>
      <c r="F9" s="60" t="str">
        <f>'Field data and DAF'!F9</f>
        <v>med</v>
      </c>
      <c r="G9" s="60" t="str">
        <f>'Field data and DAF'!G9</f>
        <v>med</v>
      </c>
      <c r="H9" s="60">
        <f>'Field data and DAF'!H9</f>
        <v>0</v>
      </c>
      <c r="I9" s="60">
        <f>'Field data and DAF'!I9</f>
        <v>1</v>
      </c>
      <c r="J9" s="60" t="str">
        <f>'Field data and DAF'!J9</f>
        <v>med</v>
      </c>
      <c r="K9" s="60" t="str">
        <f>'Field data and DAF'!K9</f>
        <v>med</v>
      </c>
      <c r="L9" s="60">
        <f>'Field data and DAF'!L9</f>
        <v>0</v>
      </c>
      <c r="M9" s="60">
        <f>'Field data and DAF'!M9</f>
        <v>0</v>
      </c>
      <c r="N9" s="60" t="str">
        <f>'Field data and DAF'!N9</f>
        <v>med</v>
      </c>
      <c r="O9" s="60" t="str">
        <f>'Field data and DAF'!O9</f>
        <v>med</v>
      </c>
      <c r="P9" s="60" t="str">
        <f>'Field data and DAF'!P9</f>
        <v>med</v>
      </c>
      <c r="Q9" s="60" t="str">
        <f>'Field data and DAF'!Q9</f>
        <v>med</v>
      </c>
      <c r="R9" s="60" t="str">
        <f>'Field data and DAF'!R9</f>
        <v>med</v>
      </c>
      <c r="S9" s="60">
        <f>'Field data and DAF'!S9</f>
        <v>0</v>
      </c>
      <c r="T9" s="60">
        <f>'Field data and DAF'!T9</f>
        <v>0</v>
      </c>
      <c r="U9" s="60">
        <f>'Field data and DAF'!U9</f>
        <v>0</v>
      </c>
      <c r="V9" s="60">
        <f>'Field data and 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DAF'!C10</f>
        <v>6.1</v>
      </c>
      <c r="D10" s="60">
        <f>'Field data and DAF'!D10</f>
        <v>6.4</v>
      </c>
      <c r="E10" s="60">
        <f>'Field data and DAF'!E10</f>
        <v>6.1</v>
      </c>
      <c r="F10" s="60">
        <f>'Field data and DAF'!F10</f>
        <v>6.5</v>
      </c>
      <c r="G10" s="60">
        <f>'Field data and DAF'!G10</f>
        <v>6.5</v>
      </c>
      <c r="H10" s="60">
        <f>'Field data and DAF'!H10</f>
        <v>0</v>
      </c>
      <c r="I10" s="60">
        <f>'Field data and DAF'!I10</f>
        <v>7.1</v>
      </c>
      <c r="J10" s="60">
        <f>'Field data and DAF'!J10</f>
        <v>6.1</v>
      </c>
      <c r="K10" s="60">
        <f>'Field data and DAF'!K10</f>
        <v>5.9</v>
      </c>
      <c r="L10" s="60">
        <f>'Field data and DAF'!L10</f>
        <v>0</v>
      </c>
      <c r="M10" s="60">
        <f>'Field data and DAF'!M10</f>
        <v>0</v>
      </c>
      <c r="N10" s="60">
        <f>'Field data and DAF'!N10</f>
        <v>5.8</v>
      </c>
      <c r="O10" s="60">
        <f>'Field data and DAF'!O10</f>
        <v>6.2</v>
      </c>
      <c r="P10" s="60">
        <f>'Field data and DAF'!P10</f>
        <v>6.5</v>
      </c>
      <c r="Q10" s="60">
        <f>'Field data and DAF'!Q10</f>
        <v>6.3</v>
      </c>
      <c r="R10" s="60">
        <f>'Field data and DAF'!R10</f>
        <v>6</v>
      </c>
      <c r="S10" s="60">
        <f>'Field data and DAF'!S10</f>
        <v>0</v>
      </c>
      <c r="T10" s="60">
        <f>'Field data and DAF'!T10</f>
        <v>0</v>
      </c>
      <c r="U10" s="60">
        <f>'Field data and DAF'!U10</f>
        <v>0</v>
      </c>
      <c r="V10" s="60">
        <f>'Field data and 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DAF'!C11</f>
        <v>3</v>
      </c>
      <c r="D11" s="60">
        <f>'Field data and DAF'!D11</f>
        <v>2</v>
      </c>
      <c r="E11" s="60">
        <f>'Field data and DAF'!E11</f>
        <v>3</v>
      </c>
      <c r="F11" s="60">
        <f>'Field data and DAF'!F11</f>
        <v>2</v>
      </c>
      <c r="G11" s="60">
        <f>'Field data and DAF'!G11</f>
        <v>2</v>
      </c>
      <c r="H11" s="60">
        <f>'Field data and DAF'!H11</f>
        <v>0</v>
      </c>
      <c r="I11" s="60">
        <f>'Field data and DAF'!I11</f>
        <v>2</v>
      </c>
      <c r="J11" s="60">
        <f>'Field data and DAF'!J11</f>
        <v>0</v>
      </c>
      <c r="K11" s="60">
        <f>'Field data and DAF'!K11</f>
        <v>2</v>
      </c>
      <c r="L11" s="60">
        <f>'Field data and DAF'!L11</f>
        <v>0</v>
      </c>
      <c r="M11" s="60">
        <f>'Field data and DAF'!M11</f>
        <v>0</v>
      </c>
      <c r="N11" s="60">
        <f>'Field data and DAF'!N11</f>
        <v>1</v>
      </c>
      <c r="O11" s="60">
        <f>'Field data and DAF'!O11</f>
        <v>3</v>
      </c>
      <c r="P11" s="60">
        <f>'Field data and DAF'!P11</f>
        <v>3</v>
      </c>
      <c r="Q11" s="60">
        <f>'Field data and DAF'!Q11</f>
        <v>1</v>
      </c>
      <c r="R11" s="60">
        <f>'Field data and DAF'!R11</f>
        <v>1</v>
      </c>
      <c r="S11" s="60">
        <f>'Field data and DAF'!S11</f>
        <v>0</v>
      </c>
      <c r="T11" s="60">
        <f>'Field data and DAF'!T11</f>
        <v>0</v>
      </c>
      <c r="U11" s="60">
        <f>'Field data and DAF'!U11</f>
        <v>0</v>
      </c>
      <c r="V11" s="60">
        <f>'Field data and 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DAF'!C12</f>
        <v>2</v>
      </c>
      <c r="D12" s="60">
        <f>'Field data and DAF'!D12</f>
        <v>2</v>
      </c>
      <c r="E12" s="60">
        <f>'Field data and DAF'!E12</f>
        <v>3</v>
      </c>
      <c r="F12" s="60">
        <f>'Field data and DAF'!F12</f>
        <v>1</v>
      </c>
      <c r="G12" s="60">
        <f>'Field data and DAF'!G12</f>
        <v>1</v>
      </c>
      <c r="H12" s="60">
        <f>'Field data and DAF'!H12</f>
        <v>0</v>
      </c>
      <c r="I12" s="60">
        <f>'Field data and DAF'!I12</f>
        <v>1</v>
      </c>
      <c r="J12" s="60">
        <f>'Field data and DAF'!J12</f>
        <v>2</v>
      </c>
      <c r="K12" s="60">
        <f>'Field data and DAF'!K12</f>
        <v>2</v>
      </c>
      <c r="L12" s="60">
        <f>'Field data and DAF'!L12</f>
        <v>0</v>
      </c>
      <c r="M12" s="60">
        <f>'Field data and DAF'!M12</f>
        <v>0</v>
      </c>
      <c r="N12" s="60">
        <f>'Field data and DAF'!N12</f>
        <v>2</v>
      </c>
      <c r="O12" s="60">
        <f>'Field data and DAF'!O12</f>
        <v>2</v>
      </c>
      <c r="P12" s="60">
        <f>'Field data and DAF'!P12</f>
        <v>3</v>
      </c>
      <c r="Q12" s="60">
        <f>'Field data and DAF'!Q12</f>
        <v>3</v>
      </c>
      <c r="R12" s="60">
        <f>'Field data and DAF'!R12</f>
        <v>2</v>
      </c>
      <c r="S12" s="60">
        <f>'Field data and DAF'!S12</f>
        <v>0</v>
      </c>
      <c r="T12" s="60">
        <f>'Field data and DAF'!T12</f>
        <v>0</v>
      </c>
      <c r="U12" s="60">
        <f>'Field data and DAF'!U12</f>
        <v>0</v>
      </c>
      <c r="V12" s="60">
        <f>'Field data and 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DAF'!C13</f>
        <v>3</v>
      </c>
      <c r="D13" s="60">
        <f>'Field data and DAF'!D13</f>
        <v>3</v>
      </c>
      <c r="E13" s="60">
        <f>'Field data and DAF'!E13</f>
        <v>3</v>
      </c>
      <c r="F13" s="60">
        <f>'Field data and DAF'!F13</f>
        <v>2</v>
      </c>
      <c r="G13" s="60">
        <f>'Field data and DAF'!G13</f>
        <v>2</v>
      </c>
      <c r="H13" s="60">
        <f>'Field data and DAF'!H13</f>
        <v>0</v>
      </c>
      <c r="I13" s="60">
        <f>'Field data and DAF'!I13</f>
        <v>2</v>
      </c>
      <c r="J13" s="60">
        <f>'Field data and DAF'!J13</f>
        <v>2</v>
      </c>
      <c r="K13" s="60">
        <f>'Field data and DAF'!K13</f>
        <v>3</v>
      </c>
      <c r="L13" s="60">
        <f>'Field data and DAF'!L13</f>
        <v>0</v>
      </c>
      <c r="M13" s="60">
        <f>'Field data and DAF'!M13</f>
        <v>0</v>
      </c>
      <c r="N13" s="60">
        <f>'Field data and DAF'!N13</f>
        <v>2</v>
      </c>
      <c r="O13" s="60">
        <f>'Field data and DAF'!O13</f>
        <v>2</v>
      </c>
      <c r="P13" s="60">
        <f>'Field data and DAF'!P13</f>
        <v>2</v>
      </c>
      <c r="Q13" s="60">
        <f>'Field data and DAF'!Q13</f>
        <v>2</v>
      </c>
      <c r="R13" s="60">
        <f>'Field data and DAF'!R13</f>
        <v>2</v>
      </c>
      <c r="S13" s="60">
        <f>'Field data and DAF'!S13</f>
        <v>0</v>
      </c>
      <c r="T13" s="60">
        <f>'Field data and DAF'!T13</f>
        <v>0</v>
      </c>
      <c r="U13" s="60">
        <f>'Field data and DAF'!U13</f>
        <v>0</v>
      </c>
      <c r="V13" s="60">
        <f>'Field data and 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DAF'!C14</f>
        <v xml:space="preserve">Grass Silage (30% DM) </v>
      </c>
      <c r="D14" s="102" t="str">
        <f>'Field data and DAF'!D14</f>
        <v xml:space="preserve">Grass Silage (30% DM) </v>
      </c>
      <c r="E14" s="102" t="str">
        <f>'Field data and DAF'!E14</f>
        <v xml:space="preserve">Grass Silage (30% DM) </v>
      </c>
      <c r="F14" s="102" t="str">
        <f>'Field data and DAF'!F14</f>
        <v xml:space="preserve">Grass Silage (30% DM) </v>
      </c>
      <c r="G14" s="102" t="str">
        <f>'Field data and DAF'!G14</f>
        <v xml:space="preserve">Grass Silage (30% DM) </v>
      </c>
      <c r="H14" s="102">
        <f>'Field data and DAF'!H14</f>
        <v>0</v>
      </c>
      <c r="I14" s="102" t="str">
        <f>'Field data and DAF'!I14</f>
        <v xml:space="preserve">Grass Silage (30% DM) </v>
      </c>
      <c r="J14" s="102" t="str">
        <f>'Field data and DAF'!J14</f>
        <v xml:space="preserve">Grass Silage (30% DM) </v>
      </c>
      <c r="K14" s="102" t="str">
        <f>'Field data and DAF'!K14</f>
        <v xml:space="preserve">Grass Silage (30% DM) </v>
      </c>
      <c r="L14" s="102">
        <f>'Field data and DAF'!L14</f>
        <v>0</v>
      </c>
      <c r="M14" s="102">
        <f>'Field data and DAF'!M14</f>
        <v>0</v>
      </c>
      <c r="N14" s="102" t="str">
        <f>'Field data and DAF'!N14</f>
        <v xml:space="preserve">Grass Silage (30% DM) </v>
      </c>
      <c r="O14" s="102" t="str">
        <f>'Field data and DAF'!O14</f>
        <v xml:space="preserve">Grass Silage (30% DM) </v>
      </c>
      <c r="P14" s="102" t="str">
        <f>'Field data and DAF'!P14</f>
        <v xml:space="preserve">Grass Silage (30% DM) </v>
      </c>
      <c r="Q14" s="102" t="str">
        <f>'Field data and DAF'!Q14</f>
        <v xml:space="preserve">Grass Silage (30% DM) </v>
      </c>
      <c r="R14" s="102" t="str">
        <f>'Field data and DAF'!R14</f>
        <v xml:space="preserve">Grass Silage (30% DM) </v>
      </c>
      <c r="S14" s="102">
        <f>'Field data and DAF'!S14</f>
        <v>0</v>
      </c>
      <c r="T14" s="102">
        <f>'Field data and DAF'!T14</f>
        <v>0</v>
      </c>
      <c r="U14" s="102">
        <f>'Field data and DAF'!U14</f>
        <v>0</v>
      </c>
      <c r="V14" s="102">
        <f>'Field data and DAF'!V14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DAF'!C15</f>
        <v>47</v>
      </c>
      <c r="D15" s="60">
        <f>'Field data and DAF'!D15</f>
        <v>47</v>
      </c>
      <c r="E15" s="60">
        <f>'Field data and DAF'!E15</f>
        <v>47</v>
      </c>
      <c r="F15" s="60">
        <f>'Field data and DAF'!F15</f>
        <v>47</v>
      </c>
      <c r="G15" s="60">
        <f>'Field data and DAF'!G15</f>
        <v>47</v>
      </c>
      <c r="H15" s="60">
        <f>'Field data and DAF'!H15</f>
        <v>0</v>
      </c>
      <c r="I15" s="60">
        <f>'Field data and DAF'!I15</f>
        <v>47</v>
      </c>
      <c r="J15" s="60">
        <f>'Field data and DAF'!J15</f>
        <v>47</v>
      </c>
      <c r="K15" s="60">
        <f>'Field data and DAF'!K15</f>
        <v>47</v>
      </c>
      <c r="L15" s="60">
        <f>'Field data and DAF'!L15</f>
        <v>0</v>
      </c>
      <c r="M15" s="60">
        <f>'Field data and DAF'!M15</f>
        <v>0</v>
      </c>
      <c r="N15" s="60">
        <f>'Field data and DAF'!N15</f>
        <v>47</v>
      </c>
      <c r="O15" s="60">
        <f>'Field data and DAF'!O15</f>
        <v>47</v>
      </c>
      <c r="P15" s="60">
        <f>'Field data and DAF'!P15</f>
        <v>47</v>
      </c>
      <c r="Q15" s="60">
        <f>'Field data and DAF'!Q15</f>
        <v>47</v>
      </c>
      <c r="R15" s="60">
        <f>'Field data and DAF'!R15</f>
        <v>47</v>
      </c>
      <c r="S15" s="60">
        <f>'Field data and DAF'!S15</f>
        <v>0</v>
      </c>
      <c r="T15" s="60">
        <f>'Field data and DAF'!T15</f>
        <v>0</v>
      </c>
      <c r="U15" s="60">
        <f>'Field data and DAF'!U15</f>
        <v>0</v>
      </c>
      <c r="V15" s="60">
        <f>'Field data and 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DAF'!C16</f>
        <v>Medium/Clay</v>
      </c>
      <c r="D16" s="103" t="str">
        <f>'Field data and DAF'!D16</f>
        <v>Medium/Clay</v>
      </c>
      <c r="E16" s="103" t="str">
        <f>'Field data and DAF'!E16</f>
        <v>Medium/Clay</v>
      </c>
      <c r="F16" s="103" t="str">
        <f>'Field data and DAF'!F16</f>
        <v>Medium/Clay</v>
      </c>
      <c r="G16" s="103" t="str">
        <f>'Field data and DAF'!G16</f>
        <v>Medium/Clay</v>
      </c>
      <c r="H16" s="103">
        <f>'Field data and DAF'!H16</f>
        <v>0</v>
      </c>
      <c r="I16" s="103" t="str">
        <f>'Field data and DAF'!I16</f>
        <v>Medium/Clay</v>
      </c>
      <c r="J16" s="103" t="str">
        <f>'Field data and DAF'!J16</f>
        <v>Medium/Clay</v>
      </c>
      <c r="K16" s="103" t="str">
        <f>'Field data and DAF'!K16</f>
        <v>Medium/Clay</v>
      </c>
      <c r="L16" s="103">
        <f>'Field data and DAF'!L16</f>
        <v>0</v>
      </c>
      <c r="M16" s="103">
        <f>'Field data and DAF'!M16</f>
        <v>0</v>
      </c>
      <c r="N16" s="103" t="str">
        <f>'Field data and DAF'!N16</f>
        <v>Medium/Clay</v>
      </c>
      <c r="O16" s="103" t="str">
        <f>'Field data and DAF'!O16</f>
        <v>Medium/Clay</v>
      </c>
      <c r="P16" s="103" t="str">
        <f>'Field data and DAF'!P16</f>
        <v>Medium/Clay</v>
      </c>
      <c r="Q16" s="103" t="str">
        <f>'Field data and DAF'!Q16</f>
        <v>Medium/Clay</v>
      </c>
      <c r="R16" s="103" t="str">
        <f>'Field data and DAF'!R16</f>
        <v>Medium/Clay</v>
      </c>
      <c r="S16" s="103">
        <f>'Field data and DAF'!S16</f>
        <v>0</v>
      </c>
      <c r="T16" s="103">
        <f>'Field data and DAF'!T16</f>
        <v>0</v>
      </c>
      <c r="U16" s="103">
        <f>'Field data and DAF'!U16</f>
        <v>0</v>
      </c>
      <c r="V16" s="103">
        <f>'Field data and 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t="e">
        <f t="shared" si="0"/>
        <v>#N/A</v>
      </c>
      <c r="I17" s="28">
        <f t="shared" si="0"/>
        <v>98.7</v>
      </c>
      <c r="J17" s="28">
        <f t="shared" si="0"/>
        <v>98.7</v>
      </c>
      <c r="K17" s="28">
        <f t="shared" si="0"/>
        <v>98.7</v>
      </c>
      <c r="L17" s="28" t="e">
        <f t="shared" si="0"/>
        <v>#N/A</v>
      </c>
      <c r="M17" s="28" t="e">
        <f t="shared" si="0"/>
        <v>#N/A</v>
      </c>
      <c r="N17" s="28">
        <f t="shared" si="0"/>
        <v>98.7</v>
      </c>
      <c r="O17" s="28">
        <f t="shared" si="0"/>
        <v>98.7</v>
      </c>
      <c r="P17" s="28">
        <f t="shared" si="0"/>
        <v>98.7</v>
      </c>
      <c r="Q17" s="28">
        <f t="shared" si="0"/>
        <v>98.7</v>
      </c>
      <c r="R17" s="28">
        <f t="shared" si="0"/>
        <v>98.7</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-98.7</v>
      </c>
      <c r="D19" s="16">
        <f t="shared" ref="D19:V19" si="1">D18-D17</f>
        <v>-98.7</v>
      </c>
      <c r="E19" s="16">
        <f t="shared" si="1"/>
        <v>-98.7</v>
      </c>
      <c r="F19" s="16">
        <f t="shared" si="1"/>
        <v>-98.7</v>
      </c>
      <c r="G19" s="16">
        <f t="shared" si="1"/>
        <v>-98.7</v>
      </c>
      <c r="H19" s="16" t="e">
        <f t="shared" si="1"/>
        <v>#N/A</v>
      </c>
      <c r="I19" s="16">
        <f t="shared" si="1"/>
        <v>-98.7</v>
      </c>
      <c r="J19" s="16">
        <f t="shared" si="1"/>
        <v>-98.7</v>
      </c>
      <c r="K19" s="16">
        <f t="shared" si="1"/>
        <v>-98.7</v>
      </c>
      <c r="L19" s="16" t="e">
        <f t="shared" si="1"/>
        <v>#N/A</v>
      </c>
      <c r="M19" s="16" t="e">
        <f t="shared" si="1"/>
        <v>#N/A</v>
      </c>
      <c r="N19" s="16">
        <f t="shared" si="1"/>
        <v>-98.7</v>
      </c>
      <c r="O19" s="16">
        <f t="shared" si="1"/>
        <v>-98.7</v>
      </c>
      <c r="P19" s="16">
        <f t="shared" si="1"/>
        <v>-98.7</v>
      </c>
      <c r="Q19" s="16">
        <f t="shared" si="1"/>
        <v>-98.7</v>
      </c>
      <c r="R19" s="16">
        <f t="shared" si="1"/>
        <v>-98.7</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t="e">
        <f t="shared" si="2"/>
        <v>#N/A</v>
      </c>
      <c r="I21" s="28">
        <f t="shared" si="2"/>
        <v>338.40000000000003</v>
      </c>
      <c r="J21" s="28">
        <f t="shared" si="2"/>
        <v>338.40000000000003</v>
      </c>
      <c r="K21" s="28">
        <f t="shared" si="2"/>
        <v>338.40000000000003</v>
      </c>
      <c r="L21" s="28" t="e">
        <f t="shared" si="2"/>
        <v>#N/A</v>
      </c>
      <c r="M21" s="28" t="e">
        <f t="shared" si="2"/>
        <v>#N/A</v>
      </c>
      <c r="N21" s="28">
        <f t="shared" si="2"/>
        <v>338.40000000000003</v>
      </c>
      <c r="O21" s="28">
        <f t="shared" si="2"/>
        <v>338.40000000000003</v>
      </c>
      <c r="P21" s="28">
        <f t="shared" si="2"/>
        <v>338.40000000000003</v>
      </c>
      <c r="Q21" s="28">
        <f t="shared" si="2"/>
        <v>338.40000000000003</v>
      </c>
      <c r="R21" s="28">
        <f t="shared" si="2"/>
        <v>338.40000000000003</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t="e">
        <f t="shared" si="3"/>
        <v>#N/A</v>
      </c>
      <c r="I23" s="16">
        <f t="shared" si="3"/>
        <v>-338.40000000000003</v>
      </c>
      <c r="J23" s="16">
        <f t="shared" si="3"/>
        <v>-338.40000000000003</v>
      </c>
      <c r="K23" s="16">
        <f t="shared" si="3"/>
        <v>-338.40000000000003</v>
      </c>
      <c r="L23" s="16" t="e">
        <f t="shared" si="3"/>
        <v>#N/A</v>
      </c>
      <c r="M23" s="16" t="e">
        <f t="shared" si="3"/>
        <v>#N/A</v>
      </c>
      <c r="N23" s="16">
        <f t="shared" si="3"/>
        <v>-338.40000000000003</v>
      </c>
      <c r="O23" s="16">
        <f t="shared" si="3"/>
        <v>-338.40000000000003</v>
      </c>
      <c r="P23" s="16">
        <f t="shared" si="3"/>
        <v>-338.40000000000003</v>
      </c>
      <c r="Q23" s="16">
        <f t="shared" si="3"/>
        <v>-338.40000000000003</v>
      </c>
      <c r="R23" s="16">
        <f t="shared" si="3"/>
        <v>-338.40000000000003</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528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2928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2952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3171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2949</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4726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5111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4300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7291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8570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9685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909</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1794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528</v>
      </c>
      <c r="C57" s="8">
        <f t="shared" ref="C57:U57" si="13">D8</f>
        <v>2928</v>
      </c>
      <c r="D57" s="8">
        <f t="shared" si="13"/>
        <v>2952</v>
      </c>
      <c r="E57" s="8">
        <f t="shared" si="13"/>
        <v>3171</v>
      </c>
      <c r="F57" s="8">
        <f t="shared" si="13"/>
        <v>2949</v>
      </c>
      <c r="G57" s="8">
        <f t="shared" si="13"/>
        <v>0</v>
      </c>
      <c r="H57" s="8">
        <f t="shared" si="13"/>
        <v>4726</v>
      </c>
      <c r="I57" s="8">
        <f t="shared" si="13"/>
        <v>5111</v>
      </c>
      <c r="J57" s="8">
        <f t="shared" si="13"/>
        <v>4300</v>
      </c>
      <c r="K57" s="8">
        <f t="shared" si="13"/>
        <v>0</v>
      </c>
      <c r="L57" s="8">
        <f t="shared" si="13"/>
        <v>0</v>
      </c>
      <c r="M57" s="8">
        <f t="shared" si="13"/>
        <v>7291</v>
      </c>
      <c r="N57" s="8">
        <f t="shared" si="13"/>
        <v>8570</v>
      </c>
      <c r="O57" s="8">
        <f t="shared" si="13"/>
        <v>9685</v>
      </c>
      <c r="P57" s="8">
        <f t="shared" si="13"/>
        <v>909</v>
      </c>
      <c r="Q57" s="8">
        <f t="shared" si="13"/>
        <v>1794</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e">
        <f>H16&amp;" I "&amp;(VLOOKUP(H14,Table24581113[],6,FALSE))</f>
        <v>#N/A</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t="e">
        <f>VLOOKUP(H$14,Table24581113[],5,FALSE)</f>
        <v>#N/A</v>
      </c>
      <c r="H59" s="76">
        <f>VLOOKUP(I$14,Table24581113[],5,FALSE)</f>
        <v>6.2</v>
      </c>
      <c r="I59" s="76">
        <f>VLOOKUP(J$14,Table24581113[],5,FALSE)</f>
        <v>6.2</v>
      </c>
      <c r="J59" s="76">
        <f>VLOOKUP(K$14,Table24581113[],5,FALSE)</f>
        <v>6.2</v>
      </c>
      <c r="K59" s="76" t="e">
        <f>VLOOKUP(L$14,Table24581113[],5,FALSE)</f>
        <v>#N/A</v>
      </c>
      <c r="L59" s="76" t="e">
        <f>VLOOKUP(M$14,Table24581113[],5,FALSE)</f>
        <v>#N/A</v>
      </c>
      <c r="M59" s="76">
        <f>VLOOKUP(N$14,Table24581113[],5,FALSE)</f>
        <v>6.2</v>
      </c>
      <c r="N59" s="76">
        <f>VLOOKUP(O$14,Table24581113[],5,FALSE)</f>
        <v>6.2</v>
      </c>
      <c r="O59" s="76">
        <f>VLOOKUP(P$14,Table24581113[],5,FALSE)</f>
        <v>6.2</v>
      </c>
      <c r="P59" s="76">
        <f>VLOOKUP(Q$14,Table24581113[],5,FALSE)</f>
        <v>6.2</v>
      </c>
      <c r="Q59" s="76">
        <f>VLOOKUP(R$14,Table24581113[],5,FALSE)</f>
        <v>6.2</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6.1</v>
      </c>
      <c r="C60" s="76">
        <f t="shared" ref="C60:U60" si="14">D10</f>
        <v>6.4</v>
      </c>
      <c r="D60" s="76">
        <f t="shared" si="14"/>
        <v>6.1</v>
      </c>
      <c r="E60" s="76">
        <f t="shared" si="14"/>
        <v>6.5</v>
      </c>
      <c r="F60" s="76">
        <f t="shared" si="14"/>
        <v>6.5</v>
      </c>
      <c r="G60" s="76">
        <f t="shared" si="14"/>
        <v>0</v>
      </c>
      <c r="H60" s="76">
        <f t="shared" si="14"/>
        <v>7.1</v>
      </c>
      <c r="I60" s="76">
        <f t="shared" si="14"/>
        <v>6.1</v>
      </c>
      <c r="J60" s="76">
        <f t="shared" si="14"/>
        <v>5.9</v>
      </c>
      <c r="K60" s="76">
        <f t="shared" si="14"/>
        <v>0</v>
      </c>
      <c r="L60" s="76">
        <f t="shared" si="14"/>
        <v>0</v>
      </c>
      <c r="M60" s="76">
        <f t="shared" si="14"/>
        <v>5.8</v>
      </c>
      <c r="N60" s="76">
        <f t="shared" si="14"/>
        <v>6.2</v>
      </c>
      <c r="O60" s="76">
        <f t="shared" si="14"/>
        <v>6.5</v>
      </c>
      <c r="P60" s="76">
        <f t="shared" si="14"/>
        <v>6.3</v>
      </c>
      <c r="Q60" s="76">
        <f t="shared" si="14"/>
        <v>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f t="shared" si="15"/>
        <v>6</v>
      </c>
      <c r="I61" s="76">
        <f t="shared" si="15"/>
        <v>6</v>
      </c>
      <c r="J61" s="76">
        <f t="shared" si="15"/>
        <v>6</v>
      </c>
      <c r="K61" s="76" t="e">
        <f t="shared" si="15"/>
        <v>#N/A</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0.6000000000000032</v>
      </c>
      <c r="E64" s="77">
        <f t="shared" si="17"/>
        <v>-1.7999999999999989</v>
      </c>
      <c r="F64" s="77">
        <f t="shared" si="17"/>
        <v>-1.7999999999999989</v>
      </c>
      <c r="G64" s="77" t="e">
        <f t="shared" si="17"/>
        <v>#N/A</v>
      </c>
      <c r="H64" s="77">
        <f t="shared" si="17"/>
        <v>-5.3999999999999968</v>
      </c>
      <c r="I64" s="77">
        <f t="shared" si="17"/>
        <v>0.6000000000000032</v>
      </c>
      <c r="J64" s="77">
        <f t="shared" si="17"/>
        <v>1.7999999999999989</v>
      </c>
      <c r="K64" s="77" t="e">
        <f t="shared" si="17"/>
        <v>#N/A</v>
      </c>
      <c r="L64" s="77" t="e">
        <f t="shared" si="17"/>
        <v>#N/A</v>
      </c>
      <c r="M64" s="77">
        <f t="shared" si="17"/>
        <v>2.4000000000000021</v>
      </c>
      <c r="N64" s="77">
        <f t="shared" si="17"/>
        <v>0</v>
      </c>
      <c r="O64" s="77">
        <f t="shared" si="17"/>
        <v>-1.7999999999999989</v>
      </c>
      <c r="P64" s="77">
        <f t="shared" si="17"/>
        <v>-0.59999999999999787</v>
      </c>
      <c r="Q64" s="77">
        <f t="shared" si="17"/>
        <v>1.2000000000000011</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-0.6000000000000032</v>
      </c>
      <c r="E65" s="77">
        <f t="shared" si="18"/>
        <v>1.7999999999999989</v>
      </c>
      <c r="F65" s="77">
        <f t="shared" si="18"/>
        <v>1.7999999999999989</v>
      </c>
      <c r="G65" s="77" t="e">
        <f t="shared" si="18"/>
        <v>#N/A</v>
      </c>
      <c r="H65" s="77">
        <f t="shared" si="18"/>
        <v>5.3999999999999968</v>
      </c>
      <c r="I65" s="77">
        <f t="shared" si="18"/>
        <v>-0.6000000000000032</v>
      </c>
      <c r="J65" s="77">
        <f t="shared" si="18"/>
        <v>-1.7999999999999989</v>
      </c>
      <c r="K65" s="77" t="e">
        <f t="shared" si="18"/>
        <v>#N/A</v>
      </c>
      <c r="L65" s="77" t="e">
        <f t="shared" si="18"/>
        <v>#N/A</v>
      </c>
      <c r="M65" s="77">
        <f t="shared" si="18"/>
        <v>-2.4000000000000021</v>
      </c>
      <c r="N65" s="77">
        <f t="shared" si="18"/>
        <v>0</v>
      </c>
      <c r="O65" s="77">
        <f t="shared" si="18"/>
        <v>1.7999999999999989</v>
      </c>
      <c r="P65" s="77">
        <f t="shared" si="18"/>
        <v>0.59999999999999787</v>
      </c>
      <c r="Q65" s="77">
        <f t="shared" si="18"/>
        <v>-1.2000000000000011</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e">
        <f t="shared" si="19"/>
        <v>#N/A</v>
      </c>
      <c r="H66" s="78" t="str">
        <f t="shared" si="19"/>
        <v>OVER</v>
      </c>
      <c r="I66" s="78" t="str">
        <f t="shared" si="19"/>
        <v>UNDER</v>
      </c>
      <c r="J66" s="78" t="str">
        <f t="shared" si="19"/>
        <v>UNDER</v>
      </c>
      <c r="K66" s="78" t="e">
        <f t="shared" si="19"/>
        <v>#N/A</v>
      </c>
      <c r="L66" s="78" t="e">
        <f t="shared" si="19"/>
        <v>#N/A</v>
      </c>
      <c r="M66" s="78" t="str">
        <f t="shared" si="19"/>
        <v>UNDER</v>
      </c>
      <c r="N66" s="78" t="str">
        <f t="shared" si="19"/>
        <v>OVER</v>
      </c>
      <c r="O66" s="78" t="str">
        <f t="shared" si="19"/>
        <v>OVER</v>
      </c>
      <c r="P66" s="78" t="str">
        <f t="shared" si="19"/>
        <v>OVER</v>
      </c>
      <c r="Q66" s="78" t="str">
        <f t="shared" si="19"/>
        <v>UNDER</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DAF'!C1:D1</f>
        <v>PAN-020504</v>
      </c>
      <c r="D1" s="141"/>
      <c r="E1" s="93" t="s">
        <v>45</v>
      </c>
      <c r="F1" s="39">
        <f>'Field data and DAF'!F1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DAF'!C2:D2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DAF'!C3:D3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DAF'!C4:D4</f>
        <v>Land at Sarnfadog, Llanerchymedd, Angelsey LL71 8ER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DAF'!C5:D5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DAF'!C8</f>
        <v>528</v>
      </c>
      <c r="D8" s="60">
        <f>'Field data and DAF'!D8</f>
        <v>2928</v>
      </c>
      <c r="E8" s="60">
        <f>'Field data and DAF'!E8</f>
        <v>2952</v>
      </c>
      <c r="F8" s="60">
        <f>'Field data and DAF'!F8</f>
        <v>3171</v>
      </c>
      <c r="G8" s="60">
        <f>'Field data and DAF'!G8</f>
        <v>2949</v>
      </c>
      <c r="H8" s="60">
        <f>'Field data and DAF'!H8</f>
        <v>0</v>
      </c>
      <c r="I8" s="60">
        <f>'Field data and DAF'!I8</f>
        <v>4726</v>
      </c>
      <c r="J8" s="60">
        <f>'Field data and DAF'!J8</f>
        <v>5111</v>
      </c>
      <c r="K8" s="60">
        <f>'Field data and DAF'!K8</f>
        <v>4300</v>
      </c>
      <c r="L8" s="60">
        <f>'Field data and DAF'!L8</f>
        <v>0</v>
      </c>
      <c r="M8" s="60">
        <f>'Field data and DAF'!M8</f>
        <v>0</v>
      </c>
      <c r="N8" s="60">
        <f>'Field data and DAF'!N8</f>
        <v>7291</v>
      </c>
      <c r="O8" s="60">
        <f>'Field data and DAF'!O8</f>
        <v>8570</v>
      </c>
      <c r="P8" s="60">
        <f>'Field data and DAF'!P8</f>
        <v>9685</v>
      </c>
      <c r="Q8" s="60">
        <f>'Field data and DAF'!Q8</f>
        <v>909</v>
      </c>
      <c r="R8" s="60">
        <f>'Field data and DAF'!R8</f>
        <v>1794</v>
      </c>
      <c r="S8" s="60">
        <f>'Field data and DAF'!S8</f>
        <v>0</v>
      </c>
      <c r="T8" s="60">
        <f>'Field data and DAF'!T8</f>
        <v>0</v>
      </c>
      <c r="U8" s="60">
        <f>'Field data and DAF'!U8</f>
        <v>0</v>
      </c>
      <c r="V8" s="60">
        <f>'Field data and 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DAF'!C9</f>
        <v>med</v>
      </c>
      <c r="D9" s="60" t="str">
        <f>'Field data and DAF'!D9</f>
        <v>med</v>
      </c>
      <c r="E9" s="60" t="str">
        <f>'Field data and DAF'!E9</f>
        <v>med</v>
      </c>
      <c r="F9" s="60" t="str">
        <f>'Field data and DAF'!F9</f>
        <v>med</v>
      </c>
      <c r="G9" s="60" t="str">
        <f>'Field data and DAF'!G9</f>
        <v>med</v>
      </c>
      <c r="H9" s="60">
        <f>'Field data and DAF'!H9</f>
        <v>0</v>
      </c>
      <c r="I9" s="60">
        <f>'Field data and DAF'!I9</f>
        <v>1</v>
      </c>
      <c r="J9" s="60" t="str">
        <f>'Field data and DAF'!J9</f>
        <v>med</v>
      </c>
      <c r="K9" s="60" t="str">
        <f>'Field data and DAF'!K9</f>
        <v>med</v>
      </c>
      <c r="L9" s="60">
        <f>'Field data and DAF'!L9</f>
        <v>0</v>
      </c>
      <c r="M9" s="60">
        <f>'Field data and DAF'!M9</f>
        <v>0</v>
      </c>
      <c r="N9" s="60" t="str">
        <f>'Field data and DAF'!N9</f>
        <v>med</v>
      </c>
      <c r="O9" s="60" t="str">
        <f>'Field data and DAF'!O9</f>
        <v>med</v>
      </c>
      <c r="P9" s="60" t="str">
        <f>'Field data and DAF'!P9</f>
        <v>med</v>
      </c>
      <c r="Q9" s="60" t="str">
        <f>'Field data and DAF'!Q9</f>
        <v>med</v>
      </c>
      <c r="R9" s="60" t="str">
        <f>'Field data and DAF'!R9</f>
        <v>med</v>
      </c>
      <c r="S9" s="60">
        <f>'Field data and DAF'!S9</f>
        <v>0</v>
      </c>
      <c r="T9" s="60">
        <f>'Field data and DAF'!T9</f>
        <v>0</v>
      </c>
      <c r="U9" s="60">
        <f>'Field data and DAF'!U9</f>
        <v>0</v>
      </c>
      <c r="V9" s="60">
        <f>'Field data and 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DAF'!C10</f>
        <v>6.1</v>
      </c>
      <c r="D10" s="60">
        <f>'Field data and DAF'!D10</f>
        <v>6.4</v>
      </c>
      <c r="E10" s="60">
        <f>'Field data and DAF'!E10</f>
        <v>6.1</v>
      </c>
      <c r="F10" s="60">
        <f>'Field data and DAF'!F10</f>
        <v>6.5</v>
      </c>
      <c r="G10" s="60">
        <f>'Field data and DAF'!G10</f>
        <v>6.5</v>
      </c>
      <c r="H10" s="60">
        <f>'Field data and DAF'!H10</f>
        <v>0</v>
      </c>
      <c r="I10" s="60">
        <f>'Field data and DAF'!I10</f>
        <v>7.1</v>
      </c>
      <c r="J10" s="60">
        <f>'Field data and DAF'!J10</f>
        <v>6.1</v>
      </c>
      <c r="K10" s="60">
        <f>'Field data and DAF'!K10</f>
        <v>5.9</v>
      </c>
      <c r="L10" s="60">
        <f>'Field data and DAF'!L10</f>
        <v>0</v>
      </c>
      <c r="M10" s="60">
        <f>'Field data and DAF'!M10</f>
        <v>0</v>
      </c>
      <c r="N10" s="60">
        <f>'Field data and DAF'!N10</f>
        <v>5.8</v>
      </c>
      <c r="O10" s="60">
        <f>'Field data and DAF'!O10</f>
        <v>6.2</v>
      </c>
      <c r="P10" s="60">
        <f>'Field data and DAF'!P10</f>
        <v>6.5</v>
      </c>
      <c r="Q10" s="60">
        <f>'Field data and DAF'!Q10</f>
        <v>6.3</v>
      </c>
      <c r="R10" s="60">
        <f>'Field data and DAF'!R10</f>
        <v>6</v>
      </c>
      <c r="S10" s="60">
        <f>'Field data and DAF'!S10</f>
        <v>0</v>
      </c>
      <c r="T10" s="60">
        <f>'Field data and DAF'!T10</f>
        <v>0</v>
      </c>
      <c r="U10" s="60">
        <f>'Field data and DAF'!U10</f>
        <v>0</v>
      </c>
      <c r="V10" s="60">
        <f>'Field data and 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DAF'!C11</f>
        <v>3</v>
      </c>
      <c r="D11" s="60">
        <f>'Field data and DAF'!D11</f>
        <v>2</v>
      </c>
      <c r="E11" s="60">
        <f>'Field data and DAF'!E11</f>
        <v>3</v>
      </c>
      <c r="F11" s="60">
        <f>'Field data and DAF'!F11</f>
        <v>2</v>
      </c>
      <c r="G11" s="60">
        <f>'Field data and DAF'!G11</f>
        <v>2</v>
      </c>
      <c r="H11" s="60">
        <f>'Field data and DAF'!H11</f>
        <v>0</v>
      </c>
      <c r="I11" s="60">
        <f>'Field data and DAF'!I11</f>
        <v>2</v>
      </c>
      <c r="J11" s="60">
        <f>'Field data and DAF'!J11</f>
        <v>0</v>
      </c>
      <c r="K11" s="60">
        <f>'Field data and DAF'!K11</f>
        <v>2</v>
      </c>
      <c r="L11" s="60">
        <f>'Field data and DAF'!L11</f>
        <v>0</v>
      </c>
      <c r="M11" s="60">
        <f>'Field data and DAF'!M11</f>
        <v>0</v>
      </c>
      <c r="N11" s="60">
        <f>'Field data and DAF'!N11</f>
        <v>1</v>
      </c>
      <c r="O11" s="60">
        <f>'Field data and DAF'!O11</f>
        <v>3</v>
      </c>
      <c r="P11" s="60">
        <f>'Field data and DAF'!P11</f>
        <v>3</v>
      </c>
      <c r="Q11" s="60">
        <f>'Field data and DAF'!Q11</f>
        <v>1</v>
      </c>
      <c r="R11" s="60">
        <f>'Field data and DAF'!R11</f>
        <v>1</v>
      </c>
      <c r="S11" s="60">
        <f>'Field data and DAF'!S11</f>
        <v>0</v>
      </c>
      <c r="T11" s="60">
        <f>'Field data and DAF'!T11</f>
        <v>0</v>
      </c>
      <c r="U11" s="60">
        <f>'Field data and DAF'!U11</f>
        <v>0</v>
      </c>
      <c r="V11" s="60">
        <f>'Field data and 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DAF'!C12</f>
        <v>2</v>
      </c>
      <c r="D12" s="60">
        <f>'Field data and DAF'!D12</f>
        <v>2</v>
      </c>
      <c r="E12" s="60">
        <f>'Field data and DAF'!E12</f>
        <v>3</v>
      </c>
      <c r="F12" s="60">
        <f>'Field data and DAF'!F12</f>
        <v>1</v>
      </c>
      <c r="G12" s="60">
        <f>'Field data and DAF'!G12</f>
        <v>1</v>
      </c>
      <c r="H12" s="60">
        <f>'Field data and DAF'!H12</f>
        <v>0</v>
      </c>
      <c r="I12" s="60">
        <f>'Field data and DAF'!I12</f>
        <v>1</v>
      </c>
      <c r="J12" s="60">
        <f>'Field data and DAF'!J12</f>
        <v>2</v>
      </c>
      <c r="K12" s="60">
        <f>'Field data and DAF'!K12</f>
        <v>2</v>
      </c>
      <c r="L12" s="60">
        <f>'Field data and DAF'!L12</f>
        <v>0</v>
      </c>
      <c r="M12" s="60">
        <f>'Field data and DAF'!M12</f>
        <v>0</v>
      </c>
      <c r="N12" s="60">
        <f>'Field data and DAF'!N12</f>
        <v>2</v>
      </c>
      <c r="O12" s="60">
        <f>'Field data and DAF'!O12</f>
        <v>2</v>
      </c>
      <c r="P12" s="60">
        <f>'Field data and DAF'!P12</f>
        <v>3</v>
      </c>
      <c r="Q12" s="60">
        <f>'Field data and DAF'!Q12</f>
        <v>3</v>
      </c>
      <c r="R12" s="60">
        <f>'Field data and DAF'!R12</f>
        <v>2</v>
      </c>
      <c r="S12" s="60">
        <f>'Field data and DAF'!S12</f>
        <v>0</v>
      </c>
      <c r="T12" s="60">
        <f>'Field data and DAF'!T12</f>
        <v>0</v>
      </c>
      <c r="U12" s="60">
        <f>'Field data and DAF'!U12</f>
        <v>0</v>
      </c>
      <c r="V12" s="60">
        <f>'Field data and 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DAF'!C13</f>
        <v>3</v>
      </c>
      <c r="D13" s="60">
        <f>'Field data and DAF'!D13</f>
        <v>3</v>
      </c>
      <c r="E13" s="60">
        <f>'Field data and DAF'!E13</f>
        <v>3</v>
      </c>
      <c r="F13" s="60">
        <f>'Field data and DAF'!F13</f>
        <v>2</v>
      </c>
      <c r="G13" s="60">
        <f>'Field data and DAF'!G13</f>
        <v>2</v>
      </c>
      <c r="H13" s="60">
        <f>'Field data and DAF'!H13</f>
        <v>0</v>
      </c>
      <c r="I13" s="60">
        <f>'Field data and DAF'!I13</f>
        <v>2</v>
      </c>
      <c r="J13" s="60">
        <f>'Field data and DAF'!J13</f>
        <v>2</v>
      </c>
      <c r="K13" s="60">
        <f>'Field data and DAF'!K13</f>
        <v>3</v>
      </c>
      <c r="L13" s="60">
        <f>'Field data and DAF'!L13</f>
        <v>0</v>
      </c>
      <c r="M13" s="60">
        <f>'Field data and DAF'!M13</f>
        <v>0</v>
      </c>
      <c r="N13" s="60">
        <f>'Field data and DAF'!N13</f>
        <v>2</v>
      </c>
      <c r="O13" s="60">
        <f>'Field data and DAF'!O13</f>
        <v>2</v>
      </c>
      <c r="P13" s="60">
        <f>'Field data and DAF'!P13</f>
        <v>2</v>
      </c>
      <c r="Q13" s="60">
        <f>'Field data and DAF'!Q13</f>
        <v>2</v>
      </c>
      <c r="R13" s="60">
        <f>'Field data and DAF'!R13</f>
        <v>2</v>
      </c>
      <c r="S13" s="60">
        <f>'Field data and DAF'!S13</f>
        <v>0</v>
      </c>
      <c r="T13" s="60">
        <f>'Field data and DAF'!T13</f>
        <v>0</v>
      </c>
      <c r="U13" s="60">
        <f>'Field data and DAF'!U13</f>
        <v>0</v>
      </c>
      <c r="V13" s="60">
        <f>'Field data and 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DAF'!C14</f>
        <v xml:space="preserve">Grass Silage (30% DM) </v>
      </c>
      <c r="D14" s="102" t="str">
        <f>'Field data and DAF'!D14</f>
        <v xml:space="preserve">Grass Silage (30% DM) </v>
      </c>
      <c r="E14" s="102" t="str">
        <f>'Field data and DAF'!E14</f>
        <v xml:space="preserve">Grass Silage (30% DM) </v>
      </c>
      <c r="F14" s="102" t="str">
        <f>'Field data and DAF'!F14</f>
        <v xml:space="preserve">Grass Silage (30% DM) </v>
      </c>
      <c r="G14" s="102" t="str">
        <f>'Field data and DAF'!G14</f>
        <v xml:space="preserve">Grass Silage (30% DM) </v>
      </c>
      <c r="H14" s="102">
        <f>'Field data and DAF'!H14</f>
        <v>0</v>
      </c>
      <c r="I14" s="102" t="str">
        <f>'Field data and DAF'!I14</f>
        <v xml:space="preserve">Grass Silage (30% DM) </v>
      </c>
      <c r="J14" s="102" t="str">
        <f>'Field data and DAF'!J14</f>
        <v xml:space="preserve">Grass Silage (30% DM) </v>
      </c>
      <c r="K14" s="102" t="str">
        <f>'Field data and DAF'!K14</f>
        <v xml:space="preserve">Grass Silage (30% DM) </v>
      </c>
      <c r="L14" s="102">
        <f>'Field data and DAF'!L14</f>
        <v>0</v>
      </c>
      <c r="M14" s="102">
        <f>'Field data and DAF'!M14</f>
        <v>0</v>
      </c>
      <c r="N14" s="102" t="str">
        <f>'Field data and DAF'!N14</f>
        <v xml:space="preserve">Grass Silage (30% DM) </v>
      </c>
      <c r="O14" s="102" t="str">
        <f>'Field data and DAF'!O14</f>
        <v xml:space="preserve">Grass Silage (30% DM) </v>
      </c>
      <c r="P14" s="102" t="str">
        <f>'Field data and DAF'!P14</f>
        <v xml:space="preserve">Grass Silage (30% DM) </v>
      </c>
      <c r="Q14" s="102" t="str">
        <f>'Field data and DAF'!Q14</f>
        <v xml:space="preserve">Grass Silage (30% DM) </v>
      </c>
      <c r="R14" s="102" t="str">
        <f>'Field data and DAF'!R14</f>
        <v xml:space="preserve">Grass Silage (30% DM) </v>
      </c>
      <c r="S14" s="102">
        <f>'Field data and DAF'!S14</f>
        <v>0</v>
      </c>
      <c r="T14" s="102">
        <f>'Field data and DAF'!T14</f>
        <v>0</v>
      </c>
      <c r="U14" s="102">
        <f>'Field data and DAF'!U14</f>
        <v>0</v>
      </c>
      <c r="V14" s="102">
        <f>'Field data and DAF'!V14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DAF'!C15</f>
        <v>47</v>
      </c>
      <c r="D15" s="60">
        <f>'Field data and DAF'!D15</f>
        <v>47</v>
      </c>
      <c r="E15" s="60">
        <f>'Field data and DAF'!E15</f>
        <v>47</v>
      </c>
      <c r="F15" s="60">
        <f>'Field data and DAF'!F15</f>
        <v>47</v>
      </c>
      <c r="G15" s="60">
        <f>'Field data and DAF'!G15</f>
        <v>47</v>
      </c>
      <c r="H15" s="60">
        <f>'Field data and DAF'!H15</f>
        <v>0</v>
      </c>
      <c r="I15" s="60">
        <f>'Field data and DAF'!I15</f>
        <v>47</v>
      </c>
      <c r="J15" s="60">
        <f>'Field data and DAF'!J15</f>
        <v>47</v>
      </c>
      <c r="K15" s="60">
        <f>'Field data and DAF'!K15</f>
        <v>47</v>
      </c>
      <c r="L15" s="60">
        <f>'Field data and DAF'!L15</f>
        <v>0</v>
      </c>
      <c r="M15" s="60">
        <f>'Field data and DAF'!M15</f>
        <v>0</v>
      </c>
      <c r="N15" s="60">
        <f>'Field data and DAF'!N15</f>
        <v>47</v>
      </c>
      <c r="O15" s="60">
        <f>'Field data and DAF'!O15</f>
        <v>47</v>
      </c>
      <c r="P15" s="60">
        <f>'Field data and DAF'!P15</f>
        <v>47</v>
      </c>
      <c r="Q15" s="60">
        <f>'Field data and DAF'!Q15</f>
        <v>47</v>
      </c>
      <c r="R15" s="60">
        <f>'Field data and DAF'!R15</f>
        <v>47</v>
      </c>
      <c r="S15" s="60">
        <f>'Field data and DAF'!S15</f>
        <v>0</v>
      </c>
      <c r="T15" s="60">
        <f>'Field data and DAF'!T15</f>
        <v>0</v>
      </c>
      <c r="U15" s="60">
        <f>'Field data and DAF'!U15</f>
        <v>0</v>
      </c>
      <c r="V15" s="60">
        <f>'Field data and 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DAF'!C16</f>
        <v>Medium/Clay</v>
      </c>
      <c r="D16" s="103" t="str">
        <f>'Field data and DAF'!D16</f>
        <v>Medium/Clay</v>
      </c>
      <c r="E16" s="103" t="str">
        <f>'Field data and DAF'!E16</f>
        <v>Medium/Clay</v>
      </c>
      <c r="F16" s="103" t="str">
        <f>'Field data and DAF'!F16</f>
        <v>Medium/Clay</v>
      </c>
      <c r="G16" s="103" t="str">
        <f>'Field data and DAF'!G16</f>
        <v>Medium/Clay</v>
      </c>
      <c r="H16" s="103">
        <f>'Field data and DAF'!H16</f>
        <v>0</v>
      </c>
      <c r="I16" s="103" t="str">
        <f>'Field data and DAF'!I16</f>
        <v>Medium/Clay</v>
      </c>
      <c r="J16" s="103" t="str">
        <f>'Field data and DAF'!J16</f>
        <v>Medium/Clay</v>
      </c>
      <c r="K16" s="103" t="str">
        <f>'Field data and DAF'!K16</f>
        <v>Medium/Clay</v>
      </c>
      <c r="L16" s="103">
        <f>'Field data and DAF'!L16</f>
        <v>0</v>
      </c>
      <c r="M16" s="103">
        <f>'Field data and DAF'!M16</f>
        <v>0</v>
      </c>
      <c r="N16" s="103" t="str">
        <f>'Field data and DAF'!N16</f>
        <v>Medium/Clay</v>
      </c>
      <c r="O16" s="103" t="str">
        <f>'Field data and DAF'!O16</f>
        <v>Medium/Clay</v>
      </c>
      <c r="P16" s="103" t="str">
        <f>'Field data and DAF'!P16</f>
        <v>Medium/Clay</v>
      </c>
      <c r="Q16" s="103" t="str">
        <f>'Field data and DAF'!Q16</f>
        <v>Medium/Clay</v>
      </c>
      <c r="R16" s="103" t="str">
        <f>'Field data and DAF'!R16</f>
        <v>Medium/Clay</v>
      </c>
      <c r="S16" s="103">
        <f>'Field data and DAF'!S16</f>
        <v>0</v>
      </c>
      <c r="T16" s="103">
        <f>'Field data and DAF'!T16</f>
        <v>0</v>
      </c>
      <c r="U16" s="103">
        <f>'Field data and DAF'!U16</f>
        <v>0</v>
      </c>
      <c r="V16" s="103">
        <f>'Field data and 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t="e">
        <f t="shared" si="0"/>
        <v>#N/A</v>
      </c>
      <c r="I17" s="28">
        <f t="shared" si="0"/>
        <v>98.7</v>
      </c>
      <c r="J17" s="28">
        <f t="shared" si="0"/>
        <v>98.7</v>
      </c>
      <c r="K17" s="28">
        <f t="shared" si="0"/>
        <v>98.7</v>
      </c>
      <c r="L17" s="28" t="e">
        <f t="shared" si="0"/>
        <v>#N/A</v>
      </c>
      <c r="M17" s="28" t="e">
        <f t="shared" si="0"/>
        <v>#N/A</v>
      </c>
      <c r="N17" s="28">
        <f t="shared" si="0"/>
        <v>98.7</v>
      </c>
      <c r="O17" s="28">
        <f t="shared" si="0"/>
        <v>98.7</v>
      </c>
      <c r="P17" s="28">
        <f t="shared" si="0"/>
        <v>98.7</v>
      </c>
      <c r="Q17" s="28">
        <f t="shared" si="0"/>
        <v>98.7</v>
      </c>
      <c r="R17" s="28">
        <f t="shared" si="0"/>
        <v>98.7</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-98.7</v>
      </c>
      <c r="D19" s="16">
        <f t="shared" ref="D19:V19" si="1">D18-D17</f>
        <v>-98.7</v>
      </c>
      <c r="E19" s="16">
        <f t="shared" si="1"/>
        <v>-98.7</v>
      </c>
      <c r="F19" s="16">
        <f t="shared" si="1"/>
        <v>-98.7</v>
      </c>
      <c r="G19" s="16">
        <f t="shared" si="1"/>
        <v>-98.7</v>
      </c>
      <c r="H19" s="16" t="e">
        <f t="shared" si="1"/>
        <v>#N/A</v>
      </c>
      <c r="I19" s="16">
        <f t="shared" si="1"/>
        <v>-98.7</v>
      </c>
      <c r="J19" s="16">
        <f t="shared" si="1"/>
        <v>-98.7</v>
      </c>
      <c r="K19" s="16">
        <f t="shared" si="1"/>
        <v>-98.7</v>
      </c>
      <c r="L19" s="16" t="e">
        <f t="shared" si="1"/>
        <v>#N/A</v>
      </c>
      <c r="M19" s="16" t="e">
        <f t="shared" si="1"/>
        <v>#N/A</v>
      </c>
      <c r="N19" s="16">
        <f t="shared" si="1"/>
        <v>-98.7</v>
      </c>
      <c r="O19" s="16">
        <f t="shared" si="1"/>
        <v>-98.7</v>
      </c>
      <c r="P19" s="16">
        <f t="shared" si="1"/>
        <v>-98.7</v>
      </c>
      <c r="Q19" s="16">
        <f t="shared" si="1"/>
        <v>-98.7</v>
      </c>
      <c r="R19" s="16">
        <f t="shared" si="1"/>
        <v>-98.7</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t="e">
        <f t="shared" si="2"/>
        <v>#N/A</v>
      </c>
      <c r="I21" s="28">
        <f t="shared" si="2"/>
        <v>338.40000000000003</v>
      </c>
      <c r="J21" s="28">
        <f t="shared" si="2"/>
        <v>338.40000000000003</v>
      </c>
      <c r="K21" s="28">
        <f t="shared" si="2"/>
        <v>338.40000000000003</v>
      </c>
      <c r="L21" s="28" t="e">
        <f t="shared" si="2"/>
        <v>#N/A</v>
      </c>
      <c r="M21" s="28" t="e">
        <f t="shared" si="2"/>
        <v>#N/A</v>
      </c>
      <c r="N21" s="28">
        <f t="shared" si="2"/>
        <v>338.40000000000003</v>
      </c>
      <c r="O21" s="28">
        <f t="shared" si="2"/>
        <v>338.40000000000003</v>
      </c>
      <c r="P21" s="28">
        <f t="shared" si="2"/>
        <v>338.40000000000003</v>
      </c>
      <c r="Q21" s="28">
        <f t="shared" si="2"/>
        <v>338.40000000000003</v>
      </c>
      <c r="R21" s="28">
        <f t="shared" si="2"/>
        <v>338.40000000000003</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t="e">
        <f t="shared" si="3"/>
        <v>#N/A</v>
      </c>
      <c r="I23" s="16">
        <f t="shared" si="3"/>
        <v>-338.40000000000003</v>
      </c>
      <c r="J23" s="16">
        <f t="shared" si="3"/>
        <v>-338.40000000000003</v>
      </c>
      <c r="K23" s="16">
        <f t="shared" si="3"/>
        <v>-338.40000000000003</v>
      </c>
      <c r="L23" s="16" t="e">
        <f t="shared" si="3"/>
        <v>#N/A</v>
      </c>
      <c r="M23" s="16" t="e">
        <f t="shared" si="3"/>
        <v>#N/A</v>
      </c>
      <c r="N23" s="16">
        <f t="shared" si="3"/>
        <v>-338.40000000000003</v>
      </c>
      <c r="O23" s="16">
        <f t="shared" si="3"/>
        <v>-338.40000000000003</v>
      </c>
      <c r="P23" s="16">
        <f t="shared" si="3"/>
        <v>-338.40000000000003</v>
      </c>
      <c r="Q23" s="16">
        <f t="shared" si="3"/>
        <v>-338.40000000000003</v>
      </c>
      <c r="R23" s="16">
        <f t="shared" si="3"/>
        <v>-338.40000000000003</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528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2928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2952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3171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2949</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4726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5111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4300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7291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8570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9685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909</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1794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528</v>
      </c>
      <c r="C57" s="8">
        <f t="shared" ref="C57:U57" si="13">D8</f>
        <v>2928</v>
      </c>
      <c r="D57" s="8">
        <f t="shared" si="13"/>
        <v>2952</v>
      </c>
      <c r="E57" s="8">
        <f t="shared" si="13"/>
        <v>3171</v>
      </c>
      <c r="F57" s="8">
        <f t="shared" si="13"/>
        <v>2949</v>
      </c>
      <c r="G57" s="8">
        <f t="shared" si="13"/>
        <v>0</v>
      </c>
      <c r="H57" s="8">
        <f t="shared" si="13"/>
        <v>4726</v>
      </c>
      <c r="I57" s="8">
        <f t="shared" si="13"/>
        <v>5111</v>
      </c>
      <c r="J57" s="8">
        <f t="shared" si="13"/>
        <v>4300</v>
      </c>
      <c r="K57" s="8">
        <f t="shared" si="13"/>
        <v>0</v>
      </c>
      <c r="L57" s="8">
        <f t="shared" si="13"/>
        <v>0</v>
      </c>
      <c r="M57" s="8">
        <f t="shared" si="13"/>
        <v>7291</v>
      </c>
      <c r="N57" s="8">
        <f t="shared" si="13"/>
        <v>8570</v>
      </c>
      <c r="O57" s="8">
        <f t="shared" si="13"/>
        <v>9685</v>
      </c>
      <c r="P57" s="8">
        <f t="shared" si="13"/>
        <v>909</v>
      </c>
      <c r="Q57" s="8">
        <f t="shared" si="13"/>
        <v>1794</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e">
        <f>H16&amp;" I "&amp;(VLOOKUP(H14,Table24567[],6,FALSE))</f>
        <v>#N/A</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str">
        <f>R16&amp;" I "&amp;(VLOOKUP(R14,Table24567[],6,FALSE))</f>
        <v>Medium/Clay I Grass</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t="e">
        <f>VLOOKUP(H$14,Table24567[],5,FALSE)</f>
        <v>#N/A</v>
      </c>
      <c r="H59" s="76">
        <f>VLOOKUP(I$14,Table24567[],5,FALSE)</f>
        <v>6.2</v>
      </c>
      <c r="I59" s="76">
        <f>VLOOKUP(J$14,Table24567[],5,FALSE)</f>
        <v>6.2</v>
      </c>
      <c r="J59" s="76">
        <f>VLOOKUP(K$14,Table24567[],5,FALSE)</f>
        <v>6.2</v>
      </c>
      <c r="K59" s="76" t="e">
        <f>VLOOKUP(L$14,Table24567[],5,FALSE)</f>
        <v>#N/A</v>
      </c>
      <c r="L59" s="76" t="e">
        <f>VLOOKUP(M$14,Table24567[],5,FALSE)</f>
        <v>#N/A</v>
      </c>
      <c r="M59" s="76">
        <f>VLOOKUP(N$14,Table24567[],5,FALSE)</f>
        <v>6.2</v>
      </c>
      <c r="N59" s="76">
        <f>VLOOKUP(O$14,Table24567[],5,FALSE)</f>
        <v>6.2</v>
      </c>
      <c r="O59" s="76">
        <f>VLOOKUP(P$14,Table24567[],5,FALSE)</f>
        <v>6.2</v>
      </c>
      <c r="P59" s="76">
        <f>VLOOKUP(Q$14,Table24567[],5,FALSE)</f>
        <v>6.2</v>
      </c>
      <c r="Q59" s="76">
        <f>VLOOKUP(R$14,Table24567[],5,FALSE)</f>
        <v>6.2</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6.1</v>
      </c>
      <c r="C60" s="76">
        <f t="shared" ref="C60:U60" si="14">D10</f>
        <v>6.4</v>
      </c>
      <c r="D60" s="76">
        <f t="shared" si="14"/>
        <v>6.1</v>
      </c>
      <c r="E60" s="76">
        <f t="shared" si="14"/>
        <v>6.5</v>
      </c>
      <c r="F60" s="76">
        <f t="shared" si="14"/>
        <v>6.5</v>
      </c>
      <c r="G60" s="76">
        <f t="shared" si="14"/>
        <v>0</v>
      </c>
      <c r="H60" s="76">
        <f t="shared" si="14"/>
        <v>7.1</v>
      </c>
      <c r="I60" s="76">
        <f t="shared" si="14"/>
        <v>6.1</v>
      </c>
      <c r="J60" s="76">
        <f t="shared" si="14"/>
        <v>5.9</v>
      </c>
      <c r="K60" s="76">
        <f t="shared" si="14"/>
        <v>0</v>
      </c>
      <c r="L60" s="76">
        <f t="shared" si="14"/>
        <v>0</v>
      </c>
      <c r="M60" s="76">
        <f t="shared" si="14"/>
        <v>5.8</v>
      </c>
      <c r="N60" s="76">
        <f t="shared" si="14"/>
        <v>6.2</v>
      </c>
      <c r="O60" s="76">
        <f t="shared" si="14"/>
        <v>6.5</v>
      </c>
      <c r="P60" s="76">
        <f t="shared" si="14"/>
        <v>6.3</v>
      </c>
      <c r="Q60" s="76">
        <f t="shared" si="14"/>
        <v>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f t="shared" si="15"/>
        <v>6</v>
      </c>
      <c r="I61" s="76">
        <f t="shared" si="15"/>
        <v>6</v>
      </c>
      <c r="J61" s="76">
        <f t="shared" si="15"/>
        <v>6</v>
      </c>
      <c r="K61" s="76" t="e">
        <f t="shared" si="15"/>
        <v>#N/A</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0.6000000000000032</v>
      </c>
      <c r="E64" s="77">
        <f t="shared" si="17"/>
        <v>-1.7999999999999989</v>
      </c>
      <c r="F64" s="77">
        <f t="shared" si="17"/>
        <v>-1.7999999999999989</v>
      </c>
      <c r="G64" s="77" t="e">
        <f t="shared" si="17"/>
        <v>#N/A</v>
      </c>
      <c r="H64" s="77">
        <f t="shared" si="17"/>
        <v>-5.3999999999999968</v>
      </c>
      <c r="I64" s="77">
        <f t="shared" si="17"/>
        <v>0.6000000000000032</v>
      </c>
      <c r="J64" s="77">
        <f t="shared" si="17"/>
        <v>1.7999999999999989</v>
      </c>
      <c r="K64" s="77" t="e">
        <f t="shared" si="17"/>
        <v>#N/A</v>
      </c>
      <c r="L64" s="77" t="e">
        <f t="shared" si="17"/>
        <v>#N/A</v>
      </c>
      <c r="M64" s="77">
        <f t="shared" si="17"/>
        <v>2.4000000000000021</v>
      </c>
      <c r="N64" s="77">
        <f t="shared" si="17"/>
        <v>0</v>
      </c>
      <c r="O64" s="77">
        <f t="shared" si="17"/>
        <v>-1.7999999999999989</v>
      </c>
      <c r="P64" s="77">
        <f t="shared" si="17"/>
        <v>-0.59999999999999787</v>
      </c>
      <c r="Q64" s="77">
        <f t="shared" si="17"/>
        <v>1.2000000000000011</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-0.6000000000000032</v>
      </c>
      <c r="E65" s="77">
        <f t="shared" si="18"/>
        <v>1.7999999999999989</v>
      </c>
      <c r="F65" s="77">
        <f t="shared" si="18"/>
        <v>1.7999999999999989</v>
      </c>
      <c r="G65" s="77" t="e">
        <f t="shared" si="18"/>
        <v>#N/A</v>
      </c>
      <c r="H65" s="77">
        <f t="shared" si="18"/>
        <v>5.3999999999999968</v>
      </c>
      <c r="I65" s="77">
        <f t="shared" si="18"/>
        <v>-0.6000000000000032</v>
      </c>
      <c r="J65" s="77">
        <f t="shared" si="18"/>
        <v>-1.7999999999999989</v>
      </c>
      <c r="K65" s="77" t="e">
        <f t="shared" si="18"/>
        <v>#N/A</v>
      </c>
      <c r="L65" s="77" t="e">
        <f t="shared" si="18"/>
        <v>#N/A</v>
      </c>
      <c r="M65" s="77">
        <f t="shared" si="18"/>
        <v>-2.4000000000000021</v>
      </c>
      <c r="N65" s="77">
        <f t="shared" si="18"/>
        <v>0</v>
      </c>
      <c r="O65" s="77">
        <f t="shared" si="18"/>
        <v>1.7999999999999989</v>
      </c>
      <c r="P65" s="77">
        <f t="shared" si="18"/>
        <v>0.59999999999999787</v>
      </c>
      <c r="Q65" s="77">
        <f t="shared" si="18"/>
        <v>-1.2000000000000011</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e">
        <f t="shared" si="19"/>
        <v>#N/A</v>
      </c>
      <c r="H66" s="78" t="str">
        <f t="shared" si="19"/>
        <v>OVER</v>
      </c>
      <c r="I66" s="78" t="str">
        <f t="shared" si="19"/>
        <v>UNDER</v>
      </c>
      <c r="J66" s="78" t="str">
        <f t="shared" si="19"/>
        <v>UNDER</v>
      </c>
      <c r="K66" s="78" t="e">
        <f t="shared" si="19"/>
        <v>#N/A</v>
      </c>
      <c r="L66" s="78" t="e">
        <f t="shared" si="19"/>
        <v>#N/A</v>
      </c>
      <c r="M66" s="78" t="str">
        <f t="shared" si="19"/>
        <v>UNDER</v>
      </c>
      <c r="N66" s="78" t="str">
        <f t="shared" si="19"/>
        <v>OVER</v>
      </c>
      <c r="O66" s="78" t="str">
        <f t="shared" si="19"/>
        <v>OVER</v>
      </c>
      <c r="P66" s="78" t="str">
        <f t="shared" si="19"/>
        <v>OVER</v>
      </c>
      <c r="Q66" s="78" t="str">
        <f t="shared" si="19"/>
        <v>UNDER</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DAF'!C1:D1</f>
        <v>PAN-020504</v>
      </c>
      <c r="D1" s="141"/>
      <c r="E1" s="93" t="s">
        <v>45</v>
      </c>
      <c r="F1" s="39">
        <f>'Field data and DAF'!F1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DAF'!C2:D2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DAF'!C3:D3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DAF'!C4:D4</f>
        <v>Land at Sarnfadog, Llanerchymedd, Angelsey LL71 8ER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DAF'!C5:D5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DAF'!C8</f>
        <v>528</v>
      </c>
      <c r="D8" s="60">
        <f>'Field data and DAF'!D8</f>
        <v>2928</v>
      </c>
      <c r="E8" s="60">
        <f>'Field data and DAF'!E8</f>
        <v>2952</v>
      </c>
      <c r="F8" s="60">
        <f>'Field data and DAF'!F8</f>
        <v>3171</v>
      </c>
      <c r="G8" s="60">
        <f>'Field data and DAF'!G8</f>
        <v>2949</v>
      </c>
      <c r="H8" s="60">
        <f>'Field data and DAF'!H8</f>
        <v>0</v>
      </c>
      <c r="I8" s="60">
        <f>'Field data and DAF'!I8</f>
        <v>4726</v>
      </c>
      <c r="J8" s="60">
        <f>'Field data and DAF'!J8</f>
        <v>5111</v>
      </c>
      <c r="K8" s="60">
        <f>'Field data and DAF'!K8</f>
        <v>4300</v>
      </c>
      <c r="L8" s="60">
        <f>'Field data and DAF'!L8</f>
        <v>0</v>
      </c>
      <c r="M8" s="60">
        <f>'Field data and DAF'!M8</f>
        <v>0</v>
      </c>
      <c r="N8" s="60">
        <f>'Field data and DAF'!N8</f>
        <v>7291</v>
      </c>
      <c r="O8" s="60">
        <f>'Field data and DAF'!O8</f>
        <v>8570</v>
      </c>
      <c r="P8" s="60">
        <f>'Field data and DAF'!P8</f>
        <v>9685</v>
      </c>
      <c r="Q8" s="60">
        <f>'Field data and DAF'!Q8</f>
        <v>909</v>
      </c>
      <c r="R8" s="60">
        <f>'Field data and DAF'!R8</f>
        <v>1794</v>
      </c>
      <c r="S8" s="60">
        <f>'Field data and DAF'!S8</f>
        <v>0</v>
      </c>
      <c r="T8" s="60">
        <f>'Field data and DAF'!T8</f>
        <v>0</v>
      </c>
      <c r="U8" s="60">
        <f>'Field data and DAF'!U8</f>
        <v>0</v>
      </c>
      <c r="V8" s="60">
        <f>'Field data and 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DAF'!C9</f>
        <v>med</v>
      </c>
      <c r="D9" s="60" t="str">
        <f>'Field data and DAF'!D9</f>
        <v>med</v>
      </c>
      <c r="E9" s="60" t="str">
        <f>'Field data and DAF'!E9</f>
        <v>med</v>
      </c>
      <c r="F9" s="60" t="str">
        <f>'Field data and DAF'!F9</f>
        <v>med</v>
      </c>
      <c r="G9" s="60" t="str">
        <f>'Field data and DAF'!G9</f>
        <v>med</v>
      </c>
      <c r="H9" s="60">
        <f>'Field data and DAF'!H9</f>
        <v>0</v>
      </c>
      <c r="I9" s="60">
        <f>'Field data and DAF'!I9</f>
        <v>1</v>
      </c>
      <c r="J9" s="60" t="str">
        <f>'Field data and DAF'!J9</f>
        <v>med</v>
      </c>
      <c r="K9" s="60" t="str">
        <f>'Field data and DAF'!K9</f>
        <v>med</v>
      </c>
      <c r="L9" s="60">
        <f>'Field data and DAF'!L9</f>
        <v>0</v>
      </c>
      <c r="M9" s="60">
        <f>'Field data and DAF'!M9</f>
        <v>0</v>
      </c>
      <c r="N9" s="60" t="str">
        <f>'Field data and DAF'!N9</f>
        <v>med</v>
      </c>
      <c r="O9" s="60" t="str">
        <f>'Field data and DAF'!O9</f>
        <v>med</v>
      </c>
      <c r="P9" s="60" t="str">
        <f>'Field data and DAF'!P9</f>
        <v>med</v>
      </c>
      <c r="Q9" s="60" t="str">
        <f>'Field data and DAF'!Q9</f>
        <v>med</v>
      </c>
      <c r="R9" s="60" t="str">
        <f>'Field data and DAF'!R9</f>
        <v>med</v>
      </c>
      <c r="S9" s="60">
        <f>'Field data and DAF'!S9</f>
        <v>0</v>
      </c>
      <c r="T9" s="60">
        <f>'Field data and DAF'!T9</f>
        <v>0</v>
      </c>
      <c r="U9" s="60">
        <f>'Field data and DAF'!U9</f>
        <v>0</v>
      </c>
      <c r="V9" s="60">
        <f>'Field data and 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DAF'!C10</f>
        <v>6.1</v>
      </c>
      <c r="D10" s="60">
        <f>'Field data and DAF'!D10</f>
        <v>6.4</v>
      </c>
      <c r="E10" s="60">
        <f>'Field data and DAF'!E10</f>
        <v>6.1</v>
      </c>
      <c r="F10" s="60">
        <f>'Field data and DAF'!F10</f>
        <v>6.5</v>
      </c>
      <c r="G10" s="60">
        <f>'Field data and DAF'!G10</f>
        <v>6.5</v>
      </c>
      <c r="H10" s="60">
        <f>'Field data and DAF'!H10</f>
        <v>0</v>
      </c>
      <c r="I10" s="60">
        <f>'Field data and DAF'!I10</f>
        <v>7.1</v>
      </c>
      <c r="J10" s="60">
        <f>'Field data and DAF'!J10</f>
        <v>6.1</v>
      </c>
      <c r="K10" s="60">
        <f>'Field data and DAF'!K10</f>
        <v>5.9</v>
      </c>
      <c r="L10" s="60">
        <f>'Field data and DAF'!L10</f>
        <v>0</v>
      </c>
      <c r="M10" s="60">
        <f>'Field data and DAF'!M10</f>
        <v>0</v>
      </c>
      <c r="N10" s="60">
        <f>'Field data and DAF'!N10</f>
        <v>5.8</v>
      </c>
      <c r="O10" s="60">
        <f>'Field data and DAF'!O10</f>
        <v>6.2</v>
      </c>
      <c r="P10" s="60">
        <f>'Field data and DAF'!P10</f>
        <v>6.5</v>
      </c>
      <c r="Q10" s="60">
        <f>'Field data and DAF'!Q10</f>
        <v>6.3</v>
      </c>
      <c r="R10" s="60">
        <f>'Field data and DAF'!R10</f>
        <v>6</v>
      </c>
      <c r="S10" s="60">
        <f>'Field data and DAF'!S10</f>
        <v>0</v>
      </c>
      <c r="T10" s="60">
        <f>'Field data and DAF'!T10</f>
        <v>0</v>
      </c>
      <c r="U10" s="60">
        <f>'Field data and DAF'!U10</f>
        <v>0</v>
      </c>
      <c r="V10" s="60">
        <f>'Field data and 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DAF'!C11</f>
        <v>3</v>
      </c>
      <c r="D11" s="60">
        <f>'Field data and DAF'!D11</f>
        <v>2</v>
      </c>
      <c r="E11" s="60">
        <f>'Field data and DAF'!E11</f>
        <v>3</v>
      </c>
      <c r="F11" s="60">
        <f>'Field data and DAF'!F11</f>
        <v>2</v>
      </c>
      <c r="G11" s="60">
        <f>'Field data and DAF'!G11</f>
        <v>2</v>
      </c>
      <c r="H11" s="60">
        <f>'Field data and DAF'!H11</f>
        <v>0</v>
      </c>
      <c r="I11" s="60">
        <f>'Field data and DAF'!I11</f>
        <v>2</v>
      </c>
      <c r="J11" s="60">
        <f>'Field data and DAF'!J11</f>
        <v>0</v>
      </c>
      <c r="K11" s="60">
        <f>'Field data and DAF'!K11</f>
        <v>2</v>
      </c>
      <c r="L11" s="60">
        <f>'Field data and DAF'!L11</f>
        <v>0</v>
      </c>
      <c r="M11" s="60">
        <f>'Field data and DAF'!M11</f>
        <v>0</v>
      </c>
      <c r="N11" s="60">
        <f>'Field data and DAF'!N11</f>
        <v>1</v>
      </c>
      <c r="O11" s="60">
        <f>'Field data and DAF'!O11</f>
        <v>3</v>
      </c>
      <c r="P11" s="60">
        <f>'Field data and DAF'!P11</f>
        <v>3</v>
      </c>
      <c r="Q11" s="60">
        <f>'Field data and DAF'!Q11</f>
        <v>1</v>
      </c>
      <c r="R11" s="60">
        <f>'Field data and DAF'!R11</f>
        <v>1</v>
      </c>
      <c r="S11" s="60">
        <f>'Field data and DAF'!S11</f>
        <v>0</v>
      </c>
      <c r="T11" s="60">
        <f>'Field data and DAF'!T11</f>
        <v>0</v>
      </c>
      <c r="U11" s="60">
        <f>'Field data and DAF'!U11</f>
        <v>0</v>
      </c>
      <c r="V11" s="60">
        <f>'Field data and 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DAF'!C12</f>
        <v>2</v>
      </c>
      <c r="D12" s="60">
        <f>'Field data and DAF'!D12</f>
        <v>2</v>
      </c>
      <c r="E12" s="60">
        <f>'Field data and DAF'!E12</f>
        <v>3</v>
      </c>
      <c r="F12" s="60">
        <f>'Field data and DAF'!F12</f>
        <v>1</v>
      </c>
      <c r="G12" s="60">
        <f>'Field data and DAF'!G12</f>
        <v>1</v>
      </c>
      <c r="H12" s="60">
        <f>'Field data and DAF'!H12</f>
        <v>0</v>
      </c>
      <c r="I12" s="60">
        <f>'Field data and DAF'!I12</f>
        <v>1</v>
      </c>
      <c r="J12" s="60">
        <f>'Field data and DAF'!J12</f>
        <v>2</v>
      </c>
      <c r="K12" s="60">
        <f>'Field data and DAF'!K12</f>
        <v>2</v>
      </c>
      <c r="L12" s="60">
        <f>'Field data and DAF'!L12</f>
        <v>0</v>
      </c>
      <c r="M12" s="60">
        <f>'Field data and DAF'!M12</f>
        <v>0</v>
      </c>
      <c r="N12" s="60">
        <f>'Field data and DAF'!N12</f>
        <v>2</v>
      </c>
      <c r="O12" s="60">
        <f>'Field data and DAF'!O12</f>
        <v>2</v>
      </c>
      <c r="P12" s="60">
        <f>'Field data and DAF'!P12</f>
        <v>3</v>
      </c>
      <c r="Q12" s="60">
        <f>'Field data and DAF'!Q12</f>
        <v>3</v>
      </c>
      <c r="R12" s="60">
        <f>'Field data and DAF'!R12</f>
        <v>2</v>
      </c>
      <c r="S12" s="60">
        <f>'Field data and DAF'!S12</f>
        <v>0</v>
      </c>
      <c r="T12" s="60">
        <f>'Field data and DAF'!T12</f>
        <v>0</v>
      </c>
      <c r="U12" s="60">
        <f>'Field data and DAF'!U12</f>
        <v>0</v>
      </c>
      <c r="V12" s="60">
        <f>'Field data and 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DAF'!C13</f>
        <v>3</v>
      </c>
      <c r="D13" s="60">
        <f>'Field data and DAF'!D13</f>
        <v>3</v>
      </c>
      <c r="E13" s="60">
        <f>'Field data and DAF'!E13</f>
        <v>3</v>
      </c>
      <c r="F13" s="60">
        <f>'Field data and DAF'!F13</f>
        <v>2</v>
      </c>
      <c r="G13" s="60">
        <f>'Field data and DAF'!G13</f>
        <v>2</v>
      </c>
      <c r="H13" s="60">
        <f>'Field data and DAF'!H13</f>
        <v>0</v>
      </c>
      <c r="I13" s="60">
        <f>'Field data and DAF'!I13</f>
        <v>2</v>
      </c>
      <c r="J13" s="60">
        <f>'Field data and DAF'!J13</f>
        <v>2</v>
      </c>
      <c r="K13" s="60">
        <f>'Field data and DAF'!K13</f>
        <v>3</v>
      </c>
      <c r="L13" s="60">
        <f>'Field data and DAF'!L13</f>
        <v>0</v>
      </c>
      <c r="M13" s="60">
        <f>'Field data and DAF'!M13</f>
        <v>0</v>
      </c>
      <c r="N13" s="60">
        <f>'Field data and DAF'!N13</f>
        <v>2</v>
      </c>
      <c r="O13" s="60">
        <f>'Field data and DAF'!O13</f>
        <v>2</v>
      </c>
      <c r="P13" s="60">
        <f>'Field data and DAF'!P13</f>
        <v>2</v>
      </c>
      <c r="Q13" s="60">
        <f>'Field data and DAF'!Q13</f>
        <v>2</v>
      </c>
      <c r="R13" s="60">
        <f>'Field data and DAF'!R13</f>
        <v>2</v>
      </c>
      <c r="S13" s="60">
        <f>'Field data and DAF'!S13</f>
        <v>0</v>
      </c>
      <c r="T13" s="60">
        <f>'Field data and DAF'!T13</f>
        <v>0</v>
      </c>
      <c r="U13" s="60">
        <f>'Field data and DAF'!U13</f>
        <v>0</v>
      </c>
      <c r="V13" s="60">
        <f>'Field data and 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DAF'!C14</f>
        <v xml:space="preserve">Grass Silage (30% DM) </v>
      </c>
      <c r="D14" s="102" t="str">
        <f>'Field data and DAF'!D14</f>
        <v xml:space="preserve">Grass Silage (30% DM) </v>
      </c>
      <c r="E14" s="102" t="str">
        <f>'Field data and DAF'!E14</f>
        <v xml:space="preserve">Grass Silage (30% DM) </v>
      </c>
      <c r="F14" s="102" t="str">
        <f>'Field data and DAF'!F14</f>
        <v xml:space="preserve">Grass Silage (30% DM) </v>
      </c>
      <c r="G14" s="102" t="str">
        <f>'Field data and DAF'!G14</f>
        <v xml:space="preserve">Grass Silage (30% DM) </v>
      </c>
      <c r="H14" s="102">
        <f>'Field data and DAF'!H14</f>
        <v>0</v>
      </c>
      <c r="I14" s="102" t="str">
        <f>'Field data and DAF'!I14</f>
        <v xml:space="preserve">Grass Silage (30% DM) </v>
      </c>
      <c r="J14" s="102" t="str">
        <f>'Field data and DAF'!J14</f>
        <v xml:space="preserve">Grass Silage (30% DM) </v>
      </c>
      <c r="K14" s="102" t="str">
        <f>'Field data and DAF'!K14</f>
        <v xml:space="preserve">Grass Silage (30% DM) </v>
      </c>
      <c r="L14" s="102">
        <f>'Field data and DAF'!L14</f>
        <v>0</v>
      </c>
      <c r="M14" s="102">
        <f>'Field data and DAF'!M14</f>
        <v>0</v>
      </c>
      <c r="N14" s="102" t="str">
        <f>'Field data and DAF'!N14</f>
        <v xml:space="preserve">Grass Silage (30% DM) </v>
      </c>
      <c r="O14" s="102" t="str">
        <f>'Field data and DAF'!O14</f>
        <v xml:space="preserve">Grass Silage (30% DM) </v>
      </c>
      <c r="P14" s="102" t="str">
        <f>'Field data and DAF'!P14</f>
        <v xml:space="preserve">Grass Silage (30% DM) </v>
      </c>
      <c r="Q14" s="102" t="str">
        <f>'Field data and DAF'!Q14</f>
        <v xml:space="preserve">Grass Silage (30% DM) </v>
      </c>
      <c r="R14" s="102" t="str">
        <f>'Field data and DAF'!R14</f>
        <v xml:space="preserve">Grass Silage (30% DM) </v>
      </c>
      <c r="S14" s="102">
        <f>'Field data and DAF'!S14</f>
        <v>0</v>
      </c>
      <c r="T14" s="102">
        <f>'Field data and DAF'!T14</f>
        <v>0</v>
      </c>
      <c r="U14" s="102">
        <f>'Field data and DAF'!U14</f>
        <v>0</v>
      </c>
      <c r="V14" s="102">
        <f>'Field data and DAF'!V14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DAF'!C15</f>
        <v>47</v>
      </c>
      <c r="D15" s="60">
        <f>'Field data and DAF'!D15</f>
        <v>47</v>
      </c>
      <c r="E15" s="60">
        <f>'Field data and DAF'!E15</f>
        <v>47</v>
      </c>
      <c r="F15" s="60">
        <f>'Field data and DAF'!F15</f>
        <v>47</v>
      </c>
      <c r="G15" s="60">
        <f>'Field data and DAF'!G15</f>
        <v>47</v>
      </c>
      <c r="H15" s="60">
        <f>'Field data and DAF'!H15</f>
        <v>0</v>
      </c>
      <c r="I15" s="60">
        <f>'Field data and DAF'!I15</f>
        <v>47</v>
      </c>
      <c r="J15" s="60">
        <f>'Field data and DAF'!J15</f>
        <v>47</v>
      </c>
      <c r="K15" s="60">
        <f>'Field data and DAF'!K15</f>
        <v>47</v>
      </c>
      <c r="L15" s="60">
        <f>'Field data and DAF'!L15</f>
        <v>0</v>
      </c>
      <c r="M15" s="60">
        <f>'Field data and DAF'!M15</f>
        <v>0</v>
      </c>
      <c r="N15" s="60">
        <f>'Field data and DAF'!N15</f>
        <v>47</v>
      </c>
      <c r="O15" s="60">
        <f>'Field data and DAF'!O15</f>
        <v>47</v>
      </c>
      <c r="P15" s="60">
        <f>'Field data and DAF'!P15</f>
        <v>47</v>
      </c>
      <c r="Q15" s="60">
        <f>'Field data and DAF'!Q15</f>
        <v>47</v>
      </c>
      <c r="R15" s="60">
        <f>'Field data and DAF'!R15</f>
        <v>47</v>
      </c>
      <c r="S15" s="60">
        <f>'Field data and DAF'!S15</f>
        <v>0</v>
      </c>
      <c r="T15" s="60">
        <f>'Field data and DAF'!T15</f>
        <v>0</v>
      </c>
      <c r="U15" s="60">
        <f>'Field data and DAF'!U15</f>
        <v>0</v>
      </c>
      <c r="V15" s="60">
        <f>'Field data and 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DAF'!C16</f>
        <v>Medium/Clay</v>
      </c>
      <c r="D16" s="103" t="str">
        <f>'Field data and DAF'!D16</f>
        <v>Medium/Clay</v>
      </c>
      <c r="E16" s="103" t="str">
        <f>'Field data and DAF'!E16</f>
        <v>Medium/Clay</v>
      </c>
      <c r="F16" s="103" t="str">
        <f>'Field data and DAF'!F16</f>
        <v>Medium/Clay</v>
      </c>
      <c r="G16" s="103" t="str">
        <f>'Field data and DAF'!G16</f>
        <v>Medium/Clay</v>
      </c>
      <c r="H16" s="103">
        <f>'Field data and DAF'!H16</f>
        <v>0</v>
      </c>
      <c r="I16" s="103" t="str">
        <f>'Field data and DAF'!I16</f>
        <v>Medium/Clay</v>
      </c>
      <c r="J16" s="103" t="str">
        <f>'Field data and DAF'!J16</f>
        <v>Medium/Clay</v>
      </c>
      <c r="K16" s="103" t="str">
        <f>'Field data and DAF'!K16</f>
        <v>Medium/Clay</v>
      </c>
      <c r="L16" s="103">
        <f>'Field data and DAF'!L16</f>
        <v>0</v>
      </c>
      <c r="M16" s="103">
        <f>'Field data and DAF'!M16</f>
        <v>0</v>
      </c>
      <c r="N16" s="103" t="str">
        <f>'Field data and DAF'!N16</f>
        <v>Medium/Clay</v>
      </c>
      <c r="O16" s="103" t="str">
        <f>'Field data and DAF'!O16</f>
        <v>Medium/Clay</v>
      </c>
      <c r="P16" s="103" t="str">
        <f>'Field data and DAF'!P16</f>
        <v>Medium/Clay</v>
      </c>
      <c r="Q16" s="103" t="str">
        <f>'Field data and DAF'!Q16</f>
        <v>Medium/Clay</v>
      </c>
      <c r="R16" s="103" t="str">
        <f>'Field data and DAF'!R16</f>
        <v>Medium/Clay</v>
      </c>
      <c r="S16" s="103">
        <f>'Field data and DAF'!S16</f>
        <v>0</v>
      </c>
      <c r="T16" s="103">
        <f>'Field data and DAF'!T16</f>
        <v>0</v>
      </c>
      <c r="U16" s="103">
        <f>'Field data and DAF'!U16</f>
        <v>0</v>
      </c>
      <c r="V16" s="103">
        <f>'Field data and 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t="e">
        <f t="shared" si="0"/>
        <v>#N/A</v>
      </c>
      <c r="I17" s="28">
        <f t="shared" si="0"/>
        <v>98.7</v>
      </c>
      <c r="J17" s="28">
        <f t="shared" si="0"/>
        <v>98.7</v>
      </c>
      <c r="K17" s="28">
        <f t="shared" si="0"/>
        <v>98.7</v>
      </c>
      <c r="L17" s="28" t="e">
        <f t="shared" si="0"/>
        <v>#N/A</v>
      </c>
      <c r="M17" s="28" t="e">
        <f t="shared" si="0"/>
        <v>#N/A</v>
      </c>
      <c r="N17" s="28">
        <f t="shared" si="0"/>
        <v>98.7</v>
      </c>
      <c r="O17" s="28">
        <f t="shared" si="0"/>
        <v>98.7</v>
      </c>
      <c r="P17" s="28">
        <f t="shared" si="0"/>
        <v>98.7</v>
      </c>
      <c r="Q17" s="28">
        <f t="shared" si="0"/>
        <v>98.7</v>
      </c>
      <c r="R17" s="28">
        <f t="shared" si="0"/>
        <v>98.7</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-98.7</v>
      </c>
      <c r="D19" s="16">
        <f t="shared" ref="D19:V19" si="1">D18-D17</f>
        <v>-98.7</v>
      </c>
      <c r="E19" s="16">
        <f t="shared" si="1"/>
        <v>-98.7</v>
      </c>
      <c r="F19" s="16">
        <f t="shared" si="1"/>
        <v>-98.7</v>
      </c>
      <c r="G19" s="16">
        <f t="shared" si="1"/>
        <v>-98.7</v>
      </c>
      <c r="H19" s="16" t="e">
        <f t="shared" si="1"/>
        <v>#N/A</v>
      </c>
      <c r="I19" s="16">
        <f t="shared" si="1"/>
        <v>-98.7</v>
      </c>
      <c r="J19" s="16">
        <f t="shared" si="1"/>
        <v>-98.7</v>
      </c>
      <c r="K19" s="16">
        <f t="shared" si="1"/>
        <v>-98.7</v>
      </c>
      <c r="L19" s="16" t="e">
        <f t="shared" si="1"/>
        <v>#N/A</v>
      </c>
      <c r="M19" s="16" t="e">
        <f t="shared" si="1"/>
        <v>#N/A</v>
      </c>
      <c r="N19" s="16">
        <f t="shared" si="1"/>
        <v>-98.7</v>
      </c>
      <c r="O19" s="16">
        <f t="shared" si="1"/>
        <v>-98.7</v>
      </c>
      <c r="P19" s="16">
        <f t="shared" si="1"/>
        <v>-98.7</v>
      </c>
      <c r="Q19" s="16">
        <f t="shared" si="1"/>
        <v>-98.7</v>
      </c>
      <c r="R19" s="16">
        <f t="shared" si="1"/>
        <v>-98.7</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t="e">
        <f t="shared" si="2"/>
        <v>#N/A</v>
      </c>
      <c r="I21" s="28">
        <f t="shared" si="2"/>
        <v>338.40000000000003</v>
      </c>
      <c r="J21" s="28">
        <f t="shared" si="2"/>
        <v>338.40000000000003</v>
      </c>
      <c r="K21" s="28">
        <f t="shared" si="2"/>
        <v>338.40000000000003</v>
      </c>
      <c r="L21" s="28" t="e">
        <f t="shared" si="2"/>
        <v>#N/A</v>
      </c>
      <c r="M21" s="28" t="e">
        <f t="shared" si="2"/>
        <v>#N/A</v>
      </c>
      <c r="N21" s="28">
        <f t="shared" si="2"/>
        <v>338.40000000000003</v>
      </c>
      <c r="O21" s="28">
        <f t="shared" si="2"/>
        <v>338.40000000000003</v>
      </c>
      <c r="P21" s="28">
        <f t="shared" si="2"/>
        <v>338.40000000000003</v>
      </c>
      <c r="Q21" s="28">
        <f t="shared" si="2"/>
        <v>338.40000000000003</v>
      </c>
      <c r="R21" s="28">
        <f t="shared" si="2"/>
        <v>338.40000000000003</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t="e">
        <f t="shared" si="3"/>
        <v>#N/A</v>
      </c>
      <c r="I23" s="16">
        <f t="shared" si="3"/>
        <v>-338.40000000000003</v>
      </c>
      <c r="J23" s="16">
        <f t="shared" si="3"/>
        <v>-338.40000000000003</v>
      </c>
      <c r="K23" s="16">
        <f t="shared" si="3"/>
        <v>-338.40000000000003</v>
      </c>
      <c r="L23" s="16" t="e">
        <f t="shared" si="3"/>
        <v>#N/A</v>
      </c>
      <c r="M23" s="16" t="e">
        <f t="shared" si="3"/>
        <v>#N/A</v>
      </c>
      <c r="N23" s="16">
        <f t="shared" si="3"/>
        <v>-338.40000000000003</v>
      </c>
      <c r="O23" s="16">
        <f t="shared" si="3"/>
        <v>-338.40000000000003</v>
      </c>
      <c r="P23" s="16">
        <f t="shared" si="3"/>
        <v>-338.40000000000003</v>
      </c>
      <c r="Q23" s="16">
        <f t="shared" si="3"/>
        <v>-338.40000000000003</v>
      </c>
      <c r="R23" s="16">
        <f t="shared" si="3"/>
        <v>-338.40000000000003</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528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2928</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2952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3171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2949</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4726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5111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4300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7291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8570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9685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909</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1794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528</v>
      </c>
      <c r="C57" s="8">
        <f t="shared" ref="C57:U57" si="13">D8</f>
        <v>2928</v>
      </c>
      <c r="D57" s="8">
        <f t="shared" si="13"/>
        <v>2952</v>
      </c>
      <c r="E57" s="8">
        <f t="shared" si="13"/>
        <v>3171</v>
      </c>
      <c r="F57" s="8">
        <f t="shared" si="13"/>
        <v>2949</v>
      </c>
      <c r="G57" s="8">
        <f t="shared" si="13"/>
        <v>0</v>
      </c>
      <c r="H57" s="8">
        <f t="shared" si="13"/>
        <v>4726</v>
      </c>
      <c r="I57" s="8">
        <f t="shared" si="13"/>
        <v>5111</v>
      </c>
      <c r="J57" s="8">
        <f t="shared" si="13"/>
        <v>4300</v>
      </c>
      <c r="K57" s="8">
        <f t="shared" si="13"/>
        <v>0</v>
      </c>
      <c r="L57" s="8">
        <f t="shared" si="13"/>
        <v>0</v>
      </c>
      <c r="M57" s="8">
        <f t="shared" si="13"/>
        <v>7291</v>
      </c>
      <c r="N57" s="8">
        <f t="shared" si="13"/>
        <v>8570</v>
      </c>
      <c r="O57" s="8">
        <f t="shared" si="13"/>
        <v>9685</v>
      </c>
      <c r="P57" s="8">
        <f t="shared" si="13"/>
        <v>909</v>
      </c>
      <c r="Q57" s="8">
        <f t="shared" si="13"/>
        <v>1794</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e">
        <f>H16&amp;" I "&amp;(VLOOKUP(H14,Table2456[],6,FALSE))</f>
        <v>#N/A</v>
      </c>
      <c r="H58" s="13" t="str">
        <f>I16&amp;" I "&amp;(VLOOKUP(I14,Table2456[],6,FALSE))</f>
        <v>Medium/Clay I Grass</v>
      </c>
      <c r="I58" s="13" t="str">
        <f>J16&amp;" I "&amp;(VLOOKUP(J14,Table2456[],6,FALSE))</f>
        <v>Medium/Clay I Grass</v>
      </c>
      <c r="J58" s="13" t="str">
        <f>K16&amp;" I "&amp;(VLOOKUP(K14,Table2456[],6,FALSE))</f>
        <v>Medium/Clay I Grass</v>
      </c>
      <c r="K58" s="13" t="e">
        <f>L16&amp;" I "&amp;(VLOOKUP(L14,Table2456[],6,FALSE))</f>
        <v>#N/A</v>
      </c>
      <c r="L58" s="13" t="e">
        <f>M16&amp;" I "&amp;(VLOOKUP(M14,Table2456[],6,FALSE))</f>
        <v>#N/A</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str">
        <f>R16&amp;" I "&amp;(VLOOKUP(R14,Table2456[],6,FALSE))</f>
        <v>Medium/Clay I Grass</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t="e">
        <f>VLOOKUP(H$14,Table2456[],5,FALSE)</f>
        <v>#N/A</v>
      </c>
      <c r="H59" s="76">
        <f>VLOOKUP(I$14,Table2456[],5,FALSE)</f>
        <v>6.2</v>
      </c>
      <c r="I59" s="76">
        <f>VLOOKUP(J$14,Table2456[],5,FALSE)</f>
        <v>6.2</v>
      </c>
      <c r="J59" s="76">
        <f>VLOOKUP(K$14,Table2456[],5,FALSE)</f>
        <v>6.2</v>
      </c>
      <c r="K59" s="76" t="e">
        <f>VLOOKUP(L$14,Table2456[],5,FALSE)</f>
        <v>#N/A</v>
      </c>
      <c r="L59" s="76" t="e">
        <f>VLOOKUP(M$14,Table2456[],5,FALSE)</f>
        <v>#N/A</v>
      </c>
      <c r="M59" s="76">
        <f>VLOOKUP(N$14,Table2456[],5,FALSE)</f>
        <v>6.2</v>
      </c>
      <c r="N59" s="76">
        <f>VLOOKUP(O$14,Table2456[],5,FALSE)</f>
        <v>6.2</v>
      </c>
      <c r="O59" s="76">
        <f>VLOOKUP(P$14,Table2456[],5,FALSE)</f>
        <v>6.2</v>
      </c>
      <c r="P59" s="76">
        <f>VLOOKUP(Q$14,Table2456[],5,FALSE)</f>
        <v>6.2</v>
      </c>
      <c r="Q59" s="76">
        <f>VLOOKUP(R$14,Table2456[],5,FALSE)</f>
        <v>6.2</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6.1</v>
      </c>
      <c r="C60" s="76">
        <f t="shared" ref="C60:U60" si="14">D10</f>
        <v>6.4</v>
      </c>
      <c r="D60" s="76">
        <f t="shared" si="14"/>
        <v>6.1</v>
      </c>
      <c r="E60" s="76">
        <f t="shared" si="14"/>
        <v>6.5</v>
      </c>
      <c r="F60" s="76">
        <f t="shared" si="14"/>
        <v>6.5</v>
      </c>
      <c r="G60" s="76">
        <f t="shared" si="14"/>
        <v>0</v>
      </c>
      <c r="H60" s="76">
        <f t="shared" si="14"/>
        <v>7.1</v>
      </c>
      <c r="I60" s="76">
        <f t="shared" si="14"/>
        <v>6.1</v>
      </c>
      <c r="J60" s="76">
        <f t="shared" si="14"/>
        <v>5.9</v>
      </c>
      <c r="K60" s="76">
        <f t="shared" si="14"/>
        <v>0</v>
      </c>
      <c r="L60" s="76">
        <f t="shared" si="14"/>
        <v>0</v>
      </c>
      <c r="M60" s="76">
        <f t="shared" si="14"/>
        <v>5.8</v>
      </c>
      <c r="N60" s="76">
        <f t="shared" si="14"/>
        <v>6.2</v>
      </c>
      <c r="O60" s="76">
        <f t="shared" si="14"/>
        <v>6.5</v>
      </c>
      <c r="P60" s="76">
        <f t="shared" si="14"/>
        <v>6.3</v>
      </c>
      <c r="Q60" s="76">
        <f t="shared" si="14"/>
        <v>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f t="shared" si="15"/>
        <v>6</v>
      </c>
      <c r="I61" s="76">
        <f t="shared" si="15"/>
        <v>6</v>
      </c>
      <c r="J61" s="76">
        <f t="shared" si="15"/>
        <v>6</v>
      </c>
      <c r="K61" s="76" t="e">
        <f t="shared" si="15"/>
        <v>#N/A</v>
      </c>
      <c r="L61" s="76" t="e">
        <f t="shared" si="15"/>
        <v>#N/A</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0.6000000000000032</v>
      </c>
      <c r="E64" s="77">
        <f t="shared" si="17"/>
        <v>-1.7999999999999989</v>
      </c>
      <c r="F64" s="77">
        <f t="shared" si="17"/>
        <v>-1.7999999999999989</v>
      </c>
      <c r="G64" s="77" t="e">
        <f t="shared" si="17"/>
        <v>#N/A</v>
      </c>
      <c r="H64" s="77">
        <f t="shared" si="17"/>
        <v>-5.3999999999999968</v>
      </c>
      <c r="I64" s="77">
        <f t="shared" si="17"/>
        <v>0.6000000000000032</v>
      </c>
      <c r="J64" s="77">
        <f t="shared" si="17"/>
        <v>1.7999999999999989</v>
      </c>
      <c r="K64" s="77" t="e">
        <f t="shared" si="17"/>
        <v>#N/A</v>
      </c>
      <c r="L64" s="77" t="e">
        <f t="shared" si="17"/>
        <v>#N/A</v>
      </c>
      <c r="M64" s="77">
        <f t="shared" si="17"/>
        <v>2.4000000000000021</v>
      </c>
      <c r="N64" s="77">
        <f t="shared" si="17"/>
        <v>0</v>
      </c>
      <c r="O64" s="77">
        <f t="shared" si="17"/>
        <v>-1.7999999999999989</v>
      </c>
      <c r="P64" s="77">
        <f t="shared" si="17"/>
        <v>-0.59999999999999787</v>
      </c>
      <c r="Q64" s="77">
        <f t="shared" si="17"/>
        <v>1.2000000000000011</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-0.6000000000000032</v>
      </c>
      <c r="E65" s="77">
        <f t="shared" si="18"/>
        <v>1.7999999999999989</v>
      </c>
      <c r="F65" s="77">
        <f t="shared" si="18"/>
        <v>1.7999999999999989</v>
      </c>
      <c r="G65" s="77" t="e">
        <f t="shared" si="18"/>
        <v>#N/A</v>
      </c>
      <c r="H65" s="77">
        <f t="shared" si="18"/>
        <v>5.3999999999999968</v>
      </c>
      <c r="I65" s="77">
        <f t="shared" si="18"/>
        <v>-0.6000000000000032</v>
      </c>
      <c r="J65" s="77">
        <f t="shared" si="18"/>
        <v>-1.7999999999999989</v>
      </c>
      <c r="K65" s="77" t="e">
        <f t="shared" si="18"/>
        <v>#N/A</v>
      </c>
      <c r="L65" s="77" t="e">
        <f t="shared" si="18"/>
        <v>#N/A</v>
      </c>
      <c r="M65" s="77">
        <f t="shared" si="18"/>
        <v>-2.4000000000000021</v>
      </c>
      <c r="N65" s="77">
        <f t="shared" si="18"/>
        <v>0</v>
      </c>
      <c r="O65" s="77">
        <f t="shared" si="18"/>
        <v>1.7999999999999989</v>
      </c>
      <c r="P65" s="77">
        <f t="shared" si="18"/>
        <v>0.59999999999999787</v>
      </c>
      <c r="Q65" s="77">
        <f t="shared" si="18"/>
        <v>-1.2000000000000011</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OVER</v>
      </c>
      <c r="F66" s="78" t="str">
        <f t="shared" si="19"/>
        <v>OVER</v>
      </c>
      <c r="G66" s="78" t="e">
        <f t="shared" si="19"/>
        <v>#N/A</v>
      </c>
      <c r="H66" s="78" t="str">
        <f t="shared" si="19"/>
        <v>OVER</v>
      </c>
      <c r="I66" s="78" t="str">
        <f t="shared" si="19"/>
        <v>UNDER</v>
      </c>
      <c r="J66" s="78" t="str">
        <f t="shared" si="19"/>
        <v>UNDER</v>
      </c>
      <c r="K66" s="78" t="e">
        <f t="shared" si="19"/>
        <v>#N/A</v>
      </c>
      <c r="L66" s="78" t="e">
        <f t="shared" si="19"/>
        <v>#N/A</v>
      </c>
      <c r="M66" s="78" t="str">
        <f t="shared" si="19"/>
        <v>UNDER</v>
      </c>
      <c r="N66" s="78" t="str">
        <f t="shared" si="19"/>
        <v>OVER</v>
      </c>
      <c r="O66" s="78" t="str">
        <f t="shared" si="19"/>
        <v>OVER</v>
      </c>
      <c r="P66" s="78" t="str">
        <f t="shared" si="19"/>
        <v>OVER</v>
      </c>
      <c r="Q66" s="78" t="str">
        <f t="shared" si="19"/>
        <v>UNDER</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DAF'!B29</f>
        <v>Application Rate</v>
      </c>
      <c r="C1" s="38" t="str">
        <f>'Field data and DAF'!C29</f>
        <v>Nitrogen Addition</v>
      </c>
      <c r="D1" s="38" t="str">
        <f>'Field data and DAF'!D29</f>
        <v>Phosphate Addition</v>
      </c>
      <c r="E1" s="38" t="str">
        <f>'Field data and DAF'!E29</f>
        <v>Potash  Addition</v>
      </c>
      <c r="F1" s="38" t="str">
        <f>'Field data and DAF'!F29</f>
        <v>Mg Oxide Addition</v>
      </c>
      <c r="G1" s="38" t="str">
        <f>'Field data and DAF'!G29</f>
        <v>Copper Addition</v>
      </c>
      <c r="H1" s="38" t="str">
        <f>'Field data and DAF'!H29</f>
        <v>Zinc Addition</v>
      </c>
      <c r="I1" s="38" t="str">
        <f>'Field data and DAF'!I29</f>
        <v>Lead Addition</v>
      </c>
      <c r="J1" s="38" t="str">
        <f>'Field data and DAF'!J29</f>
        <v>Cadmium Addition</v>
      </c>
      <c r="K1" s="38" t="str">
        <f>'Field data and DAF'!K29</f>
        <v>Mercury Addition</v>
      </c>
      <c r="L1" s="38" t="str">
        <f>'Field data and DAF'!L29</f>
        <v>Nickel Addition</v>
      </c>
      <c r="M1" s="38" t="str">
        <f>'Field data and DAF'!M29</f>
        <v>Chromium Addition</v>
      </c>
      <c r="N1" s="38" t="str">
        <f>'Field data and DAF'!N29</f>
        <v>Aluminium Addition</v>
      </c>
      <c r="O1" s="38" t="str">
        <f>'Field data and DAF'!O29</f>
        <v>Iron Addition</v>
      </c>
      <c r="P1" s="38" t="str">
        <f>'Field data and DAF'!P29</f>
        <v xml:space="preserve">Sodium Addition                 </v>
      </c>
      <c r="Q1" s="38" t="str">
        <f>'Field data and DAF'!Q29</f>
        <v>SO3  Addition                             kg/ha</v>
      </c>
      <c r="R1" s="38" t="str">
        <f>'Field data and DAF'!R29</f>
        <v xml:space="preserve">Selenium Addition </v>
      </c>
      <c r="S1" s="38" t="str">
        <f>'Field data and DAF'!S29</f>
        <v xml:space="preserve">Arsenic  Addition  </v>
      </c>
      <c r="T1" s="38" t="str">
        <f>'Field data and DAF'!T29</f>
        <v xml:space="preserve">Molybdenum Addition  </v>
      </c>
      <c r="U1" s="38" t="str">
        <f>'Field data and DAF'!U29</f>
        <v xml:space="preserve">Fluoride Addition </v>
      </c>
    </row>
    <row r="2" spans="1:21" ht="25" x14ac:dyDescent="0.25">
      <c r="A2" s="144"/>
      <c r="B2" s="38" t="str">
        <f>'Field data and DAF'!B30</f>
        <v>tonnes/ha</v>
      </c>
      <c r="C2" s="38" t="str">
        <f>'Field data and DAF'!C30</f>
        <v>kg/ha</v>
      </c>
      <c r="D2" s="38" t="str">
        <f>'Field data and DAF'!D30</f>
        <v>P2O5 
kg/ha</v>
      </c>
      <c r="E2" s="38" t="str">
        <f>'Field data and DAF'!E30</f>
        <v>K2O 
kg/ha</v>
      </c>
      <c r="F2" s="38" t="str">
        <f>'Field data and DAF'!F30</f>
        <v>MgO 
kg/ha</v>
      </c>
      <c r="G2" s="38" t="str">
        <f>'Field data and DAF'!G30</f>
        <v>kg/ha</v>
      </c>
      <c r="H2" s="38" t="str">
        <f>'Field data and DAF'!H30</f>
        <v>kg/ha</v>
      </c>
      <c r="I2" s="38" t="str">
        <f>'Field data and DAF'!I30</f>
        <v>kg/ha</v>
      </c>
      <c r="J2" s="38" t="str">
        <f>'Field data and DAF'!J30</f>
        <v>kg/ha</v>
      </c>
      <c r="K2" s="38" t="str">
        <f>'Field data and DAF'!K30</f>
        <v>kg/ha</v>
      </c>
      <c r="L2" s="38" t="str">
        <f>'Field data and DAF'!L30</f>
        <v>kg/ha</v>
      </c>
      <c r="M2" s="38" t="str">
        <f>'Field data and DAF'!M30</f>
        <v>kg/ha</v>
      </c>
      <c r="N2" s="38" t="str">
        <f>'Field data and DAF'!N30</f>
        <v>kg/ha</v>
      </c>
      <c r="O2" s="38" t="str">
        <f>'Field data and DAF'!O30</f>
        <v>kg/ha</v>
      </c>
      <c r="P2" s="38" t="str">
        <f>'Field data and DAF'!P30</f>
        <v>kg/ha</v>
      </c>
      <c r="Q2" s="38" t="str">
        <f>'Field data and DAF'!Q30</f>
        <v>kg/ha</v>
      </c>
      <c r="R2" s="38" t="str">
        <f>'Field data and DAF'!R30</f>
        <v>kg/ha</v>
      </c>
      <c r="S2" s="38" t="str">
        <f>'Field data and DAF'!S30</f>
        <v>kg/ha</v>
      </c>
      <c r="T2" s="38" t="str">
        <f>'Field data and DAF'!T30</f>
        <v>kg/ha</v>
      </c>
      <c r="U2" s="38" t="str">
        <f>'Field data and DAF'!U30</f>
        <v>kg/ha</v>
      </c>
    </row>
    <row r="3" spans="1:21" x14ac:dyDescent="0.25">
      <c r="A3" s="36">
        <v>1</v>
      </c>
      <c r="B3" s="33">
        <f>'Field data and DAF'!B31</f>
        <v>125</v>
      </c>
      <c r="C3" s="33">
        <f>'Field data and DAF'!C31</f>
        <v>75</v>
      </c>
      <c r="D3" s="33">
        <f>'Field data and DAF'!D31</f>
        <v>84.766999999999996</v>
      </c>
      <c r="E3" s="33">
        <f>'Field data and DAF'!E31</f>
        <v>15.96625</v>
      </c>
      <c r="F3" s="33">
        <f>'Field data and DAF'!F31</f>
        <v>4.0413749999999995</v>
      </c>
      <c r="G3" s="33">
        <f>'Field data and DAF'!G31</f>
        <v>2.7749999999999999</v>
      </c>
      <c r="H3" s="33">
        <f>'Field data and DAF'!H31</f>
        <v>0.53625</v>
      </c>
      <c r="I3" s="33">
        <f>'Field data and DAF'!I31</f>
        <v>0.10249999999999999</v>
      </c>
      <c r="J3" s="33">
        <f>'Field data and DAF'!J31</f>
        <v>1.25E-3</v>
      </c>
      <c r="K3" s="33">
        <f>'Field data and DAF'!K31</f>
        <v>6.2500000000000003E-3</v>
      </c>
      <c r="L3" s="33">
        <f>'Field data and DAF'!L31</f>
        <v>2.5000000000000001E-2</v>
      </c>
      <c r="M3" s="33">
        <f>'Field data and DAF'!M31</f>
        <v>3.3750000000000002E-2</v>
      </c>
      <c r="N3" s="33">
        <f>'Field data and DAF'!N31</f>
        <v>0</v>
      </c>
      <c r="O3" s="33">
        <f>'Field data and DAF'!O31</f>
        <v>0</v>
      </c>
      <c r="P3" s="33">
        <f>'Field data and DAF'!P31</f>
        <v>47.625</v>
      </c>
      <c r="Q3" s="33">
        <f>'Field data and DAF'!Q31</f>
        <v>13.75</v>
      </c>
      <c r="R3" s="33">
        <f>'Field data and DAF'!R31</f>
        <v>0</v>
      </c>
      <c r="S3" s="33">
        <f>'Field data and DAF'!S31</f>
        <v>6.25E-2</v>
      </c>
      <c r="T3" s="33">
        <f>'Field data and DAF'!T31</f>
        <v>0</v>
      </c>
      <c r="U3" s="33">
        <f>'Field data and DAF'!U31</f>
        <v>0</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Heavy!B31</f>
        <v>200</v>
      </c>
      <c r="C5" s="33">
        <f>Heavy!C31</f>
        <v>220.00000000000003</v>
      </c>
      <c r="D5" s="33">
        <f>Heavy!D31</f>
        <v>92.556400000000011</v>
      </c>
      <c r="E5" s="33">
        <f>Heavy!E31</f>
        <v>9.6882000000000019</v>
      </c>
      <c r="F5" s="33">
        <f>Heavy!F31</f>
        <v>3.3159999999999998</v>
      </c>
      <c r="G5" s="33">
        <f>Heavy!G31</f>
        <v>0.04</v>
      </c>
      <c r="H5" s="33">
        <f>Heavy!H31</f>
        <v>0.188</v>
      </c>
      <c r="I5" s="33">
        <f>Heavy!I31</f>
        <v>0.1</v>
      </c>
      <c r="J5" s="33">
        <f>Heavy!J31</f>
        <v>2E-3</v>
      </c>
      <c r="K5" s="33">
        <f>Heavy!K31</f>
        <v>0.01</v>
      </c>
      <c r="L5" s="33">
        <f>Heavy!L31</f>
        <v>0.04</v>
      </c>
      <c r="M5" s="33">
        <f>Heavy!M31</f>
        <v>5.3999999999999999E-2</v>
      </c>
      <c r="N5" s="33">
        <f>Heavy!N31</f>
        <v>0</v>
      </c>
      <c r="O5" s="33">
        <f>Heavy!O31</f>
        <v>0</v>
      </c>
      <c r="P5" s="33">
        <f>Heavy!P31</f>
        <v>76.2</v>
      </c>
      <c r="Q5" s="33">
        <f>Heavy!Q31</f>
        <v>67.5</v>
      </c>
      <c r="R5" s="33">
        <f>Heavy!R31</f>
        <v>0</v>
      </c>
      <c r="S5" s="33">
        <f>Heavy!S31</f>
        <v>0.1</v>
      </c>
      <c r="T5" s="33">
        <f>Heavy!T31</f>
        <v>0</v>
      </c>
      <c r="U5" s="33">
        <f>Heavy!U31</f>
        <v>0</v>
      </c>
    </row>
    <row r="6" spans="1:21" x14ac:dyDescent="0.25">
      <c r="A6" s="36">
        <v>4</v>
      </c>
      <c r="B6" s="33">
        <f>Whey!B31</f>
        <v>140</v>
      </c>
      <c r="C6" s="33">
        <f>Whey!C31</f>
        <v>98.000000000000014</v>
      </c>
      <c r="D6" s="33">
        <f>Whey!D31</f>
        <v>94.939039999999991</v>
      </c>
      <c r="E6" s="33">
        <f>Whey!E31</f>
        <v>150.31170000000003</v>
      </c>
      <c r="F6" s="33">
        <f>Whey!F31</f>
        <v>11.652424</v>
      </c>
      <c r="G6" s="33">
        <f>Whey!G31</f>
        <v>2.8000000000000001E-2</v>
      </c>
      <c r="H6" s="33">
        <f>Whey!H31</f>
        <v>7.0000000000000007E-2</v>
      </c>
      <c r="I6" s="33">
        <f>Whey!I31</f>
        <v>7.0000000000000007E-2</v>
      </c>
      <c r="J6" s="33">
        <f>Whey!J31</f>
        <v>1.4000000000000002E-3</v>
      </c>
      <c r="K6" s="33">
        <f>Whey!K31</f>
        <v>7.0000000000000001E-3</v>
      </c>
      <c r="L6" s="33">
        <f>Whey!L31</f>
        <v>2.8000000000000001E-2</v>
      </c>
      <c r="M6" s="33">
        <f>Whey!M31</f>
        <v>2.8000000000000001E-2</v>
      </c>
      <c r="N6" s="33">
        <f>Whey!N31</f>
        <v>0</v>
      </c>
      <c r="O6" s="33">
        <f>Whey!O31</f>
        <v>0</v>
      </c>
      <c r="P6" s="33">
        <f>Whey!P31</f>
        <v>30.52</v>
      </c>
      <c r="Q6" s="33">
        <f>Whey!Q31</f>
        <v>28.070000000000004</v>
      </c>
      <c r="R6" s="33">
        <f>Whey!R31</f>
        <v>0</v>
      </c>
      <c r="S6" s="33">
        <f>Whey!S31</f>
        <v>7.0000000000000007E-2</v>
      </c>
      <c r="T6" s="33">
        <f>Whey!T31</f>
        <v>0</v>
      </c>
      <c r="U6" s="33">
        <f>Whey!U31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465</v>
      </c>
      <c r="C13" s="81">
        <f t="shared" ref="C13:U13" si="0">SUM(C3:C12)</f>
        <v>393</v>
      </c>
      <c r="D13" s="81">
        <f t="shared" si="0"/>
        <v>272.26243999999997</v>
      </c>
      <c r="E13" s="81">
        <f t="shared" si="0"/>
        <v>175.96615000000003</v>
      </c>
      <c r="F13" s="81">
        <f t="shared" si="0"/>
        <v>19.009799000000001</v>
      </c>
      <c r="G13" s="81">
        <f t="shared" si="0"/>
        <v>2.843</v>
      </c>
      <c r="H13" s="81">
        <f t="shared" si="0"/>
        <v>0.79425000000000012</v>
      </c>
      <c r="I13" s="81">
        <f t="shared" si="0"/>
        <v>0.27250000000000002</v>
      </c>
      <c r="J13" s="81">
        <f t="shared" si="0"/>
        <v>4.6500000000000005E-3</v>
      </c>
      <c r="K13" s="81">
        <f t="shared" si="0"/>
        <v>2.325E-2</v>
      </c>
      <c r="L13" s="81">
        <f t="shared" si="0"/>
        <v>9.2999999999999999E-2</v>
      </c>
      <c r="M13" s="81">
        <f t="shared" si="0"/>
        <v>0.11574999999999999</v>
      </c>
      <c r="N13" s="81">
        <f t="shared" si="0"/>
        <v>0</v>
      </c>
      <c r="O13" s="81">
        <f t="shared" si="0"/>
        <v>0</v>
      </c>
      <c r="P13" s="81">
        <f t="shared" si="0"/>
        <v>154.345</v>
      </c>
      <c r="Q13" s="81">
        <f t="shared" si="0"/>
        <v>109.32000000000001</v>
      </c>
      <c r="R13" s="81">
        <f t="shared" si="0"/>
        <v>0</v>
      </c>
      <c r="S13" s="81">
        <f t="shared" si="0"/>
        <v>0.23250000000000001</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DAF'!B29</f>
        <v>Application Rate</v>
      </c>
      <c r="D1" s="35" t="str">
        <f>'Field data and DAF'!C29</f>
        <v>Nitrogen Addition</v>
      </c>
      <c r="E1" s="35" t="str">
        <f>'Field data and DAF'!D29</f>
        <v>Phosphate Addition</v>
      </c>
      <c r="F1" s="35" t="str">
        <f>'Field data and DAF'!E29</f>
        <v>Potash  Addition</v>
      </c>
      <c r="G1" s="35" t="str">
        <f>'Field data and DAF'!F29</f>
        <v>Mg Oxide Addition</v>
      </c>
      <c r="H1" s="35" t="str">
        <f>'Field data and DAF'!G29</f>
        <v>Copper Addition</v>
      </c>
      <c r="I1" s="35" t="str">
        <f>'Field data and DAF'!H29</f>
        <v>Zinc Addition</v>
      </c>
      <c r="J1" s="35" t="str">
        <f>'Field data and DAF'!I29</f>
        <v>Lead Addition</v>
      </c>
      <c r="K1" s="35" t="str">
        <f>'Field data and DAF'!J29</f>
        <v>Cadmium Addition</v>
      </c>
      <c r="L1" s="35" t="str">
        <f>'Field data and DAF'!K29</f>
        <v>Mercury Addition</v>
      </c>
      <c r="M1" s="35" t="str">
        <f>'Field data and DAF'!L29</f>
        <v>Nickel Addition</v>
      </c>
      <c r="N1" s="35" t="str">
        <f>'Field data and DAF'!M29</f>
        <v>Chromium Addition</v>
      </c>
      <c r="O1" s="35" t="str">
        <f>'Field data and DAF'!N29</f>
        <v>Aluminium Addition</v>
      </c>
      <c r="P1" s="35" t="str">
        <f>'Field data and DAF'!O29</f>
        <v>Iron Addition</v>
      </c>
      <c r="Q1" s="35" t="str">
        <f>'Field data and DAF'!P29</f>
        <v xml:space="preserve">Sodium Addition                 </v>
      </c>
      <c r="R1" s="35" t="str">
        <f>'Field data and DAF'!Q29</f>
        <v>SO3  Addition                             kg/ha</v>
      </c>
      <c r="S1" s="35" t="str">
        <f>'Field data and DAF'!R29</f>
        <v xml:space="preserve">Selenium Addition </v>
      </c>
      <c r="T1" s="35" t="str">
        <f>'Field data and DAF'!S29</f>
        <v xml:space="preserve">Arsenic  Addition  </v>
      </c>
      <c r="U1" s="35" t="str">
        <f>'Field data and DAF'!T29</f>
        <v xml:space="preserve">Molybdenum Addition  </v>
      </c>
      <c r="V1" s="35" t="str">
        <f>'Field data and DAF'!U29</f>
        <v xml:space="preserve">Fluoride Addition </v>
      </c>
    </row>
    <row r="2" spans="1:22" s="83" customFormat="1" ht="25" x14ac:dyDescent="0.35">
      <c r="A2" s="145"/>
      <c r="B2" s="32" t="s">
        <v>46</v>
      </c>
      <c r="C2" s="35" t="str">
        <f>'Field data and DAF'!B30</f>
        <v>tonnes/ha</v>
      </c>
      <c r="D2" s="35" t="str">
        <f>'Field data and DAF'!C30</f>
        <v>kg/ha</v>
      </c>
      <c r="E2" s="35" t="str">
        <f>'Field data and DAF'!D30</f>
        <v>P2O5 
kg/ha</v>
      </c>
      <c r="F2" s="35" t="str">
        <f>'Field data and DAF'!E30</f>
        <v>K2O 
kg/ha</v>
      </c>
      <c r="G2" s="35" t="str">
        <f>'Field data and DAF'!F30</f>
        <v>MgO 
kg/ha</v>
      </c>
      <c r="H2" s="35" t="str">
        <f>'Field data and DAF'!G30</f>
        <v>kg/ha</v>
      </c>
      <c r="I2" s="35" t="str">
        <f>'Field data and DAF'!H30</f>
        <v>kg/ha</v>
      </c>
      <c r="J2" s="35" t="str">
        <f>'Field data and DAF'!I30</f>
        <v>kg/ha</v>
      </c>
      <c r="K2" s="35" t="str">
        <f>'Field data and DAF'!J30</f>
        <v>kg/ha</v>
      </c>
      <c r="L2" s="35" t="str">
        <f>'Field data and DAF'!K30</f>
        <v>kg/ha</v>
      </c>
      <c r="M2" s="35" t="str">
        <f>'Field data and DAF'!L30</f>
        <v>kg/ha</v>
      </c>
      <c r="N2" s="35" t="str">
        <f>'Field data and DAF'!M30</f>
        <v>kg/ha</v>
      </c>
      <c r="O2" s="35" t="str">
        <f>'Field data and DAF'!N30</f>
        <v>kg/ha</v>
      </c>
      <c r="P2" s="35" t="str">
        <f>'Field data and DAF'!O30</f>
        <v>kg/ha</v>
      </c>
      <c r="Q2" s="35" t="str">
        <f>'Field data and DAF'!P30</f>
        <v>kg/ha</v>
      </c>
      <c r="R2" s="35" t="str">
        <f>'Field data and DAF'!Q30</f>
        <v>kg/ha</v>
      </c>
      <c r="S2" s="35" t="str">
        <f>'Field data and DAF'!R30</f>
        <v>kg/ha</v>
      </c>
      <c r="T2" s="35" t="str">
        <f>'Field data and DAF'!S30</f>
        <v>kg/ha</v>
      </c>
      <c r="U2" s="35" t="str">
        <f>'Field data and DAF'!T30</f>
        <v>kg/ha</v>
      </c>
      <c r="V2" s="35" t="str">
        <f>'Field data and DAF'!U30</f>
        <v>kg/ha</v>
      </c>
    </row>
    <row r="3" spans="1:22" x14ac:dyDescent="0.25">
      <c r="A3" s="36">
        <v>1</v>
      </c>
      <c r="B3" s="91"/>
      <c r="C3" s="33">
        <f>'Field data and DAF'!B31</f>
        <v>125</v>
      </c>
      <c r="D3" s="33">
        <f>'Field data and DAF'!C31</f>
        <v>75</v>
      </c>
      <c r="E3" s="33">
        <f>'Field data and DAF'!D31</f>
        <v>84.766999999999996</v>
      </c>
      <c r="F3" s="33">
        <f>'Field data and DAF'!E31</f>
        <v>15.96625</v>
      </c>
      <c r="G3" s="33">
        <f>'Field data and DAF'!F31</f>
        <v>4.0413749999999995</v>
      </c>
      <c r="H3" s="33">
        <f>'Field data and DAF'!G31</f>
        <v>2.7749999999999999</v>
      </c>
      <c r="I3" s="33">
        <f>'Field data and DAF'!H31</f>
        <v>0.53625</v>
      </c>
      <c r="J3" s="33">
        <f>'Field data and DAF'!I31</f>
        <v>0.10249999999999999</v>
      </c>
      <c r="K3" s="33">
        <f>'Field data and DAF'!J31</f>
        <v>1.25E-3</v>
      </c>
      <c r="L3" s="33">
        <f>'Field data and DAF'!K31</f>
        <v>6.2500000000000003E-3</v>
      </c>
      <c r="M3" s="33">
        <f>'Field data and DAF'!L31</f>
        <v>2.5000000000000001E-2</v>
      </c>
      <c r="N3" s="33">
        <f>'Field data and DAF'!M31</f>
        <v>3.3750000000000002E-2</v>
      </c>
      <c r="O3" s="33">
        <f>'Field data and DAF'!N31</f>
        <v>0</v>
      </c>
      <c r="P3" s="33">
        <f>'Field data and DAF'!O31</f>
        <v>0</v>
      </c>
      <c r="Q3" s="33">
        <f>'Field data and DAF'!P31</f>
        <v>47.625</v>
      </c>
      <c r="R3" s="33">
        <f>'Field data and DAF'!Q31</f>
        <v>13.75</v>
      </c>
      <c r="S3" s="33">
        <f>'Field data and DAF'!R31</f>
        <v>0</v>
      </c>
      <c r="T3" s="33">
        <f>'Field data and DAF'!S31</f>
        <v>6.25E-2</v>
      </c>
      <c r="U3" s="33">
        <f>'Field data and DAF'!T31</f>
        <v>0</v>
      </c>
      <c r="V3" s="33">
        <f>'Field data and DAF'!U31</f>
        <v>0</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Heavy!B31</f>
        <v>200</v>
      </c>
      <c r="D5" s="33">
        <f>Heavy!C31</f>
        <v>220.00000000000003</v>
      </c>
      <c r="E5" s="33">
        <f>Heavy!D31</f>
        <v>92.556400000000011</v>
      </c>
      <c r="F5" s="33">
        <f>Heavy!E31</f>
        <v>9.6882000000000019</v>
      </c>
      <c r="G5" s="33">
        <f>Heavy!F31</f>
        <v>3.3159999999999998</v>
      </c>
      <c r="H5" s="33">
        <f>Heavy!G31</f>
        <v>0.04</v>
      </c>
      <c r="I5" s="33">
        <f>Heavy!H31</f>
        <v>0.188</v>
      </c>
      <c r="J5" s="33">
        <f>Heavy!I31</f>
        <v>0.1</v>
      </c>
      <c r="K5" s="33">
        <f>Heavy!J31</f>
        <v>2E-3</v>
      </c>
      <c r="L5" s="33">
        <f>Heavy!K31</f>
        <v>0.01</v>
      </c>
      <c r="M5" s="33">
        <f>Heavy!L31</f>
        <v>0.04</v>
      </c>
      <c r="N5" s="33">
        <f>Heavy!M31</f>
        <v>5.3999999999999999E-2</v>
      </c>
      <c r="O5" s="33">
        <f>Heavy!N31</f>
        <v>0</v>
      </c>
      <c r="P5" s="33">
        <f>Heavy!O31</f>
        <v>0</v>
      </c>
      <c r="Q5" s="33">
        <f>Heavy!P31</f>
        <v>76.2</v>
      </c>
      <c r="R5" s="33">
        <f>Heavy!Q31</f>
        <v>67.5</v>
      </c>
      <c r="S5" s="33">
        <f>Heavy!R31</f>
        <v>0</v>
      </c>
      <c r="T5" s="33">
        <f>Heavy!S31</f>
        <v>0.1</v>
      </c>
      <c r="U5" s="33">
        <f>Heavy!T31</f>
        <v>0</v>
      </c>
      <c r="V5" s="33">
        <f>Heavy!U31</f>
        <v>0</v>
      </c>
    </row>
    <row r="6" spans="1:22" x14ac:dyDescent="0.25">
      <c r="A6" s="36">
        <v>4</v>
      </c>
      <c r="B6" s="91"/>
      <c r="C6" s="33">
        <f>Whey!B31</f>
        <v>140</v>
      </c>
      <c r="D6" s="33">
        <f>Whey!C31</f>
        <v>98.000000000000014</v>
      </c>
      <c r="E6" s="33">
        <f>Whey!D31</f>
        <v>94.939039999999991</v>
      </c>
      <c r="F6" s="33">
        <f>Whey!E31</f>
        <v>150.31170000000003</v>
      </c>
      <c r="G6" s="33">
        <f>Whey!F31</f>
        <v>11.652424</v>
      </c>
      <c r="H6" s="33">
        <f>Whey!G31</f>
        <v>2.8000000000000001E-2</v>
      </c>
      <c r="I6" s="33">
        <f>Whey!H31</f>
        <v>7.0000000000000007E-2</v>
      </c>
      <c r="J6" s="33">
        <f>Whey!I31</f>
        <v>7.0000000000000007E-2</v>
      </c>
      <c r="K6" s="33">
        <f>Whey!J31</f>
        <v>1.4000000000000002E-3</v>
      </c>
      <c r="L6" s="33">
        <f>Whey!K31</f>
        <v>7.0000000000000001E-3</v>
      </c>
      <c r="M6" s="33">
        <f>Whey!L31</f>
        <v>2.8000000000000001E-2</v>
      </c>
      <c r="N6" s="33">
        <f>Whey!M31</f>
        <v>2.8000000000000001E-2</v>
      </c>
      <c r="O6" s="33">
        <f>Whey!N31</f>
        <v>0</v>
      </c>
      <c r="P6" s="33">
        <f>Whey!O31</f>
        <v>0</v>
      </c>
      <c r="Q6" s="33">
        <f>Whey!P31</f>
        <v>30.52</v>
      </c>
      <c r="R6" s="33">
        <f>Whey!Q31</f>
        <v>28.070000000000004</v>
      </c>
      <c r="S6" s="33">
        <f>Whey!R31</f>
        <v>0</v>
      </c>
      <c r="T6" s="33">
        <f>Whey!S31</f>
        <v>7.0000000000000007E-2</v>
      </c>
      <c r="U6" s="33">
        <f>Whey!T31</f>
        <v>0</v>
      </c>
      <c r="V6" s="33">
        <f>Whey!U31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DAF'!B43</f>
        <v>125</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DAF'!B44</f>
        <v>125</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125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200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140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6f82df96a09ff668165a7e4519a67510">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9a6f577df8969ceb4e4f764c52075bc8"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REGU-204-2747255</_dlc_DocId>
    <_dlc_DocIdUrl xmlns="9be56660-2c31-41ef-bc00-23e72f632f2a">
      <Url>https://cyfoethnaturiolcymru.sharepoint.com/teams/Regulatory/Permitting/_layouts/15/DocIdRedir.aspx?ID=REGU-204-2747255</Url>
      <Description>REGU-204-2747255</Description>
    </_dlc_DocIdUrl>
    <Site_x0020_Name xmlns="859f7ad6-93f6-4205-b62b-a17f28acbbac">Mobile Plant</Site_x0020_Name>
    <Internal_x002f_External xmlns="859f7ad6-93f6-4205-b62b-a17f28acbbac">Outgoing document</Internal_x002f_External>
    <Post_x0020_code xmlns="859f7ad6-93f6-4205-b62b-a17f28acbbac" xsi:nil="true"/>
    <TaxCatchAll xmlns="859f7ad6-93f6-4205-b62b-a17f28acbbac" xsi:nil="true"/>
    <lcf76f155ced4ddcb4097134ff3c332f xmlns="f4145418-6eb2-4e2f-90f8-d42e4734b249" xsi:nil="true"/>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2023-02-27T00:00:00+00:00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IconOverlay xmlns="http://schemas.microsoft.com/sharepoint/v4"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C210519-2666-4BB9-8FC1-7AA70CC60B68}"/>
</file>

<file path=customXml/itemProps2.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0F2EC394-3D47-4D64-8536-4971CD3BCC62}"/>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DAF</vt:lpstr>
      <vt:lpstr>Waste 2</vt:lpstr>
      <vt:lpstr>Heavy</vt:lpstr>
      <vt:lpstr>Whey</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2023-02-27T16:24:00Z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43ed36cb-94f2-4c5c-a4d4-5b0d0360a507</vt:lpwstr>
  </property>
  <property fmtid="{D5CDD505-2E9C-101B-9397-08002B2CF9AE}" pid="4" name="MediaServiceImageTags">
    <vt:lpwstr/>
  </property>
</Properties>
</file>